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4781\Downloads\"/>
    </mc:Choice>
  </mc:AlternateContent>
  <bookViews>
    <workbookView xWindow="0" yWindow="0" windowWidth="19200" windowHeight="3280"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Sheet1" sheetId="23" state="hidden" r:id="rId6"/>
    <sheet name="Aux - pivots1" sheetId="14" state="hidden" r:id="rId7"/>
    <sheet name="Caderno Testes FY24" sheetId="1"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4" hidden="1">'2. Status Detalhe Campos FY24'!$V$6:$V$266</definedName>
    <definedName name="_xlnm._FilterDatabase" localSheetId="7" hidden="1">'Caderno Testes FY24'!$B$920:$M$1143</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FY24'!$B$6:$G$736</definedName>
    <definedName name="_xlcn.WorksheetConnection_Sheet2B2G5451" hidden="1">'2. Status Detalhe Campos FY24'!$B$6:$G$699</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9" r:id="rId13"/>
    <pivotCache cacheId="20" r:id="rId14"/>
    <pivotCache cacheId="21" r:id="rId15"/>
    <pivotCache cacheId="22" r:id="rId16"/>
    <pivotCache cacheId="23" r:id="rId17"/>
    <pivotCache cacheId="24" r:id="rId18"/>
    <pivotCache cacheId="25" r:id="rId19"/>
    <pivotCache cacheId="26"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8" i="15" l="1"/>
  <c r="Q29" i="15"/>
  <c r="Q30" i="15"/>
  <c r="Q31" i="15"/>
  <c r="Q32" i="15"/>
  <c r="Q33" i="15"/>
  <c r="Q34" i="15"/>
  <c r="Q35" i="15"/>
  <c r="Q36" i="15"/>
  <c r="Q37" i="15" l="1"/>
  <c r="G22" i="15"/>
  <c r="G21" i="15"/>
  <c r="G20" i="15"/>
  <c r="G19" i="15"/>
  <c r="G18" i="15"/>
  <c r="G17" i="15"/>
  <c r="G16" i="15"/>
  <c r="G15" i="15"/>
  <c r="G14" i="15"/>
  <c r="G13" i="15"/>
  <c r="K22" i="15"/>
  <c r="K21" i="15"/>
  <c r="K20" i="15"/>
  <c r="K19" i="15"/>
  <c r="K18" i="15"/>
  <c r="K17" i="15"/>
  <c r="K16" i="15"/>
  <c r="K15" i="15"/>
  <c r="K14" i="15"/>
  <c r="K13" i="15"/>
  <c r="A161" i="17" l="1"/>
  <c r="G161" i="17" s="1"/>
  <c r="H266" i="1"/>
  <c r="J266" i="1"/>
  <c r="O266" i="1"/>
  <c r="W266" i="1" s="1"/>
  <c r="K237" i="20"/>
  <c r="L237" i="20" s="1"/>
  <c r="I237" i="20"/>
  <c r="J237" i="20" s="1"/>
  <c r="Q237" i="20" s="1"/>
  <c r="A237" i="20"/>
  <c r="H237"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O161" i="17" l="1"/>
  <c r="N161" i="17"/>
  <c r="M161" i="17"/>
  <c r="N237" i="20"/>
  <c r="O237" i="20" s="1"/>
  <c r="A508" i="17" l="1"/>
  <c r="O508" i="17" s="1"/>
  <c r="O796" i="1"/>
  <c r="W796" i="1" s="1"/>
  <c r="K544" i="20" s="1"/>
  <c r="L544" i="20" s="1"/>
  <c r="J796" i="1"/>
  <c r="H796" i="1"/>
  <c r="I544" i="20"/>
  <c r="J544" i="20" s="1"/>
  <c r="Q544" i="20" s="1"/>
  <c r="A544" i="20"/>
  <c r="H544" i="20" s="1"/>
  <c r="A675" i="17"/>
  <c r="N508" i="17" l="1"/>
  <c r="M508" i="17"/>
  <c r="N544" i="20"/>
  <c r="O544" i="20" s="1"/>
  <c r="A517" i="17" l="1"/>
  <c r="H818" i="1"/>
  <c r="J818" i="1"/>
  <c r="O818" i="1"/>
  <c r="W818" i="1" s="1"/>
  <c r="K552" i="20" s="1"/>
  <c r="L552" i="20" s="1"/>
  <c r="I552" i="20"/>
  <c r="J552" i="20" s="1"/>
  <c r="A552" i="20"/>
  <c r="H552" i="20" s="1"/>
  <c r="A257" i="17"/>
  <c r="O869" i="1"/>
  <c r="W869" i="1" s="1"/>
  <c r="J869" i="1"/>
  <c r="H869" i="1"/>
  <c r="O832" i="1"/>
  <c r="W832" i="1" s="1"/>
  <c r="K244" i="20" s="1"/>
  <c r="L244" i="20" s="1"/>
  <c r="J832" i="1"/>
  <c r="H832" i="1"/>
  <c r="A221" i="17"/>
  <c r="A244" i="20"/>
  <c r="H244" i="20" s="1"/>
  <c r="I244" i="20"/>
  <c r="J244" i="20" s="1"/>
  <c r="XFD244" i="20"/>
  <c r="XEZ244" i="20" s="1"/>
  <c r="XFC244" i="20"/>
  <c r="XEY244" i="20" s="1"/>
  <c r="XFB244" i="20"/>
  <c r="XEX244" i="20" s="1"/>
  <c r="XET244" i="20" s="1"/>
  <c r="XFA244" i="20"/>
  <c r="A283" i="20"/>
  <c r="H283" i="20" s="1"/>
  <c r="K283" i="20"/>
  <c r="L283" i="20" s="1"/>
  <c r="A285" i="20"/>
  <c r="H285" i="20" s="1"/>
  <c r="A289" i="20"/>
  <c r="H289" i="20" s="1"/>
  <c r="A288" i="20"/>
  <c r="H288" i="20" s="1"/>
  <c r="A287" i="20"/>
  <c r="H287" i="20" s="1"/>
  <c r="A286" i="20"/>
  <c r="H286" i="20" s="1"/>
  <c r="XEW244" i="20" l="1"/>
  <c r="XES244" i="20" s="1"/>
  <c r="XEO244" i="20" s="1"/>
  <c r="I283" i="20"/>
  <c r="J283" i="20" s="1"/>
  <c r="N283" i="20" s="1"/>
  <c r="O283" i="20" s="1"/>
  <c r="XEV244" i="20"/>
  <c r="XER244" i="20" s="1"/>
  <c r="XEN244" i="20" s="1"/>
  <c r="XEJ244" i="20" s="1"/>
  <c r="N244" i="20"/>
  <c r="O244" i="20" s="1"/>
  <c r="XEU244" i="20"/>
  <c r="XEQ244" i="20" s="1"/>
  <c r="U46" i="15"/>
  <c r="XEM244" i="20" l="1"/>
  <c r="XEI244" i="20" s="1"/>
  <c r="XEE244" i="20" s="1"/>
  <c r="XEP244" i="20"/>
  <c r="T183" i="15"/>
  <c r="T182" i="15"/>
  <c r="T181" i="15"/>
  <c r="T180" i="15"/>
  <c r="T179" i="15"/>
  <c r="T178" i="15"/>
  <c r="T177" i="15"/>
  <c r="T176" i="15"/>
  <c r="T175" i="15"/>
  <c r="T174" i="15"/>
  <c r="T173" i="15"/>
  <c r="T172" i="15"/>
  <c r="T171" i="15"/>
  <c r="T170" i="15"/>
  <c r="T169" i="15"/>
  <c r="T168" i="15"/>
  <c r="T167" i="15"/>
  <c r="T166" i="15"/>
  <c r="T165" i="15"/>
  <c r="T164" i="15"/>
  <c r="T163" i="15"/>
  <c r="T162" i="15"/>
  <c r="T159" i="15"/>
  <c r="T158" i="15"/>
  <c r="T157" i="15"/>
  <c r="T156" i="15"/>
  <c r="T155" i="15"/>
  <c r="T154" i="15"/>
  <c r="T153" i="15"/>
  <c r="T152" i="15"/>
  <c r="A29" i="20"/>
  <c r="H29" i="20" s="1"/>
  <c r="A28" i="20"/>
  <c r="H28" i="20" s="1"/>
  <c r="H11" i="1"/>
  <c r="H10" i="1"/>
  <c r="O10" i="1"/>
  <c r="W10" i="1" s="1"/>
  <c r="O11" i="1"/>
  <c r="W11" i="1" s="1"/>
  <c r="A43" i="17"/>
  <c r="A42" i="17"/>
  <c r="A258" i="20"/>
  <c r="A257" i="20"/>
  <c r="H257" i="20" s="1"/>
  <c r="A256" i="20"/>
  <c r="H256" i="20" s="1"/>
  <c r="A255" i="20"/>
  <c r="H255" i="20" s="1"/>
  <c r="A254" i="20"/>
  <c r="H254" i="20" s="1"/>
  <c r="H831" i="1"/>
  <c r="O831" i="1"/>
  <c r="H833" i="1"/>
  <c r="J833" i="1"/>
  <c r="O833" i="1"/>
  <c r="H834" i="1"/>
  <c r="O834" i="1"/>
  <c r="H835" i="1"/>
  <c r="O835" i="1"/>
  <c r="A258" i="17"/>
  <c r="A256" i="17"/>
  <c r="A255" i="17"/>
  <c r="A254" i="17"/>
  <c r="T151" i="15"/>
  <c r="T150" i="15"/>
  <c r="XEL244" i="20" l="1"/>
  <c r="XEH244" i="20" s="1"/>
  <c r="XED244" i="20" s="1"/>
  <c r="XDZ244" i="20" s="1"/>
  <c r="XEK244" i="20"/>
  <c r="W833" i="1"/>
  <c r="K287" i="20" s="1"/>
  <c r="L287" i="20" s="1"/>
  <c r="I287" i="20"/>
  <c r="J287" i="20" s="1"/>
  <c r="W834" i="1"/>
  <c r="K288" i="20" s="1"/>
  <c r="L288" i="20" s="1"/>
  <c r="I288" i="20"/>
  <c r="J288" i="20" s="1"/>
  <c r="W835" i="1"/>
  <c r="K289" i="20" s="1"/>
  <c r="L289" i="20" s="1"/>
  <c r="I289" i="20"/>
  <c r="J289" i="20" s="1"/>
  <c r="W831" i="1"/>
  <c r="K286" i="20" s="1"/>
  <c r="L286" i="20" s="1"/>
  <c r="I286" i="20"/>
  <c r="J286" i="20" s="1"/>
  <c r="XEG244" i="20" l="1"/>
  <c r="XEC244" i="20" s="1"/>
  <c r="XDY244" i="20" s="1"/>
  <c r="XDU244" i="20" s="1"/>
  <c r="XEF244" i="20"/>
  <c r="N286" i="20"/>
  <c r="O286" i="20" s="1"/>
  <c r="N289" i="20"/>
  <c r="O289" i="20" s="1"/>
  <c r="N288" i="20"/>
  <c r="O288" i="20" s="1"/>
  <c r="N287" i="20"/>
  <c r="O287" i="20" s="1"/>
  <c r="R17" i="15"/>
  <c r="XEB244" i="20" l="1"/>
  <c r="XDX244" i="20" s="1"/>
  <c r="XDT244" i="20" s="1"/>
  <c r="XDP244" i="20" s="1"/>
  <c r="XEA244" i="20"/>
  <c r="N37" i="15"/>
  <c r="M37" i="15"/>
  <c r="L37" i="15"/>
  <c r="L21" i="15"/>
  <c r="L20" i="15"/>
  <c r="L18" i="15"/>
  <c r="L17" i="15"/>
  <c r="L15" i="15"/>
  <c r="L14" i="15"/>
  <c r="L19" i="15"/>
  <c r="L16" i="15"/>
  <c r="XDW244" i="20" l="1"/>
  <c r="XDS244" i="20" s="1"/>
  <c r="XDO244" i="20" s="1"/>
  <c r="XDK244" i="20" s="1"/>
  <c r="XDV244" i="20"/>
  <c r="O28" i="15"/>
  <c r="O30" i="15"/>
  <c r="O36" i="15"/>
  <c r="O31" i="15"/>
  <c r="O32" i="15"/>
  <c r="O34" i="15"/>
  <c r="O33" i="15"/>
  <c r="O29" i="15"/>
  <c r="O35" i="15"/>
  <c r="L13" i="15"/>
  <c r="XDR244" i="20" l="1"/>
  <c r="XDN244" i="20" s="1"/>
  <c r="XDJ244" i="20" s="1"/>
  <c r="XDF244" i="20" s="1"/>
  <c r="XDQ244" i="20"/>
  <c r="O37" i="15"/>
  <c r="L22" i="15"/>
  <c r="XDM244" i="20" l="1"/>
  <c r="XDI244" i="20" s="1"/>
  <c r="XDE244" i="20" s="1"/>
  <c r="XDA244" i="20" s="1"/>
  <c r="XDL244" i="20"/>
  <c r="T149" i="15"/>
  <c r="T73" i="15"/>
  <c r="T72" i="15"/>
  <c r="T71" i="15"/>
  <c r="T70" i="15"/>
  <c r="T69" i="15"/>
  <c r="T68" i="15"/>
  <c r="T67" i="15"/>
  <c r="T66" i="15"/>
  <c r="T65" i="15"/>
  <c r="T64" i="15"/>
  <c r="T63" i="15"/>
  <c r="T62" i="15"/>
  <c r="T61" i="15"/>
  <c r="T60" i="15"/>
  <c r="T59" i="15"/>
  <c r="T58" i="15"/>
  <c r="T57" i="15"/>
  <c r="T56" i="15"/>
  <c r="T55" i="15"/>
  <c r="T54" i="15"/>
  <c r="T53" i="15"/>
  <c r="T52" i="15"/>
  <c r="T51" i="15"/>
  <c r="T50" i="15"/>
  <c r="T49" i="15"/>
  <c r="T48" i="15"/>
  <c r="T118" i="15"/>
  <c r="T117" i="15"/>
  <c r="T116" i="15"/>
  <c r="T115" i="15"/>
  <c r="T114" i="15"/>
  <c r="T113" i="15"/>
  <c r="T112" i="15"/>
  <c r="T111" i="15"/>
  <c r="T110" i="15"/>
  <c r="T109" i="15"/>
  <c r="T108" i="15"/>
  <c r="T107" i="15"/>
  <c r="T106" i="15"/>
  <c r="T105" i="15"/>
  <c r="T104" i="15"/>
  <c r="T103" i="15"/>
  <c r="T102" i="15"/>
  <c r="T101" i="15"/>
  <c r="T100" i="15"/>
  <c r="T99" i="15"/>
  <c r="T98" i="15"/>
  <c r="T97" i="15"/>
  <c r="T96" i="15"/>
  <c r="T95" i="15"/>
  <c r="T94" i="15"/>
  <c r="T93" i="15"/>
  <c r="XDH244" i="20" l="1"/>
  <c r="XDD244" i="20" s="1"/>
  <c r="XCZ244" i="20" s="1"/>
  <c r="XCV244" i="20" s="1"/>
  <c r="XDG244" i="20"/>
  <c r="T120" i="15"/>
  <c r="T121" i="15"/>
  <c r="T186" i="15"/>
  <c r="T76" i="15"/>
  <c r="T187" i="15"/>
  <c r="T75" i="15"/>
  <c r="XDC244" i="20" l="1"/>
  <c r="XCY244" i="20" s="1"/>
  <c r="XCU244" i="20" s="1"/>
  <c r="XCQ244" i="20" s="1"/>
  <c r="XDB244" i="20"/>
  <c r="A624" i="17"/>
  <c r="A623" i="17"/>
  <c r="A622" i="17"/>
  <c r="A621" i="17"/>
  <c r="A620" i="17"/>
  <c r="A619" i="17"/>
  <c r="A618" i="17"/>
  <c r="H1422" i="1"/>
  <c r="J1422" i="1"/>
  <c r="O1422" i="1"/>
  <c r="W1422" i="1" s="1"/>
  <c r="K719" i="20" s="1"/>
  <c r="L719" i="20" s="1"/>
  <c r="H1423" i="1"/>
  <c r="J1423" i="1"/>
  <c r="O1423" i="1"/>
  <c r="W1423" i="1" s="1"/>
  <c r="K720" i="20" s="1"/>
  <c r="L720" i="20" s="1"/>
  <c r="H1424" i="1"/>
  <c r="J1424" i="1"/>
  <c r="O1424" i="1"/>
  <c r="W1424" i="1" s="1"/>
  <c r="K721" i="20" s="1"/>
  <c r="L721" i="20" s="1"/>
  <c r="H1425" i="1"/>
  <c r="J1425" i="1"/>
  <c r="O1425" i="1"/>
  <c r="W1425" i="1" s="1"/>
  <c r="K722" i="20" s="1"/>
  <c r="L722" i="20" s="1"/>
  <c r="H1426" i="1"/>
  <c r="J1426" i="1"/>
  <c r="O1426" i="1"/>
  <c r="W1426" i="1" s="1"/>
  <c r="K723" i="20" s="1"/>
  <c r="L723" i="20" s="1"/>
  <c r="H1427" i="1"/>
  <c r="J1427" i="1"/>
  <c r="O1427" i="1"/>
  <c r="W1427" i="1" s="1"/>
  <c r="K724" i="20" s="1"/>
  <c r="L724" i="20" s="1"/>
  <c r="H1428" i="1"/>
  <c r="J1428" i="1"/>
  <c r="O1428" i="1"/>
  <c r="W1428" i="1" s="1"/>
  <c r="K725" i="20" s="1"/>
  <c r="L725" i="20" s="1"/>
  <c r="A725" i="20"/>
  <c r="H725" i="20" s="1"/>
  <c r="A724" i="20"/>
  <c r="H724" i="20" s="1"/>
  <c r="A723" i="20"/>
  <c r="H723" i="20" s="1"/>
  <c r="A722" i="20"/>
  <c r="H722" i="20" s="1"/>
  <c r="A721" i="20"/>
  <c r="H721" i="20" s="1"/>
  <c r="A720" i="20"/>
  <c r="H720" i="20" s="1"/>
  <c r="A719" i="20"/>
  <c r="H719" i="20" s="1"/>
  <c r="A759" i="20"/>
  <c r="H759" i="20" s="1"/>
  <c r="A698" i="17"/>
  <c r="W1510" i="1"/>
  <c r="K759" i="20" s="1"/>
  <c r="L759" i="20" s="1"/>
  <c r="J1510" i="1"/>
  <c r="H1510" i="1"/>
  <c r="I759" i="20"/>
  <c r="J759" i="20" s="1"/>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H1494" i="1"/>
  <c r="J1494" i="1"/>
  <c r="O1494" i="1"/>
  <c r="W1494" i="1" s="1"/>
  <c r="K644" i="20" s="1"/>
  <c r="L644" i="20" s="1"/>
  <c r="H1495" i="1"/>
  <c r="J1495" i="1"/>
  <c r="O1495" i="1"/>
  <c r="W1495" i="1" s="1"/>
  <c r="K645" i="20" s="1"/>
  <c r="L645" i="20" s="1"/>
  <c r="H1496" i="1"/>
  <c r="J1496" i="1"/>
  <c r="O1496" i="1"/>
  <c r="W1496" i="1" s="1"/>
  <c r="K646" i="20" s="1"/>
  <c r="L646" i="20" s="1"/>
  <c r="H1497" i="1"/>
  <c r="J1497" i="1"/>
  <c r="O1497" i="1"/>
  <c r="W1497" i="1" s="1"/>
  <c r="K647" i="20" s="1"/>
  <c r="L647" i="20" s="1"/>
  <c r="H1498" i="1"/>
  <c r="J1498" i="1"/>
  <c r="O1498" i="1"/>
  <c r="W1498" i="1" s="1"/>
  <c r="K648" i="20" s="1"/>
  <c r="L648" i="20" s="1"/>
  <c r="A648" i="20"/>
  <c r="H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A630" i="20"/>
  <c r="H630" i="20" s="1"/>
  <c r="A629" i="20"/>
  <c r="H629" i="20" s="1"/>
  <c r="A628" i="20"/>
  <c r="H628" i="20" s="1"/>
  <c r="A627" i="20"/>
  <c r="H627" i="20" s="1"/>
  <c r="A626" i="20"/>
  <c r="H626" i="20" s="1"/>
  <c r="XCX244" i="20" l="1"/>
  <c r="XCT244" i="20" s="1"/>
  <c r="XCP244" i="20" s="1"/>
  <c r="XCL244" i="20" s="1"/>
  <c r="XCW244" i="20"/>
  <c r="I646" i="20"/>
  <c r="J646" i="20" s="1"/>
  <c r="N646" i="20" s="1"/>
  <c r="I724" i="20"/>
  <c r="J724" i="20" s="1"/>
  <c r="N724" i="20" s="1"/>
  <c r="I721" i="20"/>
  <c r="J721" i="20" s="1"/>
  <c r="N721" i="20" s="1"/>
  <c r="I722" i="20"/>
  <c r="J722" i="20" s="1"/>
  <c r="N722" i="20" s="1"/>
  <c r="I719" i="20"/>
  <c r="J719" i="20" s="1"/>
  <c r="N719" i="20" s="1"/>
  <c r="I626" i="20"/>
  <c r="J626" i="20" s="1"/>
  <c r="N626" i="20" s="1"/>
  <c r="I725" i="20"/>
  <c r="J725" i="20" s="1"/>
  <c r="N725" i="20" s="1"/>
  <c r="I720" i="20"/>
  <c r="J720" i="20" s="1"/>
  <c r="N720" i="20" s="1"/>
  <c r="I723" i="20"/>
  <c r="J723" i="20" s="1"/>
  <c r="N723" i="20" s="1"/>
  <c r="I642" i="20"/>
  <c r="J642" i="20" s="1"/>
  <c r="N642" i="20" s="1"/>
  <c r="I630" i="20"/>
  <c r="J630" i="20" s="1"/>
  <c r="N630" i="20" s="1"/>
  <c r="I638" i="20"/>
  <c r="J638" i="20" s="1"/>
  <c r="N638" i="20" s="1"/>
  <c r="I637" i="20"/>
  <c r="J637" i="20" s="1"/>
  <c r="N637" i="20" s="1"/>
  <c r="I631" i="20"/>
  <c r="J631" i="20" s="1"/>
  <c r="N631" i="20" s="1"/>
  <c r="I636" i="20"/>
  <c r="J636" i="20" s="1"/>
  <c r="N636" i="20" s="1"/>
  <c r="I628" i="20"/>
  <c r="J628" i="20" s="1"/>
  <c r="N628" i="20" s="1"/>
  <c r="I639" i="20"/>
  <c r="J639" i="20" s="1"/>
  <c r="N639" i="20" s="1"/>
  <c r="I644" i="20"/>
  <c r="J644" i="20" s="1"/>
  <c r="N644" i="20" s="1"/>
  <c r="I629" i="20"/>
  <c r="J629" i="20" s="1"/>
  <c r="N629" i="20" s="1"/>
  <c r="I627" i="20"/>
  <c r="J627" i="20" s="1"/>
  <c r="N627" i="20" s="1"/>
  <c r="I643" i="20"/>
  <c r="J643" i="20" s="1"/>
  <c r="N643" i="20" s="1"/>
  <c r="I635" i="20"/>
  <c r="J635" i="20" s="1"/>
  <c r="N635" i="20" s="1"/>
  <c r="I634" i="20"/>
  <c r="J634" i="20" s="1"/>
  <c r="N634" i="20" s="1"/>
  <c r="I640" i="20"/>
  <c r="J640" i="20" s="1"/>
  <c r="N640" i="20" s="1"/>
  <c r="I632" i="20"/>
  <c r="J632" i="20" s="1"/>
  <c r="N632" i="20" s="1"/>
  <c r="I647" i="20"/>
  <c r="J647" i="20" s="1"/>
  <c r="N647" i="20" s="1"/>
  <c r="I648" i="20"/>
  <c r="J648" i="20" s="1"/>
  <c r="N648" i="20" s="1"/>
  <c r="I645" i="20"/>
  <c r="J645" i="20" s="1"/>
  <c r="N645" i="20" s="1"/>
  <c r="I633" i="20"/>
  <c r="J633" i="20" s="1"/>
  <c r="N633" i="20" s="1"/>
  <c r="I641" i="20"/>
  <c r="J641" i="20" s="1"/>
  <c r="N641" i="20" s="1"/>
  <c r="N759" i="20"/>
  <c r="XCS244" i="20" l="1"/>
  <c r="XCO244" i="20" s="1"/>
  <c r="XCK244" i="20" s="1"/>
  <c r="XCG244" i="20" s="1"/>
  <c r="XCR244" i="20"/>
  <c r="A614" i="20"/>
  <c r="A613" i="20"/>
  <c r="A612" i="20"/>
  <c r="H612" i="20" s="1"/>
  <c r="A611" i="20"/>
  <c r="H611" i="20" s="1"/>
  <c r="A610" i="20"/>
  <c r="H610" i="20" s="1"/>
  <c r="A609" i="20"/>
  <c r="H609" i="20" s="1"/>
  <c r="A608" i="20"/>
  <c r="H608" i="20" s="1"/>
  <c r="A607" i="20"/>
  <c r="H607" i="20" s="1"/>
  <c r="A606" i="20"/>
  <c r="A605" i="20"/>
  <c r="H605" i="20" s="1"/>
  <c r="A604" i="20"/>
  <c r="H604" i="20" s="1"/>
  <c r="A603" i="20"/>
  <c r="H603" i="20" s="1"/>
  <c r="A602" i="20"/>
  <c r="H602" i="20" s="1"/>
  <c r="A601" i="20"/>
  <c r="H601" i="20" s="1"/>
  <c r="A600" i="20"/>
  <c r="H600" i="20" s="1"/>
  <c r="A599" i="20"/>
  <c r="H599" i="20" s="1"/>
  <c r="A598" i="20"/>
  <c r="H598" i="20" s="1"/>
  <c r="A597" i="20"/>
  <c r="H597" i="20" s="1"/>
  <c r="A596" i="20"/>
  <c r="H596" i="20" s="1"/>
  <c r="A595" i="20"/>
  <c r="H595" i="20" s="1"/>
  <c r="A594" i="20"/>
  <c r="A593" i="20"/>
  <c r="H593" i="20" s="1"/>
  <c r="A592" i="20"/>
  <c r="H592" i="20" s="1"/>
  <c r="A591" i="20"/>
  <c r="H591" i="20" s="1"/>
  <c r="A590" i="20"/>
  <c r="H590" i="20" s="1"/>
  <c r="H613" i="20"/>
  <c r="H606" i="20"/>
  <c r="H594" i="20"/>
  <c r="H1447" i="1"/>
  <c r="J1447" i="1"/>
  <c r="O1447" i="1"/>
  <c r="I591" i="20" s="1"/>
  <c r="J591" i="20" s="1"/>
  <c r="H1448" i="1"/>
  <c r="J1448" i="1"/>
  <c r="O1448" i="1"/>
  <c r="I592" i="20" s="1"/>
  <c r="J592" i="20" s="1"/>
  <c r="H1449" i="1"/>
  <c r="J1449" i="1"/>
  <c r="O1449" i="1"/>
  <c r="I593" i="20" s="1"/>
  <c r="J593" i="20" s="1"/>
  <c r="H1450" i="1"/>
  <c r="O1450" i="1"/>
  <c r="W1450" i="1" s="1"/>
  <c r="K594" i="20" s="1"/>
  <c r="L594" i="20" s="1"/>
  <c r="H1451" i="1"/>
  <c r="O1451" i="1"/>
  <c r="W1451" i="1" s="1"/>
  <c r="K595" i="20" s="1"/>
  <c r="L59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46" i="1"/>
  <c r="J1446" i="1"/>
  <c r="O1446" i="1"/>
  <c r="W1446" i="1" s="1"/>
  <c r="K590" i="20" s="1"/>
  <c r="L59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H1463" i="1"/>
  <c r="O1463" i="1"/>
  <c r="W1463" i="1" s="1"/>
  <c r="K607" i="20" s="1"/>
  <c r="L607" i="20" s="1"/>
  <c r="H1464" i="1"/>
  <c r="O1464" i="1"/>
  <c r="W1464" i="1" s="1"/>
  <c r="K608" i="20" s="1"/>
  <c r="L608" i="20" s="1"/>
  <c r="H1465" i="1"/>
  <c r="O1465" i="1"/>
  <c r="W1465" i="1" s="1"/>
  <c r="K609" i="20" s="1"/>
  <c r="L609" i="20" s="1"/>
  <c r="H1466" i="1"/>
  <c r="O1466" i="1"/>
  <c r="W1466" i="1" s="1"/>
  <c r="K610" i="20" s="1"/>
  <c r="L610" i="20" s="1"/>
  <c r="H1467" i="1"/>
  <c r="O1467" i="1"/>
  <c r="W1467" i="1" s="1"/>
  <c r="K611" i="20" s="1"/>
  <c r="L611" i="20" s="1"/>
  <c r="H1468" i="1"/>
  <c r="O1468" i="1"/>
  <c r="W1468" i="1" s="1"/>
  <c r="K612" i="20" s="1"/>
  <c r="L612" i="20" s="1"/>
  <c r="H1469" i="1"/>
  <c r="O1469" i="1"/>
  <c r="W1469" i="1" s="1"/>
  <c r="K613" i="20" s="1"/>
  <c r="L613" i="20" s="1"/>
  <c r="A680" i="17"/>
  <c r="A679" i="17"/>
  <c r="A678" i="17"/>
  <c r="A677" i="17"/>
  <c r="A676" i="17"/>
  <c r="A674" i="17"/>
  <c r="A673" i="17"/>
  <c r="A672" i="17"/>
  <c r="A671" i="17"/>
  <c r="A670" i="17"/>
  <c r="A669" i="17"/>
  <c r="A668" i="17"/>
  <c r="A667" i="17"/>
  <c r="A666" i="17"/>
  <c r="A665" i="17"/>
  <c r="A664" i="17"/>
  <c r="A663" i="17"/>
  <c r="A662" i="17"/>
  <c r="A661" i="17"/>
  <c r="A660" i="17"/>
  <c r="A659" i="17"/>
  <c r="A658" i="17"/>
  <c r="A657" i="17"/>
  <c r="A656" i="17"/>
  <c r="A655" i="17"/>
  <c r="XCN244" i="20" l="1"/>
  <c r="XCJ244" i="20" s="1"/>
  <c r="XCF244" i="20" s="1"/>
  <c r="XCB244" i="20" s="1"/>
  <c r="XCM244" i="20"/>
  <c r="I594" i="20"/>
  <c r="J594" i="20" s="1"/>
  <c r="N594" i="20" s="1"/>
  <c r="W1449" i="1"/>
  <c r="K593" i="20" s="1"/>
  <c r="L593" i="20" s="1"/>
  <c r="N593" i="20" s="1"/>
  <c r="W1447" i="1"/>
  <c r="K591" i="20" s="1"/>
  <c r="L591" i="20" s="1"/>
  <c r="N591" i="20" s="1"/>
  <c r="I606" i="20"/>
  <c r="J606" i="20" s="1"/>
  <c r="N606" i="20" s="1"/>
  <c r="I600" i="20"/>
  <c r="J600" i="20" s="1"/>
  <c r="N600" i="20" s="1"/>
  <c r="I611" i="20"/>
  <c r="J611" i="20" s="1"/>
  <c r="N611" i="20" s="1"/>
  <c r="W1448" i="1"/>
  <c r="K592" i="20" s="1"/>
  <c r="L592" i="20" s="1"/>
  <c r="N592" i="20" s="1"/>
  <c r="I603" i="20"/>
  <c r="J603" i="20" s="1"/>
  <c r="N603" i="20" s="1"/>
  <c r="I597" i="20"/>
  <c r="J597" i="20" s="1"/>
  <c r="N597" i="20" s="1"/>
  <c r="I596" i="20"/>
  <c r="J596" i="20" s="1"/>
  <c r="N596" i="20" s="1"/>
  <c r="I599" i="20"/>
  <c r="J599" i="20" s="1"/>
  <c r="N599" i="20" s="1"/>
  <c r="I605" i="20"/>
  <c r="J605" i="20" s="1"/>
  <c r="N605" i="20" s="1"/>
  <c r="I613" i="20"/>
  <c r="J613" i="20" s="1"/>
  <c r="N613" i="20" s="1"/>
  <c r="I608" i="20"/>
  <c r="J608" i="20" s="1"/>
  <c r="N608" i="20" s="1"/>
  <c r="I595" i="20"/>
  <c r="J595" i="20" s="1"/>
  <c r="N595" i="20" s="1"/>
  <c r="I602" i="20"/>
  <c r="J602" i="20" s="1"/>
  <c r="N602" i="20" s="1"/>
  <c r="I604" i="20"/>
  <c r="J604" i="20" s="1"/>
  <c r="N604" i="20" s="1"/>
  <c r="I607" i="20"/>
  <c r="J607" i="20" s="1"/>
  <c r="N607" i="20" s="1"/>
  <c r="I610" i="20"/>
  <c r="J610" i="20" s="1"/>
  <c r="N610" i="20" s="1"/>
  <c r="I612" i="20"/>
  <c r="J612" i="20" s="1"/>
  <c r="N612" i="20" s="1"/>
  <c r="I590" i="20"/>
  <c r="J590" i="20" s="1"/>
  <c r="N590" i="20" s="1"/>
  <c r="I598" i="20"/>
  <c r="J598" i="20" s="1"/>
  <c r="N598" i="20" s="1"/>
  <c r="I601" i="20"/>
  <c r="J601" i="20" s="1"/>
  <c r="N601" i="20" s="1"/>
  <c r="I609" i="20"/>
  <c r="J609" i="20" s="1"/>
  <c r="N609"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H1314" i="1"/>
  <c r="J1314" i="1"/>
  <c r="O1314" i="1"/>
  <c r="W1314" i="1" s="1"/>
  <c r="K669" i="20" s="1"/>
  <c r="L669" i="20" s="1"/>
  <c r="H1315" i="1"/>
  <c r="J1315" i="1"/>
  <c r="O1315" i="1"/>
  <c r="W1315" i="1" s="1"/>
  <c r="K670" i="20" s="1"/>
  <c r="L670" i="20" s="1"/>
  <c r="H1316" i="1"/>
  <c r="J1316" i="1"/>
  <c r="O1316" i="1"/>
  <c r="W1316" i="1" s="1"/>
  <c r="K671" i="20" s="1"/>
  <c r="L671" i="20" s="1"/>
  <c r="H1317" i="1"/>
  <c r="J1317" i="1"/>
  <c r="O1317" i="1"/>
  <c r="W1317" i="1" s="1"/>
  <c r="K672" i="20" s="1"/>
  <c r="L672" i="20" s="1"/>
  <c r="H1318" i="1"/>
  <c r="J1318" i="1"/>
  <c r="O1318" i="1"/>
  <c r="W1318" i="1" s="1"/>
  <c r="K673" i="20" s="1"/>
  <c r="L673"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A661" i="20"/>
  <c r="H661" i="20" s="1"/>
  <c r="A660" i="20"/>
  <c r="H660" i="20" s="1"/>
  <c r="A659" i="20"/>
  <c r="H659" i="20" s="1"/>
  <c r="A658" i="20"/>
  <c r="H658" i="20" s="1"/>
  <c r="A645" i="17"/>
  <c r="A644" i="17"/>
  <c r="A643" i="17"/>
  <c r="A642" i="17"/>
  <c r="A641" i="17"/>
  <c r="A640" i="17"/>
  <c r="A639" i="17"/>
  <c r="A638" i="17"/>
  <c r="A637" i="17"/>
  <c r="A636" i="17"/>
  <c r="A635" i="17"/>
  <c r="A634" i="17"/>
  <c r="A633" i="17"/>
  <c r="A632" i="17"/>
  <c r="A631" i="17"/>
  <c r="A630" i="17"/>
  <c r="A629" i="17"/>
  <c r="XCI244" i="20" l="1"/>
  <c r="XCE244" i="20" s="1"/>
  <c r="XCA244" i="20" s="1"/>
  <c r="XBW244" i="20" s="1"/>
  <c r="XCH244" i="20"/>
  <c r="I659" i="20"/>
  <c r="J659" i="20" s="1"/>
  <c r="N659" i="20" s="1"/>
  <c r="I662" i="20"/>
  <c r="J662" i="20" s="1"/>
  <c r="N662" i="20" s="1"/>
  <c r="I667" i="20"/>
  <c r="J667" i="20" s="1"/>
  <c r="N667" i="20" s="1"/>
  <c r="I658" i="20"/>
  <c r="J658" i="20" s="1"/>
  <c r="N658" i="20" s="1"/>
  <c r="I663" i="20"/>
  <c r="J663" i="20" s="1"/>
  <c r="N663" i="20" s="1"/>
  <c r="I671" i="20"/>
  <c r="J671" i="20" s="1"/>
  <c r="N671" i="20" s="1"/>
  <c r="I660" i="20"/>
  <c r="J660" i="20" s="1"/>
  <c r="N660" i="20" s="1"/>
  <c r="I666" i="20"/>
  <c r="J666" i="20" s="1"/>
  <c r="N666" i="20" s="1"/>
  <c r="I669" i="20"/>
  <c r="J669" i="20" s="1"/>
  <c r="N669" i="20" s="1"/>
  <c r="I668" i="20"/>
  <c r="J668" i="20" s="1"/>
  <c r="N668" i="20" s="1"/>
  <c r="I661" i="20"/>
  <c r="J661" i="20" s="1"/>
  <c r="N661" i="20" s="1"/>
  <c r="I672" i="20"/>
  <c r="J672" i="20" s="1"/>
  <c r="N672" i="20" s="1"/>
  <c r="I664" i="20"/>
  <c r="J664" i="20" s="1"/>
  <c r="N664" i="20" s="1"/>
  <c r="I670" i="20"/>
  <c r="J670" i="20" s="1"/>
  <c r="N670" i="20" s="1"/>
  <c r="I665" i="20"/>
  <c r="J665" i="20" s="1"/>
  <c r="N665" i="20" s="1"/>
  <c r="I673" i="20"/>
  <c r="J673" i="20" s="1"/>
  <c r="N673" i="20" s="1"/>
  <c r="XCD244" i="20" l="1"/>
  <c r="XBZ244" i="20" s="1"/>
  <c r="XBV244" i="20" s="1"/>
  <c r="XBR244" i="20" s="1"/>
  <c r="XCC244" i="20"/>
  <c r="A358" i="17"/>
  <c r="A357" i="17"/>
  <c r="A356" i="17"/>
  <c r="A355" i="17"/>
  <c r="A354" i="17"/>
  <c r="A353" i="17"/>
  <c r="A352" i="17"/>
  <c r="A351" i="17"/>
  <c r="H1080" i="1"/>
  <c r="H1079" i="1"/>
  <c r="H1078" i="1"/>
  <c r="H1077" i="1"/>
  <c r="H1076" i="1"/>
  <c r="J1076" i="1"/>
  <c r="O1076" i="1"/>
  <c r="W1076" i="1" s="1"/>
  <c r="K378" i="20" s="1"/>
  <c r="L378" i="20" s="1"/>
  <c r="J1077" i="1"/>
  <c r="O1077" i="1"/>
  <c r="W1077" i="1" s="1"/>
  <c r="K379" i="20" s="1"/>
  <c r="L379" i="20" s="1"/>
  <c r="J1078" i="1"/>
  <c r="O1078" i="1"/>
  <c r="W1078" i="1" s="1"/>
  <c r="K380" i="20" s="1"/>
  <c r="L380" i="20" s="1"/>
  <c r="J1079" i="1"/>
  <c r="O1079" i="1"/>
  <c r="W1079" i="1" s="1"/>
  <c r="K381" i="20" s="1"/>
  <c r="L381" i="20" s="1"/>
  <c r="J1080" i="1"/>
  <c r="O1080" i="1"/>
  <c r="W1080" i="1" s="1"/>
  <c r="K382" i="20" s="1"/>
  <c r="L382" i="20" s="1"/>
  <c r="A382" i="20"/>
  <c r="H382" i="20" s="1"/>
  <c r="A381" i="20"/>
  <c r="H381" i="20" s="1"/>
  <c r="A380" i="20"/>
  <c r="H380" i="20" s="1"/>
  <c r="A379" i="20"/>
  <c r="H379" i="20" s="1"/>
  <c r="A378" i="20"/>
  <c r="H378" i="20" s="1"/>
  <c r="A420" i="20"/>
  <c r="H420" i="20" s="1"/>
  <c r="A419" i="20"/>
  <c r="H419" i="20" s="1"/>
  <c r="A418" i="20"/>
  <c r="H418" i="20" s="1"/>
  <c r="A417" i="20"/>
  <c r="H417" i="20" s="1"/>
  <c r="A416" i="20"/>
  <c r="H416" i="20" s="1"/>
  <c r="A415" i="20"/>
  <c r="H415" i="20" s="1"/>
  <c r="A414" i="20"/>
  <c r="H414" i="20" s="1"/>
  <c r="A323" i="20"/>
  <c r="H323" i="20" s="1"/>
  <c r="A322" i="20"/>
  <c r="H322" i="20" s="1"/>
  <c r="A321" i="20"/>
  <c r="H321" i="20" s="1"/>
  <c r="A470" i="17"/>
  <c r="A469" i="17"/>
  <c r="A468" i="17"/>
  <c r="A467" i="17"/>
  <c r="A466" i="17"/>
  <c r="A465" i="17"/>
  <c r="A464" i="17"/>
  <c r="A463" i="17"/>
  <c r="A462" i="17"/>
  <c r="A461" i="17"/>
  <c r="A460" i="17"/>
  <c r="A459" i="17"/>
  <c r="A458" i="17"/>
  <c r="A457" i="17"/>
  <c r="A456" i="17"/>
  <c r="A455" i="17"/>
  <c r="A454" i="17"/>
  <c r="A453" i="17"/>
  <c r="A452" i="17"/>
  <c r="A451" i="17"/>
  <c r="A450" i="17"/>
  <c r="A449" i="17"/>
  <c r="H679" i="1"/>
  <c r="H678" i="1"/>
  <c r="H677" i="1"/>
  <c r="H676" i="1"/>
  <c r="H675" i="1"/>
  <c r="H674" i="1"/>
  <c r="H673" i="1"/>
  <c r="H672" i="1"/>
  <c r="H671" i="1"/>
  <c r="H670" i="1"/>
  <c r="H669" i="1"/>
  <c r="H668" i="1"/>
  <c r="H667" i="1"/>
  <c r="H666" i="1"/>
  <c r="H665" i="1"/>
  <c r="H664" i="1"/>
  <c r="H663" i="1"/>
  <c r="H662" i="1"/>
  <c r="H661" i="1"/>
  <c r="H660" i="1"/>
  <c r="O660" i="1"/>
  <c r="W660" i="1" s="1"/>
  <c r="K484" i="20" s="1"/>
  <c r="L484" i="20" s="1"/>
  <c r="O661" i="1"/>
  <c r="W661" i="1" s="1"/>
  <c r="K485" i="20" s="1"/>
  <c r="L485" i="20" s="1"/>
  <c r="O662" i="1"/>
  <c r="W662" i="1" s="1"/>
  <c r="K486" i="20" s="1"/>
  <c r="L486" i="20" s="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764" i="20"/>
  <c r="A763" i="20"/>
  <c r="A762" i="20"/>
  <c r="A761" i="20"/>
  <c r="A760"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57" i="20"/>
  <c r="A656" i="20"/>
  <c r="A655" i="20"/>
  <c r="A654" i="20"/>
  <c r="A653" i="20"/>
  <c r="A652" i="20"/>
  <c r="A651" i="20"/>
  <c r="A650" i="20"/>
  <c r="A649" i="20"/>
  <c r="A625" i="20"/>
  <c r="A624" i="20"/>
  <c r="A623" i="20"/>
  <c r="A622" i="20"/>
  <c r="A621" i="20"/>
  <c r="A620" i="20"/>
  <c r="A619" i="20"/>
  <c r="A618" i="20"/>
  <c r="A617" i="20"/>
  <c r="A616" i="20"/>
  <c r="A615"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6" i="20"/>
  <c r="A555" i="20"/>
  <c r="A554" i="20"/>
  <c r="A553" i="20"/>
  <c r="A551" i="20"/>
  <c r="A550" i="20"/>
  <c r="A549" i="20"/>
  <c r="A548" i="20"/>
  <c r="A547" i="20"/>
  <c r="A546" i="20"/>
  <c r="A545"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4"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3" i="20"/>
  <c r="A252" i="20"/>
  <c r="A251" i="20"/>
  <c r="A250" i="20"/>
  <c r="A249" i="20"/>
  <c r="A248" i="20"/>
  <c r="A247" i="20"/>
  <c r="A246" i="20"/>
  <c r="A245" i="20"/>
  <c r="A243" i="20"/>
  <c r="A242" i="20"/>
  <c r="A239" i="20"/>
  <c r="A238"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A736" i="17"/>
  <c r="A735" i="17"/>
  <c r="A734" i="17"/>
  <c r="A733" i="17"/>
  <c r="A732" i="17"/>
  <c r="A731" i="17"/>
  <c r="A730" i="17"/>
  <c r="A729" i="17"/>
  <c r="A728" i="17"/>
  <c r="A727" i="17"/>
  <c r="A726" i="17"/>
  <c r="A725" i="17"/>
  <c r="A701" i="17"/>
  <c r="A700" i="17"/>
  <c r="A699" i="17"/>
  <c r="A697" i="17"/>
  <c r="A696" i="17"/>
  <c r="A695" i="17"/>
  <c r="A694" i="17"/>
  <c r="A693" i="17"/>
  <c r="A692" i="17"/>
  <c r="A691" i="17"/>
  <c r="A690" i="17"/>
  <c r="A689" i="17"/>
  <c r="A688" i="17"/>
  <c r="A687" i="17"/>
  <c r="A686" i="17"/>
  <c r="A685" i="17"/>
  <c r="A684" i="17"/>
  <c r="A683" i="17"/>
  <c r="A682" i="17"/>
  <c r="A681" i="17"/>
  <c r="A654" i="17"/>
  <c r="A653" i="17"/>
  <c r="A652" i="17"/>
  <c r="A651" i="17"/>
  <c r="A650" i="17"/>
  <c r="A649" i="17"/>
  <c r="A648" i="17"/>
  <c r="A647" i="17"/>
  <c r="A646" i="17"/>
  <c r="A628" i="17"/>
  <c r="A627" i="17"/>
  <c r="A626" i="17"/>
  <c r="A625"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6" i="17"/>
  <c r="A515" i="17"/>
  <c r="A514" i="17"/>
  <c r="A513" i="17"/>
  <c r="A512" i="17"/>
  <c r="A511" i="17"/>
  <c r="A510" i="17"/>
  <c r="A509"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M632" i="17" l="1"/>
  <c r="O632" i="17"/>
  <c r="N632" i="17"/>
  <c r="N666" i="17"/>
  <c r="M666" i="17"/>
  <c r="O666" i="17"/>
  <c r="O717" i="17"/>
  <c r="N717" i="17"/>
  <c r="M717" i="17"/>
  <c r="N633" i="17"/>
  <c r="O633" i="17"/>
  <c r="M633" i="17"/>
  <c r="O667" i="17"/>
  <c r="N667" i="17"/>
  <c r="M667" i="17"/>
  <c r="N702" i="17"/>
  <c r="O702" i="17"/>
  <c r="M702" i="17"/>
  <c r="O718" i="17"/>
  <c r="N718" i="17"/>
  <c r="M718" i="17"/>
  <c r="M631" i="17"/>
  <c r="N631" i="17"/>
  <c r="O631" i="17"/>
  <c r="O618" i="17"/>
  <c r="N618" i="17"/>
  <c r="M618" i="17"/>
  <c r="M634" i="17"/>
  <c r="O634" i="17"/>
  <c r="N634" i="17"/>
  <c r="M668" i="17"/>
  <c r="N668" i="17"/>
  <c r="O668" i="17"/>
  <c r="O703" i="17"/>
  <c r="M703" i="17"/>
  <c r="N703" i="17"/>
  <c r="O719" i="17"/>
  <c r="M719" i="17"/>
  <c r="N719" i="17"/>
  <c r="N664" i="17"/>
  <c r="M664" i="17"/>
  <c r="O664" i="17"/>
  <c r="M716" i="17"/>
  <c r="N716" i="17"/>
  <c r="O716" i="17"/>
  <c r="O635" i="17"/>
  <c r="M635" i="17"/>
  <c r="N635" i="17"/>
  <c r="O669" i="17"/>
  <c r="N669" i="17"/>
  <c r="M669" i="17"/>
  <c r="M704" i="17"/>
  <c r="N704" i="17"/>
  <c r="O704" i="17"/>
  <c r="O720" i="17"/>
  <c r="N720" i="17"/>
  <c r="M720" i="17"/>
  <c r="M715" i="17"/>
  <c r="O715" i="17"/>
  <c r="N715" i="17"/>
  <c r="O620" i="17"/>
  <c r="N620" i="17"/>
  <c r="M620" i="17"/>
  <c r="N636" i="17"/>
  <c r="M636" i="17"/>
  <c r="O636" i="17"/>
  <c r="N670" i="17"/>
  <c r="M670" i="17"/>
  <c r="O670" i="17"/>
  <c r="M705" i="17"/>
  <c r="N705" i="17"/>
  <c r="O705" i="17"/>
  <c r="M721" i="17"/>
  <c r="O721" i="17"/>
  <c r="N721" i="17"/>
  <c r="O630" i="17"/>
  <c r="M656" i="17"/>
  <c r="M630" i="17"/>
  <c r="O656" i="17"/>
  <c r="N630" i="17"/>
  <c r="N656" i="17"/>
  <c r="N665" i="17"/>
  <c r="O665" i="17"/>
  <c r="M665" i="17"/>
  <c r="O619" i="17"/>
  <c r="N619" i="17"/>
  <c r="M619" i="17"/>
  <c r="O621" i="17"/>
  <c r="M621" i="17"/>
  <c r="N621" i="17"/>
  <c r="N637" i="17"/>
  <c r="M637" i="17"/>
  <c r="O637" i="17"/>
  <c r="N671" i="17"/>
  <c r="M671" i="17"/>
  <c r="O671" i="17"/>
  <c r="O706" i="17"/>
  <c r="N706" i="17"/>
  <c r="M706" i="17"/>
  <c r="O722" i="17"/>
  <c r="N722" i="17"/>
  <c r="M722" i="17"/>
  <c r="O622" i="17"/>
  <c r="N622" i="17"/>
  <c r="M622" i="17"/>
  <c r="O672" i="17"/>
  <c r="N672" i="17"/>
  <c r="M672" i="17"/>
  <c r="O707" i="17"/>
  <c r="N707" i="17"/>
  <c r="M707" i="17"/>
  <c r="N723" i="17"/>
  <c r="M723" i="17"/>
  <c r="O723" i="17"/>
  <c r="O623" i="17"/>
  <c r="N623" i="17"/>
  <c r="M623" i="17"/>
  <c r="O657" i="17"/>
  <c r="N657" i="17"/>
  <c r="M657" i="17"/>
  <c r="O673" i="17"/>
  <c r="N673" i="17"/>
  <c r="M673" i="17"/>
  <c r="O708" i="17"/>
  <c r="M708" i="17"/>
  <c r="N708" i="17"/>
  <c r="O724" i="17"/>
  <c r="N724" i="17"/>
  <c r="M724" i="17"/>
  <c r="M221" i="17"/>
  <c r="N221" i="17"/>
  <c r="O221" i="17"/>
  <c r="N639" i="17"/>
  <c r="M639" i="17"/>
  <c r="O639" i="17"/>
  <c r="M624" i="17"/>
  <c r="N624" i="17"/>
  <c r="O624" i="17"/>
  <c r="M640" i="17"/>
  <c r="N640" i="17"/>
  <c r="O640" i="17"/>
  <c r="N658" i="17"/>
  <c r="O658" i="17"/>
  <c r="M658" i="17"/>
  <c r="O674" i="17"/>
  <c r="N674" i="17"/>
  <c r="M674" i="17"/>
  <c r="O709" i="17"/>
  <c r="N709" i="17"/>
  <c r="M709" i="17"/>
  <c r="M641" i="17"/>
  <c r="O641" i="17"/>
  <c r="N641" i="17"/>
  <c r="N659" i="17"/>
  <c r="M659" i="17"/>
  <c r="O659" i="17"/>
  <c r="M675" i="17"/>
  <c r="O675" i="17"/>
  <c r="N675" i="17"/>
  <c r="O710" i="17"/>
  <c r="N710" i="17"/>
  <c r="M710" i="17"/>
  <c r="O257" i="17"/>
  <c r="M257" i="17"/>
  <c r="N257" i="17"/>
  <c r="N638" i="17"/>
  <c r="O638" i="17"/>
  <c r="M638" i="17"/>
  <c r="N642" i="17"/>
  <c r="M642" i="17"/>
  <c r="O642" i="17"/>
  <c r="M660" i="17"/>
  <c r="N660" i="17"/>
  <c r="O660" i="17"/>
  <c r="M676" i="17"/>
  <c r="N676" i="17"/>
  <c r="O676" i="17"/>
  <c r="M711" i="17"/>
  <c r="N711" i="17"/>
  <c r="O711" i="17"/>
  <c r="O643" i="17"/>
  <c r="M643" i="17"/>
  <c r="N643" i="17"/>
  <c r="M661" i="17"/>
  <c r="O661" i="17"/>
  <c r="N661" i="17"/>
  <c r="N677" i="17"/>
  <c r="M677" i="17"/>
  <c r="O677" i="17"/>
  <c r="O712" i="17"/>
  <c r="N712" i="17"/>
  <c r="M712" i="17"/>
  <c r="M42" i="17"/>
  <c r="O42" i="17"/>
  <c r="N42" i="17"/>
  <c r="N644" i="17"/>
  <c r="O644" i="17"/>
  <c r="M644" i="17"/>
  <c r="M662" i="17"/>
  <c r="N662" i="17"/>
  <c r="O662" i="17"/>
  <c r="O678" i="17"/>
  <c r="N678" i="17"/>
  <c r="M678" i="17"/>
  <c r="O713" i="17"/>
  <c r="M713" i="17"/>
  <c r="N713" i="17"/>
  <c r="O43" i="17"/>
  <c r="N43" i="17"/>
  <c r="M43" i="17"/>
  <c r="O517" i="17"/>
  <c r="M517" i="17"/>
  <c r="N517" i="17"/>
  <c r="M655" i="17"/>
  <c r="O655" i="17"/>
  <c r="N655" i="17"/>
  <c r="M645" i="17"/>
  <c r="N645" i="17"/>
  <c r="O645" i="17"/>
  <c r="M663" i="17"/>
  <c r="O663" i="17"/>
  <c r="N663" i="17"/>
  <c r="M714" i="17"/>
  <c r="O714" i="17"/>
  <c r="N714" i="17"/>
  <c r="XBY244" i="20"/>
  <c r="XBU244" i="20" s="1"/>
  <c r="XBQ244" i="20" s="1"/>
  <c r="XBM244" i="20" s="1"/>
  <c r="XBX244" i="20"/>
  <c r="I379" i="20"/>
  <c r="J379" i="20" s="1"/>
  <c r="N379" i="20" s="1"/>
  <c r="O379" i="20" s="1"/>
  <c r="N449" i="17"/>
  <c r="O457" i="17"/>
  <c r="M465" i="17"/>
  <c r="N450" i="17"/>
  <c r="N458" i="17"/>
  <c r="M466" i="17"/>
  <c r="M451" i="17"/>
  <c r="N459" i="17"/>
  <c r="M467" i="17"/>
  <c r="M452" i="17"/>
  <c r="M460" i="17"/>
  <c r="N468" i="17"/>
  <c r="M355" i="17"/>
  <c r="M453" i="17"/>
  <c r="N461" i="17"/>
  <c r="M454" i="17"/>
  <c r="M462" i="17"/>
  <c r="N356" i="17"/>
  <c r="N455" i="17"/>
  <c r="N463" i="17"/>
  <c r="M464" i="17"/>
  <c r="O698" i="17"/>
  <c r="N698" i="17"/>
  <c r="M698" i="17"/>
  <c r="I380" i="20"/>
  <c r="J380" i="20" s="1"/>
  <c r="N380" i="20" s="1"/>
  <c r="O380" i="20" s="1"/>
  <c r="I381" i="20"/>
  <c r="J381" i="20" s="1"/>
  <c r="N381" i="20" s="1"/>
  <c r="O381" i="20" s="1"/>
  <c r="O629" i="17"/>
  <c r="N629" i="17"/>
  <c r="M629" i="17"/>
  <c r="I486" i="20"/>
  <c r="J486" i="20" s="1"/>
  <c r="N486" i="20" s="1"/>
  <c r="O486" i="20" s="1"/>
  <c r="I490" i="20"/>
  <c r="J490" i="20" s="1"/>
  <c r="N490" i="20" s="1"/>
  <c r="O490" i="20" s="1"/>
  <c r="O467" i="17"/>
  <c r="I378" i="20"/>
  <c r="J378" i="20" s="1"/>
  <c r="N378" i="20" s="1"/>
  <c r="O378" i="20" s="1"/>
  <c r="O356" i="17"/>
  <c r="O355" i="17"/>
  <c r="N355" i="17"/>
  <c r="O353" i="17"/>
  <c r="N353" i="17"/>
  <c r="M356" i="17"/>
  <c r="M353" i="17"/>
  <c r="O354" i="17"/>
  <c r="O352" i="17"/>
  <c r="N354" i="17"/>
  <c r="N352" i="17"/>
  <c r="M354" i="17"/>
  <c r="M352" i="17"/>
  <c r="I382" i="20"/>
  <c r="J382" i="20" s="1"/>
  <c r="N382" i="20" s="1"/>
  <c r="O382" i="20" s="1"/>
  <c r="I487" i="20"/>
  <c r="J487" i="20" s="1"/>
  <c r="N487" i="20" s="1"/>
  <c r="O487" i="20" s="1"/>
  <c r="I496" i="20"/>
  <c r="J496" i="20" s="1"/>
  <c r="N496" i="20" s="1"/>
  <c r="O496" i="20" s="1"/>
  <c r="I502" i="20"/>
  <c r="J502" i="20" s="1"/>
  <c r="N502" i="20" s="1"/>
  <c r="O502" i="20" s="1"/>
  <c r="I484" i="20"/>
  <c r="J484" i="20" s="1"/>
  <c r="N484" i="20" s="1"/>
  <c r="O484" i="20" s="1"/>
  <c r="I488" i="20"/>
  <c r="J488" i="20" s="1"/>
  <c r="N488" i="20" s="1"/>
  <c r="O488" i="20" s="1"/>
  <c r="N467" i="17"/>
  <c r="O454" i="17"/>
  <c r="O462" i="17"/>
  <c r="I495" i="20"/>
  <c r="J495" i="20" s="1"/>
  <c r="N495" i="20" s="1"/>
  <c r="O495" i="20" s="1"/>
  <c r="I491" i="20"/>
  <c r="J491" i="20" s="1"/>
  <c r="N491" i="20" s="1"/>
  <c r="O491" i="20" s="1"/>
  <c r="I494" i="20"/>
  <c r="J494" i="20" s="1"/>
  <c r="N494" i="20" s="1"/>
  <c r="O494" i="20" s="1"/>
  <c r="I503" i="20"/>
  <c r="J503" i="20" s="1"/>
  <c r="N503" i="20" s="1"/>
  <c r="O503" i="20" s="1"/>
  <c r="N462" i="17"/>
  <c r="N454" i="17"/>
  <c r="I497" i="20"/>
  <c r="J497" i="20" s="1"/>
  <c r="N497" i="20" s="1"/>
  <c r="O497" i="20" s="1"/>
  <c r="I489" i="20"/>
  <c r="J489" i="20" s="1"/>
  <c r="N489" i="20" s="1"/>
  <c r="O489" i="20" s="1"/>
  <c r="I500" i="20"/>
  <c r="J500" i="20" s="1"/>
  <c r="N500" i="20" s="1"/>
  <c r="O500" i="20" s="1"/>
  <c r="I493" i="20"/>
  <c r="J493" i="20" s="1"/>
  <c r="N493" i="20" s="1"/>
  <c r="O493" i="20" s="1"/>
  <c r="M459" i="17"/>
  <c r="M461" i="17"/>
  <c r="O461" i="17"/>
  <c r="M449" i="17"/>
  <c r="O466" i="17"/>
  <c r="M458" i="17"/>
  <c r="O451" i="17"/>
  <c r="N466" i="17"/>
  <c r="O459" i="17"/>
  <c r="N451" i="17"/>
  <c r="I492" i="20"/>
  <c r="J492" i="20" s="1"/>
  <c r="N492" i="20" s="1"/>
  <c r="O492" i="20" s="1"/>
  <c r="I499" i="20"/>
  <c r="J499" i="20" s="1"/>
  <c r="N499" i="20" s="1"/>
  <c r="O499" i="20" s="1"/>
  <c r="I498" i="20"/>
  <c r="J498" i="20" s="1"/>
  <c r="N498" i="20" s="1"/>
  <c r="O498" i="20" s="1"/>
  <c r="I501" i="20"/>
  <c r="J501" i="20" s="1"/>
  <c r="N501" i="20" s="1"/>
  <c r="O501" i="20" s="1"/>
  <c r="I485" i="20"/>
  <c r="J485" i="20" s="1"/>
  <c r="N485" i="20" s="1"/>
  <c r="O485" i="20" s="1"/>
  <c r="M463" i="17"/>
  <c r="O453" i="17"/>
  <c r="O458" i="17"/>
  <c r="N453" i="17"/>
  <c r="N457" i="17"/>
  <c r="O460" i="17"/>
  <c r="O468" i="17"/>
  <c r="M468" i="17"/>
  <c r="N460" i="17"/>
  <c r="O452" i="17"/>
  <c r="M457" i="17"/>
  <c r="N452" i="17"/>
  <c r="M455" i="17"/>
  <c r="O465" i="17"/>
  <c r="N465" i="17"/>
  <c r="O450" i="17"/>
  <c r="M450" i="17"/>
  <c r="O449" i="17"/>
  <c r="O464" i="17"/>
  <c r="O456" i="17"/>
  <c r="N464" i="17"/>
  <c r="N456" i="17"/>
  <c r="M456" i="17"/>
  <c r="O463" i="17"/>
  <c r="O455" i="17"/>
  <c r="O811" i="1"/>
  <c r="W811" i="1" s="1"/>
  <c r="J811" i="1"/>
  <c r="H811" i="1"/>
  <c r="O810" i="1"/>
  <c r="W810" i="1" s="1"/>
  <c r="J810" i="1"/>
  <c r="H810" i="1"/>
  <c r="O809" i="1"/>
  <c r="W809" i="1" s="1"/>
  <c r="J809" i="1"/>
  <c r="H809" i="1"/>
  <c r="H548" i="20"/>
  <c r="H446" i="20"/>
  <c r="H445" i="20"/>
  <c r="H444" i="20"/>
  <c r="H443" i="20"/>
  <c r="H441" i="20"/>
  <c r="H439" i="20"/>
  <c r="O1530" i="1"/>
  <c r="I447" i="20" s="1"/>
  <c r="J447" i="20" s="1"/>
  <c r="H1530" i="1"/>
  <c r="H1522" i="1"/>
  <c r="O1522" i="1"/>
  <c r="W1522" i="1" s="1"/>
  <c r="K439" i="20" s="1"/>
  <c r="L439" i="20" s="1"/>
  <c r="H1523" i="1"/>
  <c r="O1523" i="1"/>
  <c r="W1523" i="1" s="1"/>
  <c r="K440" i="20" s="1"/>
  <c r="L440" i="20" s="1"/>
  <c r="H1524" i="1"/>
  <c r="O1524" i="1"/>
  <c r="W1524" i="1" s="1"/>
  <c r="K441" i="20" s="1"/>
  <c r="L441" i="20" s="1"/>
  <c r="H1525" i="1"/>
  <c r="O1525" i="1"/>
  <c r="W1525" i="1" s="1"/>
  <c r="K442" i="20" s="1"/>
  <c r="L442" i="20" s="1"/>
  <c r="H1526" i="1"/>
  <c r="O1526" i="1"/>
  <c r="W1526" i="1" s="1"/>
  <c r="K443" i="20" s="1"/>
  <c r="L443" i="20" s="1"/>
  <c r="H1527" i="1"/>
  <c r="O1527" i="1"/>
  <c r="W1527" i="1" s="1"/>
  <c r="K444" i="20" s="1"/>
  <c r="L444" i="20" s="1"/>
  <c r="H1528" i="1"/>
  <c r="O1528" i="1"/>
  <c r="W1528" i="1" s="1"/>
  <c r="K445" i="20" s="1"/>
  <c r="L445" i="20" s="1"/>
  <c r="H1529" i="1"/>
  <c r="O1529" i="1"/>
  <c r="W1529" i="1" s="1"/>
  <c r="K446" i="20" s="1"/>
  <c r="L446" i="20" s="1"/>
  <c r="O1521" i="1"/>
  <c r="H1521" i="1"/>
  <c r="K447" i="20"/>
  <c r="L447" i="20" s="1"/>
  <c r="H447" i="20"/>
  <c r="H442" i="20"/>
  <c r="H440" i="20"/>
  <c r="N266" i="17"/>
  <c r="O265" i="17"/>
  <c r="M264" i="17"/>
  <c r="M263" i="17"/>
  <c r="O262" i="17"/>
  <c r="M261" i="17"/>
  <c r="N260" i="17"/>
  <c r="N259" i="17"/>
  <c r="N253" i="17"/>
  <c r="O252" i="17"/>
  <c r="O251" i="17"/>
  <c r="M250" i="17"/>
  <c r="M249" i="17"/>
  <c r="O248" i="17"/>
  <c r="N247" i="17"/>
  <c r="N246" i="17"/>
  <c r="N245" i="17"/>
  <c r="O244" i="17"/>
  <c r="O243" i="17"/>
  <c r="M242" i="17"/>
  <c r="O241" i="17"/>
  <c r="N239" i="17"/>
  <c r="N238" i="17"/>
  <c r="O237" i="17"/>
  <c r="O236" i="17"/>
  <c r="O235" i="17"/>
  <c r="M234" i="17"/>
  <c r="M233" i="17"/>
  <c r="N232" i="17"/>
  <c r="N231" i="17"/>
  <c r="N230" i="17"/>
  <c r="M229" i="17"/>
  <c r="O228" i="17"/>
  <c r="M227" i="17"/>
  <c r="M226" i="17"/>
  <c r="M225" i="17"/>
  <c r="O224" i="17"/>
  <c r="N223" i="17"/>
  <c r="N222" i="17"/>
  <c r="O220" i="17"/>
  <c r="O219" i="17"/>
  <c r="O239" i="17"/>
  <c r="H874" i="1"/>
  <c r="J874" i="1"/>
  <c r="O874" i="1"/>
  <c r="W874" i="1" s="1"/>
  <c r="H859" i="1"/>
  <c r="J859" i="1"/>
  <c r="O859" i="1"/>
  <c r="W859" i="1" s="1"/>
  <c r="H867" i="1"/>
  <c r="J867" i="1"/>
  <c r="O867" i="1"/>
  <c r="W867" i="1" s="1"/>
  <c r="H872" i="1"/>
  <c r="J872" i="1"/>
  <c r="O872" i="1"/>
  <c r="W872" i="1" s="1"/>
  <c r="H870" i="1"/>
  <c r="J870" i="1"/>
  <c r="O870" i="1"/>
  <c r="W870" i="1" s="1"/>
  <c r="H917" i="1"/>
  <c r="J917" i="1"/>
  <c r="O917" i="1"/>
  <c r="W917" i="1" s="1"/>
  <c r="H863" i="1"/>
  <c r="J863" i="1"/>
  <c r="O863" i="1"/>
  <c r="W863" i="1" s="1"/>
  <c r="H836" i="1"/>
  <c r="J836" i="1"/>
  <c r="O836" i="1"/>
  <c r="W836" i="1" s="1"/>
  <c r="H829" i="1"/>
  <c r="J829" i="1"/>
  <c r="O829" i="1"/>
  <c r="W829" i="1" s="1"/>
  <c r="H848" i="1"/>
  <c r="J848" i="1"/>
  <c r="O848" i="1"/>
  <c r="W848" i="1" s="1"/>
  <c r="H919" i="1"/>
  <c r="J919" i="1"/>
  <c r="O919" i="1"/>
  <c r="W919" i="1" s="1"/>
  <c r="H842" i="1"/>
  <c r="J842" i="1"/>
  <c r="O842" i="1"/>
  <c r="W842" i="1" s="1"/>
  <c r="H844" i="1"/>
  <c r="J844" i="1"/>
  <c r="O844" i="1"/>
  <c r="W844" i="1" s="1"/>
  <c r="H905" i="1"/>
  <c r="J905" i="1"/>
  <c r="O905" i="1"/>
  <c r="W905" i="1" s="1"/>
  <c r="H846" i="1"/>
  <c r="J846" i="1"/>
  <c r="O846" i="1"/>
  <c r="W846" i="1" s="1"/>
  <c r="H876" i="1"/>
  <c r="J876" i="1"/>
  <c r="O876" i="1"/>
  <c r="W876" i="1" s="1"/>
  <c r="H909" i="1"/>
  <c r="J909" i="1"/>
  <c r="O909" i="1"/>
  <c r="W909" i="1" s="1"/>
  <c r="H903" i="1"/>
  <c r="J903" i="1"/>
  <c r="O903" i="1"/>
  <c r="W903" i="1" s="1"/>
  <c r="H913" i="1"/>
  <c r="J913" i="1"/>
  <c r="O913" i="1"/>
  <c r="W913" i="1" s="1"/>
  <c r="H899" i="1"/>
  <c r="J899" i="1"/>
  <c r="O899" i="1"/>
  <c r="W899" i="1" s="1"/>
  <c r="H884" i="1"/>
  <c r="J884" i="1"/>
  <c r="O884" i="1"/>
  <c r="W884" i="1" s="1"/>
  <c r="H882" i="1"/>
  <c r="J882" i="1"/>
  <c r="O882" i="1"/>
  <c r="W882" i="1" s="1"/>
  <c r="H861" i="1"/>
  <c r="J861" i="1"/>
  <c r="O861" i="1"/>
  <c r="W861" i="1" s="1"/>
  <c r="H907" i="1"/>
  <c r="J907" i="1"/>
  <c r="O907" i="1"/>
  <c r="W907" i="1" s="1"/>
  <c r="H284" i="20"/>
  <c r="H282" i="20"/>
  <c r="H281" i="20"/>
  <c r="H279" i="20"/>
  <c r="H278" i="20"/>
  <c r="H277" i="20"/>
  <c r="H276" i="20"/>
  <c r="H280" i="20"/>
  <c r="XBT244" i="20" l="1"/>
  <c r="XBP244" i="20" s="1"/>
  <c r="XBL244" i="20" s="1"/>
  <c r="XBH244" i="20" s="1"/>
  <c r="XBS244" i="20"/>
  <c r="I446" i="20"/>
  <c r="J446" i="20" s="1"/>
  <c r="N446" i="20" s="1"/>
  <c r="O446" i="20" s="1"/>
  <c r="I439" i="20"/>
  <c r="J439" i="20" s="1"/>
  <c r="N439" i="20" s="1"/>
  <c r="O439" i="20" s="1"/>
  <c r="W1521" i="1"/>
  <c r="K323" i="20" s="1"/>
  <c r="L323" i="20" s="1"/>
  <c r="I323" i="20"/>
  <c r="J323" i="20" s="1"/>
  <c r="I441" i="20"/>
  <c r="J441" i="20" s="1"/>
  <c r="N441" i="20" s="1"/>
  <c r="O441" i="20" s="1"/>
  <c r="I442" i="20"/>
  <c r="J442" i="20" s="1"/>
  <c r="N442" i="20" s="1"/>
  <c r="O442" i="20" s="1"/>
  <c r="N263" i="17"/>
  <c r="O263" i="17"/>
  <c r="N250" i="17"/>
  <c r="O250" i="17"/>
  <c r="M219" i="17"/>
  <c r="O245" i="17"/>
  <c r="I443" i="20"/>
  <c r="J443" i="20" s="1"/>
  <c r="N443" i="20" s="1"/>
  <c r="O443" i="20" s="1"/>
  <c r="I444" i="20"/>
  <c r="J444" i="20" s="1"/>
  <c r="N444" i="20" s="1"/>
  <c r="O444" i="20" s="1"/>
  <c r="I445" i="20"/>
  <c r="J445" i="20" s="1"/>
  <c r="N445" i="20" s="1"/>
  <c r="O445" i="20" s="1"/>
  <c r="N226" i="17"/>
  <c r="N242" i="17"/>
  <c r="N265" i="17"/>
  <c r="M228" i="17"/>
  <c r="M253" i="17"/>
  <c r="N219" i="17"/>
  <c r="N228" i="17"/>
  <c r="N236" i="17"/>
  <c r="M265" i="17"/>
  <c r="O226" i="17"/>
  <c r="O249" i="17"/>
  <c r="N229" i="17"/>
  <c r="N234" i="17"/>
  <c r="N235" i="17"/>
  <c r="N227" i="17"/>
  <c r="O227" i="17"/>
  <c r="M243" i="17"/>
  <c r="N264" i="17"/>
  <c r="N225" i="17"/>
  <c r="O225" i="17"/>
  <c r="N233" i="17"/>
  <c r="O242" i="17"/>
  <c r="M252" i="17"/>
  <c r="O233" i="17"/>
  <c r="M244" i="17"/>
  <c r="M262" i="17"/>
  <c r="O234" i="17"/>
  <c r="N244" i="17"/>
  <c r="N262" i="17"/>
  <c r="N261" i="17"/>
  <c r="O264" i="17"/>
  <c r="M235" i="17"/>
  <c r="O261" i="17"/>
  <c r="N243" i="17"/>
  <c r="M251" i="17"/>
  <c r="O232" i="17"/>
  <c r="N251" i="17"/>
  <c r="O229" i="17"/>
  <c r="O253" i="17"/>
  <c r="M220" i="17"/>
  <c r="M237" i="17"/>
  <c r="N220" i="17"/>
  <c r="M245" i="17"/>
  <c r="M266" i="17"/>
  <c r="I440" i="20"/>
  <c r="J440" i="20" s="1"/>
  <c r="N440" i="20" s="1"/>
  <c r="O440" i="20" s="1"/>
  <c r="N447" i="20"/>
  <c r="O447" i="20" s="1"/>
  <c r="M236" i="17"/>
  <c r="N249" i="17"/>
  <c r="N252" i="17"/>
  <c r="O266" i="17"/>
  <c r="O222" i="17"/>
  <c r="M223" i="17"/>
  <c r="O246" i="17"/>
  <c r="M224" i="17"/>
  <c r="N224" i="17"/>
  <c r="M231" i="17"/>
  <c r="N237" i="17"/>
  <c r="M241" i="17"/>
  <c r="M248" i="17"/>
  <c r="O259" i="17"/>
  <c r="M247" i="17"/>
  <c r="O230" i="17"/>
  <c r="O247" i="17"/>
  <c r="O231" i="17"/>
  <c r="N241" i="17"/>
  <c r="N248" i="17"/>
  <c r="M260" i="17"/>
  <c r="O223" i="17"/>
  <c r="M232" i="17"/>
  <c r="O238" i="17"/>
  <c r="O260" i="17"/>
  <c r="M239" i="17"/>
  <c r="M222" i="17"/>
  <c r="M230" i="17"/>
  <c r="M238" i="17"/>
  <c r="M246" i="17"/>
  <c r="M259" i="17"/>
  <c r="O53" i="17"/>
  <c r="O52" i="17"/>
  <c r="M51" i="17"/>
  <c r="O50" i="17"/>
  <c r="O49" i="17"/>
  <c r="N48" i="17"/>
  <c r="O47" i="17"/>
  <c r="M46" i="17"/>
  <c r="O45" i="17"/>
  <c r="O44" i="17"/>
  <c r="M41" i="17"/>
  <c r="O40" i="17"/>
  <c r="O39" i="17"/>
  <c r="N38" i="17"/>
  <c r="O37" i="17"/>
  <c r="M36" i="17"/>
  <c r="O35" i="17"/>
  <c r="O34" i="17"/>
  <c r="M33" i="17"/>
  <c r="O32" i="17"/>
  <c r="O31" i="17"/>
  <c r="N30" i="17"/>
  <c r="O29" i="17"/>
  <c r="M28" i="17"/>
  <c r="O27" i="17"/>
  <c r="O26" i="17"/>
  <c r="M25" i="17"/>
  <c r="O24" i="17"/>
  <c r="O23" i="17"/>
  <c r="N22" i="17"/>
  <c r="O21" i="17"/>
  <c r="M20" i="17"/>
  <c r="O19" i="17"/>
  <c r="O18" i="17"/>
  <c r="M17" i="17"/>
  <c r="O16" i="17"/>
  <c r="O15" i="17"/>
  <c r="N14" i="17"/>
  <c r="O13"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J96" i="1"/>
  <c r="O96" i="1"/>
  <c r="W96" i="1" s="1"/>
  <c r="H97" i="1"/>
  <c r="J97" i="1"/>
  <c r="O97" i="1"/>
  <c r="W97" i="1" s="1"/>
  <c r="H98" i="1"/>
  <c r="J98" i="1"/>
  <c r="O98" i="1"/>
  <c r="W98" i="1" s="1"/>
  <c r="H99" i="1"/>
  <c r="J99" i="1"/>
  <c r="O99" i="1"/>
  <c r="W99" i="1" s="1"/>
  <c r="H31" i="1"/>
  <c r="H32" i="1"/>
  <c r="H33" i="1"/>
  <c r="H34" i="1"/>
  <c r="H35" i="1"/>
  <c r="J31" i="1"/>
  <c r="J32" i="1"/>
  <c r="J33" i="1"/>
  <c r="J34" i="1"/>
  <c r="J35" i="1"/>
  <c r="O31" i="1"/>
  <c r="W31" i="1" s="1"/>
  <c r="O32" i="1"/>
  <c r="W32" i="1" s="1"/>
  <c r="O33" i="1"/>
  <c r="W33" i="1" s="1"/>
  <c r="O34" i="1"/>
  <c r="W34" i="1" s="1"/>
  <c r="O35" i="1"/>
  <c r="W35" i="1" s="1"/>
  <c r="H36" i="1"/>
  <c r="H37" i="1"/>
  <c r="H38" i="1"/>
  <c r="H39" i="1"/>
  <c r="H40" i="1"/>
  <c r="J36" i="1"/>
  <c r="J37" i="1"/>
  <c r="J38" i="1"/>
  <c r="J39" i="1"/>
  <c r="J40" i="1"/>
  <c r="O36" i="1"/>
  <c r="W36" i="1" s="1"/>
  <c r="O37" i="1"/>
  <c r="W37" i="1" s="1"/>
  <c r="O38" i="1"/>
  <c r="W38" i="1" s="1"/>
  <c r="O39" i="1"/>
  <c r="W39" i="1" s="1"/>
  <c r="O40" i="1"/>
  <c r="W40" i="1" s="1"/>
  <c r="H41" i="1"/>
  <c r="H42" i="1"/>
  <c r="H43" i="1"/>
  <c r="H44" i="1"/>
  <c r="H45" i="1"/>
  <c r="J41" i="1"/>
  <c r="J42" i="1"/>
  <c r="J43" i="1"/>
  <c r="J44" i="1"/>
  <c r="J45" i="1"/>
  <c r="O41" i="1"/>
  <c r="W41" i="1" s="1"/>
  <c r="O42" i="1"/>
  <c r="W42" i="1" s="1"/>
  <c r="O43" i="1"/>
  <c r="W43" i="1" s="1"/>
  <c r="O44" i="1"/>
  <c r="W44" i="1" s="1"/>
  <c r="O45" i="1"/>
  <c r="W45" i="1" s="1"/>
  <c r="H46" i="1"/>
  <c r="H47" i="1"/>
  <c r="H48" i="1"/>
  <c r="H49" i="1"/>
  <c r="H50" i="1"/>
  <c r="J46" i="1"/>
  <c r="J47" i="1"/>
  <c r="J48" i="1"/>
  <c r="J49" i="1"/>
  <c r="J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J56" i="1"/>
  <c r="J57" i="1"/>
  <c r="J58" i="1"/>
  <c r="J59" i="1"/>
  <c r="J60" i="1"/>
  <c r="J61" i="1"/>
  <c r="J62" i="1"/>
  <c r="J63" i="1"/>
  <c r="J64" i="1"/>
  <c r="J65" i="1"/>
  <c r="J66" i="1"/>
  <c r="J67" i="1"/>
  <c r="J68" i="1"/>
  <c r="J69" i="1"/>
  <c r="J70" i="1"/>
  <c r="J71" i="1"/>
  <c r="J72" i="1"/>
  <c r="J73" i="1"/>
  <c r="J74" i="1"/>
  <c r="J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J93" i="1"/>
  <c r="O93" i="1"/>
  <c r="W93" i="1" s="1"/>
  <c r="H94" i="1"/>
  <c r="J94" i="1"/>
  <c r="O94" i="1"/>
  <c r="W94" i="1" s="1"/>
  <c r="H95" i="1"/>
  <c r="J95" i="1"/>
  <c r="O95" i="1"/>
  <c r="W95" i="1" s="1"/>
  <c r="H76" i="1"/>
  <c r="J76" i="1"/>
  <c r="O76" i="1"/>
  <c r="W76" i="1" s="1"/>
  <c r="H77" i="1"/>
  <c r="J77" i="1"/>
  <c r="O77" i="1"/>
  <c r="W77" i="1" s="1"/>
  <c r="H78" i="1"/>
  <c r="J78" i="1"/>
  <c r="O78" i="1"/>
  <c r="W78" i="1" s="1"/>
  <c r="H79" i="1"/>
  <c r="J79" i="1"/>
  <c r="O79" i="1"/>
  <c r="W79" i="1" s="1"/>
  <c r="H80" i="1"/>
  <c r="J80" i="1"/>
  <c r="O80" i="1"/>
  <c r="W80" i="1" s="1"/>
  <c r="H81" i="1"/>
  <c r="J81" i="1"/>
  <c r="O81" i="1"/>
  <c r="W81" i="1"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H91" i="1"/>
  <c r="J91" i="1"/>
  <c r="O91" i="1"/>
  <c r="W91" i="1" s="1"/>
  <c r="H92" i="1"/>
  <c r="J92" i="1"/>
  <c r="O92" i="1"/>
  <c r="W92" i="1" s="1"/>
  <c r="K54" i="20" l="1"/>
  <c r="L54" i="20" s="1"/>
  <c r="XBO244" i="20"/>
  <c r="XBK244" i="20" s="1"/>
  <c r="XBG244" i="20" s="1"/>
  <c r="XBC244" i="20" s="1"/>
  <c r="XBN244" i="20"/>
  <c r="N323" i="20"/>
  <c r="O323" i="20" s="1"/>
  <c r="K50" i="20"/>
  <c r="L50" i="20" s="1"/>
  <c r="K53" i="20"/>
  <c r="L53" i="20" s="1"/>
  <c r="H27" i="20"/>
  <c r="K51" i="20"/>
  <c r="L51" i="20" s="1"/>
  <c r="K48" i="20"/>
  <c r="L48" i="20" s="1"/>
  <c r="N46" i="17"/>
  <c r="K52" i="20"/>
  <c r="L52" i="20" s="1"/>
  <c r="K67" i="20"/>
  <c r="L67" i="20" s="1"/>
  <c r="K49" i="20"/>
  <c r="L49" i="20" s="1"/>
  <c r="I50" i="20"/>
  <c r="J50" i="20" s="1"/>
  <c r="M31" i="17"/>
  <c r="O17" i="17"/>
  <c r="O25" i="17"/>
  <c r="M39" i="17"/>
  <c r="M15" i="17"/>
  <c r="N28" i="17"/>
  <c r="N39" i="17"/>
  <c r="N15" i="17"/>
  <c r="O28" i="17"/>
  <c r="O41" i="17"/>
  <c r="N31" i="17"/>
  <c r="O20" i="17"/>
  <c r="O33" i="17"/>
  <c r="M49" i="17"/>
  <c r="O46" i="17"/>
  <c r="M23" i="17"/>
  <c r="N36" i="17"/>
  <c r="N49" i="17"/>
  <c r="N20" i="17"/>
  <c r="N23" i="17"/>
  <c r="O36" i="17"/>
  <c r="O51" i="17"/>
  <c r="O14" i="17"/>
  <c r="N17" i="17"/>
  <c r="O22" i="17"/>
  <c r="N25" i="17"/>
  <c r="O30" i="17"/>
  <c r="N33" i="17"/>
  <c r="O38" i="17"/>
  <c r="N41" i="17"/>
  <c r="O48" i="17"/>
  <c r="N51" i="17"/>
  <c r="M18" i="17"/>
  <c r="M26" i="17"/>
  <c r="M34" i="17"/>
  <c r="M44" i="17"/>
  <c r="M52" i="17"/>
  <c r="M13" i="17"/>
  <c r="N18" i="17"/>
  <c r="M21" i="17"/>
  <c r="N26" i="17"/>
  <c r="M29" i="17"/>
  <c r="N34" i="17"/>
  <c r="M37" i="17"/>
  <c r="N44" i="17"/>
  <c r="M47" i="17"/>
  <c r="N52" i="17"/>
  <c r="N13" i="17"/>
  <c r="M16" i="17"/>
  <c r="N21" i="17"/>
  <c r="M24" i="17"/>
  <c r="N29" i="17"/>
  <c r="M32" i="17"/>
  <c r="N37" i="17"/>
  <c r="M40" i="17"/>
  <c r="N47" i="17"/>
  <c r="M50" i="17"/>
  <c r="N16" i="17"/>
  <c r="M19" i="17"/>
  <c r="N24" i="17"/>
  <c r="M27" i="17"/>
  <c r="N32" i="17"/>
  <c r="M35" i="17"/>
  <c r="N40" i="17"/>
  <c r="M45" i="17"/>
  <c r="N50" i="17"/>
  <c r="M53" i="17"/>
  <c r="M14" i="17"/>
  <c r="N19" i="17"/>
  <c r="M22" i="17"/>
  <c r="N27" i="17"/>
  <c r="M30" i="17"/>
  <c r="N35" i="17"/>
  <c r="M38" i="17"/>
  <c r="N45" i="17"/>
  <c r="M48" i="17"/>
  <c r="N5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217" i="17"/>
  <c r="O413" i="1"/>
  <c r="W413" i="1" s="1"/>
  <c r="H413" i="1"/>
  <c r="O412" i="1"/>
  <c r="W412" i="1" s="1"/>
  <c r="H412" i="1"/>
  <c r="O411" i="1"/>
  <c r="W411" i="1" s="1"/>
  <c r="H411" i="1"/>
  <c r="H238" i="20"/>
  <c r="XBJ244" i="20" l="1"/>
  <c r="XBF244" i="20" s="1"/>
  <c r="XBB244" i="20" s="1"/>
  <c r="XAX244" i="20" s="1"/>
  <c r="XBI244" i="20"/>
  <c r="O217" i="17"/>
  <c r="N217" i="17"/>
  <c r="G130" i="21"/>
  <c r="U131" i="21"/>
  <c r="V131" i="21" s="1"/>
  <c r="A131" i="21"/>
  <c r="G144" i="21"/>
  <c r="U147" i="21"/>
  <c r="V147" i="21" s="1"/>
  <c r="A147" i="21"/>
  <c r="U146" i="21"/>
  <c r="V146" i="21" s="1"/>
  <c r="A146" i="21"/>
  <c r="U145" i="21"/>
  <c r="V145" i="21" s="1"/>
  <c r="A145" i="21"/>
  <c r="XBE244" i="20" l="1"/>
  <c r="XBA244" i="20" s="1"/>
  <c r="XAW244" i="20" s="1"/>
  <c r="XAS244" i="20" s="1"/>
  <c r="XBD244" i="20"/>
  <c r="G167" i="21"/>
  <c r="G169" i="21"/>
  <c r="G139" i="21"/>
  <c r="G141" i="21"/>
  <c r="G161" i="21"/>
  <c r="G165" i="21"/>
  <c r="XAZ244" i="20" l="1"/>
  <c r="XAV244" i="20" s="1"/>
  <c r="XAR244" i="20" s="1"/>
  <c r="XAN244" i="20" s="1"/>
  <c r="XAY244" i="20"/>
  <c r="K229" i="21"/>
  <c r="XAU244" i="20" l="1"/>
  <c r="XAQ244" i="20" s="1"/>
  <c r="XAM244" i="20" s="1"/>
  <c r="XAI244" i="20" s="1"/>
  <c r="XAT244" i="20"/>
  <c r="G132" i="21"/>
  <c r="G128" i="21"/>
  <c r="U134" i="21"/>
  <c r="V134" i="21" s="1"/>
  <c r="A134" i="21"/>
  <c r="U133" i="21"/>
  <c r="V133" i="21" s="1"/>
  <c r="A133" i="21"/>
  <c r="XAP244" i="20" l="1"/>
  <c r="XAL244" i="20" s="1"/>
  <c r="XAH244" i="20" s="1"/>
  <c r="XAD244" i="20" s="1"/>
  <c r="XAO244" i="20"/>
  <c r="T147" i="15"/>
  <c r="T91" i="15"/>
  <c r="U147" i="15"/>
  <c r="XAK244" i="20" l="1"/>
  <c r="XAG244" i="20" s="1"/>
  <c r="XAC244" i="20" s="1"/>
  <c r="WZY244" i="20" s="1"/>
  <c r="XAJ244" i="20"/>
  <c r="U91"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4" i="20" l="1"/>
  <c r="XAB244" i="20" s="1"/>
  <c r="WZX244" i="20" s="1"/>
  <c r="WZT244" i="20" s="1"/>
  <c r="XAE244" i="20"/>
  <c r="K174" i="21"/>
  <c r="K169" i="21" s="1"/>
  <c r="K167" i="21" s="1"/>
  <c r="K165" i="21" s="1"/>
  <c r="K161" i="21" s="1"/>
  <c r="K121" i="21"/>
  <c r="K159" i="21"/>
  <c r="XAA244" i="20" l="1"/>
  <c r="WZW244" i="20" s="1"/>
  <c r="WZS244" i="20" s="1"/>
  <c r="WZO244" i="20" s="1"/>
  <c r="WZZ244"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4" i="20" l="1"/>
  <c r="WZR244" i="20" s="1"/>
  <c r="WZN244" i="20" s="1"/>
  <c r="WZJ244" i="20" s="1"/>
  <c r="WZU244" i="20"/>
  <c r="J174" i="21"/>
  <c r="WZQ244" i="20" l="1"/>
  <c r="WZM244" i="20" s="1"/>
  <c r="WZI244" i="20" s="1"/>
  <c r="WZE244" i="20" s="1"/>
  <c r="WZP244" i="20"/>
  <c r="G98" i="21"/>
  <c r="WZL244" i="20" l="1"/>
  <c r="WZH244" i="20" s="1"/>
  <c r="WZD244" i="20" s="1"/>
  <c r="WYZ244" i="20" s="1"/>
  <c r="WZK244" i="20"/>
  <c r="U228" i="21"/>
  <c r="V228" i="21" s="1"/>
  <c r="U227" i="21"/>
  <c r="V227" i="21" s="1"/>
  <c r="U226" i="21"/>
  <c r="V226" i="21" s="1"/>
  <c r="V101" i="21"/>
  <c r="I98" i="21"/>
  <c r="J98" i="21"/>
  <c r="K98" i="21"/>
  <c r="K96" i="21"/>
  <c r="J96" i="21"/>
  <c r="K28" i="21"/>
  <c r="Q255" i="21"/>
  <c r="K88" i="21"/>
  <c r="A225" i="21"/>
  <c r="A228" i="21"/>
  <c r="A227" i="21"/>
  <c r="A226" i="21"/>
  <c r="K50" i="21"/>
  <c r="WZG244" i="20" l="1"/>
  <c r="WZC244" i="20" s="1"/>
  <c r="WYY244" i="20" s="1"/>
  <c r="WYU244" i="20" s="1"/>
  <c r="WZF244" i="20"/>
  <c r="A101" i="21"/>
  <c r="WZB244" i="20" l="1"/>
  <c r="WYX244" i="20" s="1"/>
  <c r="WYT244" i="20" s="1"/>
  <c r="WYP244" i="20" s="1"/>
  <c r="WZA244" i="20"/>
  <c r="I198" i="21"/>
  <c r="G198" i="21"/>
  <c r="WYW244" i="20" l="1"/>
  <c r="WYS244" i="20" s="1"/>
  <c r="WYO244" i="20" s="1"/>
  <c r="WYK244" i="20" s="1"/>
  <c r="WYV244"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4" i="20" l="1"/>
  <c r="WYN244" i="20" s="1"/>
  <c r="WYJ244" i="20" s="1"/>
  <c r="WYF244" i="20" s="1"/>
  <c r="WYQ244"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8" i="1"/>
  <c r="WYM244" i="20" l="1"/>
  <c r="WYI244" i="20" s="1"/>
  <c r="WYE244" i="20" s="1"/>
  <c r="WYA244" i="20" s="1"/>
  <c r="WYL244" i="20"/>
  <c r="J130" i="21"/>
  <c r="J128" i="21" s="1"/>
  <c r="K141" i="21"/>
  <c r="K139" i="21" s="1"/>
  <c r="K132" i="21" s="1"/>
  <c r="BU15" i="21"/>
  <c r="O194" i="1"/>
  <c r="W194" i="1" s="1"/>
  <c r="H194" i="1"/>
  <c r="O193" i="1"/>
  <c r="W193" i="1" s="1"/>
  <c r="H193" i="1"/>
  <c r="WYH244" i="20" l="1"/>
  <c r="WYD244" i="20" s="1"/>
  <c r="WXZ244" i="20" s="1"/>
  <c r="WXV244" i="20" s="1"/>
  <c r="WYG244" i="20"/>
  <c r="K130" i="21"/>
  <c r="K128" i="21" s="1"/>
  <c r="A163" i="20"/>
  <c r="N141" i="17"/>
  <c r="O195" i="1"/>
  <c r="W195" i="1" s="1"/>
  <c r="K163" i="20" s="1"/>
  <c r="L163" i="20" s="1"/>
  <c r="H195" i="1"/>
  <c r="O192" i="1"/>
  <c r="W192" i="1" s="1"/>
  <c r="H192" i="1"/>
  <c r="WYC244" i="20" l="1"/>
  <c r="WXY244" i="20" s="1"/>
  <c r="WXU244" i="20" s="1"/>
  <c r="WXQ244" i="20" s="1"/>
  <c r="WYB244" i="20"/>
  <c r="H163" i="20"/>
  <c r="I163" i="20"/>
  <c r="J163" i="20" s="1"/>
  <c r="N163" i="20" s="1"/>
  <c r="O163" i="20" s="1"/>
  <c r="M141" i="17"/>
  <c r="O141" i="17"/>
  <c r="WXX244" i="20" l="1"/>
  <c r="WXT244" i="20" s="1"/>
  <c r="WXP244" i="20" s="1"/>
  <c r="WXL244" i="20" s="1"/>
  <c r="WXW244" i="20"/>
  <c r="N588" i="17"/>
  <c r="N587" i="17"/>
  <c r="M586" i="17"/>
  <c r="M585" i="17"/>
  <c r="N584" i="17"/>
  <c r="H688" i="20"/>
  <c r="H687" i="20"/>
  <c r="H686" i="20"/>
  <c r="H685" i="20"/>
  <c r="H1363" i="1"/>
  <c r="H1362" i="1"/>
  <c r="H1366" i="1"/>
  <c r="H1365" i="1"/>
  <c r="H1369" i="1"/>
  <c r="H1368" i="1"/>
  <c r="H1372" i="1"/>
  <c r="H1371" i="1"/>
  <c r="H1375" i="1"/>
  <c r="H1374" i="1"/>
  <c r="O1374" i="1"/>
  <c r="W1374" i="1" s="1"/>
  <c r="O1375" i="1"/>
  <c r="W1375" i="1" s="1"/>
  <c r="O1371" i="1"/>
  <c r="W1371" i="1" s="1"/>
  <c r="O1372" i="1"/>
  <c r="W1372" i="1" s="1"/>
  <c r="O1368" i="1"/>
  <c r="W1368" i="1" s="1"/>
  <c r="O1369" i="1"/>
  <c r="W1369" i="1" s="1"/>
  <c r="O1365" i="1"/>
  <c r="W1365" i="1" s="1"/>
  <c r="O1366" i="1"/>
  <c r="W1366" i="1" s="1"/>
  <c r="O1362" i="1"/>
  <c r="W1362" i="1" s="1"/>
  <c r="O1363" i="1"/>
  <c r="W1363" i="1" s="1"/>
  <c r="O1361" i="1"/>
  <c r="W1361" i="1" s="1"/>
  <c r="H1361" i="1"/>
  <c r="O1364" i="1"/>
  <c r="W1364" i="1" s="1"/>
  <c r="H1364" i="1"/>
  <c r="O1367" i="1"/>
  <c r="W1367" i="1" s="1"/>
  <c r="H1367" i="1"/>
  <c r="O1370" i="1"/>
  <c r="W1370" i="1" s="1"/>
  <c r="H1370" i="1"/>
  <c r="O1373" i="1"/>
  <c r="W1373" i="1" s="1"/>
  <c r="H1373" i="1"/>
  <c r="WXS244" i="20" l="1"/>
  <c r="WXO244" i="20" s="1"/>
  <c r="WXK244" i="20" s="1"/>
  <c r="WXG244" i="20" s="1"/>
  <c r="WXR244" i="20"/>
  <c r="M588" i="17"/>
  <c r="O585" i="17"/>
  <c r="N585" i="17"/>
  <c r="M584" i="17"/>
  <c r="M587" i="17"/>
  <c r="O584" i="17"/>
  <c r="O588" i="17"/>
  <c r="O586" i="17"/>
  <c r="O587" i="17"/>
  <c r="I684" i="20"/>
  <c r="J684" i="20" s="1"/>
  <c r="I688" i="20"/>
  <c r="J688" i="20" s="1"/>
  <c r="K687" i="20"/>
  <c r="L687" i="20" s="1"/>
  <c r="K685" i="20"/>
  <c r="L685" i="20" s="1"/>
  <c r="K684" i="20"/>
  <c r="L684" i="20" s="1"/>
  <c r="I687" i="20"/>
  <c r="J687" i="20" s="1"/>
  <c r="K686" i="20"/>
  <c r="L686" i="20" s="1"/>
  <c r="N586" i="17"/>
  <c r="H684" i="20"/>
  <c r="K688" i="20"/>
  <c r="L688" i="20" s="1"/>
  <c r="I686" i="20"/>
  <c r="J686" i="20" s="1"/>
  <c r="I685" i="20"/>
  <c r="J685" i="20" s="1"/>
  <c r="WXN244" i="20" l="1"/>
  <c r="WXJ244" i="20" s="1"/>
  <c r="WXF244" i="20" s="1"/>
  <c r="WXB244" i="20" s="1"/>
  <c r="WXM244" i="20"/>
  <c r="N688" i="20"/>
  <c r="N684" i="20"/>
  <c r="N687" i="20"/>
  <c r="N685" i="20"/>
  <c r="N686" i="20"/>
  <c r="N726" i="17"/>
  <c r="M725" i="17"/>
  <c r="N700" i="17"/>
  <c r="WXI244" i="20" l="1"/>
  <c r="WXE244" i="20" s="1"/>
  <c r="WXA244" i="20" s="1"/>
  <c r="WWW244" i="20" s="1"/>
  <c r="WXH244" i="20"/>
  <c r="N701" i="17"/>
  <c r="M726" i="17"/>
  <c r="M701" i="17"/>
  <c r="O701" i="17"/>
  <c r="M700" i="17"/>
  <c r="O726" i="17"/>
  <c r="N725" i="17"/>
  <c r="O725" i="17"/>
  <c r="O700" i="17"/>
  <c r="H763" i="20"/>
  <c r="H762" i="20"/>
  <c r="H761" i="20"/>
  <c r="H760" i="20"/>
  <c r="WXD244" i="20" l="1"/>
  <c r="WWZ244" i="20" s="1"/>
  <c r="WWV244" i="20" s="1"/>
  <c r="WWR244" i="20" s="1"/>
  <c r="WXC244" i="20"/>
  <c r="O448" i="20"/>
  <c r="O336" i="20"/>
  <c r="N20" i="20"/>
  <c r="J14" i="20"/>
  <c r="L14" i="20" s="1"/>
  <c r="WWY244" i="20" l="1"/>
  <c r="WWU244" i="20" s="1"/>
  <c r="WWQ244" i="20" s="1"/>
  <c r="WWM244" i="20" s="1"/>
  <c r="WWX244" i="20"/>
  <c r="N15" i="20"/>
  <c r="N16" i="20"/>
  <c r="N17" i="20"/>
  <c r="M17" i="20"/>
  <c r="M16" i="20"/>
  <c r="M15" i="20"/>
  <c r="R9" i="20"/>
  <c r="WWT244" i="20" l="1"/>
  <c r="WWP244" i="20" s="1"/>
  <c r="WWL244" i="20" s="1"/>
  <c r="WWH244" i="20" s="1"/>
  <c r="WWS244" i="20"/>
  <c r="O17" i="20"/>
  <c r="O16" i="20"/>
  <c r="O15" i="20"/>
  <c r="N14" i="20"/>
  <c r="H56" i="20"/>
  <c r="WWO244" i="20" l="1"/>
  <c r="WWK244" i="20" s="1"/>
  <c r="WWG244" i="20" s="1"/>
  <c r="WWC244" i="20" s="1"/>
  <c r="WWN244" i="20"/>
  <c r="N209" i="17"/>
  <c r="M211" i="17"/>
  <c r="M214" i="17"/>
  <c r="M210" i="17"/>
  <c r="M212" i="17"/>
  <c r="O213" i="17"/>
  <c r="M215" i="17"/>
  <c r="O215" i="17"/>
  <c r="N215" i="17"/>
  <c r="N213" i="17"/>
  <c r="M213" i="17"/>
  <c r="O211" i="17"/>
  <c r="N211" i="17"/>
  <c r="O214" i="17"/>
  <c r="O210" i="17"/>
  <c r="N214" i="17"/>
  <c r="N210" i="17"/>
  <c r="M209" i="17"/>
  <c r="O212" i="17"/>
  <c r="N212" i="17"/>
  <c r="O209" i="17"/>
  <c r="WWJ244" i="20" l="1"/>
  <c r="WWF244" i="20" s="1"/>
  <c r="WWB244" i="20" s="1"/>
  <c r="WVX244" i="20" s="1"/>
  <c r="WWI244" i="20"/>
  <c r="O416" i="1"/>
  <c r="W416" i="1" s="1"/>
  <c r="H416"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5" i="20"/>
  <c r="H234" i="20"/>
  <c r="H233" i="20"/>
  <c r="H232" i="20"/>
  <c r="H231" i="20"/>
  <c r="H230" i="20"/>
  <c r="H229" i="20"/>
  <c r="WWE244" i="20" l="1"/>
  <c r="WWA244" i="20" s="1"/>
  <c r="WVW244" i="20" s="1"/>
  <c r="WVS244" i="20" s="1"/>
  <c r="WWD244" i="20"/>
  <c r="W414" i="1"/>
  <c r="K238" i="20" s="1"/>
  <c r="L238" i="20" s="1"/>
  <c r="I238" i="20"/>
  <c r="J238" i="20" s="1"/>
  <c r="K229" i="20"/>
  <c r="L229" i="20" s="1"/>
  <c r="I233" i="20"/>
  <c r="J233" i="20" s="1"/>
  <c r="Q233" i="20" s="1"/>
  <c r="K235" i="20"/>
  <c r="L235" i="20" s="1"/>
  <c r="K233" i="20"/>
  <c r="L233" i="20" s="1"/>
  <c r="K231" i="20"/>
  <c r="L231" i="20" s="1"/>
  <c r="K230" i="20"/>
  <c r="L230" i="20" s="1"/>
  <c r="I230" i="20"/>
  <c r="J230" i="20" s="1"/>
  <c r="Q230" i="20" s="1"/>
  <c r="K234" i="20"/>
  <c r="L234" i="20" s="1"/>
  <c r="I232" i="20"/>
  <c r="J232" i="20" s="1"/>
  <c r="Q232" i="20" s="1"/>
  <c r="K232" i="20"/>
  <c r="L232" i="20" s="1"/>
  <c r="I231" i="20"/>
  <c r="J231" i="20" s="1"/>
  <c r="Q231" i="20" s="1"/>
  <c r="I234" i="20"/>
  <c r="J234" i="20" s="1"/>
  <c r="Q234" i="20" s="1"/>
  <c r="I229" i="20"/>
  <c r="J229" i="20" s="1"/>
  <c r="Q229" i="20" s="1"/>
  <c r="I235" i="20"/>
  <c r="J235" i="20" s="1"/>
  <c r="Q235" i="20" s="1"/>
  <c r="WVZ244" i="20" l="1"/>
  <c r="WVV244" i="20" s="1"/>
  <c r="WVR244" i="20" s="1"/>
  <c r="WVN244" i="20" s="1"/>
  <c r="WVY244" i="20"/>
  <c r="N238" i="20"/>
  <c r="O238" i="20" s="1"/>
  <c r="N233" i="20"/>
  <c r="O233" i="20" s="1"/>
  <c r="N232" i="20"/>
  <c r="O232" i="20" s="1"/>
  <c r="N230" i="20"/>
  <c r="O230" i="20" s="1"/>
  <c r="N235" i="20"/>
  <c r="O235" i="20" s="1"/>
  <c r="N231" i="20"/>
  <c r="O231" i="20" s="1"/>
  <c r="N229" i="20"/>
  <c r="O229" i="20" s="1"/>
  <c r="N234" i="20"/>
  <c r="O234" i="20" s="1"/>
  <c r="H275" i="20"/>
  <c r="O921" i="1"/>
  <c r="O920" i="1"/>
  <c r="O901" i="1"/>
  <c r="W901" i="1" s="1"/>
  <c r="O898" i="1"/>
  <c r="W898" i="1" s="1"/>
  <c r="O892" i="1"/>
  <c r="W892" i="1" s="1"/>
  <c r="O896" i="1"/>
  <c r="W896" i="1" s="1"/>
  <c r="H898" i="1"/>
  <c r="H896" i="1"/>
  <c r="H901" i="1"/>
  <c r="H892" i="1"/>
  <c r="WVU244" i="20" l="1"/>
  <c r="WVQ244" i="20" s="1"/>
  <c r="WVM244" i="20" s="1"/>
  <c r="WVI244" i="20" s="1"/>
  <c r="WVT244" i="20"/>
  <c r="H856" i="1"/>
  <c r="WVP244" i="20" l="1"/>
  <c r="WVL244" i="20" s="1"/>
  <c r="WVH244" i="20" s="1"/>
  <c r="WVD244" i="20" s="1"/>
  <c r="WVO244" i="20"/>
  <c r="H686" i="1"/>
  <c r="WVK244" i="20" l="1"/>
  <c r="WVG244" i="20" s="1"/>
  <c r="WVC244" i="20" s="1"/>
  <c r="WUY244" i="20" s="1"/>
  <c r="WVJ244" i="20"/>
  <c r="H336" i="20"/>
  <c r="O996" i="1"/>
  <c r="W996" i="1" s="1"/>
  <c r="H996" i="1"/>
  <c r="WVF244" i="20" l="1"/>
  <c r="WVB244" i="20" s="1"/>
  <c r="WUX244" i="20" s="1"/>
  <c r="WUT244" i="20" s="1"/>
  <c r="WVE244" i="20"/>
  <c r="M310" i="17"/>
  <c r="O310" i="17"/>
  <c r="N310" i="17"/>
  <c r="WVA244" i="20" l="1"/>
  <c r="WUW244" i="20" s="1"/>
  <c r="WUS244" i="20" s="1"/>
  <c r="WUO244" i="20" s="1"/>
  <c r="WUZ244" i="20"/>
  <c r="O1520" i="1"/>
  <c r="O1519" i="1"/>
  <c r="O1518" i="1"/>
  <c r="O1517" i="1"/>
  <c r="O1516" i="1"/>
  <c r="O1515" i="1"/>
  <c r="O1514" i="1"/>
  <c r="O1513" i="1"/>
  <c r="O1512" i="1"/>
  <c r="W1511" i="1"/>
  <c r="K758" i="20" s="1"/>
  <c r="L758" i="20" s="1"/>
  <c r="W1509" i="1"/>
  <c r="K757" i="20" s="1"/>
  <c r="L757" i="20" s="1"/>
  <c r="W1508" i="1"/>
  <c r="K756" i="20" s="1"/>
  <c r="L756" i="20" s="1"/>
  <c r="W1507" i="1"/>
  <c r="K755" i="20" s="1"/>
  <c r="L755" i="20" s="1"/>
  <c r="W1506" i="1"/>
  <c r="K754" i="20" s="1"/>
  <c r="L754" i="20" s="1"/>
  <c r="W1505" i="1"/>
  <c r="K753" i="20" s="1"/>
  <c r="L753" i="20" s="1"/>
  <c r="W1504" i="1"/>
  <c r="K752" i="20" s="1"/>
  <c r="L752" i="20" s="1"/>
  <c r="W1503" i="1"/>
  <c r="K751" i="20" s="1"/>
  <c r="L751" i="20" s="1"/>
  <c r="W1502" i="1"/>
  <c r="K750" i="20" s="1"/>
  <c r="L750" i="20" s="1"/>
  <c r="W1501" i="1"/>
  <c r="K749" i="20" s="1"/>
  <c r="L749" i="20" s="1"/>
  <c r="W1500" i="1"/>
  <c r="K748" i="20" s="1"/>
  <c r="L748" i="20" s="1"/>
  <c r="W1249" i="1"/>
  <c r="K747" i="20" s="1"/>
  <c r="L747" i="20" s="1"/>
  <c r="W1251" i="1"/>
  <c r="K746" i="20" s="1"/>
  <c r="L746" i="20" s="1"/>
  <c r="W1240" i="1"/>
  <c r="K745" i="20" s="1"/>
  <c r="L745" i="20" s="1"/>
  <c r="W1247" i="1"/>
  <c r="K744" i="20" s="1"/>
  <c r="L744" i="20" s="1"/>
  <c r="W1248" i="1"/>
  <c r="K743" i="20" s="1"/>
  <c r="L743" i="20" s="1"/>
  <c r="W1250" i="1"/>
  <c r="K742" i="20" s="1"/>
  <c r="L742" i="20" s="1"/>
  <c r="W1499" i="1"/>
  <c r="K741" i="20" s="1"/>
  <c r="L741" i="20" s="1"/>
  <c r="W1445" i="1"/>
  <c r="K740" i="20" s="1"/>
  <c r="L740" i="20" s="1"/>
  <c r="W1444" i="1"/>
  <c r="K739" i="20" s="1"/>
  <c r="L739" i="20" s="1"/>
  <c r="W1443" i="1"/>
  <c r="K738" i="20" s="1"/>
  <c r="L738" i="20" s="1"/>
  <c r="W1442" i="1"/>
  <c r="K737" i="20" s="1"/>
  <c r="L737" i="20" s="1"/>
  <c r="W1441" i="1"/>
  <c r="K736" i="20" s="1"/>
  <c r="L736" i="20" s="1"/>
  <c r="W1440" i="1"/>
  <c r="K735" i="20" s="1"/>
  <c r="L735" i="20" s="1"/>
  <c r="W1439"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18" i="20" s="1"/>
  <c r="L718" i="20" s="1"/>
  <c r="W1429" i="1"/>
  <c r="K717" i="20" s="1"/>
  <c r="L717" i="20" s="1"/>
  <c r="W1421" i="1"/>
  <c r="K716" i="20" s="1"/>
  <c r="L716" i="20" s="1"/>
  <c r="W1420" i="1"/>
  <c r="K715" i="20" s="1"/>
  <c r="L715" i="20" s="1"/>
  <c r="W1419" i="1"/>
  <c r="K714" i="20" s="1"/>
  <c r="L714" i="20" s="1"/>
  <c r="W1418" i="1"/>
  <c r="K713" i="20" s="1"/>
  <c r="L713" i="20" s="1"/>
  <c r="W1417"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H1512" i="1"/>
  <c r="H1513" i="1"/>
  <c r="H1514" i="1"/>
  <c r="H1515" i="1"/>
  <c r="H1516" i="1"/>
  <c r="H1517" i="1"/>
  <c r="H1518" i="1"/>
  <c r="H1519" i="1"/>
  <c r="H1520" i="1"/>
  <c r="O268" i="17"/>
  <c r="WUV244" i="20" l="1"/>
  <c r="WUR244" i="20" s="1"/>
  <c r="WUN244" i="20" s="1"/>
  <c r="WUJ244" i="20" s="1"/>
  <c r="WUU244" i="20"/>
  <c r="W1514" i="1"/>
  <c r="K416" i="20" s="1"/>
  <c r="L416" i="20" s="1"/>
  <c r="I416" i="20"/>
  <c r="J416" i="20" s="1"/>
  <c r="Q416" i="20" s="1"/>
  <c r="W1513" i="1"/>
  <c r="K415" i="20" s="1"/>
  <c r="L415" i="20" s="1"/>
  <c r="I415" i="20"/>
  <c r="J415" i="20" s="1"/>
  <c r="Q415" i="20" s="1"/>
  <c r="W1515" i="1"/>
  <c r="K417" i="20" s="1"/>
  <c r="L417" i="20" s="1"/>
  <c r="I417" i="20"/>
  <c r="J417" i="20" s="1"/>
  <c r="Q417" i="20" s="1"/>
  <c r="W1516" i="1"/>
  <c r="K418" i="20" s="1"/>
  <c r="L418" i="20" s="1"/>
  <c r="I418" i="20"/>
  <c r="J418" i="20" s="1"/>
  <c r="Q418" i="20" s="1"/>
  <c r="W1517" i="1"/>
  <c r="K419" i="20" s="1"/>
  <c r="L419" i="20" s="1"/>
  <c r="I419" i="20"/>
  <c r="J419" i="20" s="1"/>
  <c r="Q419" i="20" s="1"/>
  <c r="W1518" i="1"/>
  <c r="K420" i="20" s="1"/>
  <c r="L420" i="20" s="1"/>
  <c r="I420" i="20"/>
  <c r="J420" i="20" s="1"/>
  <c r="Q420" i="20" s="1"/>
  <c r="W1512" i="1"/>
  <c r="K414" i="20" s="1"/>
  <c r="L414" i="20" s="1"/>
  <c r="I414" i="20"/>
  <c r="J414" i="20" s="1"/>
  <c r="Q414" i="20" s="1"/>
  <c r="W1519" i="1"/>
  <c r="K321" i="20" s="1"/>
  <c r="L321" i="20" s="1"/>
  <c r="I321" i="20"/>
  <c r="J321" i="20" s="1"/>
  <c r="W1520" i="1"/>
  <c r="K322" i="20" s="1"/>
  <c r="L322" i="20" s="1"/>
  <c r="I322" i="20"/>
  <c r="J322" i="20" s="1"/>
  <c r="O514" i="17"/>
  <c r="N514" i="17"/>
  <c r="M514" i="17"/>
  <c r="M406" i="17"/>
  <c r="N406" i="17"/>
  <c r="O406" i="17"/>
  <c r="M407" i="17"/>
  <c r="N407" i="17"/>
  <c r="O407" i="17"/>
  <c r="M408" i="17"/>
  <c r="N408" i="17"/>
  <c r="O408" i="17"/>
  <c r="M409" i="17"/>
  <c r="N409" i="17"/>
  <c r="O409" i="17"/>
  <c r="M410" i="17"/>
  <c r="N410" i="17"/>
  <c r="O410" i="17"/>
  <c r="M411" i="17"/>
  <c r="N411" i="17"/>
  <c r="O411" i="17"/>
  <c r="M412" i="17"/>
  <c r="N412" i="17"/>
  <c r="O412" i="17"/>
  <c r="M413" i="17"/>
  <c r="N413" i="17"/>
  <c r="O413" i="17"/>
  <c r="M414" i="17"/>
  <c r="N414" i="17"/>
  <c r="O414" i="17"/>
  <c r="O65" i="17"/>
  <c r="O154" i="17"/>
  <c r="O296" i="17"/>
  <c r="O345" i="17"/>
  <c r="O398" i="17"/>
  <c r="O447" i="17"/>
  <c r="O58" i="17"/>
  <c r="O66" i="17"/>
  <c r="O74" i="17"/>
  <c r="O82" i="17"/>
  <c r="O90" i="17"/>
  <c r="O98" i="17"/>
  <c r="O106" i="17"/>
  <c r="O114" i="17"/>
  <c r="O122" i="17"/>
  <c r="O130" i="17"/>
  <c r="O138" i="17"/>
  <c r="O147" i="17"/>
  <c r="O155" i="17"/>
  <c r="O164" i="17"/>
  <c r="O172" i="17"/>
  <c r="O180" i="17"/>
  <c r="O188" i="17"/>
  <c r="O196" i="17"/>
  <c r="O204" i="17"/>
  <c r="O273" i="17"/>
  <c r="O281" i="17"/>
  <c r="O289" i="17"/>
  <c r="O297" i="17"/>
  <c r="O305" i="17"/>
  <c r="O314" i="17"/>
  <c r="O322" i="17"/>
  <c r="O330" i="17"/>
  <c r="O338" i="17"/>
  <c r="O346" i="17"/>
  <c r="O359" i="17"/>
  <c r="O367" i="17"/>
  <c r="O375" i="17"/>
  <c r="O383" i="17"/>
  <c r="O391" i="17"/>
  <c r="O399" i="17"/>
  <c r="O416" i="17"/>
  <c r="O424" i="17"/>
  <c r="O432" i="17"/>
  <c r="O440" i="17"/>
  <c r="O448" i="17"/>
  <c r="O476" i="17"/>
  <c r="O484" i="17"/>
  <c r="O492" i="17"/>
  <c r="O500" i="17"/>
  <c r="O509" i="17"/>
  <c r="O519" i="17"/>
  <c r="O68" i="17"/>
  <c r="O108" i="17"/>
  <c r="O140" i="17"/>
  <c r="O166" i="17"/>
  <c r="O198" i="17"/>
  <c r="O283" i="17"/>
  <c r="O299" i="17"/>
  <c r="O316" i="17"/>
  <c r="O348" i="17"/>
  <c r="O369" i="17"/>
  <c r="O385" i="17"/>
  <c r="O393" i="17"/>
  <c r="O426" i="17"/>
  <c r="O442" i="17"/>
  <c r="O478" i="17"/>
  <c r="O502" i="17"/>
  <c r="O85" i="17"/>
  <c r="O101" i="17"/>
  <c r="O133" i="17"/>
  <c r="O158" i="17"/>
  <c r="O183" i="17"/>
  <c r="O191" i="17"/>
  <c r="O207" i="17"/>
  <c r="O57" i="17"/>
  <c r="O105" i="17"/>
  <c r="O146" i="17"/>
  <c r="O179" i="17"/>
  <c r="O203" i="17"/>
  <c r="O272" i="17"/>
  <c r="O313" i="17"/>
  <c r="O337" i="17"/>
  <c r="O390" i="17"/>
  <c r="O439" i="17"/>
  <c r="O9" i="17"/>
  <c r="O75" i="17"/>
  <c r="O131" i="17"/>
  <c r="O189" i="17"/>
  <c r="O298" i="17"/>
  <c r="O60" i="17"/>
  <c r="O92" i="17"/>
  <c r="O116" i="17"/>
  <c r="O132" i="17"/>
  <c r="O149" i="17"/>
  <c r="O157" i="17"/>
  <c r="O190" i="17"/>
  <c r="O206" i="17"/>
  <c r="O275" i="17"/>
  <c r="O291" i="17"/>
  <c r="O307" i="17"/>
  <c r="O324" i="17"/>
  <c r="O332" i="17"/>
  <c r="O340" i="17"/>
  <c r="O361" i="17"/>
  <c r="O377" i="17"/>
  <c r="O401" i="17"/>
  <c r="O418" i="17"/>
  <c r="O434" i="17"/>
  <c r="O470" i="17"/>
  <c r="O486" i="17"/>
  <c r="O494" i="17"/>
  <c r="O511" i="17"/>
  <c r="O61" i="17"/>
  <c r="O77" i="17"/>
  <c r="O93" i="17"/>
  <c r="O117" i="17"/>
  <c r="O142" i="17"/>
  <c r="O167" i="17"/>
  <c r="O54" i="17"/>
  <c r="O62" i="17"/>
  <c r="O70" i="17"/>
  <c r="O78" i="17"/>
  <c r="O86" i="17"/>
  <c r="O94" i="17"/>
  <c r="O102" i="17"/>
  <c r="O110" i="17"/>
  <c r="O118" i="17"/>
  <c r="O126" i="17"/>
  <c r="O134" i="17"/>
  <c r="O143" i="17"/>
  <c r="O151" i="17"/>
  <c r="O159" i="17"/>
  <c r="O168" i="17"/>
  <c r="O176" i="17"/>
  <c r="O184" i="17"/>
  <c r="O192" i="17"/>
  <c r="O200" i="17"/>
  <c r="O208" i="17"/>
  <c r="O269" i="17"/>
  <c r="O277" i="17"/>
  <c r="O285" i="17"/>
  <c r="O293" i="17"/>
  <c r="O301" i="17"/>
  <c r="O309" i="17"/>
  <c r="O318" i="17"/>
  <c r="O326" i="17"/>
  <c r="O334" i="17"/>
  <c r="O342" i="17"/>
  <c r="O350" i="17"/>
  <c r="O363" i="17"/>
  <c r="O371" i="17"/>
  <c r="O379" i="17"/>
  <c r="O387" i="17"/>
  <c r="O395" i="17"/>
  <c r="O403" i="17"/>
  <c r="O420" i="17"/>
  <c r="O428" i="17"/>
  <c r="O436" i="17"/>
  <c r="O444" i="17"/>
  <c r="O472" i="17"/>
  <c r="O480" i="17"/>
  <c r="O488" i="17"/>
  <c r="O496" i="17"/>
  <c r="O504" i="17"/>
  <c r="O513" i="17"/>
  <c r="O81" i="17"/>
  <c r="O97" i="17"/>
  <c r="O113" i="17"/>
  <c r="O137" i="17"/>
  <c r="O163" i="17"/>
  <c r="O195" i="17"/>
  <c r="O288" i="17"/>
  <c r="O321" i="17"/>
  <c r="O358" i="17"/>
  <c r="O382" i="17"/>
  <c r="O431" i="17"/>
  <c r="O483" i="17"/>
  <c r="O491" i="17"/>
  <c r="O507" i="17"/>
  <c r="O518" i="17"/>
  <c r="O67" i="17"/>
  <c r="O83" i="17"/>
  <c r="O107" i="17"/>
  <c r="O123" i="17"/>
  <c r="O148" i="17"/>
  <c r="O165" i="17"/>
  <c r="O181" i="17"/>
  <c r="O205" i="17"/>
  <c r="O290" i="17"/>
  <c r="O315" i="17"/>
  <c r="O331" i="17"/>
  <c r="O347" i="17"/>
  <c r="O368" i="17"/>
  <c r="O384" i="17"/>
  <c r="O417" i="17"/>
  <c r="O425" i="17"/>
  <c r="O441" i="17"/>
  <c r="O477" i="17"/>
  <c r="O485" i="17"/>
  <c r="O501" i="17"/>
  <c r="O520" i="17"/>
  <c r="O84" i="17"/>
  <c r="O100" i="17"/>
  <c r="O182" i="17"/>
  <c r="O276" i="17"/>
  <c r="O284" i="17"/>
  <c r="O292" i="17"/>
  <c r="O300" i="17"/>
  <c r="O308" i="17"/>
  <c r="O317" i="17"/>
  <c r="O325" i="17"/>
  <c r="O333" i="17"/>
  <c r="O341" i="17"/>
  <c r="O349" i="17"/>
  <c r="O362" i="17"/>
  <c r="O370" i="17"/>
  <c r="O378" i="17"/>
  <c r="O386" i="17"/>
  <c r="O394" i="17"/>
  <c r="O402" i="17"/>
  <c r="O419" i="17"/>
  <c r="O427" i="17"/>
  <c r="O435" i="17"/>
  <c r="O443" i="17"/>
  <c r="O471" i="17"/>
  <c r="O479" i="17"/>
  <c r="O487" i="17"/>
  <c r="O495" i="17"/>
  <c r="O503" i="17"/>
  <c r="O512" i="17"/>
  <c r="O55" i="17"/>
  <c r="O63" i="17"/>
  <c r="O71" i="17"/>
  <c r="O79" i="17"/>
  <c r="O87" i="17"/>
  <c r="O95" i="17"/>
  <c r="O103" i="17"/>
  <c r="O111" i="17"/>
  <c r="O119" i="17"/>
  <c r="O127" i="17"/>
  <c r="O135" i="17"/>
  <c r="O144" i="17"/>
  <c r="O152" i="17"/>
  <c r="O160" i="17"/>
  <c r="O169" i="17"/>
  <c r="O177" i="17"/>
  <c r="O185" i="17"/>
  <c r="O193" i="17"/>
  <c r="O201" i="17"/>
  <c r="O216" i="17"/>
  <c r="O270" i="17"/>
  <c r="O278" i="17"/>
  <c r="O286" i="17"/>
  <c r="O294" i="17"/>
  <c r="O302" i="17"/>
  <c r="O311" i="17"/>
  <c r="O319" i="17"/>
  <c r="O327" i="17"/>
  <c r="O335" i="17"/>
  <c r="O343" i="17"/>
  <c r="O351" i="17"/>
  <c r="O364" i="17"/>
  <c r="O372" i="17"/>
  <c r="O380" i="17"/>
  <c r="O388" i="17"/>
  <c r="O396" i="17"/>
  <c r="O404" i="17"/>
  <c r="O421" i="17"/>
  <c r="O429" i="17"/>
  <c r="O437" i="17"/>
  <c r="O445" i="17"/>
  <c r="O473" i="17"/>
  <c r="O481" i="17"/>
  <c r="O489" i="17"/>
  <c r="O497" i="17"/>
  <c r="O505" i="17"/>
  <c r="O515" i="17"/>
  <c r="O73" i="17"/>
  <c r="O89" i="17"/>
  <c r="O121" i="17"/>
  <c r="O129" i="17"/>
  <c r="O171" i="17"/>
  <c r="O187" i="17"/>
  <c r="O280" i="17"/>
  <c r="O304" i="17"/>
  <c r="O329" i="17"/>
  <c r="O366" i="17"/>
  <c r="O374" i="17"/>
  <c r="O415" i="17"/>
  <c r="O423" i="17"/>
  <c r="O475" i="17"/>
  <c r="O499" i="17"/>
  <c r="O59" i="17"/>
  <c r="O91" i="17"/>
  <c r="O99" i="17"/>
  <c r="O115" i="17"/>
  <c r="O139" i="17"/>
  <c r="O156" i="17"/>
  <c r="O173" i="17"/>
  <c r="O197" i="17"/>
  <c r="O274" i="17"/>
  <c r="O282" i="17"/>
  <c r="O306" i="17"/>
  <c r="O323" i="17"/>
  <c r="O339" i="17"/>
  <c r="O360" i="17"/>
  <c r="O376" i="17"/>
  <c r="O392" i="17"/>
  <c r="O400" i="17"/>
  <c r="O433" i="17"/>
  <c r="O469" i="17"/>
  <c r="O493" i="17"/>
  <c r="O510" i="17"/>
  <c r="O10" i="17"/>
  <c r="O76" i="17"/>
  <c r="O124" i="17"/>
  <c r="O174" i="17"/>
  <c r="O11" i="17"/>
  <c r="O69" i="17"/>
  <c r="O109" i="17"/>
  <c r="O125" i="17"/>
  <c r="O150" i="17"/>
  <c r="O175" i="17"/>
  <c r="O199" i="17"/>
  <c r="O56" i="17"/>
  <c r="O64" i="17"/>
  <c r="O72" i="17"/>
  <c r="O80" i="17"/>
  <c r="O88" i="17"/>
  <c r="O96" i="17"/>
  <c r="O104" i="17"/>
  <c r="O112" i="17"/>
  <c r="O120" i="17"/>
  <c r="O128" i="17"/>
  <c r="O136" i="17"/>
  <c r="O145" i="17"/>
  <c r="O153" i="17"/>
  <c r="O162" i="17"/>
  <c r="O170" i="17"/>
  <c r="O178" i="17"/>
  <c r="O186" i="17"/>
  <c r="O194" i="17"/>
  <c r="O202" i="17"/>
  <c r="O218" i="17"/>
  <c r="O271" i="17"/>
  <c r="O279" i="17"/>
  <c r="O287" i="17"/>
  <c r="O295" i="17"/>
  <c r="O303" i="17"/>
  <c r="O312" i="17"/>
  <c r="O320" i="17"/>
  <c r="O328" i="17"/>
  <c r="O336" i="17"/>
  <c r="O344" i="17"/>
  <c r="O357" i="17"/>
  <c r="O365" i="17"/>
  <c r="O373" i="17"/>
  <c r="O381" i="17"/>
  <c r="O389" i="17"/>
  <c r="O397" i="17"/>
  <c r="O405" i="17"/>
  <c r="O422" i="17"/>
  <c r="O430" i="17"/>
  <c r="O438" i="17"/>
  <c r="O446" i="17"/>
  <c r="O474" i="17"/>
  <c r="O482" i="17"/>
  <c r="O490" i="17"/>
  <c r="O498" i="17"/>
  <c r="O506" i="17"/>
  <c r="O516" i="17"/>
  <c r="M522" i="17"/>
  <c r="O522" i="17"/>
  <c r="N522" i="17"/>
  <c r="M534" i="17"/>
  <c r="O534" i="17"/>
  <c r="N534" i="17"/>
  <c r="M542" i="17"/>
  <c r="O542" i="17"/>
  <c r="N542" i="17"/>
  <c r="M546" i="17"/>
  <c r="O546" i="17"/>
  <c r="N546" i="17"/>
  <c r="O554" i="17"/>
  <c r="M554" i="17"/>
  <c r="N554" i="17"/>
  <c r="O562" i="17"/>
  <c r="N562" i="17"/>
  <c r="M562" i="17"/>
  <c r="O570" i="17"/>
  <c r="M570" i="17"/>
  <c r="N570" i="17"/>
  <c r="O578" i="17"/>
  <c r="N578" i="17"/>
  <c r="M578" i="17"/>
  <c r="O591" i="17"/>
  <c r="N591" i="17"/>
  <c r="M591" i="17"/>
  <c r="O599" i="17"/>
  <c r="M599" i="17"/>
  <c r="N599" i="17"/>
  <c r="M607" i="17"/>
  <c r="N607" i="17"/>
  <c r="O607" i="17"/>
  <c r="M615" i="17"/>
  <c r="O615" i="17"/>
  <c r="N615" i="17"/>
  <c r="M646" i="17"/>
  <c r="N646" i="17"/>
  <c r="O646" i="17"/>
  <c r="M654" i="17"/>
  <c r="O654" i="17"/>
  <c r="N654" i="17"/>
  <c r="M682" i="17"/>
  <c r="O682" i="17"/>
  <c r="N682" i="17"/>
  <c r="M690" i="17"/>
  <c r="O690" i="17"/>
  <c r="N690" i="17"/>
  <c r="M699" i="17"/>
  <c r="O699" i="17"/>
  <c r="N699" i="17"/>
  <c r="M727" i="17"/>
  <c r="N727" i="17"/>
  <c r="O727" i="17"/>
  <c r="M731" i="17"/>
  <c r="O731" i="17"/>
  <c r="N731" i="17"/>
  <c r="N523" i="17"/>
  <c r="M523" i="17"/>
  <c r="O523" i="17"/>
  <c r="N527" i="17"/>
  <c r="M527" i="17"/>
  <c r="O527" i="17"/>
  <c r="N535" i="17"/>
  <c r="M535" i="17"/>
  <c r="O535" i="17"/>
  <c r="N539" i="17"/>
  <c r="O539" i="17"/>
  <c r="M539" i="17"/>
  <c r="N543" i="17"/>
  <c r="O543" i="17"/>
  <c r="M543" i="17"/>
  <c r="N551" i="17"/>
  <c r="O551" i="17"/>
  <c r="M551" i="17"/>
  <c r="N559" i="17"/>
  <c r="O559" i="17"/>
  <c r="M559" i="17"/>
  <c r="M567" i="17"/>
  <c r="O567" i="17"/>
  <c r="N567" i="17"/>
  <c r="M575" i="17"/>
  <c r="N575" i="17"/>
  <c r="O575" i="17"/>
  <c r="M583" i="17"/>
  <c r="O583" i="17"/>
  <c r="N583" i="17"/>
  <c r="M596" i="17"/>
  <c r="O596" i="17"/>
  <c r="N596" i="17"/>
  <c r="N604" i="17"/>
  <c r="O604" i="17"/>
  <c r="M604" i="17"/>
  <c r="N612" i="17"/>
  <c r="O612" i="17"/>
  <c r="M612" i="17"/>
  <c r="N627" i="17"/>
  <c r="O627" i="17"/>
  <c r="M627" i="17"/>
  <c r="N651" i="17"/>
  <c r="O651" i="17"/>
  <c r="M651" i="17"/>
  <c r="N687" i="17"/>
  <c r="O687" i="17"/>
  <c r="M687" i="17"/>
  <c r="N695" i="17"/>
  <c r="M695" i="17"/>
  <c r="O695" i="17"/>
  <c r="N732" i="17"/>
  <c r="O732" i="17"/>
  <c r="M732" i="17"/>
  <c r="M526" i="17"/>
  <c r="O526" i="17"/>
  <c r="N526" i="17"/>
  <c r="M530" i="17"/>
  <c r="O530" i="17"/>
  <c r="N530" i="17"/>
  <c r="M538" i="17"/>
  <c r="O538" i="17"/>
  <c r="N538" i="17"/>
  <c r="M550" i="17"/>
  <c r="O550" i="17"/>
  <c r="N550" i="17"/>
  <c r="O558" i="17"/>
  <c r="N558" i="17"/>
  <c r="M558" i="17"/>
  <c r="O566" i="17"/>
  <c r="N566" i="17"/>
  <c r="M566" i="17"/>
  <c r="O574" i="17"/>
  <c r="N574" i="17"/>
  <c r="M574" i="17"/>
  <c r="O582" i="17"/>
  <c r="N582" i="17"/>
  <c r="M582" i="17"/>
  <c r="O595" i="17"/>
  <c r="N595" i="17"/>
  <c r="M595" i="17"/>
  <c r="M603" i="17"/>
  <c r="O603" i="17"/>
  <c r="N603" i="17"/>
  <c r="M611" i="17"/>
  <c r="O611" i="17"/>
  <c r="N611" i="17"/>
  <c r="M626" i="17"/>
  <c r="O626" i="17"/>
  <c r="N626" i="17"/>
  <c r="M650" i="17"/>
  <c r="O650" i="17"/>
  <c r="N650" i="17"/>
  <c r="M686" i="17"/>
  <c r="N686" i="17"/>
  <c r="O686" i="17"/>
  <c r="M694" i="17"/>
  <c r="O694" i="17"/>
  <c r="N694" i="17"/>
  <c r="M735" i="17"/>
  <c r="O735" i="17"/>
  <c r="N735" i="17"/>
  <c r="N531" i="17"/>
  <c r="M531" i="17"/>
  <c r="O531" i="17"/>
  <c r="N547" i="17"/>
  <c r="M547" i="17"/>
  <c r="O547" i="17"/>
  <c r="O555" i="17"/>
  <c r="N555" i="17"/>
  <c r="M555" i="17"/>
  <c r="M563" i="17"/>
  <c r="O563" i="17"/>
  <c r="N563" i="17"/>
  <c r="M571" i="17"/>
  <c r="O571" i="17"/>
  <c r="N571" i="17"/>
  <c r="M579" i="17"/>
  <c r="O579" i="17"/>
  <c r="N579" i="17"/>
  <c r="M592" i="17"/>
  <c r="O592" i="17"/>
  <c r="N592" i="17"/>
  <c r="N600" i="17"/>
  <c r="M600" i="17"/>
  <c r="O600" i="17"/>
  <c r="N608" i="17"/>
  <c r="O608" i="17"/>
  <c r="M608" i="17"/>
  <c r="N616" i="17"/>
  <c r="M616" i="17"/>
  <c r="O616" i="17"/>
  <c r="N679" i="17"/>
  <c r="M679" i="17"/>
  <c r="O679" i="17"/>
  <c r="N683" i="17"/>
  <c r="O683" i="17"/>
  <c r="M683" i="17"/>
  <c r="N691" i="17"/>
  <c r="O691" i="17"/>
  <c r="M691" i="17"/>
  <c r="N728" i="17"/>
  <c r="O728" i="17"/>
  <c r="M728" i="17"/>
  <c r="O736" i="17"/>
  <c r="N736" i="17"/>
  <c r="M736" i="17"/>
  <c r="O524" i="17"/>
  <c r="N524" i="17"/>
  <c r="M524" i="17"/>
  <c r="O528" i="17"/>
  <c r="N528" i="17"/>
  <c r="M528" i="17"/>
  <c r="O532" i="17"/>
  <c r="N532" i="17"/>
  <c r="M532" i="17"/>
  <c r="O536" i="17"/>
  <c r="M536" i="17"/>
  <c r="N536" i="17"/>
  <c r="O540" i="17"/>
  <c r="N540" i="17"/>
  <c r="M540" i="17"/>
  <c r="O544" i="17"/>
  <c r="M544" i="17"/>
  <c r="N544" i="17"/>
  <c r="O548" i="17"/>
  <c r="N548" i="17"/>
  <c r="M548" i="17"/>
  <c r="O552" i="17"/>
  <c r="N552" i="17"/>
  <c r="M552" i="17"/>
  <c r="M556" i="17"/>
  <c r="N556" i="17"/>
  <c r="O556" i="17"/>
  <c r="M560" i="17"/>
  <c r="O560" i="17"/>
  <c r="N560" i="17"/>
  <c r="M564" i="17"/>
  <c r="O564" i="17"/>
  <c r="N564" i="17"/>
  <c r="N568" i="17"/>
  <c r="M568" i="17"/>
  <c r="O568" i="17"/>
  <c r="N572" i="17"/>
  <c r="M572" i="17"/>
  <c r="O572" i="17"/>
  <c r="N576" i="17"/>
  <c r="M576" i="17"/>
  <c r="O576" i="17"/>
  <c r="N580" i="17"/>
  <c r="M580" i="17"/>
  <c r="O580" i="17"/>
  <c r="N589" i="17"/>
  <c r="M589" i="17"/>
  <c r="O589" i="17"/>
  <c r="N593" i="17"/>
  <c r="M593" i="17"/>
  <c r="O593" i="17"/>
  <c r="N597" i="17"/>
  <c r="M597" i="17"/>
  <c r="O597" i="17"/>
  <c r="O601" i="17"/>
  <c r="N601" i="17"/>
  <c r="M601" i="17"/>
  <c r="O605" i="17"/>
  <c r="N605" i="17"/>
  <c r="M605" i="17"/>
  <c r="O609" i="17"/>
  <c r="M609" i="17"/>
  <c r="N609" i="17"/>
  <c r="O613" i="17"/>
  <c r="N613" i="17"/>
  <c r="M613" i="17"/>
  <c r="O617" i="17"/>
  <c r="N617" i="17"/>
  <c r="M617" i="17"/>
  <c r="O628" i="17"/>
  <c r="N628" i="17"/>
  <c r="M628" i="17"/>
  <c r="O648" i="17"/>
  <c r="M648" i="17"/>
  <c r="N648" i="17"/>
  <c r="O652" i="17"/>
  <c r="N652" i="17"/>
  <c r="M652" i="17"/>
  <c r="O680" i="17"/>
  <c r="N680" i="17"/>
  <c r="M680" i="17"/>
  <c r="O684" i="17"/>
  <c r="N684" i="17"/>
  <c r="M684" i="17"/>
  <c r="O688" i="17"/>
  <c r="M688" i="17"/>
  <c r="N688" i="17"/>
  <c r="O692" i="17"/>
  <c r="N692" i="17"/>
  <c r="M692" i="17"/>
  <c r="O696" i="17"/>
  <c r="N696" i="17"/>
  <c r="M696" i="17"/>
  <c r="O729" i="17"/>
  <c r="M729" i="17"/>
  <c r="N729" i="17"/>
  <c r="O733" i="17"/>
  <c r="M733" i="17"/>
  <c r="N733" i="17"/>
  <c r="O521" i="17"/>
  <c r="N521" i="17"/>
  <c r="M521" i="17"/>
  <c r="N525" i="17"/>
  <c r="O525" i="17"/>
  <c r="M525" i="17"/>
  <c r="N529" i="17"/>
  <c r="O529" i="17"/>
  <c r="M529" i="17"/>
  <c r="N533" i="17"/>
  <c r="O533" i="17"/>
  <c r="M533" i="17"/>
  <c r="O537" i="17"/>
  <c r="N537" i="17"/>
  <c r="M537" i="17"/>
  <c r="N541" i="17"/>
  <c r="O541" i="17"/>
  <c r="M541" i="17"/>
  <c r="O545" i="17"/>
  <c r="N545" i="17"/>
  <c r="M545" i="17"/>
  <c r="N549" i="17"/>
  <c r="M549" i="17"/>
  <c r="O549" i="17"/>
  <c r="N553" i="17"/>
  <c r="O553" i="17"/>
  <c r="M553" i="17"/>
  <c r="N557" i="17"/>
  <c r="O557" i="17"/>
  <c r="M557" i="17"/>
  <c r="N561" i="17"/>
  <c r="M561" i="17"/>
  <c r="O561" i="17"/>
  <c r="N565" i="17"/>
  <c r="O565" i="17"/>
  <c r="M565" i="17"/>
  <c r="O569" i="17"/>
  <c r="N569" i="17"/>
  <c r="M569" i="17"/>
  <c r="O573" i="17"/>
  <c r="N573" i="17"/>
  <c r="M573" i="17"/>
  <c r="O577" i="17"/>
  <c r="N577" i="17"/>
  <c r="M577" i="17"/>
  <c r="O581" i="17"/>
  <c r="N581" i="17"/>
  <c r="M581" i="17"/>
  <c r="O590" i="17"/>
  <c r="N590" i="17"/>
  <c r="M590" i="17"/>
  <c r="O594" i="17"/>
  <c r="N594" i="17"/>
  <c r="M594" i="17"/>
  <c r="O598" i="17"/>
  <c r="N598" i="17"/>
  <c r="M598" i="17"/>
  <c r="M602" i="17"/>
  <c r="O602" i="17"/>
  <c r="N602" i="17"/>
  <c r="O606" i="17"/>
  <c r="M606" i="17"/>
  <c r="N606" i="17"/>
  <c r="O610" i="17"/>
  <c r="N610" i="17"/>
  <c r="M610" i="17"/>
  <c r="N614" i="17"/>
  <c r="M614" i="17"/>
  <c r="O614" i="17"/>
  <c r="M625" i="17"/>
  <c r="O625" i="17"/>
  <c r="N625" i="17"/>
  <c r="O649" i="17"/>
  <c r="N649" i="17"/>
  <c r="M649" i="17"/>
  <c r="N653" i="17"/>
  <c r="M653" i="17"/>
  <c r="O653" i="17"/>
  <c r="M681" i="17"/>
  <c r="O681" i="17"/>
  <c r="N681" i="17"/>
  <c r="O685" i="17"/>
  <c r="N685" i="17"/>
  <c r="M685" i="17"/>
  <c r="O689" i="17"/>
  <c r="N689" i="17"/>
  <c r="M689" i="17"/>
  <c r="N693" i="17"/>
  <c r="M693" i="17"/>
  <c r="O693" i="17"/>
  <c r="M697" i="17"/>
  <c r="O697" i="17"/>
  <c r="N697" i="17"/>
  <c r="O730" i="17"/>
  <c r="N730" i="17"/>
  <c r="M730" i="17"/>
  <c r="N734" i="17"/>
  <c r="M734" i="17"/>
  <c r="O734" i="17"/>
  <c r="O267" i="17"/>
  <c r="O12" i="17"/>
  <c r="M12" i="17"/>
  <c r="N57" i="17"/>
  <c r="N121" i="17"/>
  <c r="N187" i="17"/>
  <c r="N271" i="17"/>
  <c r="N328" i="17"/>
  <c r="N397" i="17"/>
  <c r="N506" i="17"/>
  <c r="N146" i="17"/>
  <c r="N203" i="17"/>
  <c r="N295" i="17"/>
  <c r="N357" i="17"/>
  <c r="N389" i="17"/>
  <c r="N438" i="17"/>
  <c r="N498" i="17"/>
  <c r="N59" i="17"/>
  <c r="N137" i="17"/>
  <c r="N195" i="17"/>
  <c r="N344" i="17"/>
  <c r="N405" i="17"/>
  <c r="N516" i="17"/>
  <c r="N81" i="17"/>
  <c r="N129" i="17"/>
  <c r="N179" i="17"/>
  <c r="N287" i="17"/>
  <c r="N312" i="17"/>
  <c r="N365" i="17"/>
  <c r="N422" i="17"/>
  <c r="N474" i="17"/>
  <c r="N83" i="17"/>
  <c r="N99" i="17"/>
  <c r="M494" i="17"/>
  <c r="N171" i="17"/>
  <c r="N336" i="17"/>
  <c r="N490" i="17"/>
  <c r="N163" i="17"/>
  <c r="N279" i="17"/>
  <c r="N320" i="17"/>
  <c r="N373" i="17"/>
  <c r="N430" i="17"/>
  <c r="N482" i="17"/>
  <c r="N513" i="17"/>
  <c r="N105" i="17"/>
  <c r="N154" i="17"/>
  <c r="N303" i="17"/>
  <c r="N381" i="17"/>
  <c r="N446" i="17"/>
  <c r="M72" i="17"/>
  <c r="M80" i="17"/>
  <c r="M104" i="17"/>
  <c r="M112" i="17"/>
  <c r="N120" i="17"/>
  <c r="N128" i="17"/>
  <c r="M136" i="17"/>
  <c r="N145" i="17"/>
  <c r="N153" i="17"/>
  <c r="N162" i="17"/>
  <c r="N170" i="17"/>
  <c r="M178" i="17"/>
  <c r="N186" i="17"/>
  <c r="N194" i="17"/>
  <c r="M202" i="17"/>
  <c r="M218" i="17"/>
  <c r="M270" i="17"/>
  <c r="N278" i="17"/>
  <c r="N286" i="17"/>
  <c r="M294" i="17"/>
  <c r="N302" i="17"/>
  <c r="N311" i="17"/>
  <c r="N319" i="17"/>
  <c r="N327" i="17"/>
  <c r="M335" i="17"/>
  <c r="N343" i="17"/>
  <c r="N351" i="17"/>
  <c r="N364" i="17"/>
  <c r="N372" i="17"/>
  <c r="N380" i="17"/>
  <c r="N388" i="17"/>
  <c r="N396" i="17"/>
  <c r="M404" i="17"/>
  <c r="N421" i="17"/>
  <c r="N429" i="17"/>
  <c r="M437" i="17"/>
  <c r="N445" i="17"/>
  <c r="N473" i="17"/>
  <c r="N481" i="17"/>
  <c r="N489" i="17"/>
  <c r="M497" i="17"/>
  <c r="N505" i="17"/>
  <c r="N515" i="17"/>
  <c r="M109" i="17"/>
  <c r="M142" i="17"/>
  <c r="M175" i="17"/>
  <c r="N78" i="17"/>
  <c r="N102" i="17"/>
  <c r="N119" i="17"/>
  <c r="N127" i="17"/>
  <c r="N135" i="17"/>
  <c r="N144" i="17"/>
  <c r="N152" i="17"/>
  <c r="N160" i="17"/>
  <c r="N169" i="17"/>
  <c r="N177" i="17"/>
  <c r="N185" i="17"/>
  <c r="N193" i="17"/>
  <c r="N201" i="17"/>
  <c r="N216" i="17"/>
  <c r="N269" i="17"/>
  <c r="N277" i="17"/>
  <c r="N285" i="17"/>
  <c r="N293" i="17"/>
  <c r="N301" i="17"/>
  <c r="N309" i="17"/>
  <c r="N318" i="17"/>
  <c r="N326" i="17"/>
  <c r="N334" i="17"/>
  <c r="N342" i="17"/>
  <c r="N350" i="17"/>
  <c r="N363" i="17"/>
  <c r="N371" i="17"/>
  <c r="N379" i="17"/>
  <c r="N387" i="17"/>
  <c r="N395" i="17"/>
  <c r="N403" i="17"/>
  <c r="N420" i="17"/>
  <c r="N428" i="17"/>
  <c r="N436" i="17"/>
  <c r="N444" i="17"/>
  <c r="N472" i="17"/>
  <c r="N480" i="17"/>
  <c r="N488" i="17"/>
  <c r="N496" i="17"/>
  <c r="N504" i="17"/>
  <c r="M77" i="17"/>
  <c r="M207" i="17"/>
  <c r="M267" i="17"/>
  <c r="M299" i="17"/>
  <c r="M332" i="17"/>
  <c r="M369" i="17"/>
  <c r="M401" i="17"/>
  <c r="M442" i="17"/>
  <c r="N62" i="17"/>
  <c r="M11" i="17"/>
  <c r="M516" i="17"/>
  <c r="M397" i="17"/>
  <c r="M286" i="17"/>
  <c r="M153" i="17"/>
  <c r="N136" i="17"/>
  <c r="M515" i="17"/>
  <c r="M380" i="17"/>
  <c r="M269" i="17"/>
  <c r="M129" i="17"/>
  <c r="M496" i="17"/>
  <c r="M357" i="17"/>
  <c r="M128" i="17"/>
  <c r="M490" i="17"/>
  <c r="M351" i="17"/>
  <c r="M99" i="17"/>
  <c r="M473" i="17"/>
  <c r="M334" i="17"/>
  <c r="M195" i="17"/>
  <c r="M83" i="17"/>
  <c r="N437" i="17"/>
  <c r="M430" i="17"/>
  <c r="M328" i="17"/>
  <c r="M194" i="17"/>
  <c r="N335" i="17"/>
  <c r="M429" i="17"/>
  <c r="M311" i="17"/>
  <c r="M177" i="17"/>
  <c r="M403" i="17"/>
  <c r="M287" i="17"/>
  <c r="M171" i="17"/>
  <c r="N218" i="17"/>
  <c r="N442" i="17"/>
  <c r="M71" i="17"/>
  <c r="N71" i="17"/>
  <c r="M152" i="17"/>
  <c r="N332" i="17"/>
  <c r="M56" i="17"/>
  <c r="N56" i="17"/>
  <c r="M513" i="17"/>
  <c r="M489" i="17"/>
  <c r="M446" i="17"/>
  <c r="M428" i="17"/>
  <c r="M396" i="17"/>
  <c r="M373" i="17"/>
  <c r="M350" i="17"/>
  <c r="M327" i="17"/>
  <c r="M303" i="17"/>
  <c r="M285" i="17"/>
  <c r="M193" i="17"/>
  <c r="M170" i="17"/>
  <c r="M146" i="17"/>
  <c r="M127" i="17"/>
  <c r="M81" i="17"/>
  <c r="N404" i="17"/>
  <c r="N207" i="17"/>
  <c r="N112" i="17"/>
  <c r="N150" i="17"/>
  <c r="M150" i="17"/>
  <c r="N158" i="17"/>
  <c r="M158" i="17"/>
  <c r="M167" i="17"/>
  <c r="N167" i="17"/>
  <c r="N307" i="17"/>
  <c r="M307" i="17"/>
  <c r="M324" i="17"/>
  <c r="N324" i="17"/>
  <c r="N478" i="17"/>
  <c r="M478" i="17"/>
  <c r="N94" i="17"/>
  <c r="M94" i="17"/>
  <c r="N126" i="17"/>
  <c r="M126" i="17"/>
  <c r="N159" i="17"/>
  <c r="M159" i="17"/>
  <c r="N200" i="17"/>
  <c r="M200" i="17"/>
  <c r="N284" i="17"/>
  <c r="M284" i="17"/>
  <c r="N317" i="17"/>
  <c r="M317" i="17"/>
  <c r="N362" i="17"/>
  <c r="M362" i="17"/>
  <c r="N394" i="17"/>
  <c r="M394" i="17"/>
  <c r="N427" i="17"/>
  <c r="M427" i="17"/>
  <c r="N479" i="17"/>
  <c r="M479" i="17"/>
  <c r="N503" i="17"/>
  <c r="M503" i="17"/>
  <c r="M63" i="17"/>
  <c r="N63" i="17"/>
  <c r="M87" i="17"/>
  <c r="N87" i="17"/>
  <c r="M111" i="17"/>
  <c r="N111" i="17"/>
  <c r="N89" i="17"/>
  <c r="M89" i="17"/>
  <c r="N97" i="17"/>
  <c r="M97" i="17"/>
  <c r="M506" i="17"/>
  <c r="M488" i="17"/>
  <c r="M445" i="17"/>
  <c r="M422" i="17"/>
  <c r="M395" i="17"/>
  <c r="M372" i="17"/>
  <c r="M344" i="17"/>
  <c r="M326" i="17"/>
  <c r="M302" i="17"/>
  <c r="M279" i="17"/>
  <c r="M187" i="17"/>
  <c r="M169" i="17"/>
  <c r="M145" i="17"/>
  <c r="M121" i="17"/>
  <c r="M78" i="17"/>
  <c r="N401" i="17"/>
  <c r="N202" i="17"/>
  <c r="N109" i="17"/>
  <c r="M133" i="17"/>
  <c r="N133" i="17"/>
  <c r="N86" i="17"/>
  <c r="M86" i="17"/>
  <c r="N118" i="17"/>
  <c r="M118" i="17"/>
  <c r="N143" i="17"/>
  <c r="M143" i="17"/>
  <c r="N176" i="17"/>
  <c r="M176" i="17"/>
  <c r="N208" i="17"/>
  <c r="M208" i="17"/>
  <c r="N276" i="17"/>
  <c r="M276" i="17"/>
  <c r="N325" i="17"/>
  <c r="M325" i="17"/>
  <c r="N349" i="17"/>
  <c r="M349" i="17"/>
  <c r="N386" i="17"/>
  <c r="M386" i="17"/>
  <c r="N435" i="17"/>
  <c r="M435" i="17"/>
  <c r="N487" i="17"/>
  <c r="M487" i="17"/>
  <c r="N512" i="17"/>
  <c r="M512" i="17"/>
  <c r="M95" i="17"/>
  <c r="N95" i="17"/>
  <c r="M472" i="17"/>
  <c r="M64" i="17"/>
  <c r="N64" i="17"/>
  <c r="M88" i="17"/>
  <c r="N88" i="17"/>
  <c r="N73" i="17"/>
  <c r="M73" i="17"/>
  <c r="M58" i="17"/>
  <c r="N58" i="17"/>
  <c r="M66" i="17"/>
  <c r="N66" i="17"/>
  <c r="M74" i="17"/>
  <c r="N74" i="17"/>
  <c r="M82" i="17"/>
  <c r="N82" i="17"/>
  <c r="M90" i="17"/>
  <c r="N90" i="17"/>
  <c r="M98" i="17"/>
  <c r="N98" i="17"/>
  <c r="M106" i="17"/>
  <c r="N106" i="17"/>
  <c r="M114" i="17"/>
  <c r="N114" i="17"/>
  <c r="N122" i="17"/>
  <c r="M122" i="17"/>
  <c r="N130" i="17"/>
  <c r="M130" i="17"/>
  <c r="N138" i="17"/>
  <c r="M138" i="17"/>
  <c r="N147" i="17"/>
  <c r="M147" i="17"/>
  <c r="N155" i="17"/>
  <c r="M155" i="17"/>
  <c r="N164" i="17"/>
  <c r="M164" i="17"/>
  <c r="N172" i="17"/>
  <c r="M172" i="17"/>
  <c r="N180" i="17"/>
  <c r="M180" i="17"/>
  <c r="N188" i="17"/>
  <c r="M188" i="17"/>
  <c r="N196" i="17"/>
  <c r="M196" i="17"/>
  <c r="N204" i="17"/>
  <c r="M204" i="17"/>
  <c r="N272" i="17"/>
  <c r="M272" i="17"/>
  <c r="N280" i="17"/>
  <c r="M280" i="17"/>
  <c r="N288" i="17"/>
  <c r="M288" i="17"/>
  <c r="N296" i="17"/>
  <c r="M296" i="17"/>
  <c r="N304" i="17"/>
  <c r="M304" i="17"/>
  <c r="N313" i="17"/>
  <c r="M313" i="17"/>
  <c r="N321" i="17"/>
  <c r="M321" i="17"/>
  <c r="N329" i="17"/>
  <c r="M329" i="17"/>
  <c r="N337" i="17"/>
  <c r="M337" i="17"/>
  <c r="N345" i="17"/>
  <c r="M345" i="17"/>
  <c r="N358" i="17"/>
  <c r="M358" i="17"/>
  <c r="N366" i="17"/>
  <c r="M366" i="17"/>
  <c r="N374" i="17"/>
  <c r="M374" i="17"/>
  <c r="N382" i="17"/>
  <c r="M382" i="17"/>
  <c r="N390" i="17"/>
  <c r="M390" i="17"/>
  <c r="N398" i="17"/>
  <c r="M398" i="17"/>
  <c r="N415" i="17"/>
  <c r="M415" i="17"/>
  <c r="N423" i="17"/>
  <c r="M423" i="17"/>
  <c r="N431" i="17"/>
  <c r="M431" i="17"/>
  <c r="N439" i="17"/>
  <c r="M439" i="17"/>
  <c r="N447" i="17"/>
  <c r="M447" i="17"/>
  <c r="N475" i="17"/>
  <c r="M475" i="17"/>
  <c r="N483" i="17"/>
  <c r="M483" i="17"/>
  <c r="N491" i="17"/>
  <c r="M491" i="17"/>
  <c r="N499" i="17"/>
  <c r="M499" i="17"/>
  <c r="N507" i="17"/>
  <c r="M507" i="17"/>
  <c r="N518" i="17"/>
  <c r="M518" i="17"/>
  <c r="M505" i="17"/>
  <c r="M482" i="17"/>
  <c r="M444" i="17"/>
  <c r="M421" i="17"/>
  <c r="M389" i="17"/>
  <c r="M371" i="17"/>
  <c r="M343" i="17"/>
  <c r="M320" i="17"/>
  <c r="M301" i="17"/>
  <c r="M278" i="17"/>
  <c r="M216" i="17"/>
  <c r="M186" i="17"/>
  <c r="M163" i="17"/>
  <c r="M144" i="17"/>
  <c r="M120" i="17"/>
  <c r="M62" i="17"/>
  <c r="N497" i="17"/>
  <c r="N299" i="17"/>
  <c r="N178" i="17"/>
  <c r="N104" i="17"/>
  <c r="N340" i="17"/>
  <c r="M340" i="17"/>
  <c r="N348" i="17"/>
  <c r="M348" i="17"/>
  <c r="M361" i="17"/>
  <c r="N361" i="17"/>
  <c r="N377" i="17"/>
  <c r="M377" i="17"/>
  <c r="M393" i="17"/>
  <c r="N393" i="17"/>
  <c r="N426" i="17"/>
  <c r="M426" i="17"/>
  <c r="M434" i="17"/>
  <c r="N434" i="17"/>
  <c r="M486" i="17"/>
  <c r="N486" i="17"/>
  <c r="N12" i="17"/>
  <c r="N54" i="17"/>
  <c r="M54" i="17"/>
  <c r="N70" i="17"/>
  <c r="M70" i="17"/>
  <c r="N110" i="17"/>
  <c r="M110" i="17"/>
  <c r="N151" i="17"/>
  <c r="M151" i="17"/>
  <c r="N184" i="17"/>
  <c r="M184" i="17"/>
  <c r="N300" i="17"/>
  <c r="M300" i="17"/>
  <c r="N333" i="17"/>
  <c r="M333" i="17"/>
  <c r="N378" i="17"/>
  <c r="M378" i="17"/>
  <c r="N419" i="17"/>
  <c r="M419" i="17"/>
  <c r="N471" i="17"/>
  <c r="M471" i="17"/>
  <c r="N142" i="17"/>
  <c r="M309" i="17"/>
  <c r="N67" i="17"/>
  <c r="M67" i="17"/>
  <c r="N75" i="17"/>
  <c r="M75" i="17"/>
  <c r="N107" i="17"/>
  <c r="M107" i="17"/>
  <c r="N115" i="17"/>
  <c r="M115" i="17"/>
  <c r="N123" i="17"/>
  <c r="M123" i="17"/>
  <c r="N131" i="17"/>
  <c r="M131" i="17"/>
  <c r="N139" i="17"/>
  <c r="M139" i="17"/>
  <c r="N148" i="17"/>
  <c r="M148" i="17"/>
  <c r="N156" i="17"/>
  <c r="M156" i="17"/>
  <c r="N165" i="17"/>
  <c r="M165" i="17"/>
  <c r="N173" i="17"/>
  <c r="M173" i="17"/>
  <c r="N181" i="17"/>
  <c r="M181" i="17"/>
  <c r="N189" i="17"/>
  <c r="M189" i="17"/>
  <c r="N197" i="17"/>
  <c r="M197" i="17"/>
  <c r="N205" i="17"/>
  <c r="M205" i="17"/>
  <c r="N273" i="17"/>
  <c r="M273" i="17"/>
  <c r="N281" i="17"/>
  <c r="M281" i="17"/>
  <c r="N289" i="17"/>
  <c r="M289" i="17"/>
  <c r="N297" i="17"/>
  <c r="M297" i="17"/>
  <c r="N305" i="17"/>
  <c r="M305" i="17"/>
  <c r="N314" i="17"/>
  <c r="M314" i="17"/>
  <c r="N322" i="17"/>
  <c r="M322" i="17"/>
  <c r="N330" i="17"/>
  <c r="M330" i="17"/>
  <c r="N338" i="17"/>
  <c r="M338" i="17"/>
  <c r="N346" i="17"/>
  <c r="M346" i="17"/>
  <c r="N359" i="17"/>
  <c r="M359" i="17"/>
  <c r="N367" i="17"/>
  <c r="M367" i="17"/>
  <c r="N375" i="17"/>
  <c r="M375" i="17"/>
  <c r="N383" i="17"/>
  <c r="M383" i="17"/>
  <c r="N391" i="17"/>
  <c r="M391" i="17"/>
  <c r="N399" i="17"/>
  <c r="M399" i="17"/>
  <c r="N416" i="17"/>
  <c r="M416" i="17"/>
  <c r="N424" i="17"/>
  <c r="M424" i="17"/>
  <c r="N432" i="17"/>
  <c r="M432" i="17"/>
  <c r="N440" i="17"/>
  <c r="M440" i="17"/>
  <c r="N448" i="17"/>
  <c r="M448" i="17"/>
  <c r="N476" i="17"/>
  <c r="M476" i="17"/>
  <c r="N484" i="17"/>
  <c r="M484" i="17"/>
  <c r="N492" i="17"/>
  <c r="M492" i="17"/>
  <c r="N500" i="17"/>
  <c r="M500" i="17"/>
  <c r="N509" i="17"/>
  <c r="M509" i="17"/>
  <c r="N519" i="17"/>
  <c r="M519" i="17"/>
  <c r="M504" i="17"/>
  <c r="M481" i="17"/>
  <c r="M438" i="17"/>
  <c r="M420" i="17"/>
  <c r="M388" i="17"/>
  <c r="M365" i="17"/>
  <c r="M342" i="17"/>
  <c r="M319" i="17"/>
  <c r="M295" i="17"/>
  <c r="M277" i="17"/>
  <c r="M203" i="17"/>
  <c r="M185" i="17"/>
  <c r="M162" i="17"/>
  <c r="M137" i="17"/>
  <c r="M119" i="17"/>
  <c r="M59" i="17"/>
  <c r="N494" i="17"/>
  <c r="N294" i="17"/>
  <c r="N175" i="17"/>
  <c r="N80" i="17"/>
  <c r="M61" i="17"/>
  <c r="N61" i="17"/>
  <c r="M69" i="17"/>
  <c r="N69" i="17"/>
  <c r="M85" i="17"/>
  <c r="N85" i="17"/>
  <c r="M93" i="17"/>
  <c r="N93" i="17"/>
  <c r="M101" i="17"/>
  <c r="N101" i="17"/>
  <c r="M117" i="17"/>
  <c r="N117" i="17"/>
  <c r="N125" i="17"/>
  <c r="M125" i="17"/>
  <c r="N183" i="17"/>
  <c r="M183" i="17"/>
  <c r="N191" i="17"/>
  <c r="M191" i="17"/>
  <c r="M199" i="17"/>
  <c r="N199" i="17"/>
  <c r="N275" i="17"/>
  <c r="M275" i="17"/>
  <c r="N283" i="17"/>
  <c r="M283" i="17"/>
  <c r="M291" i="17"/>
  <c r="N291" i="17"/>
  <c r="N316" i="17"/>
  <c r="M316" i="17"/>
  <c r="N385" i="17"/>
  <c r="M385" i="17"/>
  <c r="N418" i="17"/>
  <c r="M418" i="17"/>
  <c r="N470" i="17"/>
  <c r="M470" i="17"/>
  <c r="N134" i="17"/>
  <c r="M134" i="17"/>
  <c r="N168" i="17"/>
  <c r="M168" i="17"/>
  <c r="N192" i="17"/>
  <c r="M192" i="17"/>
  <c r="N268" i="17"/>
  <c r="M268" i="17"/>
  <c r="N292" i="17"/>
  <c r="M292" i="17"/>
  <c r="N308" i="17"/>
  <c r="M308" i="17"/>
  <c r="N341" i="17"/>
  <c r="M341" i="17"/>
  <c r="N370" i="17"/>
  <c r="M370" i="17"/>
  <c r="N402" i="17"/>
  <c r="M402" i="17"/>
  <c r="N443" i="17"/>
  <c r="M443" i="17"/>
  <c r="N495" i="17"/>
  <c r="M495" i="17"/>
  <c r="M55" i="17"/>
  <c r="N55" i="17"/>
  <c r="M79" i="17"/>
  <c r="N79" i="17"/>
  <c r="M103" i="17"/>
  <c r="N103" i="17"/>
  <c r="M379" i="17"/>
  <c r="N11" i="17"/>
  <c r="M96" i="17"/>
  <c r="N96" i="17"/>
  <c r="N65" i="17"/>
  <c r="M65" i="17"/>
  <c r="N113" i="17"/>
  <c r="M113" i="17"/>
  <c r="N9" i="17"/>
  <c r="M9" i="17"/>
  <c r="N91" i="17"/>
  <c r="M91" i="17"/>
  <c r="M10" i="17"/>
  <c r="N10" i="17"/>
  <c r="M60" i="17"/>
  <c r="N60" i="17"/>
  <c r="M68" i="17"/>
  <c r="N68" i="17"/>
  <c r="M76" i="17"/>
  <c r="N76" i="17"/>
  <c r="M84" i="17"/>
  <c r="N84" i="17"/>
  <c r="M92" i="17"/>
  <c r="N92" i="17"/>
  <c r="M100" i="17"/>
  <c r="N100" i="17"/>
  <c r="M108" i="17"/>
  <c r="N108" i="17"/>
  <c r="M116" i="17"/>
  <c r="N116" i="17"/>
  <c r="N124" i="17"/>
  <c r="M124" i="17"/>
  <c r="N132" i="17"/>
  <c r="M132" i="17"/>
  <c r="N140" i="17"/>
  <c r="M140" i="17"/>
  <c r="N149" i="17"/>
  <c r="M149" i="17"/>
  <c r="N157" i="17"/>
  <c r="M157" i="17"/>
  <c r="N166" i="17"/>
  <c r="M166" i="17"/>
  <c r="N174" i="17"/>
  <c r="M174" i="17"/>
  <c r="N182" i="17"/>
  <c r="M182" i="17"/>
  <c r="N190" i="17"/>
  <c r="M190" i="17"/>
  <c r="N198" i="17"/>
  <c r="M198" i="17"/>
  <c r="N206" i="17"/>
  <c r="M206" i="17"/>
  <c r="N274" i="17"/>
  <c r="M274" i="17"/>
  <c r="N282" i="17"/>
  <c r="M282" i="17"/>
  <c r="N290" i="17"/>
  <c r="M290" i="17"/>
  <c r="N298" i="17"/>
  <c r="M298" i="17"/>
  <c r="N306" i="17"/>
  <c r="M306" i="17"/>
  <c r="N315" i="17"/>
  <c r="M315" i="17"/>
  <c r="N323" i="17"/>
  <c r="M323" i="17"/>
  <c r="N331" i="17"/>
  <c r="M331" i="17"/>
  <c r="N339" i="17"/>
  <c r="M339" i="17"/>
  <c r="N347" i="17"/>
  <c r="M347" i="17"/>
  <c r="N360" i="17"/>
  <c r="M360" i="17"/>
  <c r="N368" i="17"/>
  <c r="M368" i="17"/>
  <c r="N376" i="17"/>
  <c r="M376" i="17"/>
  <c r="N384" i="17"/>
  <c r="M384" i="17"/>
  <c r="N392" i="17"/>
  <c r="M392" i="17"/>
  <c r="N400" i="17"/>
  <c r="M400" i="17"/>
  <c r="N417" i="17"/>
  <c r="M417" i="17"/>
  <c r="N425" i="17"/>
  <c r="M425" i="17"/>
  <c r="N433" i="17"/>
  <c r="M433" i="17"/>
  <c r="N441" i="17"/>
  <c r="M441" i="17"/>
  <c r="N469" i="17"/>
  <c r="M469" i="17"/>
  <c r="N477" i="17"/>
  <c r="M477" i="17"/>
  <c r="N485" i="17"/>
  <c r="M485" i="17"/>
  <c r="N493" i="17"/>
  <c r="M493" i="17"/>
  <c r="N501" i="17"/>
  <c r="M501" i="17"/>
  <c r="N510" i="17"/>
  <c r="M510" i="17"/>
  <c r="N520" i="17"/>
  <c r="M520" i="17"/>
  <c r="M498" i="17"/>
  <c r="M480" i="17"/>
  <c r="M405" i="17"/>
  <c r="M387" i="17"/>
  <c r="M364" i="17"/>
  <c r="M336" i="17"/>
  <c r="M318" i="17"/>
  <c r="M271" i="17"/>
  <c r="M179" i="17"/>
  <c r="M160" i="17"/>
  <c r="M105" i="17"/>
  <c r="M57" i="17"/>
  <c r="N369" i="17"/>
  <c r="N270" i="17"/>
  <c r="N77" i="17"/>
  <c r="N502" i="17"/>
  <c r="M502" i="17"/>
  <c r="N511" i="17"/>
  <c r="M511" i="17"/>
  <c r="M474" i="17"/>
  <c r="M436" i="17"/>
  <c r="M381" i="17"/>
  <c r="M363" i="17"/>
  <c r="M312" i="17"/>
  <c r="M293" i="17"/>
  <c r="M201" i="17"/>
  <c r="M154" i="17"/>
  <c r="M135" i="17"/>
  <c r="M102" i="17"/>
  <c r="N267" i="17"/>
  <c r="N72" i="17"/>
  <c r="WUQ244" i="20" l="1"/>
  <c r="WUM244" i="20" s="1"/>
  <c r="WUI244" i="20" s="1"/>
  <c r="WUE244" i="20" s="1"/>
  <c r="WUP244" i="20"/>
  <c r="N419" i="20"/>
  <c r="O419" i="20" s="1"/>
  <c r="N416" i="20"/>
  <c r="O416" i="20" s="1"/>
  <c r="N417" i="20"/>
  <c r="O417" i="20" s="1"/>
  <c r="N420" i="20"/>
  <c r="O420" i="20" s="1"/>
  <c r="N415" i="20"/>
  <c r="O415" i="20" s="1"/>
  <c r="N418" i="20"/>
  <c r="O418" i="20" s="1"/>
  <c r="N414" i="20"/>
  <c r="O414" i="20" s="1"/>
  <c r="N322" i="20"/>
  <c r="O322" i="20" s="1"/>
  <c r="N321" i="20"/>
  <c r="O321" i="20" s="1"/>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18" i="20"/>
  <c r="J718" i="20" s="1"/>
  <c r="N718" i="20" s="1"/>
  <c r="H718" i="20"/>
  <c r="G718" i="20" s="1"/>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H697" i="20"/>
  <c r="H696" i="20"/>
  <c r="H695" i="20"/>
  <c r="H694" i="20"/>
  <c r="H693" i="20"/>
  <c r="H692" i="20"/>
  <c r="H691" i="20"/>
  <c r="H690" i="20"/>
  <c r="H689" i="20"/>
  <c r="H683" i="20"/>
  <c r="H682" i="20"/>
  <c r="H681" i="20"/>
  <c r="H680" i="20"/>
  <c r="H679" i="20"/>
  <c r="H678" i="20"/>
  <c r="H677" i="20"/>
  <c r="H676" i="20"/>
  <c r="H675" i="20"/>
  <c r="H674" i="20"/>
  <c r="H657" i="20"/>
  <c r="H656" i="20"/>
  <c r="H655" i="20"/>
  <c r="H654" i="20"/>
  <c r="H653" i="20"/>
  <c r="H652" i="20"/>
  <c r="H651" i="20"/>
  <c r="H650" i="20"/>
  <c r="H649" i="20"/>
  <c r="H625" i="20"/>
  <c r="H624" i="20"/>
  <c r="H623" i="20"/>
  <c r="H622" i="20"/>
  <c r="H621" i="20"/>
  <c r="H620" i="20"/>
  <c r="H619" i="20"/>
  <c r="H618" i="20"/>
  <c r="H617" i="20"/>
  <c r="H616" i="20"/>
  <c r="H615" i="20"/>
  <c r="H614"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A558" i="20"/>
  <c r="H558" i="20" s="1"/>
  <c r="A557" i="20"/>
  <c r="H555" i="20"/>
  <c r="H554" i="20"/>
  <c r="H553" i="20"/>
  <c r="G553" i="20" s="1"/>
  <c r="H551" i="20"/>
  <c r="H550" i="20"/>
  <c r="H549" i="20"/>
  <c r="H547" i="20"/>
  <c r="H546" i="20"/>
  <c r="H545"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A450" i="20"/>
  <c r="A449" i="20"/>
  <c r="Q448" i="20"/>
  <c r="I448" i="20"/>
  <c r="H438" i="20"/>
  <c r="H437" i="20"/>
  <c r="H436" i="20"/>
  <c r="H435" i="20"/>
  <c r="H434" i="20"/>
  <c r="H433" i="20"/>
  <c r="H432" i="20"/>
  <c r="H431" i="20"/>
  <c r="H430" i="20"/>
  <c r="H429" i="20"/>
  <c r="H428" i="20"/>
  <c r="H427" i="20"/>
  <c r="H426" i="20"/>
  <c r="H425" i="20"/>
  <c r="H424" i="20"/>
  <c r="H423" i="20"/>
  <c r="H422" i="20"/>
  <c r="H421"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5" i="20"/>
  <c r="H334" i="20"/>
  <c r="H333" i="20"/>
  <c r="H332" i="20"/>
  <c r="H331" i="20"/>
  <c r="H330" i="20"/>
  <c r="H329" i="20"/>
  <c r="H328" i="20"/>
  <c r="H327" i="20"/>
  <c r="H326" i="20"/>
  <c r="H325" i="20"/>
  <c r="H324"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74" i="20"/>
  <c r="H273" i="20"/>
  <c r="H272" i="20"/>
  <c r="H271" i="20"/>
  <c r="H270" i="20"/>
  <c r="H269" i="20"/>
  <c r="H268" i="20"/>
  <c r="H267" i="20"/>
  <c r="H266" i="20"/>
  <c r="H265" i="20"/>
  <c r="H264" i="20"/>
  <c r="H263" i="20"/>
  <c r="H262" i="20"/>
  <c r="H261" i="20"/>
  <c r="H260" i="20"/>
  <c r="H259" i="20"/>
  <c r="H258" i="20"/>
  <c r="H253" i="20"/>
  <c r="H252" i="20"/>
  <c r="H251" i="20"/>
  <c r="H250" i="20"/>
  <c r="H249" i="20"/>
  <c r="H248" i="20"/>
  <c r="H247" i="20"/>
  <c r="H246" i="20"/>
  <c r="H245" i="20"/>
  <c r="H243" i="20"/>
  <c r="H242" i="20"/>
  <c r="A241" i="20"/>
  <c r="A240"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J139" i="20"/>
  <c r="H139" i="20"/>
  <c r="H138" i="20"/>
  <c r="H137" i="20"/>
  <c r="H136" i="20"/>
  <c r="H135" i="20"/>
  <c r="H134" i="20"/>
  <c r="H133" i="20"/>
  <c r="H132" i="20"/>
  <c r="J131" i="20"/>
  <c r="H131" i="20"/>
  <c r="H130" i="20"/>
  <c r="H129" i="20"/>
  <c r="H128" i="20"/>
  <c r="H127" i="20"/>
  <c r="H126" i="20"/>
  <c r="H125" i="20"/>
  <c r="H124" i="20"/>
  <c r="J123" i="20"/>
  <c r="H123" i="20"/>
  <c r="H122" i="20"/>
  <c r="H121" i="20"/>
  <c r="H120" i="20"/>
  <c r="H119" i="20"/>
  <c r="H118" i="20"/>
  <c r="H117" i="20"/>
  <c r="H116" i="20"/>
  <c r="H115" i="20"/>
  <c r="H114" i="20"/>
  <c r="H113" i="20"/>
  <c r="H112" i="20"/>
  <c r="J111" i="20"/>
  <c r="H111" i="20"/>
  <c r="J110" i="20"/>
  <c r="H110" i="20"/>
  <c r="H109" i="20"/>
  <c r="H108" i="20"/>
  <c r="H107" i="20"/>
  <c r="H106" i="20"/>
  <c r="H105" i="20"/>
  <c r="J104" i="20"/>
  <c r="H104" i="20"/>
  <c r="H103" i="20"/>
  <c r="H102" i="20"/>
  <c r="H101" i="20"/>
  <c r="H100" i="20"/>
  <c r="H99" i="20"/>
  <c r="H98" i="20"/>
  <c r="H97" i="20"/>
  <c r="H96" i="20"/>
  <c r="H95" i="20"/>
  <c r="H94" i="20"/>
  <c r="H93"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517" i="17" l="1"/>
  <c r="H450" i="20"/>
  <c r="G508" i="17"/>
  <c r="G221" i="17"/>
  <c r="WUL244" i="20"/>
  <c r="WUH244" i="20" s="1"/>
  <c r="WUD244" i="20" s="1"/>
  <c r="WTZ244" i="20" s="1"/>
  <c r="WUK244" i="20"/>
  <c r="H241" i="20"/>
  <c r="H202" i="20"/>
  <c r="S12" i="20"/>
  <c r="S9" i="20"/>
  <c r="I14" i="20"/>
  <c r="K14" i="20" s="1"/>
  <c r="L19" i="20"/>
  <c r="H91" i="20"/>
  <c r="H236" i="20"/>
  <c r="H75" i="20"/>
  <c r="H26" i="20"/>
  <c r="Q79" i="20"/>
  <c r="Q123" i="20"/>
  <c r="Q89" i="20"/>
  <c r="Q110" i="20"/>
  <c r="Q131" i="20"/>
  <c r="Q104" i="20"/>
  <c r="Q139" i="20"/>
  <c r="Q90" i="20"/>
  <c r="Q111" i="20"/>
  <c r="H57" i="20"/>
  <c r="I19" i="20"/>
  <c r="T13" i="20"/>
  <c r="T9" i="20" s="1"/>
  <c r="I576" i="19"/>
  <c r="J576" i="19" s="1"/>
  <c r="I14" i="19"/>
  <c r="N12" i="19"/>
  <c r="I20" i="19"/>
  <c r="P13" i="19"/>
  <c r="O12" i="19"/>
  <c r="WUG244" i="20" l="1"/>
  <c r="WUC244" i="20" s="1"/>
  <c r="WTY244" i="20" s="1"/>
  <c r="WTU244" i="20" s="1"/>
  <c r="WUF244" i="20"/>
  <c r="M14" i="20"/>
  <c r="O14" i="20" s="1"/>
  <c r="K19" i="20"/>
  <c r="T12" i="20"/>
  <c r="U13" i="20"/>
  <c r="U9" i="20" s="1"/>
  <c r="Q13" i="19"/>
  <c r="P12" i="19"/>
  <c r="WUB244" i="20" l="1"/>
  <c r="WTX244" i="20" s="1"/>
  <c r="WTT244" i="20" s="1"/>
  <c r="WTP244" i="20" s="1"/>
  <c r="WUA244" i="20"/>
  <c r="V13" i="20"/>
  <c r="V9" i="20" s="1"/>
  <c r="U12" i="20"/>
  <c r="Q12" i="19"/>
  <c r="R13" i="19"/>
  <c r="WTW244" i="20" l="1"/>
  <c r="WTS244" i="20" s="1"/>
  <c r="WTO244" i="20" s="1"/>
  <c r="WTK244" i="20" s="1"/>
  <c r="WTV244" i="20"/>
  <c r="W13" i="20"/>
  <c r="W9" i="20" s="1"/>
  <c r="V12" i="20"/>
  <c r="R12" i="19"/>
  <c r="S13" i="19"/>
  <c r="WTR244" i="20" l="1"/>
  <c r="WTN244" i="20" s="1"/>
  <c r="WTJ244" i="20" s="1"/>
  <c r="WTF244" i="20" s="1"/>
  <c r="WTQ244" i="20"/>
  <c r="X13" i="20"/>
  <c r="X9" i="20" s="1"/>
  <c r="W12" i="20"/>
  <c r="S12" i="19"/>
  <c r="T13" i="19"/>
  <c r="WTM244" i="20" l="1"/>
  <c r="WTI244" i="20" s="1"/>
  <c r="WTE244" i="20" s="1"/>
  <c r="WTA244" i="20" s="1"/>
  <c r="WTL244" i="20"/>
  <c r="Y13" i="20"/>
  <c r="Y9" i="20" s="1"/>
  <c r="X12" i="20"/>
  <c r="U13" i="19"/>
  <c r="T12" i="19"/>
  <c r="A7" i="17"/>
  <c r="X796" i="1" l="1"/>
  <c r="X266" i="1"/>
  <c r="X818" i="1"/>
  <c r="O240" i="17"/>
  <c r="M240" i="17"/>
  <c r="N240" i="17"/>
  <c r="N647" i="17"/>
  <c r="O647" i="17"/>
  <c r="M647" i="17"/>
  <c r="X832" i="1"/>
  <c r="X869" i="1"/>
  <c r="WTH244" i="20"/>
  <c r="WTD244" i="20" s="1"/>
  <c r="WSZ244" i="20" s="1"/>
  <c r="WSV244" i="20" s="1"/>
  <c r="WTG244" i="20"/>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130" i="1"/>
  <c r="X1122" i="1"/>
  <c r="X1114" i="1"/>
  <c r="X1106" i="1"/>
  <c r="X1098" i="1"/>
  <c r="X1090" i="1"/>
  <c r="X1528" i="1"/>
  <c r="X1520" i="1"/>
  <c r="X1512" i="1"/>
  <c r="X1504" i="1"/>
  <c r="X1496" i="1"/>
  <c r="X1488" i="1"/>
  <c r="X1480" i="1"/>
  <c r="X1472" i="1"/>
  <c r="X1464" i="1"/>
  <c r="X1456" i="1"/>
  <c r="X1448" i="1"/>
  <c r="X1440" i="1"/>
  <c r="X1432" i="1"/>
  <c r="X1424" i="1"/>
  <c r="X1416" i="1"/>
  <c r="X1408" i="1"/>
  <c r="X1400" i="1"/>
  <c r="X1392" i="1"/>
  <c r="X1384" i="1"/>
  <c r="X1376" i="1"/>
  <c r="X1368" i="1"/>
  <c r="X1360" i="1"/>
  <c r="X1352" i="1"/>
  <c r="X1344" i="1"/>
  <c r="X1336"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087" i="1"/>
  <c r="X1079" i="1"/>
  <c r="X1071" i="1"/>
  <c r="X1063" i="1"/>
  <c r="X1055" i="1"/>
  <c r="X1047" i="1"/>
  <c r="X1039" i="1"/>
  <c r="X1031" i="1"/>
  <c r="X1023" i="1"/>
  <c r="X1526"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020" i="1"/>
  <c r="X1012" i="1"/>
  <c r="X1004" i="1"/>
  <c r="X996" i="1"/>
  <c r="X988" i="1"/>
  <c r="X980" i="1"/>
  <c r="X972" i="1"/>
  <c r="X964" i="1"/>
  <c r="X956" i="1"/>
  <c r="X948" i="1"/>
  <c r="X940" i="1"/>
  <c r="X932" i="1"/>
  <c r="X924" i="1"/>
  <c r="X896" i="1"/>
  <c r="X857" i="1"/>
  <c r="X884" i="1"/>
  <c r="X844" i="1"/>
  <c r="X870" i="1"/>
  <c r="X897" i="1"/>
  <c r="X851" i="1"/>
  <c r="X860" i="1"/>
  <c r="X845" i="1"/>
  <c r="X1523" i="1"/>
  <c r="X1515" i="1"/>
  <c r="X1507" i="1"/>
  <c r="X1499" i="1"/>
  <c r="X1491" i="1"/>
  <c r="X1483" i="1"/>
  <c r="X1475" i="1"/>
  <c r="X1467" i="1"/>
  <c r="X1459" i="1"/>
  <c r="X1451" i="1"/>
  <c r="X1443" i="1"/>
  <c r="X1435" i="1"/>
  <c r="X1427" i="1"/>
  <c r="X1419" i="1"/>
  <c r="X1411" i="1"/>
  <c r="X1403" i="1"/>
  <c r="X1395" i="1"/>
  <c r="X1387" i="1"/>
  <c r="X1379" i="1"/>
  <c r="X1371" i="1"/>
  <c r="X1363" i="1"/>
  <c r="X1355" i="1"/>
  <c r="X1347" i="1"/>
  <c r="X1339" i="1"/>
  <c r="X1331" i="1"/>
  <c r="X1323" i="1"/>
  <c r="X1315" i="1"/>
  <c r="X1307" i="1"/>
  <c r="X1299" i="1"/>
  <c r="X1291" i="1"/>
  <c r="X1283" i="1"/>
  <c r="X1275" i="1"/>
  <c r="X1267" i="1"/>
  <c r="X1259" i="1"/>
  <c r="X1251" i="1"/>
  <c r="X1243" i="1"/>
  <c r="X1235" i="1"/>
  <c r="X1227" i="1"/>
  <c r="X1219" i="1"/>
  <c r="X1211" i="1"/>
  <c r="X1203" i="1"/>
  <c r="X1195" i="1"/>
  <c r="X1187" i="1"/>
  <c r="X1179" i="1"/>
  <c r="X1171" i="1"/>
  <c r="X1163" i="1"/>
  <c r="X1155" i="1"/>
  <c r="X1147" i="1"/>
  <c r="X1139" i="1"/>
  <c r="X1131" i="1"/>
  <c r="X1123" i="1"/>
  <c r="X1115" i="1"/>
  <c r="X1107" i="1"/>
  <c r="X1099" i="1"/>
  <c r="X1091" i="1"/>
  <c r="X1083" i="1"/>
  <c r="X1075" i="1"/>
  <c r="X1067" i="1"/>
  <c r="X1059" i="1"/>
  <c r="X1051" i="1"/>
  <c r="X1529" i="1"/>
  <c r="X1494" i="1"/>
  <c r="X1462" i="1"/>
  <c r="X1430" i="1"/>
  <c r="X1398" i="1"/>
  <c r="X1366" i="1"/>
  <c r="X1334" i="1"/>
  <c r="X1302" i="1"/>
  <c r="X1270" i="1"/>
  <c r="X1238" i="1"/>
  <c r="X1206" i="1"/>
  <c r="X1174" i="1"/>
  <c r="X1142" i="1"/>
  <c r="X1117" i="1"/>
  <c r="X1094" i="1"/>
  <c r="X1077" i="1"/>
  <c r="X1061" i="1"/>
  <c r="X1046" i="1"/>
  <c r="X1035" i="1"/>
  <c r="X1025" i="1"/>
  <c r="X1015" i="1"/>
  <c r="X1006" i="1"/>
  <c r="X997" i="1"/>
  <c r="X987" i="1"/>
  <c r="X978" i="1"/>
  <c r="X969" i="1"/>
  <c r="X960" i="1"/>
  <c r="X951" i="1"/>
  <c r="X942" i="1"/>
  <c r="X933" i="1"/>
  <c r="X923" i="1"/>
  <c r="X886" i="1"/>
  <c r="X840" i="1"/>
  <c r="X909" i="1"/>
  <c r="X836" i="1"/>
  <c r="X911" i="1"/>
  <c r="X864" i="1"/>
  <c r="X881" i="1"/>
  <c r="X843" i="1"/>
  <c r="X868" i="1"/>
  <c r="X833" i="1"/>
  <c r="X824" i="1"/>
  <c r="X815" i="1"/>
  <c r="X807" i="1"/>
  <c r="X799" i="1"/>
  <c r="X790" i="1"/>
  <c r="X782" i="1"/>
  <c r="X774" i="1"/>
  <c r="X766" i="1"/>
  <c r="X758" i="1"/>
  <c r="X750" i="1"/>
  <c r="X742" i="1"/>
  <c r="X734"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21" i="1"/>
  <c r="X1489" i="1"/>
  <c r="X1457" i="1"/>
  <c r="X1425" i="1"/>
  <c r="X1393" i="1"/>
  <c r="X1361" i="1"/>
  <c r="X1329" i="1"/>
  <c r="X1297" i="1"/>
  <c r="X1265" i="1"/>
  <c r="X1233" i="1"/>
  <c r="X1201" i="1"/>
  <c r="X1169" i="1"/>
  <c r="X1137" i="1"/>
  <c r="X1113" i="1"/>
  <c r="X1093" i="1"/>
  <c r="X1074" i="1"/>
  <c r="X1058" i="1"/>
  <c r="X1045" i="1"/>
  <c r="X1034" i="1"/>
  <c r="X1024" i="1"/>
  <c r="X1014" i="1"/>
  <c r="X1005" i="1"/>
  <c r="X995" i="1"/>
  <c r="X986" i="1"/>
  <c r="X977" i="1"/>
  <c r="X968" i="1"/>
  <c r="X959" i="1"/>
  <c r="X950" i="1"/>
  <c r="X941" i="1"/>
  <c r="X931" i="1"/>
  <c r="X922" i="1"/>
  <c r="X890" i="1"/>
  <c r="X838" i="1"/>
  <c r="X876" i="1"/>
  <c r="X863" i="1"/>
  <c r="X900" i="1"/>
  <c r="X849" i="1"/>
  <c r="X883" i="1"/>
  <c r="X841" i="1"/>
  <c r="X871" i="1"/>
  <c r="X831" i="1"/>
  <c r="X823" i="1"/>
  <c r="X814" i="1"/>
  <c r="X806" i="1"/>
  <c r="X798" i="1"/>
  <c r="X789" i="1"/>
  <c r="X781" i="1"/>
  <c r="X773" i="1"/>
  <c r="X765" i="1"/>
  <c r="X757" i="1"/>
  <c r="X749" i="1"/>
  <c r="X741" i="1"/>
  <c r="X733" i="1"/>
  <c r="X725" i="1"/>
  <c r="X717" i="1"/>
  <c r="X709" i="1"/>
  <c r="X701" i="1"/>
  <c r="X693" i="1"/>
  <c r="X685" i="1"/>
  <c r="X677" i="1"/>
  <c r="X669" i="1"/>
  <c r="X1518" i="1"/>
  <c r="X1486" i="1"/>
  <c r="X1454" i="1"/>
  <c r="X1422" i="1"/>
  <c r="X1390" i="1"/>
  <c r="X1358" i="1"/>
  <c r="X1326" i="1"/>
  <c r="X1294" i="1"/>
  <c r="X1262" i="1"/>
  <c r="X1230" i="1"/>
  <c r="X1198" i="1"/>
  <c r="X1166" i="1"/>
  <c r="X1134" i="1"/>
  <c r="X1110" i="1"/>
  <c r="X1089" i="1"/>
  <c r="X1073" i="1"/>
  <c r="X1057" i="1"/>
  <c r="X1043" i="1"/>
  <c r="X1033" i="1"/>
  <c r="X1022" i="1"/>
  <c r="X1013" i="1"/>
  <c r="X1003" i="1"/>
  <c r="X994" i="1"/>
  <c r="X985" i="1"/>
  <c r="X976" i="1"/>
  <c r="X967" i="1"/>
  <c r="X958" i="1"/>
  <c r="X949" i="1"/>
  <c r="X939" i="1"/>
  <c r="X930" i="1"/>
  <c r="X921" i="1"/>
  <c r="X880" i="1"/>
  <c r="X907" i="1"/>
  <c r="X846" i="1"/>
  <c r="X917" i="1"/>
  <c r="X891" i="1"/>
  <c r="X855" i="1"/>
  <c r="X856" i="1"/>
  <c r="X918" i="1"/>
  <c r="X866" i="1"/>
  <c r="X910" i="1"/>
  <c r="X822" i="1"/>
  <c r="X813" i="1"/>
  <c r="X805" i="1"/>
  <c r="X797" i="1"/>
  <c r="X788" i="1"/>
  <c r="X780" i="1"/>
  <c r="X772" i="1"/>
  <c r="X764" i="1"/>
  <c r="X756" i="1"/>
  <c r="X748" i="1"/>
  <c r="X740"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513" i="1"/>
  <c r="X1481" i="1"/>
  <c r="X1449" i="1"/>
  <c r="X1417" i="1"/>
  <c r="X1385" i="1"/>
  <c r="X1353" i="1"/>
  <c r="X1321" i="1"/>
  <c r="X1289" i="1"/>
  <c r="X1257" i="1"/>
  <c r="X1225" i="1"/>
  <c r="X1193" i="1"/>
  <c r="X1161" i="1"/>
  <c r="X1129" i="1"/>
  <c r="X1109" i="1"/>
  <c r="X1086" i="1"/>
  <c r="X1070" i="1"/>
  <c r="X1054" i="1"/>
  <c r="X1042" i="1"/>
  <c r="X1032" i="1"/>
  <c r="X1021" i="1"/>
  <c r="X1011" i="1"/>
  <c r="X1002" i="1"/>
  <c r="X993" i="1"/>
  <c r="X984" i="1"/>
  <c r="X975" i="1"/>
  <c r="X966" i="1"/>
  <c r="X957" i="1"/>
  <c r="X947" i="1"/>
  <c r="X938" i="1"/>
  <c r="X929" i="1"/>
  <c r="X920" i="1"/>
  <c r="X865" i="1"/>
  <c r="X861" i="1"/>
  <c r="X905" i="1"/>
  <c r="X872" i="1"/>
  <c r="X895" i="1"/>
  <c r="X914" i="1"/>
  <c r="X912" i="1"/>
  <c r="X847" i="1"/>
  <c r="X858" i="1"/>
  <c r="X888" i="1"/>
  <c r="X821" i="1"/>
  <c r="X812" i="1"/>
  <c r="X804" i="1"/>
  <c r="X795" i="1"/>
  <c r="X787" i="1"/>
  <c r="X779" i="1"/>
  <c r="X771" i="1"/>
  <c r="X763" i="1"/>
  <c r="X755" i="1"/>
  <c r="X747" i="1"/>
  <c r="X739" i="1"/>
  <c r="X731" i="1"/>
  <c r="X723" i="1"/>
  <c r="X715" i="1"/>
  <c r="X707" i="1"/>
  <c r="X699" i="1"/>
  <c r="X691" i="1"/>
  <c r="X683" i="1"/>
  <c r="X675" i="1"/>
  <c r="X667" i="1"/>
  <c r="X659" i="1"/>
  <c r="X651" i="1"/>
  <c r="X643" i="1"/>
  <c r="X635" i="1"/>
  <c r="X627" i="1"/>
  <c r="X619" i="1"/>
  <c r="X611" i="1"/>
  <c r="X603" i="1"/>
  <c r="X595" i="1"/>
  <c r="X587" i="1"/>
  <c r="X579" i="1"/>
  <c r="X571" i="1"/>
  <c r="X563" i="1"/>
  <c r="X555" i="1"/>
  <c r="X547" i="1"/>
  <c r="X539" i="1"/>
  <c r="X531" i="1"/>
  <c r="X523" i="1"/>
  <c r="X515" i="1"/>
  <c r="X507" i="1"/>
  <c r="X499" i="1"/>
  <c r="X491" i="1"/>
  <c r="X483" i="1"/>
  <c r="X475" i="1"/>
  <c r="X1510" i="1"/>
  <c r="X1478" i="1"/>
  <c r="X1446" i="1"/>
  <c r="X1414" i="1"/>
  <c r="X1382" i="1"/>
  <c r="X1350" i="1"/>
  <c r="X1318" i="1"/>
  <c r="X1286" i="1"/>
  <c r="X1254" i="1"/>
  <c r="X1222" i="1"/>
  <c r="X1190" i="1"/>
  <c r="X1158" i="1"/>
  <c r="X1126" i="1"/>
  <c r="X1105" i="1"/>
  <c r="X1085" i="1"/>
  <c r="X1069" i="1"/>
  <c r="X1053" i="1"/>
  <c r="X1041" i="1"/>
  <c r="X1030" i="1"/>
  <c r="X1019" i="1"/>
  <c r="X1010" i="1"/>
  <c r="X1001" i="1"/>
  <c r="X992" i="1"/>
  <c r="X983" i="1"/>
  <c r="X974" i="1"/>
  <c r="X965" i="1"/>
  <c r="X955" i="1"/>
  <c r="X946" i="1"/>
  <c r="X937" i="1"/>
  <c r="X928" i="1"/>
  <c r="X901" i="1"/>
  <c r="X852" i="1"/>
  <c r="X882" i="1"/>
  <c r="X842" i="1"/>
  <c r="X867" i="1"/>
  <c r="X893" i="1"/>
  <c r="X877" i="1"/>
  <c r="X902" i="1"/>
  <c r="X828" i="1"/>
  <c r="X873" i="1"/>
  <c r="X887" i="1"/>
  <c r="X820" i="1"/>
  <c r="X811" i="1"/>
  <c r="X803" i="1"/>
  <c r="X794" i="1"/>
  <c r="X786" i="1"/>
  <c r="X778" i="1"/>
  <c r="X770" i="1"/>
  <c r="X762" i="1"/>
  <c r="X754" i="1"/>
  <c r="X746" i="1"/>
  <c r="X738"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5" i="1"/>
  <c r="X1473" i="1"/>
  <c r="X1441" i="1"/>
  <c r="X1409" i="1"/>
  <c r="X1377" i="1"/>
  <c r="X1345" i="1"/>
  <c r="X1313" i="1"/>
  <c r="X1281" i="1"/>
  <c r="X1249" i="1"/>
  <c r="X1217" i="1"/>
  <c r="X1185" i="1"/>
  <c r="X1153" i="1"/>
  <c r="X1125" i="1"/>
  <c r="X1102" i="1"/>
  <c r="X1082" i="1"/>
  <c r="X1066" i="1"/>
  <c r="X1050" i="1"/>
  <c r="X1040" i="1"/>
  <c r="X1029" i="1"/>
  <c r="X1018" i="1"/>
  <c r="X1009" i="1"/>
  <c r="X1000" i="1"/>
  <c r="X991" i="1"/>
  <c r="X982" i="1"/>
  <c r="X973" i="1"/>
  <c r="X963" i="1"/>
  <c r="X954" i="1"/>
  <c r="X945" i="1"/>
  <c r="X936" i="1"/>
  <c r="X927" i="1"/>
  <c r="X898" i="1"/>
  <c r="X850" i="1"/>
  <c r="X899" i="1"/>
  <c r="X919" i="1"/>
  <c r="X859" i="1"/>
  <c r="X885" i="1"/>
  <c r="X839" i="1"/>
  <c r="X908" i="1"/>
  <c r="X830" i="1"/>
  <c r="X853" i="1"/>
  <c r="X827" i="1"/>
  <c r="X819" i="1"/>
  <c r="X810" i="1"/>
  <c r="X802" i="1"/>
  <c r="X793" i="1"/>
  <c r="X785" i="1"/>
  <c r="X777" i="1"/>
  <c r="X769" i="1"/>
  <c r="X761" i="1"/>
  <c r="X753" i="1"/>
  <c r="X745" i="1"/>
  <c r="X737"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473" i="1"/>
  <c r="X1497" i="1"/>
  <c r="X1465" i="1"/>
  <c r="X1433" i="1"/>
  <c r="X1401" i="1"/>
  <c r="X1369" i="1"/>
  <c r="X1337" i="1"/>
  <c r="X1305" i="1"/>
  <c r="X1273" i="1"/>
  <c r="X1241" i="1"/>
  <c r="X1209" i="1"/>
  <c r="X1177" i="1"/>
  <c r="X1145" i="1"/>
  <c r="X1118" i="1"/>
  <c r="X1097" i="1"/>
  <c r="X1078" i="1"/>
  <c r="X1062" i="1"/>
  <c r="X1048" i="1"/>
  <c r="X1037" i="1"/>
  <c r="X1026" i="1"/>
  <c r="X1016" i="1"/>
  <c r="X1007" i="1"/>
  <c r="X998" i="1"/>
  <c r="X989" i="1"/>
  <c r="X979" i="1"/>
  <c r="X970" i="1"/>
  <c r="X961" i="1"/>
  <c r="X952" i="1"/>
  <c r="X943" i="1"/>
  <c r="X934" i="1"/>
  <c r="X925" i="1"/>
  <c r="X894" i="1"/>
  <c r="X878" i="1"/>
  <c r="X903" i="1"/>
  <c r="X829" i="1"/>
  <c r="X854" i="1"/>
  <c r="X879" i="1"/>
  <c r="X906" i="1"/>
  <c r="X904" i="1"/>
  <c r="X916" i="1"/>
  <c r="X834" i="1"/>
  <c r="X825" i="1"/>
  <c r="X816" i="1"/>
  <c r="X808" i="1"/>
  <c r="X800" i="1"/>
  <c r="X791" i="1"/>
  <c r="X783" i="1"/>
  <c r="X775" i="1"/>
  <c r="X767" i="1"/>
  <c r="X759" i="1"/>
  <c r="X751" i="1"/>
  <c r="X743" i="1"/>
  <c r="X735"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471" i="1"/>
  <c r="X1502" i="1"/>
  <c r="X1246" i="1"/>
  <c r="X1049" i="1"/>
  <c r="X971" i="1"/>
  <c r="X913" i="1"/>
  <c r="X826" i="1"/>
  <c r="X760" i="1"/>
  <c r="X696" i="1"/>
  <c r="X648" i="1"/>
  <c r="X616" i="1"/>
  <c r="X584" i="1"/>
  <c r="X552" i="1"/>
  <c r="X520" i="1"/>
  <c r="X488" i="1"/>
  <c r="X467" i="1"/>
  <c r="X459" i="1"/>
  <c r="X451" i="1"/>
  <c r="X443" i="1"/>
  <c r="X435" i="1"/>
  <c r="X427" i="1"/>
  <c r="X419"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6" i="1"/>
  <c r="X421" i="1"/>
  <c r="X365" i="1"/>
  <c r="X301" i="1"/>
  <c r="X252" i="1"/>
  <c r="X196" i="1"/>
  <c r="X116" i="1"/>
  <c r="X52" i="1"/>
  <c r="X1470" i="1"/>
  <c r="X1214" i="1"/>
  <c r="X1038" i="1"/>
  <c r="X962" i="1"/>
  <c r="X848" i="1"/>
  <c r="X817" i="1"/>
  <c r="X752" i="1"/>
  <c r="X688" i="1"/>
  <c r="X645" i="1"/>
  <c r="X613" i="1"/>
  <c r="X581" i="1"/>
  <c r="X549" i="1"/>
  <c r="X517" i="1"/>
  <c r="X485" i="1"/>
  <c r="X466" i="1"/>
  <c r="X458" i="1"/>
  <c r="X450" i="1"/>
  <c r="X442" i="1"/>
  <c r="X434" i="1"/>
  <c r="X426" i="1"/>
  <c r="X418"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4" i="1"/>
  <c r="X293" i="1"/>
  <c r="X204" i="1"/>
  <c r="X140" i="1"/>
  <c r="X60" i="1"/>
  <c r="X1438" i="1"/>
  <c r="X1182" i="1"/>
  <c r="X1027" i="1"/>
  <c r="X953" i="1"/>
  <c r="X874" i="1"/>
  <c r="X809" i="1"/>
  <c r="X744" i="1"/>
  <c r="X680" i="1"/>
  <c r="X640" i="1"/>
  <c r="X608" i="1"/>
  <c r="X576" i="1"/>
  <c r="X544" i="1"/>
  <c r="X512" i="1"/>
  <c r="X480" i="1"/>
  <c r="X465" i="1"/>
  <c r="X457" i="1"/>
  <c r="X449" i="1"/>
  <c r="X441" i="1"/>
  <c r="X433" i="1"/>
  <c r="X425" i="1"/>
  <c r="X417"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2" i="1"/>
  <c r="X429" i="1"/>
  <c r="X373" i="1"/>
  <c r="X309" i="1"/>
  <c r="X244" i="1"/>
  <c r="X188" i="1"/>
  <c r="X148" i="1"/>
  <c r="X84" i="1"/>
  <c r="X20" i="1"/>
  <c r="X1406" i="1"/>
  <c r="X1150" i="1"/>
  <c r="X1017" i="1"/>
  <c r="X944" i="1"/>
  <c r="X889" i="1"/>
  <c r="X801" i="1"/>
  <c r="X736" i="1"/>
  <c r="X672" i="1"/>
  <c r="X637" i="1"/>
  <c r="X605" i="1"/>
  <c r="X573" i="1"/>
  <c r="X541" i="1"/>
  <c r="X509" i="1"/>
  <c r="X477" i="1"/>
  <c r="X464" i="1"/>
  <c r="X456" i="1"/>
  <c r="X448" i="1"/>
  <c r="X440" i="1"/>
  <c r="X432" i="1"/>
  <c r="X424" i="1"/>
  <c r="X416"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1" i="1"/>
  <c r="X776" i="1"/>
  <c r="X560" i="1"/>
  <c r="X461" i="1"/>
  <c r="X445" i="1"/>
  <c r="X397" i="1"/>
  <c r="X349" i="1"/>
  <c r="X317" i="1"/>
  <c r="X260" i="1"/>
  <c r="X212" i="1"/>
  <c r="X156" i="1"/>
  <c r="X108" i="1"/>
  <c r="X68" i="1"/>
  <c r="X12" i="1"/>
  <c r="X1374" i="1"/>
  <c r="X1121" i="1"/>
  <c r="X1008" i="1"/>
  <c r="X935" i="1"/>
  <c r="X837" i="1"/>
  <c r="X792" i="1"/>
  <c r="X728" i="1"/>
  <c r="X664" i="1"/>
  <c r="X632" i="1"/>
  <c r="X600" i="1"/>
  <c r="X568" i="1"/>
  <c r="X536" i="1"/>
  <c r="X504" i="1"/>
  <c r="X472" i="1"/>
  <c r="X463" i="1"/>
  <c r="X455" i="1"/>
  <c r="X447" i="1"/>
  <c r="X439" i="1"/>
  <c r="X431" i="1"/>
  <c r="X423"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0" i="1"/>
  <c r="X892" i="1"/>
  <c r="X592" i="1"/>
  <c r="X469" i="1"/>
  <c r="X405" i="1"/>
  <c r="X357" i="1"/>
  <c r="X325" i="1"/>
  <c r="X277" i="1"/>
  <c r="X236" i="1"/>
  <c r="X180" i="1"/>
  <c r="X124" i="1"/>
  <c r="X76" i="1"/>
  <c r="X36" i="1"/>
  <c r="X1342" i="1"/>
  <c r="X1101" i="1"/>
  <c r="X999" i="1"/>
  <c r="X926" i="1"/>
  <c r="X875" i="1"/>
  <c r="X784" i="1"/>
  <c r="X720" i="1"/>
  <c r="X661" i="1"/>
  <c r="X629" i="1"/>
  <c r="X597" i="1"/>
  <c r="X565" i="1"/>
  <c r="X533" i="1"/>
  <c r="X501" i="1"/>
  <c r="X470" i="1"/>
  <c r="X462" i="1"/>
  <c r="X454" i="1"/>
  <c r="X446" i="1"/>
  <c r="X438" i="1"/>
  <c r="X430" i="1"/>
  <c r="X422"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0" i="1"/>
  <c r="X862" i="1"/>
  <c r="X528" i="1"/>
  <c r="X453" i="1"/>
  <c r="X437" i="1"/>
  <c r="X389" i="1"/>
  <c r="X333" i="1"/>
  <c r="X269" i="1"/>
  <c r="X220" i="1"/>
  <c r="X172" i="1"/>
  <c r="X132" i="1"/>
  <c r="X92" i="1"/>
  <c r="X28" i="1"/>
  <c r="X1278" i="1"/>
  <c r="X1065" i="1"/>
  <c r="X981" i="1"/>
  <c r="X915" i="1"/>
  <c r="X835" i="1"/>
  <c r="X768" i="1"/>
  <c r="X704" i="1"/>
  <c r="X653" i="1"/>
  <c r="X621" i="1"/>
  <c r="X589" i="1"/>
  <c r="X557" i="1"/>
  <c r="X525" i="1"/>
  <c r="X493" i="1"/>
  <c r="X468" i="1"/>
  <c r="X460" i="1"/>
  <c r="X452" i="1"/>
  <c r="X444" i="1"/>
  <c r="X436" i="1"/>
  <c r="X428" i="1"/>
  <c r="X420"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6" i="1"/>
  <c r="X413" i="1"/>
  <c r="X381" i="1"/>
  <c r="X341" i="1"/>
  <c r="X285" i="1"/>
  <c r="X228" i="1"/>
  <c r="X164" i="1"/>
  <c r="X100" i="1"/>
  <c r="X44" i="1"/>
  <c r="O7" i="17"/>
  <c r="O8" i="17"/>
  <c r="N7" i="17"/>
  <c r="M7" i="17"/>
  <c r="M8" i="17"/>
  <c r="N8" i="17"/>
  <c r="Z13" i="20"/>
  <c r="Z9" i="20" s="1"/>
  <c r="Y12" i="20"/>
  <c r="V13" i="19"/>
  <c r="U12" i="19"/>
  <c r="H1501" i="1"/>
  <c r="H1502" i="1"/>
  <c r="H1503" i="1"/>
  <c r="H1504" i="1"/>
  <c r="H1505" i="1"/>
  <c r="H1506" i="1"/>
  <c r="H1507" i="1"/>
  <c r="H1508" i="1"/>
  <c r="H1509" i="1"/>
  <c r="H1511" i="1"/>
  <c r="H1499" i="1"/>
  <c r="H1250" i="1"/>
  <c r="H1248" i="1"/>
  <c r="H1247" i="1"/>
  <c r="H1240" i="1"/>
  <c r="H1251" i="1"/>
  <c r="H1249" i="1"/>
  <c r="H1500" i="1"/>
  <c r="H1429" i="1"/>
  <c r="H1430" i="1"/>
  <c r="H1431" i="1"/>
  <c r="H1432" i="1"/>
  <c r="H1433" i="1"/>
  <c r="H1434" i="1"/>
  <c r="H1435" i="1"/>
  <c r="H1436" i="1"/>
  <c r="H1437" i="1"/>
  <c r="H1438" i="1"/>
  <c r="H1439" i="1"/>
  <c r="H1440" i="1"/>
  <c r="H1441" i="1"/>
  <c r="H1442" i="1"/>
  <c r="H1443" i="1"/>
  <c r="H1444" i="1"/>
  <c r="H1445" i="1"/>
  <c r="H1403" i="1"/>
  <c r="H1404" i="1"/>
  <c r="H1405" i="1"/>
  <c r="H1406" i="1"/>
  <c r="H1407" i="1"/>
  <c r="H1408" i="1"/>
  <c r="H1409" i="1"/>
  <c r="H1410" i="1"/>
  <c r="H1411" i="1"/>
  <c r="H1412" i="1"/>
  <c r="H1413" i="1"/>
  <c r="H1414" i="1"/>
  <c r="H1415" i="1"/>
  <c r="H1416" i="1"/>
  <c r="H1417" i="1"/>
  <c r="H1418" i="1"/>
  <c r="H1419" i="1"/>
  <c r="H1420" i="1"/>
  <c r="H1421" i="1"/>
  <c r="WTC244" i="20" l="1"/>
  <c r="WSY244" i="20" s="1"/>
  <c r="WSU244" i="20" s="1"/>
  <c r="WSQ244" i="20" s="1"/>
  <c r="WTB244" i="20"/>
  <c r="T47" i="15"/>
  <c r="T74" i="15" s="1"/>
  <c r="T148" i="15"/>
  <c r="T92" i="15"/>
  <c r="T119" i="15" s="1"/>
  <c r="Z12" i="20"/>
  <c r="AA13" i="20"/>
  <c r="AA9" i="20" s="1"/>
  <c r="W13" i="19"/>
  <c r="V12" i="19"/>
  <c r="WSX244" i="20" l="1"/>
  <c r="WST244" i="20" s="1"/>
  <c r="WSP244" i="20" s="1"/>
  <c r="WSL244" i="20" s="1"/>
  <c r="WSW244" i="20"/>
  <c r="AA12" i="20"/>
  <c r="AB13" i="20"/>
  <c r="AB9" i="20" s="1"/>
  <c r="X13" i="19"/>
  <c r="W12" i="19"/>
  <c r="WSS244" i="20" l="1"/>
  <c r="WSO244" i="20" s="1"/>
  <c r="WSK244" i="20" s="1"/>
  <c r="WSG244" i="20" s="1"/>
  <c r="WSR244" i="20"/>
  <c r="AB12" i="20"/>
  <c r="AC13" i="20"/>
  <c r="AC9" i="20" s="1"/>
  <c r="Y13" i="19"/>
  <c r="X12" i="19"/>
  <c r="WSN244" i="20" l="1"/>
  <c r="WSJ244" i="20" s="1"/>
  <c r="WSF244" i="20" s="1"/>
  <c r="WSB244" i="20" s="1"/>
  <c r="WSM244" i="20"/>
  <c r="AD13" i="20"/>
  <c r="AD9" i="20" s="1"/>
  <c r="AC12" i="20"/>
  <c r="Y12" i="19"/>
  <c r="Z13" i="19"/>
  <c r="WSI244" i="20" l="1"/>
  <c r="WSE244" i="20" s="1"/>
  <c r="WSA244" i="20" s="1"/>
  <c r="WRW244" i="20" s="1"/>
  <c r="WSH244" i="20"/>
  <c r="AE13" i="20"/>
  <c r="AE9" i="20" s="1"/>
  <c r="AD12" i="20"/>
  <c r="Z12" i="19"/>
  <c r="AA13" i="19"/>
  <c r="WSD244" i="20" l="1"/>
  <c r="WRZ244" i="20" s="1"/>
  <c r="WRV244" i="20" s="1"/>
  <c r="WRR244" i="20" s="1"/>
  <c r="WSC244" i="20"/>
  <c r="AF13" i="20"/>
  <c r="AF9" i="20" s="1"/>
  <c r="AE12" i="20"/>
  <c r="AA12" i="19"/>
  <c r="AB13" i="19"/>
  <c r="WRY244" i="20" l="1"/>
  <c r="WRU244" i="20" s="1"/>
  <c r="WRQ244" i="20" s="1"/>
  <c r="WRM244" i="20" s="1"/>
  <c r="WRX244" i="20"/>
  <c r="AG13" i="20"/>
  <c r="AG9" i="20" s="1"/>
  <c r="AF12" i="20"/>
  <c r="AC13" i="19"/>
  <c r="AB12" i="19"/>
  <c r="WRT244" i="20" l="1"/>
  <c r="WRP244" i="20" s="1"/>
  <c r="WRL244" i="20" s="1"/>
  <c r="WRH244" i="20" s="1"/>
  <c r="WRS244" i="20"/>
  <c r="AH13" i="20"/>
  <c r="AH9" i="20" s="1"/>
  <c r="AG12" i="20"/>
  <c r="AD13" i="19"/>
  <c r="AC12" i="19"/>
  <c r="WRO244" i="20" l="1"/>
  <c r="WRK244" i="20" s="1"/>
  <c r="WRG244" i="20" s="1"/>
  <c r="WRC244" i="20" s="1"/>
  <c r="WRN244" i="20"/>
  <c r="AH12" i="20"/>
  <c r="AI13" i="20"/>
  <c r="AI9" i="20" s="1"/>
  <c r="AE13" i="19"/>
  <c r="AD12" i="19"/>
  <c r="WRJ244" i="20" l="1"/>
  <c r="WRF244" i="20" s="1"/>
  <c r="WRB244" i="20" s="1"/>
  <c r="WQX244" i="20" s="1"/>
  <c r="WRI244" i="20"/>
  <c r="AI12" i="20"/>
  <c r="AJ13" i="20"/>
  <c r="AJ9" i="20" s="1"/>
  <c r="AF13" i="19"/>
  <c r="AE12" i="19"/>
  <c r="WRE244" i="20" l="1"/>
  <c r="WRA244" i="20" s="1"/>
  <c r="WQW244" i="20" s="1"/>
  <c r="WQS244" i="20" s="1"/>
  <c r="WRD244" i="20"/>
  <c r="AJ12" i="20"/>
  <c r="AK13" i="20"/>
  <c r="AK9" i="20" s="1"/>
  <c r="AG13" i="19"/>
  <c r="AF12" i="19"/>
  <c r="WQZ244" i="20" l="1"/>
  <c r="WQV244" i="20" s="1"/>
  <c r="WQR244" i="20" s="1"/>
  <c r="WQN244" i="20" s="1"/>
  <c r="WQY244" i="20"/>
  <c r="AL13" i="20"/>
  <c r="AL9" i="20" s="1"/>
  <c r="AK12" i="20"/>
  <c r="AG12" i="19"/>
  <c r="AH13" i="19"/>
  <c r="WQU244" i="20" l="1"/>
  <c r="WQQ244" i="20" s="1"/>
  <c r="WQM244" i="20" s="1"/>
  <c r="WQI244" i="20" s="1"/>
  <c r="WQT244" i="20"/>
  <c r="AM13" i="20"/>
  <c r="AM9" i="20" s="1"/>
  <c r="AL12" i="20"/>
  <c r="AH12" i="19"/>
  <c r="AI13" i="19"/>
  <c r="WQP244" i="20" l="1"/>
  <c r="WQL244" i="20" s="1"/>
  <c r="WQH244" i="20" s="1"/>
  <c r="WQD244" i="20" s="1"/>
  <c r="WQO244" i="20"/>
  <c r="AN13" i="20"/>
  <c r="AN9" i="20" s="1"/>
  <c r="AM12" i="20"/>
  <c r="AI12" i="19"/>
  <c r="AJ13" i="19"/>
  <c r="WQK244" i="20" l="1"/>
  <c r="WQG244" i="20" s="1"/>
  <c r="WQC244" i="20" s="1"/>
  <c r="WPY244" i="20" s="1"/>
  <c r="WQJ244" i="20"/>
  <c r="AO13" i="20"/>
  <c r="AO9" i="20" s="1"/>
  <c r="AN12" i="20"/>
  <c r="AK13" i="19"/>
  <c r="AJ12" i="19"/>
  <c r="WQF244" i="20" l="1"/>
  <c r="WQB244" i="20" s="1"/>
  <c r="WPX244" i="20" s="1"/>
  <c r="WPT244" i="20" s="1"/>
  <c r="WQE244" i="20"/>
  <c r="AP13" i="20"/>
  <c r="AP9" i="20" s="1"/>
  <c r="AO12" i="20"/>
  <c r="AL13" i="19"/>
  <c r="AK12" i="19"/>
  <c r="WQA244" i="20" l="1"/>
  <c r="WPW244" i="20" s="1"/>
  <c r="WPS244" i="20" s="1"/>
  <c r="WPO244" i="20" s="1"/>
  <c r="WPZ244" i="20"/>
  <c r="AP12" i="20"/>
  <c r="AQ13" i="20"/>
  <c r="AQ9" i="20" s="1"/>
  <c r="AM13" i="19"/>
  <c r="AL12" i="19"/>
  <c r="WPV244" i="20" l="1"/>
  <c r="WPR244" i="20" s="1"/>
  <c r="WPN244" i="20" s="1"/>
  <c r="WPJ244" i="20" s="1"/>
  <c r="WPU244" i="20"/>
  <c r="AQ12" i="20"/>
  <c r="AR13" i="20"/>
  <c r="AR9" i="20" s="1"/>
  <c r="AN13" i="19"/>
  <c r="AM12" i="19"/>
  <c r="WPQ244" i="20" l="1"/>
  <c r="WPM244" i="20" s="1"/>
  <c r="WPI244" i="20" s="1"/>
  <c r="WPE244" i="20" s="1"/>
  <c r="WPP244" i="20"/>
  <c r="AR12" i="20"/>
  <c r="AS13" i="20"/>
  <c r="AS9" i="20" s="1"/>
  <c r="AO13" i="19"/>
  <c r="AN12" i="19"/>
  <c r="WPL244" i="20" l="1"/>
  <c r="WPH244" i="20" s="1"/>
  <c r="WPD244" i="20" s="1"/>
  <c r="WOZ244" i="20" s="1"/>
  <c r="WPK244" i="20"/>
  <c r="AT13" i="20"/>
  <c r="AT9" i="20" s="1"/>
  <c r="AS12" i="20"/>
  <c r="AO12" i="19"/>
  <c r="AP13" i="19"/>
  <c r="WPG244" i="20" l="1"/>
  <c r="WPC244" i="20" s="1"/>
  <c r="WOY244" i="20" s="1"/>
  <c r="WOU244" i="20" s="1"/>
  <c r="WPF244" i="20"/>
  <c r="AU13" i="20"/>
  <c r="AU9" i="20" s="1"/>
  <c r="AT12" i="20"/>
  <c r="AP12" i="19"/>
  <c r="AQ13" i="19"/>
  <c r="WPB244" i="20" l="1"/>
  <c r="WOX244" i="20" s="1"/>
  <c r="WOT244" i="20" s="1"/>
  <c r="WOP244" i="20" s="1"/>
  <c r="WPA244" i="20"/>
  <c r="AV13" i="20"/>
  <c r="AV9" i="20" s="1"/>
  <c r="AU12" i="20"/>
  <c r="AQ12" i="19"/>
  <c r="AR13" i="19"/>
  <c r="WOW244" i="20" l="1"/>
  <c r="WOS244" i="20" s="1"/>
  <c r="WOO244" i="20" s="1"/>
  <c r="WOK244" i="20" s="1"/>
  <c r="WOV244" i="20"/>
  <c r="AW13" i="20"/>
  <c r="AW9" i="20" s="1"/>
  <c r="AV12" i="20"/>
  <c r="AS13" i="19"/>
  <c r="AR12" i="19"/>
  <c r="WOR244" i="20" l="1"/>
  <c r="WON244" i="20" s="1"/>
  <c r="WOJ244" i="20" s="1"/>
  <c r="WOF244" i="20" s="1"/>
  <c r="WOQ244" i="20"/>
  <c r="AX13" i="20"/>
  <c r="AX9" i="20" s="1"/>
  <c r="AW12" i="20"/>
  <c r="AT13" i="19"/>
  <c r="AS12" i="19"/>
  <c r="WOM244" i="20" l="1"/>
  <c r="WOI244" i="20" s="1"/>
  <c r="WOE244" i="20" s="1"/>
  <c r="WOA244" i="20" s="1"/>
  <c r="WOL244" i="20"/>
  <c r="AX12" i="20"/>
  <c r="AY13" i="20"/>
  <c r="AY9" i="20" s="1"/>
  <c r="AU13" i="19"/>
  <c r="AT12" i="19"/>
  <c r="WOH244" i="20" l="1"/>
  <c r="WOD244" i="20" s="1"/>
  <c r="WNZ244" i="20" s="1"/>
  <c r="WNV244" i="20" s="1"/>
  <c r="WOG244" i="20"/>
  <c r="AY12" i="20"/>
  <c r="AZ13" i="20"/>
  <c r="AZ9" i="20" s="1"/>
  <c r="AV13" i="19"/>
  <c r="AU12" i="19"/>
  <c r="WOC244" i="20" l="1"/>
  <c r="WNY244" i="20" s="1"/>
  <c r="WNU244" i="20" s="1"/>
  <c r="WNQ244" i="20" s="1"/>
  <c r="WOB244" i="20"/>
  <c r="AZ12" i="20"/>
  <c r="BA13" i="20"/>
  <c r="BA9" i="20" s="1"/>
  <c r="AW13" i="19"/>
  <c r="AV12" i="19"/>
  <c r="WNX244" i="20" l="1"/>
  <c r="WNT244" i="20" s="1"/>
  <c r="WNP244" i="20" s="1"/>
  <c r="WNL244" i="20" s="1"/>
  <c r="WNW244" i="20"/>
  <c r="BB13" i="20"/>
  <c r="BB9" i="20" s="1"/>
  <c r="BA12" i="20"/>
  <c r="AW12" i="19"/>
  <c r="AX13" i="19"/>
  <c r="WNS244" i="20" l="1"/>
  <c r="WNO244" i="20" s="1"/>
  <c r="WNK244" i="20" s="1"/>
  <c r="WNG244" i="20" s="1"/>
  <c r="WNR244" i="20"/>
  <c r="BC13" i="20"/>
  <c r="BC9" i="20" s="1"/>
  <c r="BB12" i="20"/>
  <c r="AX12" i="19"/>
  <c r="AY13" i="19"/>
  <c r="WNN244" i="20" l="1"/>
  <c r="WNJ244" i="20" s="1"/>
  <c r="WNF244" i="20" s="1"/>
  <c r="WNB244" i="20" s="1"/>
  <c r="WNM244" i="20"/>
  <c r="BD13" i="20"/>
  <c r="BD9" i="20" s="1"/>
  <c r="BC12" i="20"/>
  <c r="AY12" i="19"/>
  <c r="AZ13" i="19"/>
  <c r="WNI244" i="20" l="1"/>
  <c r="WNE244" i="20" s="1"/>
  <c r="WNA244" i="20" s="1"/>
  <c r="WMW244" i="20" s="1"/>
  <c r="WNH244" i="20"/>
  <c r="BE13" i="20"/>
  <c r="BE9" i="20" s="1"/>
  <c r="BD12" i="20"/>
  <c r="BA13" i="19"/>
  <c r="AZ12" i="19"/>
  <c r="WND244" i="20" l="1"/>
  <c r="WMZ244" i="20" s="1"/>
  <c r="WMV244" i="20" s="1"/>
  <c r="WMR244" i="20" s="1"/>
  <c r="WNC244" i="20"/>
  <c r="BF13" i="20"/>
  <c r="BF9" i="20" s="1"/>
  <c r="BE12" i="20"/>
  <c r="BB13" i="19"/>
  <c r="BA12" i="19"/>
  <c r="WMY244" i="20" l="1"/>
  <c r="WMU244" i="20" s="1"/>
  <c r="WMQ244" i="20" s="1"/>
  <c r="WMM244" i="20" s="1"/>
  <c r="WMX244" i="20"/>
  <c r="BF12" i="20"/>
  <c r="BG13" i="20"/>
  <c r="BG9" i="20" s="1"/>
  <c r="BC13" i="19"/>
  <c r="BB12" i="19"/>
  <c r="WMT244" i="20" l="1"/>
  <c r="WMP244" i="20" s="1"/>
  <c r="WML244" i="20" s="1"/>
  <c r="WMH244" i="20" s="1"/>
  <c r="WMS244" i="20"/>
  <c r="BG12" i="20"/>
  <c r="BH13" i="20"/>
  <c r="BH9" i="20" s="1"/>
  <c r="BD13" i="19"/>
  <c r="BC12" i="19"/>
  <c r="WMO244" i="20" l="1"/>
  <c r="WMK244" i="20" s="1"/>
  <c r="WMG244" i="20" s="1"/>
  <c r="WMC244" i="20" s="1"/>
  <c r="WMN244" i="20"/>
  <c r="BH12" i="20"/>
  <c r="BI13" i="20"/>
  <c r="BI9" i="20" s="1"/>
  <c r="BE13" i="19"/>
  <c r="BD12" i="19"/>
  <c r="WMJ244" i="20" l="1"/>
  <c r="WMF244" i="20" s="1"/>
  <c r="WMB244" i="20" s="1"/>
  <c r="WLX244" i="20" s="1"/>
  <c r="WMI244" i="20"/>
  <c r="BJ13" i="20"/>
  <c r="BJ9" i="20" s="1"/>
  <c r="BI12" i="20"/>
  <c r="BE12" i="19"/>
  <c r="BF13" i="19"/>
  <c r="WME244" i="20" l="1"/>
  <c r="WMA244" i="20" s="1"/>
  <c r="WLW244" i="20" s="1"/>
  <c r="WLS244" i="20" s="1"/>
  <c r="WMD244" i="20"/>
  <c r="BK13" i="20"/>
  <c r="BK9" i="20" s="1"/>
  <c r="BJ12" i="20"/>
  <c r="BF12" i="19"/>
  <c r="BG13" i="19"/>
  <c r="WLZ244" i="20" l="1"/>
  <c r="WLV244" i="20" s="1"/>
  <c r="WLR244" i="20" s="1"/>
  <c r="WLN244" i="20" s="1"/>
  <c r="WLY244" i="20"/>
  <c r="BL13" i="20"/>
  <c r="BL9" i="20" s="1"/>
  <c r="BK12" i="20"/>
  <c r="BG12" i="19"/>
  <c r="BH13" i="19"/>
  <c r="WLU244" i="20" l="1"/>
  <c r="WLQ244" i="20" s="1"/>
  <c r="WLM244" i="20" s="1"/>
  <c r="WLI244" i="20" s="1"/>
  <c r="WLT244" i="20"/>
  <c r="BM13" i="20"/>
  <c r="BM9" i="20" s="1"/>
  <c r="BL12" i="20"/>
  <c r="BI13" i="19"/>
  <c r="BH12" i="19"/>
  <c r="WLP244" i="20" l="1"/>
  <c r="WLL244" i="20" s="1"/>
  <c r="WLH244" i="20" s="1"/>
  <c r="WLD244" i="20" s="1"/>
  <c r="WLO244" i="20"/>
  <c r="BN13" i="20"/>
  <c r="BM12" i="20"/>
  <c r="BJ13" i="19"/>
  <c r="BI12" i="19"/>
  <c r="WLK244" i="20" l="1"/>
  <c r="WLG244" i="20" s="1"/>
  <c r="WLC244" i="20" s="1"/>
  <c r="WKY244" i="20" s="1"/>
  <c r="WLJ244" i="20"/>
  <c r="BN12" i="20"/>
  <c r="BO13" i="20"/>
  <c r="BN9" i="20"/>
  <c r="BK13" i="19"/>
  <c r="BJ12" i="19"/>
  <c r="WLF244" i="20" l="1"/>
  <c r="WLB244" i="20" s="1"/>
  <c r="WKX244" i="20" s="1"/>
  <c r="WKT244" i="20" s="1"/>
  <c r="WLE244" i="20"/>
  <c r="BL13" i="19"/>
  <c r="BK12" i="19"/>
  <c r="WLA244" i="20" l="1"/>
  <c r="WKW244" i="20" s="1"/>
  <c r="WKS244" i="20" s="1"/>
  <c r="WKO244" i="20" s="1"/>
  <c r="WKZ244" i="20"/>
  <c r="BM13" i="19"/>
  <c r="BL12" i="19"/>
  <c r="WKV244" i="20" l="1"/>
  <c r="WKR244" i="20" s="1"/>
  <c r="WKN244" i="20" s="1"/>
  <c r="WKJ244" i="20" s="1"/>
  <c r="WKU244" i="20"/>
  <c r="BM12" i="19"/>
  <c r="BN13" i="19"/>
  <c r="WKQ244" i="20" l="1"/>
  <c r="WKM244" i="20" s="1"/>
  <c r="WKI244" i="20" s="1"/>
  <c r="WKE244" i="20" s="1"/>
  <c r="WKP244" i="20"/>
  <c r="BN12" i="19"/>
  <c r="BO13" i="19"/>
  <c r="WKL244" i="20" l="1"/>
  <c r="WKH244" i="20" s="1"/>
  <c r="WKD244" i="20" s="1"/>
  <c r="WJZ244" i="20" s="1"/>
  <c r="WKK244" i="20"/>
  <c r="BO12" i="19"/>
  <c r="BP13" i="19"/>
  <c r="WKG244" i="20" l="1"/>
  <c r="WKC244" i="20" s="1"/>
  <c r="WJY244" i="20" s="1"/>
  <c r="WJU244" i="20" s="1"/>
  <c r="WKF244" i="20"/>
  <c r="BQ13" i="19"/>
  <c r="BP12" i="19"/>
  <c r="WKB244" i="20" l="1"/>
  <c r="WJX244" i="20" s="1"/>
  <c r="WJT244" i="20" s="1"/>
  <c r="WJP244" i="20" s="1"/>
  <c r="WKA244" i="20"/>
  <c r="BR13" i="19"/>
  <c r="BQ12" i="19"/>
  <c r="WJW244" i="20" l="1"/>
  <c r="WJS244" i="20" s="1"/>
  <c r="WJO244" i="20" s="1"/>
  <c r="WJK244" i="20" s="1"/>
  <c r="WJV244" i="20"/>
  <c r="BS13" i="19"/>
  <c r="BR12" i="19"/>
  <c r="WJR244" i="20" l="1"/>
  <c r="WJN244" i="20" s="1"/>
  <c r="WJJ244" i="20" s="1"/>
  <c r="WJF244" i="20" s="1"/>
  <c r="WJQ244" i="20"/>
  <c r="BT13" i="19"/>
  <c r="BS12" i="19"/>
  <c r="WJM244" i="20" l="1"/>
  <c r="WJI244" i="20" s="1"/>
  <c r="WJE244" i="20" s="1"/>
  <c r="WJA244" i="20" s="1"/>
  <c r="WJL244" i="20"/>
  <c r="BU13" i="19"/>
  <c r="BT12" i="19"/>
  <c r="WJH244" i="20" l="1"/>
  <c r="WJD244" i="20" s="1"/>
  <c r="WIZ244" i="20" s="1"/>
  <c r="WIV244" i="20" s="1"/>
  <c r="WJG244" i="20"/>
  <c r="BU12" i="19"/>
  <c r="BV13" i="19"/>
  <c r="WJC244" i="20" l="1"/>
  <c r="WIY244" i="20" s="1"/>
  <c r="WIU244" i="20" s="1"/>
  <c r="WIQ244" i="20" s="1"/>
  <c r="WJB244" i="20"/>
  <c r="BV12" i="19"/>
  <c r="BW13" i="19"/>
  <c r="WIX244" i="20" l="1"/>
  <c r="WIT244" i="20" s="1"/>
  <c r="WIP244" i="20" s="1"/>
  <c r="WIL244" i="20" s="1"/>
  <c r="WIW244" i="20"/>
  <c r="BW12" i="19"/>
  <c r="BX13" i="19"/>
  <c r="WIS244" i="20" l="1"/>
  <c r="WIO244" i="20" s="1"/>
  <c r="WIK244" i="20" s="1"/>
  <c r="WIG244" i="20" s="1"/>
  <c r="WIR244" i="20"/>
  <c r="BY13" i="19"/>
  <c r="BX12" i="19"/>
  <c r="WIN244" i="20" l="1"/>
  <c r="WIJ244" i="20" s="1"/>
  <c r="WIF244" i="20" s="1"/>
  <c r="WIB244" i="20" s="1"/>
  <c r="WIM244" i="20"/>
  <c r="BZ13" i="19"/>
  <c r="BY12" i="19"/>
  <c r="WII244" i="20" l="1"/>
  <c r="WIE244" i="20" s="1"/>
  <c r="WIA244" i="20" s="1"/>
  <c r="WHW244" i="20" s="1"/>
  <c r="WIH244" i="20"/>
  <c r="CA13" i="19"/>
  <c r="BZ12" i="19"/>
  <c r="WID244" i="20" l="1"/>
  <c r="WHZ244" i="20" s="1"/>
  <c r="WHV244" i="20" s="1"/>
  <c r="WHR244" i="20" s="1"/>
  <c r="WIC244" i="20"/>
  <c r="CB13" i="19"/>
  <c r="CA12" i="19"/>
  <c r="WHY244" i="20" l="1"/>
  <c r="WHU244" i="20" s="1"/>
  <c r="WHQ244" i="20" s="1"/>
  <c r="WHM244" i="20" s="1"/>
  <c r="WHX244" i="20"/>
  <c r="CC13" i="19"/>
  <c r="CB12" i="19"/>
  <c r="WHT244" i="20" l="1"/>
  <c r="WHP244" i="20" s="1"/>
  <c r="WHL244" i="20" s="1"/>
  <c r="WHH244" i="20" s="1"/>
  <c r="WHS244" i="20"/>
  <c r="CC12" i="19"/>
  <c r="CD13" i="19"/>
  <c r="WHO244" i="20" l="1"/>
  <c r="WHK244" i="20" s="1"/>
  <c r="WHG244" i="20" s="1"/>
  <c r="WHC244" i="20" s="1"/>
  <c r="WHN244" i="20"/>
  <c r="CD12" i="19"/>
  <c r="CE13" i="19"/>
  <c r="WHJ244" i="20" l="1"/>
  <c r="WHF244" i="20" s="1"/>
  <c r="WHB244" i="20" s="1"/>
  <c r="WGX244" i="20" s="1"/>
  <c r="WHI244" i="20"/>
  <c r="CE12" i="19"/>
  <c r="CF13" i="19"/>
  <c r="WHE244" i="20" l="1"/>
  <c r="WHA244" i="20" s="1"/>
  <c r="WGW244" i="20" s="1"/>
  <c r="WGS244" i="20" s="1"/>
  <c r="WHD244" i="20"/>
  <c r="CG13" i="19"/>
  <c r="CF12" i="19"/>
  <c r="WGZ244" i="20" l="1"/>
  <c r="WGV244" i="20" s="1"/>
  <c r="WGR244" i="20" s="1"/>
  <c r="WGN244" i="20" s="1"/>
  <c r="WGY244" i="20"/>
  <c r="CH13" i="19"/>
  <c r="CG12" i="19"/>
  <c r="WGU244" i="20" l="1"/>
  <c r="WGQ244" i="20" s="1"/>
  <c r="WGM244" i="20" s="1"/>
  <c r="WGI244" i="20" s="1"/>
  <c r="WGT244" i="20"/>
  <c r="CI13" i="19"/>
  <c r="CH12" i="19"/>
  <c r="WGP244" i="20" l="1"/>
  <c r="WGL244" i="20" s="1"/>
  <c r="WGH244" i="20" s="1"/>
  <c r="WGD244" i="20" s="1"/>
  <c r="WGO244" i="20"/>
  <c r="CJ13" i="19"/>
  <c r="CI12" i="19"/>
  <c r="WGK244" i="20" l="1"/>
  <c r="WGG244" i="20" s="1"/>
  <c r="WGC244" i="20" s="1"/>
  <c r="WFY244" i="20" s="1"/>
  <c r="WGJ244" i="20"/>
  <c r="CK13" i="19"/>
  <c r="CJ12" i="19"/>
  <c r="WGF244" i="20" l="1"/>
  <c r="WGB244" i="20" s="1"/>
  <c r="WFX244" i="20" s="1"/>
  <c r="WFT244" i="20" s="1"/>
  <c r="WGE244" i="20"/>
  <c r="CK12" i="19"/>
  <c r="CL13" i="19"/>
  <c r="WGA244" i="20" l="1"/>
  <c r="WFW244" i="20" s="1"/>
  <c r="WFS244" i="20" s="1"/>
  <c r="WFO244" i="20" s="1"/>
  <c r="WFZ244" i="20"/>
  <c r="CL12" i="19"/>
  <c r="CM13" i="19"/>
  <c r="WFV244" i="20" l="1"/>
  <c r="WFR244" i="20" s="1"/>
  <c r="WFN244" i="20" s="1"/>
  <c r="WFJ244" i="20" s="1"/>
  <c r="WFU244" i="20"/>
  <c r="CM12" i="19"/>
  <c r="CN13" i="19"/>
  <c r="WFQ244" i="20" l="1"/>
  <c r="WFM244" i="20" s="1"/>
  <c r="WFI244" i="20" s="1"/>
  <c r="WFE244" i="20" s="1"/>
  <c r="WFP244" i="20"/>
  <c r="CO13" i="19"/>
  <c r="CN12" i="19"/>
  <c r="WFL244" i="20" l="1"/>
  <c r="WFH244" i="20" s="1"/>
  <c r="WFD244" i="20" s="1"/>
  <c r="WEZ244" i="20" s="1"/>
  <c r="WFK244" i="20"/>
  <c r="CP13" i="19"/>
  <c r="CO12" i="19"/>
  <c r="WFG244" i="20" l="1"/>
  <c r="WFC244" i="20" s="1"/>
  <c r="WEY244" i="20" s="1"/>
  <c r="WEU244" i="20" s="1"/>
  <c r="WFF244" i="20"/>
  <c r="CQ13" i="19"/>
  <c r="CP12" i="19"/>
  <c r="WFB244" i="20" l="1"/>
  <c r="WEX244" i="20" s="1"/>
  <c r="WET244" i="20" s="1"/>
  <c r="WEP244" i="20" s="1"/>
  <c r="WFA244" i="20"/>
  <c r="CR13" i="19"/>
  <c r="CQ12" i="19"/>
  <c r="WEW244" i="20" l="1"/>
  <c r="WES244" i="20" s="1"/>
  <c r="WEO244" i="20" s="1"/>
  <c r="WEK244" i="20" s="1"/>
  <c r="WEV244" i="20"/>
  <c r="CS13" i="19"/>
  <c r="CR12" i="19"/>
  <c r="WER244" i="20" l="1"/>
  <c r="WEN244" i="20" s="1"/>
  <c r="WEJ244" i="20" s="1"/>
  <c r="WEF244" i="20" s="1"/>
  <c r="WEQ244" i="20"/>
  <c r="CS12" i="19"/>
  <c r="CT13" i="19"/>
  <c r="WEM244" i="20" l="1"/>
  <c r="WEI244" i="20" s="1"/>
  <c r="WEE244" i="20" s="1"/>
  <c r="WEA244" i="20" s="1"/>
  <c r="WEL244" i="20"/>
  <c r="CT12" i="19"/>
  <c r="CU13" i="19"/>
  <c r="WEH244" i="20" l="1"/>
  <c r="WED244" i="20" s="1"/>
  <c r="WDZ244" i="20" s="1"/>
  <c r="WDV244" i="20" s="1"/>
  <c r="WEG244" i="20"/>
  <c r="CU12" i="19"/>
  <c r="CV13" i="19"/>
  <c r="WEC244" i="20" l="1"/>
  <c r="WDY244" i="20" s="1"/>
  <c r="WDU244" i="20" s="1"/>
  <c r="WDQ244" i="20" s="1"/>
  <c r="WEB244" i="20"/>
  <c r="CW13" i="19"/>
  <c r="CV12" i="19"/>
  <c r="WDX244" i="20" l="1"/>
  <c r="WDT244" i="20" s="1"/>
  <c r="WDP244" i="20" s="1"/>
  <c r="WDL244" i="20" s="1"/>
  <c r="WDW244" i="20"/>
  <c r="CX13" i="19"/>
  <c r="CW12" i="19"/>
  <c r="WDS244" i="20" l="1"/>
  <c r="WDO244" i="20" s="1"/>
  <c r="WDK244" i="20" s="1"/>
  <c r="WDG244" i="20" s="1"/>
  <c r="WDR244" i="20"/>
  <c r="CY13" i="19"/>
  <c r="CX12" i="19"/>
  <c r="WDN244" i="20" l="1"/>
  <c r="WDJ244" i="20" s="1"/>
  <c r="WDF244" i="20" s="1"/>
  <c r="WDB244" i="20" s="1"/>
  <c r="WDM244" i="20"/>
  <c r="CZ13" i="19"/>
  <c r="CY12" i="19"/>
  <c r="WDI244" i="20" l="1"/>
  <c r="WDE244" i="20" s="1"/>
  <c r="WDA244" i="20" s="1"/>
  <c r="WCW244" i="20" s="1"/>
  <c r="WDH244" i="20"/>
  <c r="DA13" i="19"/>
  <c r="CZ12" i="19"/>
  <c r="WDD244" i="20" l="1"/>
  <c r="WCZ244" i="20" s="1"/>
  <c r="WCV244" i="20" s="1"/>
  <c r="WCR244" i="20" s="1"/>
  <c r="WDC244" i="20"/>
  <c r="DA12" i="19"/>
  <c r="DB13" i="19"/>
  <c r="WCY244" i="20" l="1"/>
  <c r="WCU244" i="20" s="1"/>
  <c r="WCQ244" i="20" s="1"/>
  <c r="WCM244" i="20" s="1"/>
  <c r="WCX244" i="20"/>
  <c r="DB12" i="19"/>
  <c r="DC13" i="19"/>
  <c r="WCT244" i="20" l="1"/>
  <c r="WCP244" i="20" s="1"/>
  <c r="WCL244" i="20" s="1"/>
  <c r="WCH244" i="20" s="1"/>
  <c r="WCS244" i="20"/>
  <c r="DC12" i="19"/>
  <c r="DD13" i="19"/>
  <c r="WCO244" i="20" l="1"/>
  <c r="WCK244" i="20" s="1"/>
  <c r="WCG244" i="20" s="1"/>
  <c r="WCC244" i="20" s="1"/>
  <c r="WCN244" i="20"/>
  <c r="DE13" i="19"/>
  <c r="DD12" i="19"/>
  <c r="WCJ244" i="20" l="1"/>
  <c r="WCF244" i="20" s="1"/>
  <c r="WCB244" i="20" s="1"/>
  <c r="WBX244" i="20" s="1"/>
  <c r="WCI244" i="20"/>
  <c r="DF13" i="19"/>
  <c r="DE12" i="19"/>
  <c r="WCE244" i="20" l="1"/>
  <c r="WCA244" i="20" s="1"/>
  <c r="WBW244" i="20" s="1"/>
  <c r="WBS244" i="20" s="1"/>
  <c r="WCD244" i="20"/>
  <c r="DG13" i="19"/>
  <c r="DF12" i="19"/>
  <c r="WBZ244" i="20" l="1"/>
  <c r="WBV244" i="20" s="1"/>
  <c r="WBR244" i="20" s="1"/>
  <c r="WBN244" i="20" s="1"/>
  <c r="WBY244" i="20"/>
  <c r="DH13" i="19"/>
  <c r="DG12" i="19"/>
  <c r="WBU244" i="20" l="1"/>
  <c r="WBQ244" i="20" s="1"/>
  <c r="WBM244" i="20" s="1"/>
  <c r="WBI244" i="20" s="1"/>
  <c r="WBT244" i="20"/>
  <c r="DI13" i="19"/>
  <c r="DH12" i="19"/>
  <c r="WBP244" i="20" l="1"/>
  <c r="WBL244" i="20" s="1"/>
  <c r="WBH244" i="20" s="1"/>
  <c r="WBD244" i="20" s="1"/>
  <c r="WBO244" i="20"/>
  <c r="DI12" i="19"/>
  <c r="DJ13" i="19"/>
  <c r="WBK244" i="20" l="1"/>
  <c r="WBG244" i="20" s="1"/>
  <c r="WBC244" i="20" s="1"/>
  <c r="WAY244" i="20" s="1"/>
  <c r="WBJ244" i="20"/>
  <c r="DJ12" i="19"/>
  <c r="DK13" i="19"/>
  <c r="WBF244" i="20" l="1"/>
  <c r="WBB244" i="20" s="1"/>
  <c r="WAX244" i="20" s="1"/>
  <c r="WAT244" i="20" s="1"/>
  <c r="WBE244" i="20"/>
  <c r="DK12" i="19"/>
  <c r="DL13" i="19"/>
  <c r="WBA244" i="20" l="1"/>
  <c r="WAW244" i="20" s="1"/>
  <c r="WAS244" i="20" s="1"/>
  <c r="WAO244" i="20" s="1"/>
  <c r="WAZ244" i="20"/>
  <c r="DM13" i="19"/>
  <c r="DL12" i="19"/>
  <c r="WAV244" i="20" l="1"/>
  <c r="WAR244" i="20" s="1"/>
  <c r="WAN244" i="20" s="1"/>
  <c r="WAJ244" i="20" s="1"/>
  <c r="WAU244" i="20"/>
  <c r="DN13" i="19"/>
  <c r="DM12" i="19"/>
  <c r="WAQ244" i="20" l="1"/>
  <c r="WAM244" i="20" s="1"/>
  <c r="WAI244" i="20" s="1"/>
  <c r="WAE244" i="20" s="1"/>
  <c r="WAP244" i="20"/>
  <c r="DO13" i="19"/>
  <c r="DN12" i="19"/>
  <c r="WAL244" i="20" l="1"/>
  <c r="WAH244" i="20" s="1"/>
  <c r="WAD244" i="20" s="1"/>
  <c r="VZZ244" i="20" s="1"/>
  <c r="WAK244" i="20"/>
  <c r="DP13" i="19"/>
  <c r="DO12" i="19"/>
  <c r="WAG244" i="20" l="1"/>
  <c r="WAC244" i="20" s="1"/>
  <c r="VZY244" i="20" s="1"/>
  <c r="VZU244" i="20" s="1"/>
  <c r="WAF244" i="20"/>
  <c r="DQ13" i="19"/>
  <c r="DP12" i="19"/>
  <c r="WAB244" i="20" l="1"/>
  <c r="VZX244" i="20" s="1"/>
  <c r="VZT244" i="20" s="1"/>
  <c r="VZP244" i="20" s="1"/>
  <c r="WAA244" i="20"/>
  <c r="DQ12" i="19"/>
  <c r="DR13" i="19"/>
  <c r="VZW244" i="20" l="1"/>
  <c r="VZS244" i="20" s="1"/>
  <c r="VZO244" i="20" s="1"/>
  <c r="VZK244" i="20" s="1"/>
  <c r="VZV244" i="20"/>
  <c r="DR12" i="19"/>
  <c r="DS13" i="19"/>
  <c r="VZR244" i="20" l="1"/>
  <c r="VZN244" i="20" s="1"/>
  <c r="VZJ244" i="20" s="1"/>
  <c r="VZF244" i="20" s="1"/>
  <c r="VZQ244" i="20"/>
  <c r="DS12" i="19"/>
  <c r="DT13" i="19"/>
  <c r="VZM244" i="20" l="1"/>
  <c r="VZI244" i="20" s="1"/>
  <c r="VZE244" i="20" s="1"/>
  <c r="VZA244" i="20" s="1"/>
  <c r="VZL244" i="20"/>
  <c r="DU13" i="19"/>
  <c r="DT12" i="19"/>
  <c r="VZH244" i="20" l="1"/>
  <c r="VZD244" i="20" s="1"/>
  <c r="VYZ244" i="20" s="1"/>
  <c r="VYV244" i="20" s="1"/>
  <c r="VZG244" i="20"/>
  <c r="DV13" i="19"/>
  <c r="DU12" i="19"/>
  <c r="VZC244" i="20" l="1"/>
  <c r="VYY244" i="20" s="1"/>
  <c r="VYU244" i="20" s="1"/>
  <c r="VYQ244" i="20" s="1"/>
  <c r="VZB244" i="20"/>
  <c r="DW13" i="19"/>
  <c r="DV12" i="19"/>
  <c r="VYX244" i="20" l="1"/>
  <c r="VYT244" i="20" s="1"/>
  <c r="VYP244" i="20" s="1"/>
  <c r="VYL244" i="20" s="1"/>
  <c r="VYW244" i="20"/>
  <c r="DX13" i="19"/>
  <c r="DW12" i="19"/>
  <c r="VYS244" i="20" l="1"/>
  <c r="VYO244" i="20" s="1"/>
  <c r="VYK244" i="20" s="1"/>
  <c r="VYG244" i="20" s="1"/>
  <c r="VYR244" i="20"/>
  <c r="DY13" i="19"/>
  <c r="DX12" i="19"/>
  <c r="VYN244" i="20" l="1"/>
  <c r="VYJ244" i="20" s="1"/>
  <c r="VYF244" i="20" s="1"/>
  <c r="VYB244" i="20" s="1"/>
  <c r="VYM244" i="20"/>
  <c r="DY12" i="19"/>
  <c r="DZ13" i="19"/>
  <c r="VYI244" i="20" l="1"/>
  <c r="VYE244" i="20" s="1"/>
  <c r="VYA244" i="20" s="1"/>
  <c r="VXW244" i="20" s="1"/>
  <c r="VYH244" i="20"/>
  <c r="DZ12" i="19"/>
  <c r="EA13" i="19"/>
  <c r="VYD244" i="20" l="1"/>
  <c r="VXZ244" i="20" s="1"/>
  <c r="VXV244" i="20" s="1"/>
  <c r="VXR244" i="20" s="1"/>
  <c r="VYC244" i="20"/>
  <c r="EA12" i="19"/>
  <c r="EB13" i="19"/>
  <c r="VXY244" i="20" l="1"/>
  <c r="VXU244" i="20" s="1"/>
  <c r="VXQ244" i="20" s="1"/>
  <c r="VXM244" i="20" s="1"/>
  <c r="VXX244" i="20"/>
  <c r="EC13" i="19"/>
  <c r="EB12" i="19"/>
  <c r="VXT244" i="20" l="1"/>
  <c r="VXP244" i="20" s="1"/>
  <c r="VXL244" i="20" s="1"/>
  <c r="VXH244" i="20" s="1"/>
  <c r="VXS244" i="20"/>
  <c r="ED13" i="19"/>
  <c r="EC12" i="19"/>
  <c r="VXO244" i="20" l="1"/>
  <c r="VXK244" i="20" s="1"/>
  <c r="VXG244" i="20" s="1"/>
  <c r="VXC244" i="20" s="1"/>
  <c r="VXN244" i="20"/>
  <c r="EE13" i="19"/>
  <c r="ED12" i="19"/>
  <c r="VXJ244" i="20" l="1"/>
  <c r="VXF244" i="20" s="1"/>
  <c r="VXB244" i="20" s="1"/>
  <c r="VWX244" i="20" s="1"/>
  <c r="VXI244" i="20"/>
  <c r="EF13" i="19"/>
  <c r="EE12" i="19"/>
  <c r="VXE244" i="20" l="1"/>
  <c r="VXA244" i="20" s="1"/>
  <c r="VWW244" i="20" s="1"/>
  <c r="VWS244" i="20" s="1"/>
  <c r="VXD244" i="20"/>
  <c r="EG13" i="19"/>
  <c r="EF12" i="19"/>
  <c r="VWZ244" i="20" l="1"/>
  <c r="VWV244" i="20" s="1"/>
  <c r="VWR244" i="20" s="1"/>
  <c r="VWN244" i="20" s="1"/>
  <c r="VWY244" i="20"/>
  <c r="EH13" i="19"/>
  <c r="EG12" i="19"/>
  <c r="VWU244" i="20" l="1"/>
  <c r="VWQ244" i="20" s="1"/>
  <c r="VWM244" i="20" s="1"/>
  <c r="VWI244" i="20" s="1"/>
  <c r="VWT244" i="20"/>
  <c r="EH12" i="19"/>
  <c r="EI13" i="19"/>
  <c r="VWP244" i="20" l="1"/>
  <c r="VWL244" i="20" s="1"/>
  <c r="VWH244" i="20" s="1"/>
  <c r="VWD244" i="20" s="1"/>
  <c r="VWO244" i="20"/>
  <c r="EI12" i="19"/>
  <c r="EJ13" i="19"/>
  <c r="VWK244" i="20" l="1"/>
  <c r="VWG244" i="20" s="1"/>
  <c r="VWC244" i="20" s="1"/>
  <c r="VVY244" i="20" s="1"/>
  <c r="VWJ244" i="20"/>
  <c r="EK13" i="19"/>
  <c r="EJ12" i="19"/>
  <c r="VWF244" i="20" l="1"/>
  <c r="VWB244" i="20" s="1"/>
  <c r="VVX244" i="20" s="1"/>
  <c r="VVT244" i="20" s="1"/>
  <c r="VWE244" i="20"/>
  <c r="EL13" i="19"/>
  <c r="EK12" i="19"/>
  <c r="VWA244" i="20" l="1"/>
  <c r="VVW244" i="20" s="1"/>
  <c r="VVS244" i="20" s="1"/>
  <c r="VVO244" i="20" s="1"/>
  <c r="VVZ244" i="20"/>
  <c r="EM13" i="19"/>
  <c r="EL12" i="19"/>
  <c r="VVV244" i="20" l="1"/>
  <c r="VVR244" i="20" s="1"/>
  <c r="VVN244" i="20" s="1"/>
  <c r="VVJ244" i="20" s="1"/>
  <c r="VVU244" i="20"/>
  <c r="EN13" i="19"/>
  <c r="EM12" i="19"/>
  <c r="VVQ244" i="20" l="1"/>
  <c r="VVM244" i="20" s="1"/>
  <c r="VVI244" i="20" s="1"/>
  <c r="VVE244" i="20" s="1"/>
  <c r="VVP244" i="20"/>
  <c r="EO13" i="19"/>
  <c r="EN12" i="19"/>
  <c r="VVL244" i="20" l="1"/>
  <c r="VVH244" i="20" s="1"/>
  <c r="VVD244" i="20" s="1"/>
  <c r="VUZ244" i="20" s="1"/>
  <c r="VVK244" i="20"/>
  <c r="EP13" i="19"/>
  <c r="EO12" i="19"/>
  <c r="VVG244" i="20" l="1"/>
  <c r="VVC244" i="20" s="1"/>
  <c r="VUY244" i="20" s="1"/>
  <c r="VUU244" i="20" s="1"/>
  <c r="VVF244" i="20"/>
  <c r="EQ13" i="19"/>
  <c r="EP12" i="19"/>
  <c r="VVB244" i="20" l="1"/>
  <c r="VUX244" i="20" s="1"/>
  <c r="VUT244" i="20" s="1"/>
  <c r="VUP244" i="20" s="1"/>
  <c r="VVA244" i="20"/>
  <c r="EQ12" i="19"/>
  <c r="ER13" i="19"/>
  <c r="VUW244" i="20" l="1"/>
  <c r="VUS244" i="20" s="1"/>
  <c r="VUO244" i="20" s="1"/>
  <c r="VUK244" i="20" s="1"/>
  <c r="VUV244" i="20"/>
  <c r="ES13" i="19"/>
  <c r="ER12" i="19"/>
  <c r="VUR244" i="20" l="1"/>
  <c r="VUN244" i="20" s="1"/>
  <c r="VUJ244" i="20" s="1"/>
  <c r="VUF244" i="20" s="1"/>
  <c r="VUQ244" i="20"/>
  <c r="ET13" i="19"/>
  <c r="ES12" i="19"/>
  <c r="VUM244" i="20" l="1"/>
  <c r="VUI244" i="20" s="1"/>
  <c r="VUE244" i="20" s="1"/>
  <c r="VUA244" i="20" s="1"/>
  <c r="VUL244" i="20"/>
  <c r="EU13" i="19"/>
  <c r="ET12" i="19"/>
  <c r="VUH244" i="20" l="1"/>
  <c r="VUD244" i="20" s="1"/>
  <c r="VTZ244" i="20" s="1"/>
  <c r="VTV244" i="20" s="1"/>
  <c r="VUG244" i="20"/>
  <c r="EV13" i="19"/>
  <c r="EU12" i="19"/>
  <c r="VUC244" i="20" l="1"/>
  <c r="VTY244" i="20" s="1"/>
  <c r="VTU244" i="20" s="1"/>
  <c r="VTQ244" i="20" s="1"/>
  <c r="VUB244" i="20"/>
  <c r="EW13" i="19"/>
  <c r="EV12" i="19"/>
  <c r="VTX244" i="20" l="1"/>
  <c r="VTT244" i="20" s="1"/>
  <c r="VTP244" i="20" s="1"/>
  <c r="VTL244" i="20" s="1"/>
  <c r="VTW244" i="20"/>
  <c r="EX13" i="19"/>
  <c r="EW12" i="19"/>
  <c r="VTS244" i="20" l="1"/>
  <c r="VTO244" i="20" s="1"/>
  <c r="VTK244" i="20" s="1"/>
  <c r="VTG244" i="20" s="1"/>
  <c r="VTR244" i="20"/>
  <c r="EY13" i="19"/>
  <c r="EX12" i="19"/>
  <c r="VTN244" i="20" l="1"/>
  <c r="VTJ244" i="20" s="1"/>
  <c r="VTF244" i="20" s="1"/>
  <c r="VTB244" i="20" s="1"/>
  <c r="VTM244" i="20"/>
  <c r="EZ13" i="19"/>
  <c r="EY12" i="19"/>
  <c r="VTI244" i="20" l="1"/>
  <c r="VTE244" i="20" s="1"/>
  <c r="VTA244" i="20" s="1"/>
  <c r="VSW244" i="20" s="1"/>
  <c r="VTH244" i="20"/>
  <c r="FA13" i="19"/>
  <c r="EZ12" i="19"/>
  <c r="VTD244" i="20" l="1"/>
  <c r="VSZ244" i="20" s="1"/>
  <c r="VSV244" i="20" s="1"/>
  <c r="VSR244" i="20" s="1"/>
  <c r="VTC244" i="20"/>
  <c r="FB13" i="19"/>
  <c r="FA12" i="19"/>
  <c r="VSY244" i="20" l="1"/>
  <c r="VSU244" i="20" s="1"/>
  <c r="VSQ244" i="20" s="1"/>
  <c r="VSM244" i="20" s="1"/>
  <c r="VSX244" i="20"/>
  <c r="FB12" i="19"/>
  <c r="FC13" i="19"/>
  <c r="VST244" i="20" l="1"/>
  <c r="VSP244" i="20" s="1"/>
  <c r="VSL244" i="20" s="1"/>
  <c r="VSH244" i="20" s="1"/>
  <c r="VSS244" i="20"/>
  <c r="FC12" i="19"/>
  <c r="FD13" i="19"/>
  <c r="VSO244" i="20" l="1"/>
  <c r="VSK244" i="20" s="1"/>
  <c r="VSG244" i="20" s="1"/>
  <c r="VSC244" i="20" s="1"/>
  <c r="VSN244" i="20"/>
  <c r="FD12" i="19"/>
  <c r="FE13" i="19"/>
  <c r="VSJ244" i="20" l="1"/>
  <c r="VSF244" i="20" s="1"/>
  <c r="VSB244" i="20" s="1"/>
  <c r="VRX244" i="20" s="1"/>
  <c r="VSI244" i="20"/>
  <c r="FE12" i="19"/>
  <c r="FF13" i="19"/>
  <c r="VSE244" i="20" l="1"/>
  <c r="VSA244" i="20" s="1"/>
  <c r="VRW244" i="20" s="1"/>
  <c r="VRS244" i="20" s="1"/>
  <c r="VSD244" i="20"/>
  <c r="FF12" i="19"/>
  <c r="FG13" i="19"/>
  <c r="VRZ244" i="20" l="1"/>
  <c r="VRV244" i="20" s="1"/>
  <c r="VRR244" i="20" s="1"/>
  <c r="VRN244" i="20" s="1"/>
  <c r="VRY244" i="20"/>
  <c r="FG12" i="19"/>
  <c r="FH13" i="19"/>
  <c r="VRU244" i="20" l="1"/>
  <c r="VRQ244" i="20" s="1"/>
  <c r="VRM244" i="20" s="1"/>
  <c r="VRI244" i="20" s="1"/>
  <c r="VRT244" i="20"/>
  <c r="FI13" i="19"/>
  <c r="FH12" i="19"/>
  <c r="VRP244" i="20" l="1"/>
  <c r="VRL244" i="20" s="1"/>
  <c r="VRH244" i="20" s="1"/>
  <c r="VRD244" i="20" s="1"/>
  <c r="VRO244" i="20"/>
  <c r="FJ13" i="19"/>
  <c r="FI12" i="19"/>
  <c r="VRK244" i="20" l="1"/>
  <c r="VRG244" i="20" s="1"/>
  <c r="VRC244" i="20" s="1"/>
  <c r="VQY244" i="20" s="1"/>
  <c r="VRJ244" i="20"/>
  <c r="FJ12" i="19"/>
  <c r="FK13" i="19"/>
  <c r="FK12" i="19" s="1"/>
  <c r="VRF244" i="20" l="1"/>
  <c r="VRB244" i="20" s="1"/>
  <c r="VQX244" i="20" s="1"/>
  <c r="VQT244" i="20" s="1"/>
  <c r="VRE244"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80" i="1"/>
  <c r="H681" i="1"/>
  <c r="H682" i="1"/>
  <c r="H683" i="1"/>
  <c r="H684" i="1"/>
  <c r="H685"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7" i="1"/>
  <c r="H798" i="1"/>
  <c r="H799" i="1"/>
  <c r="H800" i="1"/>
  <c r="H801" i="1"/>
  <c r="H802" i="1"/>
  <c r="H803" i="1"/>
  <c r="H804" i="1"/>
  <c r="H805" i="1"/>
  <c r="H806" i="1"/>
  <c r="H807" i="1"/>
  <c r="H808" i="1"/>
  <c r="H812" i="1"/>
  <c r="H813" i="1"/>
  <c r="H814" i="1"/>
  <c r="H815" i="1"/>
  <c r="H816" i="1"/>
  <c r="H817" i="1"/>
  <c r="H819" i="1"/>
  <c r="H820" i="1"/>
  <c r="H821" i="1"/>
  <c r="H822" i="1"/>
  <c r="H823" i="1"/>
  <c r="H824" i="1"/>
  <c r="H825" i="1"/>
  <c r="H826" i="1"/>
  <c r="H827" i="1"/>
  <c r="H887" i="1"/>
  <c r="H888" i="1"/>
  <c r="H910" i="1"/>
  <c r="H853" i="1"/>
  <c r="H873" i="1"/>
  <c r="H858" i="1"/>
  <c r="H866" i="1"/>
  <c r="H871" i="1"/>
  <c r="H868" i="1"/>
  <c r="H916" i="1"/>
  <c r="H862" i="1"/>
  <c r="H830" i="1"/>
  <c r="H828" i="1"/>
  <c r="H847" i="1"/>
  <c r="H918" i="1"/>
  <c r="H841" i="1"/>
  <c r="H843" i="1"/>
  <c r="H904" i="1"/>
  <c r="H845" i="1"/>
  <c r="H875" i="1"/>
  <c r="H908" i="1"/>
  <c r="H902" i="1"/>
  <c r="H912" i="1"/>
  <c r="H883" i="1"/>
  <c r="H881" i="1"/>
  <c r="H860" i="1"/>
  <c r="H906" i="1"/>
  <c r="H837" i="1"/>
  <c r="H839" i="1"/>
  <c r="H877" i="1"/>
  <c r="H914" i="1"/>
  <c r="H855" i="1"/>
  <c r="H849" i="1"/>
  <c r="H851" i="1"/>
  <c r="H864" i="1"/>
  <c r="H879" i="1"/>
  <c r="H889" i="1"/>
  <c r="H885" i="1"/>
  <c r="H893" i="1"/>
  <c r="H895" i="1"/>
  <c r="H891" i="1"/>
  <c r="H897" i="1"/>
  <c r="H900" i="1"/>
  <c r="H911" i="1"/>
  <c r="H854" i="1"/>
  <c r="H838" i="1"/>
  <c r="H840" i="1"/>
  <c r="H878" i="1"/>
  <c r="H915" i="1"/>
  <c r="H857" i="1"/>
  <c r="H850" i="1"/>
  <c r="H852" i="1"/>
  <c r="H865" i="1"/>
  <c r="H880" i="1"/>
  <c r="H890" i="1"/>
  <c r="H886" i="1"/>
  <c r="H894"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4" i="1"/>
  <c r="H1245" i="1"/>
  <c r="H1246" i="1"/>
  <c r="H1282" i="1"/>
  <c r="H1283" i="1"/>
  <c r="H1284" i="1"/>
  <c r="H1241" i="1"/>
  <c r="H1242" i="1"/>
  <c r="H1243" i="1"/>
  <c r="H1279" i="1"/>
  <c r="H1280" i="1"/>
  <c r="H1281" i="1"/>
  <c r="H1473" i="1"/>
  <c r="H1474" i="1"/>
  <c r="H1475" i="1"/>
  <c r="H1470" i="1"/>
  <c r="H1471" i="1"/>
  <c r="H1472" i="1"/>
  <c r="H1285" i="1"/>
  <c r="H1286" i="1"/>
  <c r="H1287" i="1"/>
  <c r="H1258" i="1"/>
  <c r="H1259" i="1"/>
  <c r="H1260" i="1"/>
  <c r="H1255" i="1"/>
  <c r="H1256" i="1"/>
  <c r="H1257" i="1"/>
  <c r="H1252" i="1"/>
  <c r="H1253" i="1"/>
  <c r="H1254" i="1"/>
  <c r="H1276" i="1"/>
  <c r="H1277" i="1"/>
  <c r="H1278" i="1"/>
  <c r="H1273" i="1"/>
  <c r="H1274" i="1"/>
  <c r="H1275" i="1"/>
  <c r="H1264" i="1"/>
  <c r="H1265" i="1"/>
  <c r="H1266" i="1"/>
  <c r="H1267" i="1"/>
  <c r="H1268" i="1"/>
  <c r="H1269" i="1"/>
  <c r="H1270" i="1"/>
  <c r="H1271" i="1"/>
  <c r="H1272" i="1"/>
  <c r="H1261" i="1"/>
  <c r="H1262" i="1"/>
  <c r="H1263" i="1"/>
  <c r="H1288" i="1"/>
  <c r="H1289" i="1"/>
  <c r="H1290" i="1"/>
  <c r="H1291" i="1"/>
  <c r="H1292" i="1"/>
  <c r="H1293" i="1"/>
  <c r="H1294" i="1"/>
  <c r="H1295" i="1"/>
  <c r="H1296" i="1"/>
  <c r="H1297" i="1"/>
  <c r="H1298" i="1"/>
  <c r="H1299" i="1"/>
  <c r="H1300" i="1"/>
  <c r="H1301" i="1"/>
  <c r="H1302"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C24" i="3"/>
  <c r="C19" i="3"/>
  <c r="C16" i="3"/>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63" i="1"/>
  <c r="W1263" i="1" s="1"/>
  <c r="O1262" i="1"/>
  <c r="W1262" i="1" s="1"/>
  <c r="O1261" i="1"/>
  <c r="O1272" i="1"/>
  <c r="W1272" i="1" s="1"/>
  <c r="O1271" i="1"/>
  <c r="W1271" i="1" s="1"/>
  <c r="O1270" i="1"/>
  <c r="O1269" i="1"/>
  <c r="W1269" i="1" s="1"/>
  <c r="O1268" i="1"/>
  <c r="W1268" i="1" s="1"/>
  <c r="O1267" i="1"/>
  <c r="O1266" i="1"/>
  <c r="W1266" i="1" s="1"/>
  <c r="O1265" i="1"/>
  <c r="W1265" i="1" s="1"/>
  <c r="O1264" i="1"/>
  <c r="O1275" i="1"/>
  <c r="W1275" i="1" s="1"/>
  <c r="O1274" i="1"/>
  <c r="W1274" i="1" s="1"/>
  <c r="O1273" i="1"/>
  <c r="W1273" i="1" s="1"/>
  <c r="O1278" i="1"/>
  <c r="W1278" i="1" s="1"/>
  <c r="O1277" i="1"/>
  <c r="W1277" i="1" s="1"/>
  <c r="O1276" i="1"/>
  <c r="W1276" i="1" s="1"/>
  <c r="O1254" i="1"/>
  <c r="W1254" i="1" s="1"/>
  <c r="O1253" i="1"/>
  <c r="W1253" i="1" s="1"/>
  <c r="O1252" i="1"/>
  <c r="W1252" i="1" s="1"/>
  <c r="O1257" i="1"/>
  <c r="W1257" i="1" s="1"/>
  <c r="O1256" i="1"/>
  <c r="W1256" i="1" s="1"/>
  <c r="O1255" i="1"/>
  <c r="W1255" i="1" s="1"/>
  <c r="O1260" i="1"/>
  <c r="W1260" i="1" s="1"/>
  <c r="O1259" i="1"/>
  <c r="W1259" i="1" s="1"/>
  <c r="O1258" i="1"/>
  <c r="W1258" i="1" s="1"/>
  <c r="O1287" i="1"/>
  <c r="W1287" i="1" s="1"/>
  <c r="O1286" i="1"/>
  <c r="W1286" i="1" s="1"/>
  <c r="O1285" i="1"/>
  <c r="W1285" i="1" s="1"/>
  <c r="O1472" i="1"/>
  <c r="W1472" i="1" s="1"/>
  <c r="O1471" i="1"/>
  <c r="W1471" i="1" s="1"/>
  <c r="O1470" i="1"/>
  <c r="W1470" i="1" s="1"/>
  <c r="O1475" i="1"/>
  <c r="W1475" i="1" s="1"/>
  <c r="O1474" i="1"/>
  <c r="W1474" i="1" s="1"/>
  <c r="O1473" i="1"/>
  <c r="W1473" i="1" s="1"/>
  <c r="O1281" i="1"/>
  <c r="W1281" i="1" s="1"/>
  <c r="O1280" i="1"/>
  <c r="W1280" i="1" s="1"/>
  <c r="O1279" i="1"/>
  <c r="W1279" i="1" s="1"/>
  <c r="O1243" i="1"/>
  <c r="W1243" i="1" s="1"/>
  <c r="O1242" i="1"/>
  <c r="W1242" i="1" s="1"/>
  <c r="O1241" i="1"/>
  <c r="W1241" i="1" s="1"/>
  <c r="O1284" i="1"/>
  <c r="W1284" i="1" s="1"/>
  <c r="O1283" i="1"/>
  <c r="W1283" i="1" s="1"/>
  <c r="O1282" i="1"/>
  <c r="W1282" i="1" s="1"/>
  <c r="O1246" i="1"/>
  <c r="W1246" i="1" s="1"/>
  <c r="O1245" i="1"/>
  <c r="W1245" i="1" s="1"/>
  <c r="O1244" i="1"/>
  <c r="W1244"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K436" i="20" s="1"/>
  <c r="L436" i="20" s="1"/>
  <c r="O1137" i="1"/>
  <c r="W1137" i="1" s="1"/>
  <c r="K435" i="20" s="1"/>
  <c r="L435" i="20" s="1"/>
  <c r="O1136" i="1"/>
  <c r="W1136" i="1" s="1"/>
  <c r="K434" i="20" s="1"/>
  <c r="L434" i="20" s="1"/>
  <c r="O1135" i="1"/>
  <c r="W1135" i="1" s="1"/>
  <c r="K433" i="20" s="1"/>
  <c r="L433" i="20" s="1"/>
  <c r="O1134" i="1"/>
  <c r="W1134" i="1" s="1"/>
  <c r="K432" i="20" s="1"/>
  <c r="L432" i="20" s="1"/>
  <c r="O1133" i="1"/>
  <c r="W1133" i="1" s="1"/>
  <c r="K431" i="20" s="1"/>
  <c r="L431" i="20" s="1"/>
  <c r="O1132" i="1"/>
  <c r="W1132" i="1" s="1"/>
  <c r="K430" i="20" s="1"/>
  <c r="L430" i="20" s="1"/>
  <c r="O1131" i="1"/>
  <c r="W1131" i="1" s="1"/>
  <c r="K429" i="20" s="1"/>
  <c r="L429" i="20" s="1"/>
  <c r="O1130" i="1"/>
  <c r="W1130" i="1" s="1"/>
  <c r="K428" i="20" s="1"/>
  <c r="L428" i="20" s="1"/>
  <c r="O1129" i="1"/>
  <c r="W1129" i="1" s="1"/>
  <c r="K427" i="20" s="1"/>
  <c r="L427" i="20" s="1"/>
  <c r="O1128" i="1"/>
  <c r="W1128" i="1" s="1"/>
  <c r="K426" i="20" s="1"/>
  <c r="L426" i="20" s="1"/>
  <c r="O1127" i="1"/>
  <c r="W1127" i="1" s="1"/>
  <c r="K425" i="20" s="1"/>
  <c r="L425" i="20" s="1"/>
  <c r="O1126" i="1"/>
  <c r="W1126" i="1" s="1"/>
  <c r="K424" i="20" s="1"/>
  <c r="L424" i="20" s="1"/>
  <c r="O1125" i="1"/>
  <c r="W1125" i="1" s="1"/>
  <c r="K423" i="20" s="1"/>
  <c r="L423" i="20" s="1"/>
  <c r="O1124" i="1"/>
  <c r="W1124" i="1" s="1"/>
  <c r="K422" i="20" s="1"/>
  <c r="L422" i="20" s="1"/>
  <c r="O1123" i="1"/>
  <c r="W1123" i="1" s="1"/>
  <c r="K421" i="20" s="1"/>
  <c r="L421" i="20" s="1"/>
  <c r="O1122" i="1"/>
  <c r="W1122" i="1" s="1"/>
  <c r="O1121" i="1"/>
  <c r="W1121" i="1" s="1"/>
  <c r="O1120" i="1"/>
  <c r="W1120" i="1" s="1"/>
  <c r="O1119" i="1"/>
  <c r="W1119" i="1" s="1"/>
  <c r="O1118" i="1"/>
  <c r="W1118" i="1" s="1"/>
  <c r="O1117" i="1"/>
  <c r="W1117" i="1" s="1"/>
  <c r="O1116" i="1"/>
  <c r="W1116" i="1" s="1"/>
  <c r="K410" i="20" s="1"/>
  <c r="L410" i="20" s="1"/>
  <c r="O1115" i="1"/>
  <c r="W1115" i="1" s="1"/>
  <c r="K409" i="20" s="1"/>
  <c r="L409" i="20" s="1"/>
  <c r="O1114" i="1"/>
  <c r="W1114" i="1" s="1"/>
  <c r="O1113" i="1"/>
  <c r="W1113" i="1" s="1"/>
  <c r="O1112" i="1"/>
  <c r="W1112" i="1" s="1"/>
  <c r="K407" i="20" s="1"/>
  <c r="L407" i="20" s="1"/>
  <c r="O1111" i="1"/>
  <c r="W1111" i="1" s="1"/>
  <c r="K406" i="20" s="1"/>
  <c r="L406" i="20" s="1"/>
  <c r="O1110" i="1"/>
  <c r="W1110" i="1" s="1"/>
  <c r="K405" i="20" s="1"/>
  <c r="L405" i="20" s="1"/>
  <c r="O1109" i="1"/>
  <c r="W1109" i="1" s="1"/>
  <c r="K404" i="20" s="1"/>
  <c r="L404" i="20" s="1"/>
  <c r="O1108" i="1"/>
  <c r="W1108" i="1" s="1"/>
  <c r="O1107" i="1"/>
  <c r="W1107" i="1" s="1"/>
  <c r="O1106" i="1"/>
  <c r="W1106" i="1" s="1"/>
  <c r="K402" i="20" s="1"/>
  <c r="L402" i="20" s="1"/>
  <c r="O1105" i="1"/>
  <c r="W1105" i="1" s="1"/>
  <c r="K401" i="20" s="1"/>
  <c r="L401" i="20" s="1"/>
  <c r="O1104" i="1"/>
  <c r="W1104" i="1" s="1"/>
  <c r="K400" i="20" s="1"/>
  <c r="L400" i="20" s="1"/>
  <c r="O1103" i="1"/>
  <c r="W1103" i="1" s="1"/>
  <c r="K399" i="20" s="1"/>
  <c r="L399" i="20" s="1"/>
  <c r="O1102" i="1"/>
  <c r="W1102" i="1" s="1"/>
  <c r="K398" i="20" s="1"/>
  <c r="L398" i="20" s="1"/>
  <c r="O1101" i="1"/>
  <c r="W1101" i="1" s="1"/>
  <c r="K397" i="20" s="1"/>
  <c r="L397" i="20" s="1"/>
  <c r="O1100" i="1"/>
  <c r="W1100" i="1" s="1"/>
  <c r="K396" i="20" s="1"/>
  <c r="L396" i="20" s="1"/>
  <c r="O1099" i="1"/>
  <c r="W1099" i="1" s="1"/>
  <c r="K395" i="20" s="1"/>
  <c r="L395" i="20" s="1"/>
  <c r="O1098" i="1"/>
  <c r="W1098" i="1" s="1"/>
  <c r="K394" i="20" s="1"/>
  <c r="L394" i="20" s="1"/>
  <c r="O1097" i="1"/>
  <c r="W1097" i="1" s="1"/>
  <c r="K393" i="20" s="1"/>
  <c r="L393" i="20" s="1"/>
  <c r="O1096" i="1"/>
  <c r="W1096" i="1" s="1"/>
  <c r="K392" i="20" s="1"/>
  <c r="L392" i="20" s="1"/>
  <c r="O1095" i="1"/>
  <c r="W1095" i="1" s="1"/>
  <c r="K391" i="20" s="1"/>
  <c r="L391" i="20"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K385" i="20" s="1"/>
  <c r="L385" i="20" s="1"/>
  <c r="O1083" i="1"/>
  <c r="W1083" i="1" s="1"/>
  <c r="O1082" i="1"/>
  <c r="W1082" i="1" s="1"/>
  <c r="O1081" i="1"/>
  <c r="W1081" i="1" s="1"/>
  <c r="K383" i="20" s="1"/>
  <c r="L383" i="20" s="1"/>
  <c r="O1075" i="1"/>
  <c r="W1075" i="1" s="1"/>
  <c r="O1074" i="1"/>
  <c r="W1074" i="1" s="1"/>
  <c r="O1073" i="1"/>
  <c r="W1073" i="1" s="1"/>
  <c r="O1072" i="1"/>
  <c r="W1072" i="1" s="1"/>
  <c r="O1071" i="1"/>
  <c r="W1071" i="1" s="1"/>
  <c r="O1070" i="1"/>
  <c r="W1070" i="1" s="1"/>
  <c r="O1069" i="1"/>
  <c r="W1069" i="1" s="1"/>
  <c r="K374" i="20" s="1"/>
  <c r="L374" i="20" s="1"/>
  <c r="O1068" i="1"/>
  <c r="W1068" i="1" s="1"/>
  <c r="O1067" i="1"/>
  <c r="W1067" i="1" s="1"/>
  <c r="O1066" i="1"/>
  <c r="W1066" i="1" s="1"/>
  <c r="K372" i="20" s="1"/>
  <c r="L372" i="20"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K337" i="20" s="1"/>
  <c r="L337" i="20" s="1"/>
  <c r="O995" i="1"/>
  <c r="W995" i="1" s="1"/>
  <c r="K335" i="20" s="1"/>
  <c r="L335" i="20" s="1"/>
  <c r="O994" i="1"/>
  <c r="W994" i="1" s="1"/>
  <c r="K334" i="20" s="1"/>
  <c r="L334" i="20" s="1"/>
  <c r="O993" i="1"/>
  <c r="W993" i="1" s="1"/>
  <c r="O992" i="1"/>
  <c r="W992" i="1" s="1"/>
  <c r="O991" i="1"/>
  <c r="W991" i="1" s="1"/>
  <c r="O990" i="1"/>
  <c r="W990" i="1" s="1"/>
  <c r="O989" i="1"/>
  <c r="W989" i="1" s="1"/>
  <c r="K331" i="20" s="1"/>
  <c r="L331" i="20" s="1"/>
  <c r="O988" i="1"/>
  <c r="W988" i="1" s="1"/>
  <c r="K330" i="20" s="1"/>
  <c r="L330" i="20" s="1"/>
  <c r="O987" i="1"/>
  <c r="W987" i="1" s="1"/>
  <c r="K329" i="20" s="1"/>
  <c r="L329" i="20" s="1"/>
  <c r="O986" i="1"/>
  <c r="W986" i="1" s="1"/>
  <c r="K328" i="20" s="1"/>
  <c r="L328" i="20" s="1"/>
  <c r="O985" i="1"/>
  <c r="W985" i="1" s="1"/>
  <c r="O984" i="1"/>
  <c r="W984" i="1" s="1"/>
  <c r="O983" i="1"/>
  <c r="W983" i="1" s="1"/>
  <c r="O982" i="1"/>
  <c r="W982" i="1" s="1"/>
  <c r="O981" i="1"/>
  <c r="W981" i="1" s="1"/>
  <c r="O980" i="1"/>
  <c r="W980" i="1" s="1"/>
  <c r="O979" i="1"/>
  <c r="W979" i="1" s="1"/>
  <c r="K324" i="20" s="1"/>
  <c r="L324" i="20"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K315" i="20" s="1"/>
  <c r="L315"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K298" i="20" s="1"/>
  <c r="L298" i="20"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W921" i="1"/>
  <c r="W920" i="1"/>
  <c r="O894" i="1"/>
  <c r="W894" i="1" s="1"/>
  <c r="O886" i="1"/>
  <c r="W886" i="1" s="1"/>
  <c r="O890" i="1"/>
  <c r="W890" i="1" s="1"/>
  <c r="O880" i="1"/>
  <c r="W880" i="1" s="1"/>
  <c r="O865" i="1"/>
  <c r="W865" i="1" s="1"/>
  <c r="O852" i="1"/>
  <c r="W852" i="1" s="1"/>
  <c r="O850" i="1"/>
  <c r="W850" i="1" s="1"/>
  <c r="O857" i="1"/>
  <c r="O915" i="1"/>
  <c r="W915" i="1" s="1"/>
  <c r="O878" i="1"/>
  <c r="O840" i="1"/>
  <c r="W840" i="1" s="1"/>
  <c r="O838" i="1"/>
  <c r="W838" i="1" s="1"/>
  <c r="O854" i="1"/>
  <c r="W854" i="1" s="1"/>
  <c r="O911" i="1"/>
  <c r="O900" i="1"/>
  <c r="W900" i="1" s="1"/>
  <c r="O897" i="1"/>
  <c r="W897" i="1" s="1"/>
  <c r="O891" i="1"/>
  <c r="W891" i="1" s="1"/>
  <c r="O895" i="1"/>
  <c r="O893" i="1"/>
  <c r="O885" i="1"/>
  <c r="W885" i="1" s="1"/>
  <c r="O889" i="1"/>
  <c r="O879" i="1"/>
  <c r="O864" i="1"/>
  <c r="O851" i="1"/>
  <c r="O849" i="1"/>
  <c r="O855" i="1"/>
  <c r="O914" i="1"/>
  <c r="O877" i="1"/>
  <c r="W877" i="1" s="1"/>
  <c r="O839" i="1"/>
  <c r="W839" i="1" s="1"/>
  <c r="O837" i="1"/>
  <c r="W837" i="1" s="1"/>
  <c r="O906" i="1"/>
  <c r="W906" i="1" s="1"/>
  <c r="O860" i="1"/>
  <c r="W860" i="1" s="1"/>
  <c r="O881" i="1"/>
  <c r="W881" i="1" s="1"/>
  <c r="O883" i="1"/>
  <c r="W883" i="1" s="1"/>
  <c r="O856" i="1"/>
  <c r="O912" i="1"/>
  <c r="W912" i="1" s="1"/>
  <c r="O902" i="1"/>
  <c r="W902" i="1" s="1"/>
  <c r="O908" i="1"/>
  <c r="W908" i="1" s="1"/>
  <c r="O875" i="1"/>
  <c r="W875" i="1" s="1"/>
  <c r="O845" i="1"/>
  <c r="W845" i="1" s="1"/>
  <c r="O904" i="1"/>
  <c r="W904" i="1" s="1"/>
  <c r="O843" i="1"/>
  <c r="O841" i="1"/>
  <c r="W841" i="1" s="1"/>
  <c r="O918" i="1"/>
  <c r="W918" i="1" s="1"/>
  <c r="O847" i="1"/>
  <c r="W847" i="1" s="1"/>
  <c r="O828" i="1"/>
  <c r="W828" i="1" s="1"/>
  <c r="O830" i="1"/>
  <c r="W830" i="1" s="1"/>
  <c r="O862" i="1"/>
  <c r="W862" i="1" s="1"/>
  <c r="O916" i="1"/>
  <c r="W916" i="1" s="1"/>
  <c r="O868" i="1"/>
  <c r="W868" i="1" s="1"/>
  <c r="O871" i="1"/>
  <c r="W871" i="1" s="1"/>
  <c r="O866" i="1"/>
  <c r="W866" i="1" s="1"/>
  <c r="O858" i="1"/>
  <c r="W858" i="1" s="1"/>
  <c r="O873" i="1"/>
  <c r="W873" i="1" s="1"/>
  <c r="O853" i="1"/>
  <c r="W853" i="1" s="1"/>
  <c r="O910" i="1"/>
  <c r="W910" i="1" s="1"/>
  <c r="O888" i="1"/>
  <c r="W888" i="1" s="1"/>
  <c r="O887" i="1"/>
  <c r="W887" i="1" s="1"/>
  <c r="O827" i="1"/>
  <c r="W827" i="1" s="1"/>
  <c r="O826" i="1"/>
  <c r="W826" i="1" s="1"/>
  <c r="O825" i="1"/>
  <c r="W825" i="1" s="1"/>
  <c r="O824" i="1"/>
  <c r="W824" i="1" s="1"/>
  <c r="O823" i="1"/>
  <c r="W823" i="1" s="1"/>
  <c r="O822" i="1"/>
  <c r="W822" i="1" s="1"/>
  <c r="O821" i="1"/>
  <c r="W821" i="1" s="1"/>
  <c r="O820" i="1"/>
  <c r="W820" i="1" s="1"/>
  <c r="O819" i="1"/>
  <c r="W819" i="1" s="1"/>
  <c r="O817" i="1"/>
  <c r="W817" i="1" s="1"/>
  <c r="O816" i="1"/>
  <c r="W816" i="1" s="1"/>
  <c r="O815" i="1"/>
  <c r="W815" i="1" s="1"/>
  <c r="O814" i="1"/>
  <c r="W814" i="1" s="1"/>
  <c r="O813" i="1"/>
  <c r="W813" i="1" s="1"/>
  <c r="O812" i="1"/>
  <c r="W812" i="1" s="1"/>
  <c r="O808" i="1"/>
  <c r="W808" i="1" s="1"/>
  <c r="O807" i="1"/>
  <c r="W807" i="1" s="1"/>
  <c r="O806" i="1"/>
  <c r="O805" i="1"/>
  <c r="W805" i="1" s="1"/>
  <c r="O804" i="1"/>
  <c r="W804" i="1" s="1"/>
  <c r="O803" i="1"/>
  <c r="W803" i="1" s="1"/>
  <c r="O802" i="1"/>
  <c r="W802" i="1" s="1"/>
  <c r="O801" i="1"/>
  <c r="W801" i="1" s="1"/>
  <c r="O800" i="1"/>
  <c r="W800" i="1" s="1"/>
  <c r="O799" i="1"/>
  <c r="W799" i="1" s="1"/>
  <c r="O798" i="1"/>
  <c r="W798" i="1" s="1"/>
  <c r="O797" i="1"/>
  <c r="W797"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K538" i="20" s="1"/>
  <c r="L538" i="20"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K522" i="20" s="1"/>
  <c r="L522" i="20"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59" i="1"/>
  <c r="W659" i="1" s="1"/>
  <c r="O658" i="1"/>
  <c r="W658" i="1" s="1"/>
  <c r="O657" i="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K469" i="20" s="1"/>
  <c r="L469" i="20"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450"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K123" i="20" s="1"/>
  <c r="L123" i="20" s="1"/>
  <c r="N123" i="20" s="1"/>
  <c r="O123" i="20"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K114" i="20" s="1"/>
  <c r="L114" i="20" s="1"/>
  <c r="O517" i="1"/>
  <c r="W517" i="1" s="1"/>
  <c r="O516" i="1"/>
  <c r="W516" i="1" s="1"/>
  <c r="O515" i="1"/>
  <c r="W515" i="1" s="1"/>
  <c r="O514" i="1"/>
  <c r="W514" i="1" s="1"/>
  <c r="O513" i="1"/>
  <c r="W513" i="1" s="1"/>
  <c r="O512" i="1"/>
  <c r="W512" i="1" s="1"/>
  <c r="O511" i="1"/>
  <c r="W511" i="1" s="1"/>
  <c r="K111" i="20" s="1"/>
  <c r="L111" i="20" s="1"/>
  <c r="N111" i="20" s="1"/>
  <c r="O111" i="20" s="1"/>
  <c r="O510" i="1"/>
  <c r="W510" i="1" s="1"/>
  <c r="K110" i="20" s="1"/>
  <c r="L110" i="20" s="1"/>
  <c r="N110" i="20" s="1"/>
  <c r="O110" i="20"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K104" i="20" s="1"/>
  <c r="L104" i="20" s="1"/>
  <c r="N104" i="20" s="1"/>
  <c r="O104" i="20"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K93" i="20" s="1"/>
  <c r="L93" i="20" s="1"/>
  <c r="O462" i="1"/>
  <c r="W462" i="1" s="1"/>
  <c r="O461" i="1"/>
  <c r="W461" i="1" s="1"/>
  <c r="O460" i="1"/>
  <c r="W460" i="1" s="1"/>
  <c r="O459" i="1"/>
  <c r="W459" i="1" s="1"/>
  <c r="O458" i="1"/>
  <c r="W458" i="1" s="1"/>
  <c r="O457" i="1"/>
  <c r="W457" i="1" s="1"/>
  <c r="O456" i="1"/>
  <c r="W456" i="1" s="1"/>
  <c r="K90" i="20" s="1"/>
  <c r="L90" i="20" s="1"/>
  <c r="N90" i="20" s="1"/>
  <c r="O90" i="20" s="1"/>
  <c r="O455" i="1"/>
  <c r="W455" i="1" s="1"/>
  <c r="K89" i="20" s="1"/>
  <c r="L89" i="20" s="1"/>
  <c r="N89" i="20" s="1"/>
  <c r="O89" i="20"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K79" i="20" s="1"/>
  <c r="L79" i="20" s="1"/>
  <c r="N79" i="20" s="1"/>
  <c r="O79" i="20" s="1"/>
  <c r="O426" i="1"/>
  <c r="W426" i="1" s="1"/>
  <c r="O425" i="1"/>
  <c r="W425" i="1" s="1"/>
  <c r="O424" i="1"/>
  <c r="W424" i="1" s="1"/>
  <c r="O423" i="1"/>
  <c r="W423" i="1" s="1"/>
  <c r="O422" i="1"/>
  <c r="W422" i="1" s="1"/>
  <c r="O421" i="1"/>
  <c r="W421" i="1" s="1"/>
  <c r="O420" i="1"/>
  <c r="W420" i="1" s="1"/>
  <c r="O419" i="1"/>
  <c r="W419" i="1" s="1"/>
  <c r="O418" i="1"/>
  <c r="W418" i="1" s="1"/>
  <c r="O417" i="1"/>
  <c r="W417"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4" i="20" s="1"/>
  <c r="L164"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39" i="20" s="1"/>
  <c r="L139" i="20" s="1"/>
  <c r="N139" i="20" s="1"/>
  <c r="O139"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1" i="20" s="1"/>
  <c r="L131" i="20" s="1"/>
  <c r="N131" i="20" s="1"/>
  <c r="O131" i="20" s="1"/>
  <c r="O100" i="1"/>
  <c r="W100" i="1" s="1"/>
  <c r="K130" i="20" s="1"/>
  <c r="L130"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VRA244" i="20" l="1"/>
  <c r="VQW244" i="20" s="1"/>
  <c r="VQS244" i="20" s="1"/>
  <c r="VQO244" i="20" s="1"/>
  <c r="VQZ244" i="20"/>
  <c r="G287" i="20"/>
  <c r="G289" i="20"/>
  <c r="G285" i="20"/>
  <c r="G286" i="20"/>
  <c r="G288" i="20"/>
  <c r="G257" i="20"/>
  <c r="G255" i="20"/>
  <c r="G256" i="20"/>
  <c r="G254" i="20"/>
  <c r="G28" i="20"/>
  <c r="G43" i="17" s="1"/>
  <c r="J660" i="1"/>
  <c r="J668" i="1"/>
  <c r="J676" i="1"/>
  <c r="J661" i="1"/>
  <c r="J669" i="1"/>
  <c r="J677" i="1"/>
  <c r="J662" i="1"/>
  <c r="J670" i="1"/>
  <c r="J678" i="1"/>
  <c r="J663" i="1"/>
  <c r="J671" i="1"/>
  <c r="J679" i="1"/>
  <c r="J664" i="1"/>
  <c r="J672" i="1"/>
  <c r="J675" i="1"/>
  <c r="J665" i="1"/>
  <c r="J673" i="1"/>
  <c r="J667" i="1"/>
  <c r="J666" i="1"/>
  <c r="J674" i="1"/>
  <c r="J1521" i="1"/>
  <c r="J11" i="1"/>
  <c r="J834" i="1"/>
  <c r="J831" i="1"/>
  <c r="J10" i="1"/>
  <c r="J835" i="1"/>
  <c r="W856" i="1"/>
  <c r="K285" i="20" s="1"/>
  <c r="L285" i="20" s="1"/>
  <c r="I285" i="20"/>
  <c r="J285" i="20" s="1"/>
  <c r="G634" i="20"/>
  <c r="G724" i="20"/>
  <c r="G644" i="20"/>
  <c r="G720" i="20"/>
  <c r="G719" i="20"/>
  <c r="G637" i="20"/>
  <c r="G646" i="20"/>
  <c r="G647" i="20"/>
  <c r="G635" i="20"/>
  <c r="G648" i="20"/>
  <c r="G645" i="20"/>
  <c r="G641" i="20"/>
  <c r="G631" i="20"/>
  <c r="G626" i="20"/>
  <c r="G628" i="20"/>
  <c r="G721" i="20"/>
  <c r="G725" i="20"/>
  <c r="G639" i="20"/>
  <c r="G642" i="20"/>
  <c r="G640" i="20"/>
  <c r="G638" i="20"/>
  <c r="G636" i="20"/>
  <c r="G629" i="20"/>
  <c r="J1452" i="1"/>
  <c r="J1456" i="1"/>
  <c r="J1459" i="1"/>
  <c r="J1463" i="1"/>
  <c r="J1467" i="1"/>
  <c r="J1451" i="1"/>
  <c r="J1455" i="1"/>
  <c r="J1458" i="1"/>
  <c r="J1462" i="1"/>
  <c r="J1466" i="1"/>
  <c r="J1465" i="1"/>
  <c r="J1450" i="1"/>
  <c r="J1454" i="1"/>
  <c r="J1457" i="1"/>
  <c r="J1461" i="1"/>
  <c r="J1469" i="1"/>
  <c r="J1460" i="1"/>
  <c r="J1468" i="1"/>
  <c r="J1453" i="1"/>
  <c r="J1464" i="1"/>
  <c r="G600" i="20"/>
  <c r="G609" i="20"/>
  <c r="G603" i="20"/>
  <c r="G597" i="20"/>
  <c r="G608" i="20"/>
  <c r="G605" i="20"/>
  <c r="G590" i="20"/>
  <c r="G591" i="20"/>
  <c r="G607" i="20"/>
  <c r="G602" i="20"/>
  <c r="G612" i="20"/>
  <c r="G613" i="20"/>
  <c r="G596" i="20"/>
  <c r="G595" i="20"/>
  <c r="G611" i="20"/>
  <c r="G610" i="20"/>
  <c r="G594" i="20"/>
  <c r="G601" i="20"/>
  <c r="G599" i="20"/>
  <c r="G592" i="20"/>
  <c r="G604" i="20"/>
  <c r="G598" i="20"/>
  <c r="G606" i="20"/>
  <c r="G660" i="20"/>
  <c r="G669" i="20"/>
  <c r="G666" i="20"/>
  <c r="G659" i="20"/>
  <c r="G672" i="20"/>
  <c r="G673" i="20"/>
  <c r="G663" i="20"/>
  <c r="G661" i="20"/>
  <c r="G664" i="20"/>
  <c r="G668" i="20"/>
  <c r="G667" i="20"/>
  <c r="G665" i="20"/>
  <c r="G662" i="20"/>
  <c r="G658" i="20"/>
  <c r="G489" i="20"/>
  <c r="G490" i="20"/>
  <c r="G495" i="20"/>
  <c r="G416" i="20"/>
  <c r="G488" i="20"/>
  <c r="G491" i="20"/>
  <c r="G418" i="20"/>
  <c r="G501" i="20"/>
  <c r="G502" i="20"/>
  <c r="G380" i="20"/>
  <c r="J1523" i="1"/>
  <c r="J1527" i="1"/>
  <c r="G381" i="20"/>
  <c r="G496" i="20"/>
  <c r="G499" i="20"/>
  <c r="G420" i="20"/>
  <c r="G321" i="20"/>
  <c r="G503" i="20"/>
  <c r="G379" i="20"/>
  <c r="G486" i="20"/>
  <c r="G322" i="20"/>
  <c r="J1522" i="1"/>
  <c r="J1526" i="1"/>
  <c r="G484" i="20"/>
  <c r="G497" i="20"/>
  <c r="G492" i="20"/>
  <c r="G382" i="20"/>
  <c r="G417" i="20"/>
  <c r="G485" i="20"/>
  <c r="G487" i="20"/>
  <c r="G494" i="20"/>
  <c r="G415" i="20"/>
  <c r="J1525" i="1"/>
  <c r="J1529" i="1"/>
  <c r="G500" i="20"/>
  <c r="G483" i="20"/>
  <c r="G323" i="20"/>
  <c r="G378" i="20"/>
  <c r="G414" i="20"/>
  <c r="G493" i="20"/>
  <c r="G498" i="20"/>
  <c r="G419" i="20"/>
  <c r="J1530" i="1"/>
  <c r="J1524" i="1"/>
  <c r="J1528" i="1"/>
  <c r="G276" i="20"/>
  <c r="G440" i="20"/>
  <c r="G277" i="20"/>
  <c r="G284" i="20"/>
  <c r="G441" i="20"/>
  <c r="G443" i="20"/>
  <c r="G444" i="20"/>
  <c r="G442" i="20"/>
  <c r="G279" i="20"/>
  <c r="G446" i="20"/>
  <c r="G281" i="20"/>
  <c r="G280" i="20"/>
  <c r="G439" i="20"/>
  <c r="G282" i="20"/>
  <c r="G278" i="20"/>
  <c r="G445" i="20"/>
  <c r="G447" i="20"/>
  <c r="G53" i="17"/>
  <c r="G52" i="17"/>
  <c r="G18" i="17"/>
  <c r="G17" i="17"/>
  <c r="G28" i="17"/>
  <c r="G12" i="17"/>
  <c r="G50" i="17"/>
  <c r="G19" i="17"/>
  <c r="J413" i="1"/>
  <c r="G49" i="17"/>
  <c r="G25" i="17"/>
  <c r="G10" i="17"/>
  <c r="G9" i="17"/>
  <c r="G24" i="17"/>
  <c r="G22" i="17"/>
  <c r="G32" i="17"/>
  <c r="G15" i="17"/>
  <c r="G26" i="17"/>
  <c r="G13" i="17"/>
  <c r="G48" i="17"/>
  <c r="G51" i="17"/>
  <c r="G20" i="17"/>
  <c r="G30" i="17"/>
  <c r="G27" i="17"/>
  <c r="G11" i="17"/>
  <c r="G14" i="17"/>
  <c r="G31" i="17"/>
  <c r="G21" i="17"/>
  <c r="G33" i="17"/>
  <c r="G16" i="17"/>
  <c r="G29" i="17"/>
  <c r="G23" i="17"/>
  <c r="J412" i="1"/>
  <c r="J411" i="1"/>
  <c r="G27" i="20"/>
  <c r="G238" i="20"/>
  <c r="G217" i="17" s="1"/>
  <c r="H254" i="21" s="1"/>
  <c r="O254" i="21" s="1"/>
  <c r="G7" i="17"/>
  <c r="W657" i="1"/>
  <c r="K483" i="20" s="1"/>
  <c r="L483" i="20" s="1"/>
  <c r="I483" i="20"/>
  <c r="J483" i="20" s="1"/>
  <c r="Q483" i="20" s="1"/>
  <c r="W806" i="1"/>
  <c r="K548" i="20" s="1"/>
  <c r="L548" i="20" s="1"/>
  <c r="I548" i="20"/>
  <c r="J548" i="20" s="1"/>
  <c r="Q548" i="20" s="1"/>
  <c r="W864" i="1"/>
  <c r="K280" i="20" s="1"/>
  <c r="L280" i="20" s="1"/>
  <c r="I280" i="20"/>
  <c r="J280" i="20" s="1"/>
  <c r="W879" i="1"/>
  <c r="K281" i="20" s="1"/>
  <c r="L281" i="20" s="1"/>
  <c r="I281" i="20"/>
  <c r="J281" i="20" s="1"/>
  <c r="W889" i="1"/>
  <c r="K282" i="20" s="1"/>
  <c r="L282" i="20" s="1"/>
  <c r="I282" i="20"/>
  <c r="J282" i="20" s="1"/>
  <c r="W855" i="1"/>
  <c r="I277" i="20"/>
  <c r="J277" i="20" s="1"/>
  <c r="W914" i="1"/>
  <c r="K276" i="20" s="1"/>
  <c r="L276" i="20" s="1"/>
  <c r="I276" i="20"/>
  <c r="J276" i="20" s="1"/>
  <c r="W893" i="1"/>
  <c r="W849" i="1"/>
  <c r="I278" i="20"/>
  <c r="J278" i="20" s="1"/>
  <c r="W911" i="1"/>
  <c r="K273" i="20" s="1"/>
  <c r="L273" i="20" s="1"/>
  <c r="W843" i="1"/>
  <c r="K248" i="20" s="1"/>
  <c r="L248" i="20" s="1"/>
  <c r="I279" i="20"/>
  <c r="J279" i="20" s="1"/>
  <c r="W895" i="1"/>
  <c r="I284" i="20"/>
  <c r="J284" i="20" s="1"/>
  <c r="W878" i="1"/>
  <c r="K265" i="20" s="1"/>
  <c r="L265" i="20" s="1"/>
  <c r="W851" i="1"/>
  <c r="K252" i="20" s="1"/>
  <c r="L252" i="20" s="1"/>
  <c r="I275" i="20"/>
  <c r="J275" i="20" s="1"/>
  <c r="W857"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5" i="1"/>
  <c r="J1369" i="1"/>
  <c r="J1363" i="1"/>
  <c r="J1367" i="1"/>
  <c r="J1371" i="1"/>
  <c r="J1365" i="1"/>
  <c r="J1373" i="1"/>
  <c r="J1361" i="1"/>
  <c r="J1372" i="1"/>
  <c r="J1366" i="1"/>
  <c r="J1370" i="1"/>
  <c r="J1374" i="1"/>
  <c r="J1368" i="1"/>
  <c r="J1362" i="1"/>
  <c r="J1364" i="1"/>
  <c r="J192" i="1"/>
  <c r="G163" i="20"/>
  <c r="G141" i="17" s="1"/>
  <c r="G688" i="20"/>
  <c r="G686" i="20"/>
  <c r="G685" i="20"/>
  <c r="G687" i="20"/>
  <c r="G684" i="20"/>
  <c r="J1129" i="1"/>
  <c r="G762" i="20"/>
  <c r="G760" i="20"/>
  <c r="G761" i="20"/>
  <c r="G763" i="20"/>
  <c r="W1270" i="1"/>
  <c r="K762" i="20" s="1"/>
  <c r="L762" i="20" s="1"/>
  <c r="I762" i="20"/>
  <c r="J762" i="20" s="1"/>
  <c r="W1267" i="1"/>
  <c r="K761" i="20" s="1"/>
  <c r="L761" i="20" s="1"/>
  <c r="I761" i="20"/>
  <c r="J761" i="20" s="1"/>
  <c r="W1264" i="1"/>
  <c r="K760" i="20" s="1"/>
  <c r="L760" i="20" s="1"/>
  <c r="I760" i="20"/>
  <c r="J760" i="20" s="1"/>
  <c r="W1261" i="1"/>
  <c r="K763" i="20" s="1"/>
  <c r="L763" i="20" s="1"/>
  <c r="I763" i="20"/>
  <c r="J763" i="20" s="1"/>
  <c r="J1185" i="1"/>
  <c r="J951" i="1"/>
  <c r="G35" i="17"/>
  <c r="G229" i="20"/>
  <c r="G123" i="20"/>
  <c r="G102" i="17" s="1"/>
  <c r="J456" i="1"/>
  <c r="J898" i="1"/>
  <c r="J892" i="1"/>
  <c r="J901" i="1"/>
  <c r="J896" i="1"/>
  <c r="G232" i="20"/>
  <c r="G234" i="20"/>
  <c r="G231" i="20"/>
  <c r="G235" i="20"/>
  <c r="G215" i="17" s="1"/>
  <c r="G230" i="20"/>
  <c r="G233" i="20"/>
  <c r="G319" i="20"/>
  <c r="G275" i="20"/>
  <c r="J408" i="1"/>
  <c r="J400" i="1"/>
  <c r="J416" i="1"/>
  <c r="J405" i="1"/>
  <c r="J397" i="1"/>
  <c r="J410" i="1"/>
  <c r="J402" i="1"/>
  <c r="J394" i="1"/>
  <c r="J406" i="1"/>
  <c r="J398" i="1"/>
  <c r="J407" i="1"/>
  <c r="J399" i="1"/>
  <c r="J415" i="1"/>
  <c r="J404" i="1"/>
  <c r="J396" i="1"/>
  <c r="J403" i="1"/>
  <c r="J395" i="1"/>
  <c r="J409" i="1"/>
  <c r="J401" i="1"/>
  <c r="J393" i="1"/>
  <c r="J414" i="1"/>
  <c r="W391" i="1"/>
  <c r="W392" i="1"/>
  <c r="J1045" i="1"/>
  <c r="J1003" i="1"/>
  <c r="J952" i="1"/>
  <c r="G336" i="20"/>
  <c r="J624" i="1"/>
  <c r="J814" i="1"/>
  <c r="J1186" i="1"/>
  <c r="J744" i="1"/>
  <c r="J1044" i="1"/>
  <c r="J996" i="1"/>
  <c r="J1089" i="1"/>
  <c r="J248" i="1"/>
  <c r="J1073" i="1"/>
  <c r="J550" i="1"/>
  <c r="J198" i="1"/>
  <c r="J931" i="1"/>
  <c r="J184" i="1"/>
  <c r="K247" i="20"/>
  <c r="L247" i="20" s="1"/>
  <c r="K259" i="20"/>
  <c r="L259" i="20" s="1"/>
  <c r="K263" i="20"/>
  <c r="L263" i="20" s="1"/>
  <c r="K267" i="20"/>
  <c r="L267" i="20" s="1"/>
  <c r="K271" i="20"/>
  <c r="L271" i="20" s="1"/>
  <c r="K290" i="20"/>
  <c r="L290" i="20" s="1"/>
  <c r="K294" i="20"/>
  <c r="L294" i="20" s="1"/>
  <c r="K303" i="20"/>
  <c r="L303" i="20" s="1"/>
  <c r="K307" i="20"/>
  <c r="L307" i="20" s="1"/>
  <c r="J1204" i="1"/>
  <c r="J1002" i="1"/>
  <c r="J625" i="1"/>
  <c r="J585" i="1"/>
  <c r="J1348" i="1"/>
  <c r="J715" i="1"/>
  <c r="J1321" i="1"/>
  <c r="J633" i="1"/>
  <c r="K437" i="20"/>
  <c r="L437" i="20" s="1"/>
  <c r="K311" i="20"/>
  <c r="L311" i="20" s="1"/>
  <c r="K327" i="20"/>
  <c r="L327" i="20" s="1"/>
  <c r="K56" i="20"/>
  <c r="L56" i="20" s="1"/>
  <c r="K60" i="20"/>
  <c r="L60" i="20" s="1"/>
  <c r="K64" i="20"/>
  <c r="L64" i="20" s="1"/>
  <c r="K318" i="20"/>
  <c r="L318" i="20" s="1"/>
  <c r="K338" i="20"/>
  <c r="L338" i="20" s="1"/>
  <c r="K342" i="20"/>
  <c r="L342" i="20" s="1"/>
  <c r="K346" i="20"/>
  <c r="L346" i="20" s="1"/>
  <c r="K350" i="20"/>
  <c r="L350" i="20" s="1"/>
  <c r="K354" i="20"/>
  <c r="L354" i="20" s="1"/>
  <c r="K358" i="20"/>
  <c r="L358" i="20" s="1"/>
  <c r="K362" i="20"/>
  <c r="L362" i="20" s="1"/>
  <c r="K366" i="20"/>
  <c r="L366" i="20" s="1"/>
  <c r="K370" i="20"/>
  <c r="L370" i="20" s="1"/>
  <c r="K403" i="20"/>
  <c r="L403" i="20" s="1"/>
  <c r="K559" i="20"/>
  <c r="L559" i="20" s="1"/>
  <c r="K375" i="20"/>
  <c r="L375" i="20" s="1"/>
  <c r="K389" i="20"/>
  <c r="L389" i="20" s="1"/>
  <c r="K567" i="20"/>
  <c r="L567" i="20" s="1"/>
  <c r="K575" i="20"/>
  <c r="L575" i="20" s="1"/>
  <c r="K583" i="20"/>
  <c r="L583" i="20" s="1"/>
  <c r="K615" i="20"/>
  <c r="L615" i="20" s="1"/>
  <c r="J1346" i="1"/>
  <c r="J1202" i="1"/>
  <c r="J1088" i="1"/>
  <c r="J773" i="1"/>
  <c r="J528" i="1"/>
  <c r="J1298" i="1"/>
  <c r="J1156" i="1"/>
  <c r="J850" i="1"/>
  <c r="J736" i="1"/>
  <c r="J1473" i="1"/>
  <c r="J1154" i="1"/>
  <c r="J849" i="1"/>
  <c r="J719" i="1"/>
  <c r="J1280" i="1"/>
  <c r="J841" i="1"/>
  <c r="J1384" i="1"/>
  <c r="J1234" i="1"/>
  <c r="J1096" i="1"/>
  <c r="J871" i="1"/>
  <c r="J1379" i="1"/>
  <c r="J1233" i="1"/>
  <c r="J1091" i="1"/>
  <c r="J984" i="1"/>
  <c r="J819" i="1"/>
  <c r="K623" i="20"/>
  <c r="L623" i="20" s="1"/>
  <c r="K650" i="20"/>
  <c r="L650" i="20" s="1"/>
  <c r="K674" i="20"/>
  <c r="L674" i="20" s="1"/>
  <c r="K682" i="20"/>
  <c r="L682" i="20" s="1"/>
  <c r="K695" i="20"/>
  <c r="L695" i="20" s="1"/>
  <c r="K132" i="20"/>
  <c r="L132" i="20" s="1"/>
  <c r="K146" i="20"/>
  <c r="L146" i="20" s="1"/>
  <c r="K162" i="20"/>
  <c r="L162" i="20" s="1"/>
  <c r="K177" i="20"/>
  <c r="L177" i="20" s="1"/>
  <c r="K193" i="20"/>
  <c r="L193" i="20" s="1"/>
  <c r="K209" i="20"/>
  <c r="L209" i="20" s="1"/>
  <c r="K217" i="20"/>
  <c r="L217" i="20" s="1"/>
  <c r="K82" i="20"/>
  <c r="L82" i="20" s="1"/>
  <c r="K106" i="20"/>
  <c r="L106" i="20" s="1"/>
  <c r="K116" i="20"/>
  <c r="L116" i="20" s="1"/>
  <c r="K456" i="20"/>
  <c r="L456" i="20" s="1"/>
  <c r="K464" i="20"/>
  <c r="L464" i="20" s="1"/>
  <c r="K478" i="20"/>
  <c r="L478" i="20" s="1"/>
  <c r="K536" i="20"/>
  <c r="L536" i="20" s="1"/>
  <c r="K553" i="20"/>
  <c r="L553" i="20" s="1"/>
  <c r="K154" i="20"/>
  <c r="L154" i="20" s="1"/>
  <c r="K169" i="20"/>
  <c r="L169" i="20" s="1"/>
  <c r="K185" i="20"/>
  <c r="L185" i="20" s="1"/>
  <c r="K201" i="20"/>
  <c r="L201" i="20" s="1"/>
  <c r="K225" i="20"/>
  <c r="L225" i="20" s="1"/>
  <c r="K76" i="20"/>
  <c r="L76" i="20" s="1"/>
  <c r="K100" i="20"/>
  <c r="L100" i="20" s="1"/>
  <c r="K470" i="20"/>
  <c r="L470" i="20" s="1"/>
  <c r="K506" i="20"/>
  <c r="L506" i="20" s="1"/>
  <c r="K514" i="20"/>
  <c r="L514" i="20" s="1"/>
  <c r="K528" i="20"/>
  <c r="L528" i="20" s="1"/>
  <c r="K542" i="20"/>
  <c r="L542" i="20" s="1"/>
  <c r="K241" i="20"/>
  <c r="K246" i="20"/>
  <c r="L246" i="20" s="1"/>
  <c r="K55" i="20"/>
  <c r="L55" i="20" s="1"/>
  <c r="K59" i="20"/>
  <c r="L59" i="20" s="1"/>
  <c r="K63" i="20"/>
  <c r="L63" i="20" s="1"/>
  <c r="K333" i="20"/>
  <c r="L333" i="20" s="1"/>
  <c r="K147" i="20"/>
  <c r="L147" i="20" s="1"/>
  <c r="K178" i="20"/>
  <c r="L178" i="20" s="1"/>
  <c r="K186" i="20"/>
  <c r="L186" i="20" s="1"/>
  <c r="K210" i="20"/>
  <c r="L210" i="20" s="1"/>
  <c r="K226" i="20"/>
  <c r="L226" i="20" s="1"/>
  <c r="K133" i="20"/>
  <c r="L133" i="20" s="1"/>
  <c r="K155" i="20"/>
  <c r="L155" i="20" s="1"/>
  <c r="K170" i="20"/>
  <c r="L170" i="20" s="1"/>
  <c r="K194" i="20"/>
  <c r="L194" i="20" s="1"/>
  <c r="K202" i="20"/>
  <c r="L202" i="20" s="1"/>
  <c r="K218" i="20"/>
  <c r="L218" i="20" s="1"/>
  <c r="K83" i="20"/>
  <c r="L83" i="20" s="1"/>
  <c r="K107" i="20"/>
  <c r="L107" i="20" s="1"/>
  <c r="K457" i="20"/>
  <c r="L457" i="20" s="1"/>
  <c r="K471" i="20"/>
  <c r="L471" i="20" s="1"/>
  <c r="K507" i="20"/>
  <c r="L507" i="20" s="1"/>
  <c r="K529" i="20"/>
  <c r="L529" i="20" s="1"/>
  <c r="K543" i="20"/>
  <c r="L543" i="20" s="1"/>
  <c r="K560" i="20"/>
  <c r="L560" i="20" s="1"/>
  <c r="K568" i="20"/>
  <c r="L568" i="20" s="1"/>
  <c r="K576" i="20"/>
  <c r="L576" i="20" s="1"/>
  <c r="K584" i="20"/>
  <c r="L584" i="20" s="1"/>
  <c r="K616" i="20"/>
  <c r="L616" i="20" s="1"/>
  <c r="K624" i="20"/>
  <c r="L624" i="20" s="1"/>
  <c r="K651" i="20"/>
  <c r="L651" i="20" s="1"/>
  <c r="K675" i="20"/>
  <c r="L675" i="20" s="1"/>
  <c r="K683" i="20"/>
  <c r="L683" i="20" s="1"/>
  <c r="K696" i="20"/>
  <c r="L696" i="20" s="1"/>
  <c r="K77" i="20"/>
  <c r="L77" i="20" s="1"/>
  <c r="K101" i="20"/>
  <c r="L101" i="20" s="1"/>
  <c r="K117" i="20"/>
  <c r="L117" i="20" s="1"/>
  <c r="K465" i="20"/>
  <c r="L465" i="20" s="1"/>
  <c r="K479" i="20"/>
  <c r="L479" i="20" s="1"/>
  <c r="K515" i="20"/>
  <c r="L515" i="20" s="1"/>
  <c r="K537" i="20"/>
  <c r="L537" i="20" s="1"/>
  <c r="K554" i="20"/>
  <c r="L554" i="20" s="1"/>
  <c r="K140" i="20"/>
  <c r="L140" i="20" s="1"/>
  <c r="K156" i="20"/>
  <c r="L156" i="20" s="1"/>
  <c r="K179" i="20"/>
  <c r="L179" i="20" s="1"/>
  <c r="K195" i="20"/>
  <c r="L195" i="20" s="1"/>
  <c r="K203" i="20"/>
  <c r="L203" i="20" s="1"/>
  <c r="K211" i="20"/>
  <c r="L211" i="20" s="1"/>
  <c r="K219" i="20"/>
  <c r="L219" i="20" s="1"/>
  <c r="K227" i="20"/>
  <c r="L227" i="20" s="1"/>
  <c r="K78" i="20"/>
  <c r="L78" i="20" s="1"/>
  <c r="K134" i="20"/>
  <c r="L134" i="20" s="1"/>
  <c r="K148" i="20"/>
  <c r="L148" i="20" s="1"/>
  <c r="K171" i="20"/>
  <c r="L171" i="20" s="1"/>
  <c r="K187" i="20"/>
  <c r="L187" i="20" s="1"/>
  <c r="K84" i="20"/>
  <c r="L84" i="20" s="1"/>
  <c r="K94" i="20"/>
  <c r="L94" i="20" s="1"/>
  <c r="K102" i="20"/>
  <c r="L102" i="20" s="1"/>
  <c r="K108" i="20"/>
  <c r="L108" i="20" s="1"/>
  <c r="K112" i="20"/>
  <c r="L112" i="20" s="1"/>
  <c r="K118" i="20"/>
  <c r="L118" i="20" s="1"/>
  <c r="K124" i="20"/>
  <c r="L124" i="20" s="1"/>
  <c r="K458" i="20"/>
  <c r="L458" i="20" s="1"/>
  <c r="K466" i="20"/>
  <c r="L466" i="20" s="1"/>
  <c r="K472" i="20"/>
  <c r="L472" i="20" s="1"/>
  <c r="K480" i="20"/>
  <c r="L480" i="20" s="1"/>
  <c r="K508" i="20"/>
  <c r="L508" i="20" s="1"/>
  <c r="K516" i="20"/>
  <c r="L516" i="20" s="1"/>
  <c r="K530" i="20"/>
  <c r="L530" i="20" s="1"/>
  <c r="K545" i="20"/>
  <c r="L545" i="20" s="1"/>
  <c r="K555" i="20"/>
  <c r="L555" i="20" s="1"/>
  <c r="K300" i="20"/>
  <c r="L300" i="20" s="1"/>
  <c r="K317" i="20"/>
  <c r="L317" i="20" s="1"/>
  <c r="K341" i="20"/>
  <c r="L341" i="20" s="1"/>
  <c r="K345" i="20"/>
  <c r="L345" i="20" s="1"/>
  <c r="K349" i="20"/>
  <c r="L349" i="20" s="1"/>
  <c r="K353" i="20"/>
  <c r="L353" i="20" s="1"/>
  <c r="K357" i="20"/>
  <c r="L357" i="20" s="1"/>
  <c r="K361" i="20"/>
  <c r="L361" i="20" s="1"/>
  <c r="K365" i="20"/>
  <c r="L365" i="20" s="1"/>
  <c r="K369" i="20"/>
  <c r="L369" i="20" s="1"/>
  <c r="K388" i="20"/>
  <c r="L388" i="20" s="1"/>
  <c r="K408" i="20"/>
  <c r="L408" i="20" s="1"/>
  <c r="K413" i="20"/>
  <c r="L413" i="20" s="1"/>
  <c r="K569" i="20"/>
  <c r="L569" i="20" s="1"/>
  <c r="K577" i="20"/>
  <c r="L577" i="20" s="1"/>
  <c r="K585" i="20"/>
  <c r="L585" i="20" s="1"/>
  <c r="K617" i="20"/>
  <c r="L617" i="20" s="1"/>
  <c r="K625" i="20"/>
  <c r="L625" i="20" s="1"/>
  <c r="K652" i="20"/>
  <c r="L652" i="20" s="1"/>
  <c r="K676" i="20"/>
  <c r="L676" i="20" s="1"/>
  <c r="K689" i="20"/>
  <c r="L689" i="20" s="1"/>
  <c r="K697" i="20"/>
  <c r="L697"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1" i="20"/>
  <c r="L81" i="20" s="1"/>
  <c r="K99" i="20"/>
  <c r="L99" i="20" s="1"/>
  <c r="K105" i="20"/>
  <c r="L105" i="20" s="1"/>
  <c r="K115" i="20"/>
  <c r="L115" i="20" s="1"/>
  <c r="K129" i="20"/>
  <c r="L129" i="20" s="1"/>
  <c r="K455" i="20"/>
  <c r="L455" i="20" s="1"/>
  <c r="K463" i="20"/>
  <c r="L463" i="20" s="1"/>
  <c r="K477" i="20"/>
  <c r="L477" i="20" s="1"/>
  <c r="K505" i="20"/>
  <c r="L505" i="20" s="1"/>
  <c r="K513" i="20"/>
  <c r="L513" i="20" s="1"/>
  <c r="K521" i="20"/>
  <c r="L521" i="20" s="1"/>
  <c r="K527" i="20"/>
  <c r="L527" i="20" s="1"/>
  <c r="K535" i="20"/>
  <c r="L535" i="20" s="1"/>
  <c r="K541" i="20"/>
  <c r="L541" i="20" s="1"/>
  <c r="K551" i="20"/>
  <c r="L551" i="20" s="1"/>
  <c r="K243" i="20"/>
  <c r="L243" i="20" s="1"/>
  <c r="K260" i="20"/>
  <c r="L260" i="20" s="1"/>
  <c r="K561" i="20"/>
  <c r="L561" i="20" s="1"/>
  <c r="K264" i="20"/>
  <c r="L264" i="20" s="1"/>
  <c r="K268" i="20"/>
  <c r="L268" i="20" s="1"/>
  <c r="K272" i="20"/>
  <c r="L272" i="20" s="1"/>
  <c r="K291" i="20"/>
  <c r="L291" i="20" s="1"/>
  <c r="K295" i="20"/>
  <c r="L295" i="20" s="1"/>
  <c r="K304" i="20"/>
  <c r="L304" i="20" s="1"/>
  <c r="K308" i="20"/>
  <c r="L308" i="20" s="1"/>
  <c r="K312" i="20"/>
  <c r="L312" i="20" s="1"/>
  <c r="K373" i="20"/>
  <c r="L373" i="20" s="1"/>
  <c r="K558" i="20"/>
  <c r="K566" i="20"/>
  <c r="L566" i="20" s="1"/>
  <c r="K574" i="20"/>
  <c r="L574" i="20" s="1"/>
  <c r="K582" i="20"/>
  <c r="L582" i="20" s="1"/>
  <c r="K614" i="20"/>
  <c r="L614" i="20" s="1"/>
  <c r="K622" i="20"/>
  <c r="L622" i="20" s="1"/>
  <c r="K649" i="20"/>
  <c r="L649" i="20" s="1"/>
  <c r="K657" i="20"/>
  <c r="L657" i="20" s="1"/>
  <c r="K681" i="20"/>
  <c r="L681" i="20" s="1"/>
  <c r="K694" i="20"/>
  <c r="L694" i="20" s="1"/>
  <c r="K655" i="20"/>
  <c r="L655" i="20" s="1"/>
  <c r="K679" i="20"/>
  <c r="L679" i="20" s="1"/>
  <c r="K58" i="20"/>
  <c r="L58" i="20" s="1"/>
  <c r="K62" i="20"/>
  <c r="L62" i="20" s="1"/>
  <c r="K66" i="20"/>
  <c r="L66"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86" i="20"/>
  <c r="L86" i="20" s="1"/>
  <c r="K96" i="20"/>
  <c r="L96" i="20" s="1"/>
  <c r="K120" i="20"/>
  <c r="L120" i="20" s="1"/>
  <c r="K126" i="20"/>
  <c r="L126" i="20" s="1"/>
  <c r="K452" i="20"/>
  <c r="L452" i="20" s="1"/>
  <c r="K460" i="20"/>
  <c r="L460" i="20" s="1"/>
  <c r="K468" i="20"/>
  <c r="L468" i="20" s="1"/>
  <c r="K474" i="20"/>
  <c r="L474" i="20" s="1"/>
  <c r="K482" i="20"/>
  <c r="L482" i="20" s="1"/>
  <c r="K510" i="20"/>
  <c r="L510" i="20" s="1"/>
  <c r="K518" i="20"/>
  <c r="L518" i="20" s="1"/>
  <c r="K524" i="20"/>
  <c r="L524" i="20" s="1"/>
  <c r="K532" i="20"/>
  <c r="L532" i="20" s="1"/>
  <c r="K547" i="20"/>
  <c r="L547" i="20" s="1"/>
  <c r="K299" i="20"/>
  <c r="L299" i="20" s="1"/>
  <c r="K316" i="20"/>
  <c r="L316" i="20" s="1"/>
  <c r="K320" i="20"/>
  <c r="L320" i="20" s="1"/>
  <c r="K340" i="20"/>
  <c r="L340" i="20" s="1"/>
  <c r="K344" i="20"/>
  <c r="L344" i="20" s="1"/>
  <c r="K348" i="20"/>
  <c r="L348" i="20" s="1"/>
  <c r="K352" i="20"/>
  <c r="L352" i="20" s="1"/>
  <c r="K356" i="20"/>
  <c r="L356" i="20" s="1"/>
  <c r="K360" i="20"/>
  <c r="L360" i="20" s="1"/>
  <c r="K364" i="20"/>
  <c r="L364" i="20" s="1"/>
  <c r="K368" i="20"/>
  <c r="L368" i="20" s="1"/>
  <c r="K377" i="20"/>
  <c r="L377" i="20" s="1"/>
  <c r="K387" i="20"/>
  <c r="L387" i="20" s="1"/>
  <c r="K412" i="20"/>
  <c r="L412" i="20" s="1"/>
  <c r="K563" i="20"/>
  <c r="L563" i="20" s="1"/>
  <c r="K571" i="20"/>
  <c r="L571" i="20" s="1"/>
  <c r="K579" i="20"/>
  <c r="L579" i="20" s="1"/>
  <c r="K587" i="20"/>
  <c r="L587" i="20" s="1"/>
  <c r="K619" i="20"/>
  <c r="L619" i="20" s="1"/>
  <c r="K654" i="20"/>
  <c r="L654" i="20" s="1"/>
  <c r="K678" i="20"/>
  <c r="L678" i="20" s="1"/>
  <c r="K691" i="20"/>
  <c r="L691"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L75" i="20"/>
  <c r="K87" i="20"/>
  <c r="L87" i="20" s="1"/>
  <c r="K91" i="20"/>
  <c r="L91" i="20" s="1"/>
  <c r="K97" i="20"/>
  <c r="L97" i="20" s="1"/>
  <c r="K121" i="20"/>
  <c r="L121" i="20" s="1"/>
  <c r="K127" i="20"/>
  <c r="L127" i="20" s="1"/>
  <c r="K453" i="20"/>
  <c r="L453" i="20" s="1"/>
  <c r="K461" i="20"/>
  <c r="L461" i="20" s="1"/>
  <c r="K475" i="20"/>
  <c r="L475" i="20" s="1"/>
  <c r="K511" i="20"/>
  <c r="L511" i="20" s="1"/>
  <c r="K519" i="20"/>
  <c r="L519" i="20" s="1"/>
  <c r="K525" i="20"/>
  <c r="L525" i="20" s="1"/>
  <c r="K533" i="20"/>
  <c r="L533" i="20" s="1"/>
  <c r="K539" i="20"/>
  <c r="L539" i="20" s="1"/>
  <c r="K549" i="20"/>
  <c r="L549" i="20" s="1"/>
  <c r="K245" i="20"/>
  <c r="L245" i="20" s="1"/>
  <c r="K249" i="20"/>
  <c r="L249" i="20" s="1"/>
  <c r="K253" i="20"/>
  <c r="L253" i="20" s="1"/>
  <c r="K261" i="20"/>
  <c r="L261" i="20" s="1"/>
  <c r="K292" i="20"/>
  <c r="L292" i="20" s="1"/>
  <c r="K296" i="20"/>
  <c r="L296" i="20" s="1"/>
  <c r="K305" i="20"/>
  <c r="L305" i="20" s="1"/>
  <c r="K309" i="20"/>
  <c r="L309" i="20" s="1"/>
  <c r="K313" i="20"/>
  <c r="L313" i="20" s="1"/>
  <c r="K325" i="20"/>
  <c r="L325" i="20" s="1"/>
  <c r="K384" i="20"/>
  <c r="L384" i="20" s="1"/>
  <c r="K564" i="20"/>
  <c r="L564" i="20" s="1"/>
  <c r="K572" i="20"/>
  <c r="L572" i="20" s="1"/>
  <c r="K580" i="20"/>
  <c r="L580" i="20" s="1"/>
  <c r="K588" i="20"/>
  <c r="L588" i="20" s="1"/>
  <c r="K620" i="20"/>
  <c r="L620" i="20" s="1"/>
  <c r="K692" i="20"/>
  <c r="L692" i="20" s="1"/>
  <c r="L26" i="20"/>
  <c r="L450" i="20"/>
  <c r="K135" i="20"/>
  <c r="L135" i="20" s="1"/>
  <c r="K141" i="20"/>
  <c r="L141" i="20" s="1"/>
  <c r="K149" i="20"/>
  <c r="L149" i="20" s="1"/>
  <c r="K157" i="20"/>
  <c r="L157" i="20" s="1"/>
  <c r="K172" i="20"/>
  <c r="L172" i="20" s="1"/>
  <c r="K180" i="20"/>
  <c r="L180" i="20" s="1"/>
  <c r="K188" i="20"/>
  <c r="L188" i="20" s="1"/>
  <c r="K196" i="20"/>
  <c r="L196" i="20" s="1"/>
  <c r="K204" i="20"/>
  <c r="L204" i="20" s="1"/>
  <c r="K212" i="20"/>
  <c r="L212" i="20" s="1"/>
  <c r="K220" i="20"/>
  <c r="L220" i="20" s="1"/>
  <c r="K228" i="20"/>
  <c r="L228" i="20" s="1"/>
  <c r="K85" i="20"/>
  <c r="L85" i="20" s="1"/>
  <c r="K95" i="20"/>
  <c r="L95" i="20" s="1"/>
  <c r="K103" i="20"/>
  <c r="L103" i="20" s="1"/>
  <c r="K109" i="20"/>
  <c r="L109" i="20" s="1"/>
  <c r="K113" i="20"/>
  <c r="L113" i="20" s="1"/>
  <c r="K119" i="20"/>
  <c r="L119" i="20" s="1"/>
  <c r="K125" i="20"/>
  <c r="L125" i="20" s="1"/>
  <c r="K451" i="20"/>
  <c r="L451" i="20" s="1"/>
  <c r="K459" i="20"/>
  <c r="L459" i="20" s="1"/>
  <c r="K467" i="20"/>
  <c r="L467" i="20" s="1"/>
  <c r="K473" i="20"/>
  <c r="L473" i="20" s="1"/>
  <c r="K481" i="20"/>
  <c r="L481" i="20" s="1"/>
  <c r="K509" i="20"/>
  <c r="L509" i="20" s="1"/>
  <c r="K517" i="20"/>
  <c r="L517" i="20" s="1"/>
  <c r="K523" i="20"/>
  <c r="L523" i="20" s="1"/>
  <c r="K531" i="20"/>
  <c r="L531" i="20" s="1"/>
  <c r="K546" i="20"/>
  <c r="L546" i="20" s="1"/>
  <c r="K250" i="20"/>
  <c r="L250" i="20" s="1"/>
  <c r="K262" i="20"/>
  <c r="L262" i="20" s="1"/>
  <c r="K266" i="20"/>
  <c r="L266" i="20" s="1"/>
  <c r="K270" i="20"/>
  <c r="L270" i="20" s="1"/>
  <c r="K274" i="20"/>
  <c r="L274" i="20" s="1"/>
  <c r="K293" i="20"/>
  <c r="L293" i="20" s="1"/>
  <c r="K297" i="20"/>
  <c r="L297" i="20" s="1"/>
  <c r="K302" i="20"/>
  <c r="L302" i="20" s="1"/>
  <c r="K306" i="20"/>
  <c r="L306" i="20" s="1"/>
  <c r="K310" i="20"/>
  <c r="L310" i="20" s="1"/>
  <c r="K314" i="20"/>
  <c r="L314" i="20" s="1"/>
  <c r="K326" i="20"/>
  <c r="L326" i="20" s="1"/>
  <c r="K332" i="20"/>
  <c r="L332" i="20" s="1"/>
  <c r="K562" i="20"/>
  <c r="L562" i="20" s="1"/>
  <c r="K570" i="20"/>
  <c r="L570" i="20" s="1"/>
  <c r="K578" i="20"/>
  <c r="L578" i="20" s="1"/>
  <c r="K586" i="20"/>
  <c r="L586" i="20" s="1"/>
  <c r="K618" i="20"/>
  <c r="L618" i="20" s="1"/>
  <c r="K653" i="20"/>
  <c r="L653" i="20" s="1"/>
  <c r="K677" i="20"/>
  <c r="L677" i="20" s="1"/>
  <c r="K690" i="20"/>
  <c r="L690" i="20" s="1"/>
  <c r="K57" i="20"/>
  <c r="L57" i="20" s="1"/>
  <c r="K61" i="20"/>
  <c r="L61" i="20" s="1"/>
  <c r="K65" i="20"/>
  <c r="L6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K80" i="20"/>
  <c r="L80" i="20" s="1"/>
  <c r="K88" i="20"/>
  <c r="L88" i="20" s="1"/>
  <c r="K92" i="20"/>
  <c r="L92" i="20" s="1"/>
  <c r="K98" i="20"/>
  <c r="L98" i="20" s="1"/>
  <c r="K122" i="20"/>
  <c r="L122" i="20" s="1"/>
  <c r="K128" i="20"/>
  <c r="L128" i="20" s="1"/>
  <c r="K454" i="20"/>
  <c r="L454" i="20" s="1"/>
  <c r="K462" i="20"/>
  <c r="L462" i="20" s="1"/>
  <c r="K476" i="20"/>
  <c r="L476" i="20" s="1"/>
  <c r="K504" i="20"/>
  <c r="L504" i="20" s="1"/>
  <c r="K512" i="20"/>
  <c r="L512" i="20" s="1"/>
  <c r="K520" i="20"/>
  <c r="L520" i="20" s="1"/>
  <c r="K526" i="20"/>
  <c r="L526" i="20" s="1"/>
  <c r="K534" i="20"/>
  <c r="L534" i="20" s="1"/>
  <c r="K540" i="20"/>
  <c r="L540" i="20" s="1"/>
  <c r="K550" i="20"/>
  <c r="L550" i="20" s="1"/>
  <c r="K319" i="20"/>
  <c r="L319" i="20" s="1"/>
  <c r="K339" i="20"/>
  <c r="L339" i="20" s="1"/>
  <c r="K343" i="20"/>
  <c r="L343" i="20" s="1"/>
  <c r="K347" i="20"/>
  <c r="L347" i="20" s="1"/>
  <c r="K351" i="20"/>
  <c r="L351" i="20" s="1"/>
  <c r="K355" i="20"/>
  <c r="L355" i="20" s="1"/>
  <c r="K359" i="20"/>
  <c r="L359" i="20" s="1"/>
  <c r="K363" i="20"/>
  <c r="L363" i="20" s="1"/>
  <c r="K367" i="20"/>
  <c r="L367" i="20" s="1"/>
  <c r="K371" i="20"/>
  <c r="L371" i="20" s="1"/>
  <c r="K376" i="20"/>
  <c r="L376" i="20" s="1"/>
  <c r="K386" i="20"/>
  <c r="L386" i="20" s="1"/>
  <c r="K390" i="20"/>
  <c r="L390" i="20" s="1"/>
  <c r="K411" i="20"/>
  <c r="L411" i="20" s="1"/>
  <c r="K438" i="20"/>
  <c r="L438" i="20" s="1"/>
  <c r="K565" i="20"/>
  <c r="L565" i="20" s="1"/>
  <c r="K573" i="20"/>
  <c r="L573" i="20" s="1"/>
  <c r="K581" i="20"/>
  <c r="L581" i="20" s="1"/>
  <c r="K589" i="20"/>
  <c r="L589" i="20" s="1"/>
  <c r="K621" i="20"/>
  <c r="L621" i="20" s="1"/>
  <c r="K656" i="20"/>
  <c r="L656" i="20" s="1"/>
  <c r="K680" i="20"/>
  <c r="L680" i="20" s="1"/>
  <c r="K693" i="20"/>
  <c r="L693"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8" i="1"/>
  <c r="J165" i="1"/>
  <c r="J133" i="1"/>
  <c r="J108" i="1"/>
  <c r="J1103" i="1"/>
  <c r="J1072" i="1"/>
  <c r="J930" i="1"/>
  <c r="J918" i="1"/>
  <c r="J772" i="1"/>
  <c r="J566" i="1"/>
  <c r="J156" i="1"/>
  <c r="J140" i="1"/>
  <c r="J115" i="1"/>
  <c r="J1102" i="1"/>
  <c r="J1094" i="1"/>
  <c r="J1084" i="1"/>
  <c r="J1071" i="1"/>
  <c r="J982" i="1"/>
  <c r="J894" i="1"/>
  <c r="J915" i="1"/>
  <c r="J914" i="1"/>
  <c r="J847" i="1"/>
  <c r="J858" i="1"/>
  <c r="J779" i="1"/>
  <c r="J771" i="1"/>
  <c r="J742" i="1"/>
  <c r="J733" i="1"/>
  <c r="J707" i="1"/>
  <c r="J617" i="1"/>
  <c r="J573" i="1"/>
  <c r="J565" i="1"/>
  <c r="J556" i="1"/>
  <c r="J548" i="1"/>
  <c r="J179" i="1"/>
  <c r="J171" i="1"/>
  <c r="J163" i="1"/>
  <c r="J155" i="1"/>
  <c r="J147" i="1"/>
  <c r="J139" i="1"/>
  <c r="J131" i="1"/>
  <c r="J122" i="1"/>
  <c r="J114" i="1"/>
  <c r="J106" i="1"/>
  <c r="J567" i="1"/>
  <c r="J157" i="1"/>
  <c r="J141" i="1"/>
  <c r="J116" i="1"/>
  <c r="J857" i="1"/>
  <c r="J866" i="1"/>
  <c r="J735" i="1"/>
  <c r="J574" i="1"/>
  <c r="J549" i="1"/>
  <c r="J180" i="1"/>
  <c r="J164" i="1"/>
  <c r="J132" i="1"/>
  <c r="J107" i="1"/>
  <c r="J1101" i="1"/>
  <c r="J1093" i="1"/>
  <c r="J1083" i="1"/>
  <c r="J1070" i="1"/>
  <c r="J981" i="1"/>
  <c r="J886" i="1"/>
  <c r="J878" i="1"/>
  <c r="J877" i="1"/>
  <c r="J828" i="1"/>
  <c r="J873" i="1"/>
  <c r="J778" i="1"/>
  <c r="J761" i="1"/>
  <c r="J741" i="1"/>
  <c r="J732" i="1"/>
  <c r="J699" i="1"/>
  <c r="J607" i="1"/>
  <c r="J572" i="1"/>
  <c r="J564" i="1"/>
  <c r="J555" i="1"/>
  <c r="J547" i="1"/>
  <c r="J521" i="1"/>
  <c r="J191" i="1"/>
  <c r="J178" i="1"/>
  <c r="J170" i="1"/>
  <c r="J162" i="1"/>
  <c r="J154" i="1"/>
  <c r="J146" i="1"/>
  <c r="J138" i="1"/>
  <c r="J130" i="1"/>
  <c r="J121" i="1"/>
  <c r="J113" i="1"/>
  <c r="J105" i="1"/>
  <c r="J743" i="1"/>
  <c r="J1100" i="1"/>
  <c r="J1092" i="1"/>
  <c r="J1082" i="1"/>
  <c r="J1069" i="1"/>
  <c r="J988" i="1"/>
  <c r="J980" i="1"/>
  <c r="J890" i="1"/>
  <c r="J840" i="1"/>
  <c r="J839" i="1"/>
  <c r="J830" i="1"/>
  <c r="J853" i="1"/>
  <c r="J777" i="1"/>
  <c r="J760" i="1"/>
  <c r="J740" i="1"/>
  <c r="J731" i="1"/>
  <c r="J691" i="1"/>
  <c r="J606" i="1"/>
  <c r="J571" i="1"/>
  <c r="J563" i="1"/>
  <c r="J554" i="1"/>
  <c r="J546" i="1"/>
  <c r="J520" i="1"/>
  <c r="J190" i="1"/>
  <c r="J177" i="1"/>
  <c r="J169" i="1"/>
  <c r="J161" i="1"/>
  <c r="J153" i="1"/>
  <c r="J145" i="1"/>
  <c r="J137" i="1"/>
  <c r="J129" i="1"/>
  <c r="J120" i="1"/>
  <c r="J112" i="1"/>
  <c r="J596" i="1"/>
  <c r="J538" i="1"/>
  <c r="J173" i="1"/>
  <c r="J149" i="1"/>
  <c r="J125" i="1"/>
  <c r="J1095" i="1"/>
  <c r="J983" i="1"/>
  <c r="J557" i="1"/>
  <c r="J172" i="1"/>
  <c r="J148" i="1"/>
  <c r="J124" i="1"/>
  <c r="J1099" i="1"/>
  <c r="J1081" i="1"/>
  <c r="J1068" i="1"/>
  <c r="J987" i="1"/>
  <c r="J979" i="1"/>
  <c r="J880" i="1"/>
  <c r="J838" i="1"/>
  <c r="J837" i="1"/>
  <c r="J862" i="1"/>
  <c r="J910" i="1"/>
  <c r="J776" i="1"/>
  <c r="J759" i="1"/>
  <c r="J739" i="1"/>
  <c r="J728" i="1"/>
  <c r="J657" i="1"/>
  <c r="J605" i="1"/>
  <c r="J570" i="1"/>
  <c r="J561" i="1"/>
  <c r="J553" i="1"/>
  <c r="J545" i="1"/>
  <c r="J519" i="1"/>
  <c r="J189" i="1"/>
  <c r="J176" i="1"/>
  <c r="J168" i="1"/>
  <c r="J160" i="1"/>
  <c r="J152" i="1"/>
  <c r="J144" i="1"/>
  <c r="J136" i="1"/>
  <c r="J128" i="1"/>
  <c r="J119" i="1"/>
  <c r="J111" i="1"/>
  <c r="J1087" i="1"/>
  <c r="J855" i="1"/>
  <c r="J537" i="1"/>
  <c r="J1098" i="1"/>
  <c r="J1090" i="1"/>
  <c r="J1075" i="1"/>
  <c r="J1067" i="1"/>
  <c r="J986" i="1"/>
  <c r="J865" i="1"/>
  <c r="J854" i="1"/>
  <c r="J904" i="1"/>
  <c r="J916" i="1"/>
  <c r="J821" i="1"/>
  <c r="J775" i="1"/>
  <c r="J746" i="1"/>
  <c r="J738" i="1"/>
  <c r="J721" i="1"/>
  <c r="J649" i="1"/>
  <c r="J598" i="1"/>
  <c r="J569" i="1"/>
  <c r="J560" i="1"/>
  <c r="J552" i="1"/>
  <c r="J544" i="1"/>
  <c r="J188" i="1"/>
  <c r="J175" i="1"/>
  <c r="J167" i="1"/>
  <c r="J159" i="1"/>
  <c r="J151" i="1"/>
  <c r="J143" i="1"/>
  <c r="J135" i="1"/>
  <c r="J127" i="1"/>
  <c r="J118" i="1"/>
  <c r="J110" i="1"/>
  <c r="J101" i="1"/>
  <c r="J1515" i="1"/>
  <c r="J1516" i="1"/>
  <c r="J1517" i="1"/>
  <c r="J1518" i="1"/>
  <c r="J1519" i="1"/>
  <c r="J1512" i="1"/>
  <c r="J1520" i="1"/>
  <c r="J1513" i="1"/>
  <c r="J1514" i="1"/>
  <c r="G297" i="19"/>
  <c r="G70" i="19"/>
  <c r="G136" i="19"/>
  <c r="G176" i="19"/>
  <c r="G201" i="19"/>
  <c r="G289" i="19"/>
  <c r="G616" i="19"/>
  <c r="G242" i="19"/>
  <c r="G542" i="19"/>
  <c r="G169" i="20"/>
  <c r="G242" i="20"/>
  <c r="G219" i="17" s="1"/>
  <c r="G329" i="20"/>
  <c r="G399" i="20"/>
  <c r="G477" i="20"/>
  <c r="G378" i="19"/>
  <c r="G177" i="19"/>
  <c r="G530" i="19"/>
  <c r="G92" i="19"/>
  <c r="G162" i="19"/>
  <c r="G227" i="19"/>
  <c r="G291" i="19"/>
  <c r="G355" i="19"/>
  <c r="G420" i="19"/>
  <c r="G485" i="19"/>
  <c r="G129" i="19"/>
  <c r="G526" i="19"/>
  <c r="G86" i="19"/>
  <c r="G155" i="19"/>
  <c r="G220" i="19"/>
  <c r="G284" i="19"/>
  <c r="G650" i="20"/>
  <c r="G403" i="19"/>
  <c r="G140" i="19"/>
  <c r="G213" i="19"/>
  <c r="G277" i="19"/>
  <c r="G341" i="19"/>
  <c r="G406" i="19"/>
  <c r="G605" i="19"/>
  <c r="G619" i="20"/>
  <c r="G419" i="19"/>
  <c r="G132" i="19"/>
  <c r="G74" i="19"/>
  <c r="G133" i="19"/>
  <c r="G206" i="19"/>
  <c r="G270" i="19"/>
  <c r="G434" i="19"/>
  <c r="G37" i="17"/>
  <c r="G218" i="19"/>
  <c r="G45" i="19"/>
  <c r="G60" i="19"/>
  <c r="G118" i="19"/>
  <c r="G182" i="19"/>
  <c r="G247" i="19"/>
  <c r="G311" i="19"/>
  <c r="G376" i="19"/>
  <c r="G440" i="19"/>
  <c r="G82" i="19"/>
  <c r="G143" i="19"/>
  <c r="G81" i="20"/>
  <c r="G60" i="17" s="1"/>
  <c r="G573" i="20"/>
  <c r="G316" i="19"/>
  <c r="G381" i="19"/>
  <c r="G445" i="19"/>
  <c r="G510" i="19"/>
  <c r="G547" i="19"/>
  <c r="G139" i="20"/>
  <c r="G118" i="17" s="1"/>
  <c r="G203" i="20"/>
  <c r="G183" i="17" s="1"/>
  <c r="G296" i="20"/>
  <c r="G364" i="20"/>
  <c r="G455" i="20"/>
  <c r="G97" i="20"/>
  <c r="G76" i="17" s="1"/>
  <c r="G615" i="20"/>
  <c r="G334" i="19"/>
  <c r="G399" i="19"/>
  <c r="G464" i="19"/>
  <c r="G524" i="19"/>
  <c r="G556" i="19"/>
  <c r="G148" i="20"/>
  <c r="G127" i="17" s="1"/>
  <c r="G329" i="19"/>
  <c r="G112" i="19"/>
  <c r="G168" i="19"/>
  <c r="G217" i="19"/>
  <c r="G249" i="19"/>
  <c r="G370" i="19"/>
  <c r="G93" i="20"/>
  <c r="G72" i="17" s="1"/>
  <c r="G290" i="19"/>
  <c r="G550" i="19"/>
  <c r="G177" i="20"/>
  <c r="G251" i="20"/>
  <c r="G338" i="20"/>
  <c r="G407" i="20"/>
  <c r="G505"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8" i="20"/>
  <c r="G87" i="17" s="1"/>
  <c r="G250" i="19"/>
  <c r="G66" i="19"/>
  <c r="G68" i="19"/>
  <c r="G126" i="19"/>
  <c r="G190" i="19"/>
  <c r="G255" i="19"/>
  <c r="G319" i="19"/>
  <c r="G384" i="19"/>
  <c r="G449" i="19"/>
  <c r="G90" i="19"/>
  <c r="G151" i="19"/>
  <c r="G89" i="20"/>
  <c r="G68" i="17" s="1"/>
  <c r="G324" i="19"/>
  <c r="G389" i="19"/>
  <c r="G454" i="19"/>
  <c r="G518" i="19"/>
  <c r="G551" i="19"/>
  <c r="G146" i="20"/>
  <c r="G125" i="17" s="1"/>
  <c r="G211" i="20"/>
  <c r="G191" i="17" s="1"/>
  <c r="G304" i="20"/>
  <c r="G372" i="20"/>
  <c r="G463" i="20"/>
  <c r="G111" i="20"/>
  <c r="G90" i="17" s="1"/>
  <c r="G623" i="20"/>
  <c r="G342" i="19"/>
  <c r="G407" i="19"/>
  <c r="G472" i="19"/>
  <c r="G528" i="19"/>
  <c r="G560" i="19"/>
  <c r="G156" i="20"/>
  <c r="G135" i="17" s="1"/>
  <c r="G56" i="19"/>
  <c r="G144" i="19"/>
  <c r="G225" i="19"/>
  <c r="G241" i="19"/>
  <c r="G305" i="19"/>
  <c r="G410" i="19"/>
  <c r="G136" i="20"/>
  <c r="G115" i="17" s="1"/>
  <c r="G338" i="19"/>
  <c r="G562" i="19"/>
  <c r="G185" i="20"/>
  <c r="G165" i="17" s="1"/>
  <c r="G263" i="20"/>
  <c r="G346" i="20"/>
  <c r="G422" i="20"/>
  <c r="G513" i="20"/>
  <c r="G87" i="20"/>
  <c r="G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9" i="20"/>
  <c r="G298" i="19"/>
  <c r="G87" i="19"/>
  <c r="G75" i="19"/>
  <c r="G134" i="19"/>
  <c r="G199" i="19"/>
  <c r="G263" i="19"/>
  <c r="G327" i="19"/>
  <c r="G392" i="19"/>
  <c r="G31" i="19"/>
  <c r="G97" i="19"/>
  <c r="G159" i="19"/>
  <c r="G95" i="20"/>
  <c r="G74" i="17" s="1"/>
  <c r="G589" i="20"/>
  <c r="G332" i="19"/>
  <c r="G397" i="19"/>
  <c r="G462" i="19"/>
  <c r="G523" i="19"/>
  <c r="G555" i="19"/>
  <c r="G154" i="20"/>
  <c r="G133" i="17" s="1"/>
  <c r="G98" i="19"/>
  <c r="G192" i="19"/>
  <c r="G273" i="19"/>
  <c r="G281" i="19"/>
  <c r="G32" i="19"/>
  <c r="G426" i="19"/>
  <c r="G682" i="20"/>
  <c r="G387" i="19"/>
  <c r="G570" i="19"/>
  <c r="G193" i="20"/>
  <c r="G173" i="17" s="1"/>
  <c r="G271" i="20"/>
  <c r="G354" i="20"/>
  <c r="G430" i="20"/>
  <c r="G521" i="20"/>
  <c r="G122" i="20"/>
  <c r="G101"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4" i="20"/>
  <c r="G354" i="19"/>
  <c r="G124" i="19"/>
  <c r="G81" i="19"/>
  <c r="G142" i="19"/>
  <c r="G207" i="19"/>
  <c r="G271" i="19"/>
  <c r="G335" i="19"/>
  <c r="G400" i="19"/>
  <c r="G39" i="19"/>
  <c r="G104" i="19"/>
  <c r="G615" i="19"/>
  <c r="G103" i="20"/>
  <c r="G82" i="17" s="1"/>
  <c r="G621" i="20"/>
  <c r="G340" i="19"/>
  <c r="G405" i="19"/>
  <c r="G470" i="19"/>
  <c r="G527" i="19"/>
  <c r="G559" i="19"/>
  <c r="G162" i="20"/>
  <c r="G142" i="17" s="1"/>
  <c r="G227" i="20"/>
  <c r="G207" i="17" s="1"/>
  <c r="G320" i="20"/>
  <c r="G393" i="20"/>
  <c r="G479" i="20"/>
  <c r="G566" i="20"/>
  <c r="G125" i="20"/>
  <c r="G104" i="17" s="1"/>
  <c r="G678" i="20"/>
  <c r="G358" i="19"/>
  <c r="G423" i="19"/>
  <c r="G488" i="19"/>
  <c r="G536" i="19"/>
  <c r="G568" i="19"/>
  <c r="G173" i="20"/>
  <c r="G247" i="20"/>
  <c r="G333" i="20"/>
  <c r="G403" i="20"/>
  <c r="G509" i="20"/>
  <c r="G465" i="19"/>
  <c r="G611" i="19"/>
  <c r="G152" i="19"/>
  <c r="G265" i="19"/>
  <c r="G345" i="19"/>
  <c r="G337" i="19"/>
  <c r="G77" i="19"/>
  <c r="G459" i="19"/>
  <c r="G49" i="19"/>
  <c r="G435" i="19"/>
  <c r="G627" i="19"/>
  <c r="G201" i="20"/>
  <c r="G181" i="17" s="1"/>
  <c r="G294" i="20"/>
  <c r="G362" i="20"/>
  <c r="G438" i="20"/>
  <c r="G529" i="20"/>
  <c r="G587"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5" i="20"/>
  <c r="G395" i="19"/>
  <c r="G30" i="19"/>
  <c r="G89" i="19"/>
  <c r="G150" i="19"/>
  <c r="G215" i="19"/>
  <c r="G279" i="19"/>
  <c r="G343" i="19"/>
  <c r="G408" i="19"/>
  <c r="G55" i="19"/>
  <c r="G111" i="19"/>
  <c r="G607" i="19"/>
  <c r="G110" i="20"/>
  <c r="G89" i="17" s="1"/>
  <c r="G652" i="20"/>
  <c r="G348" i="19"/>
  <c r="G413" i="19"/>
  <c r="G478" i="19"/>
  <c r="G531" i="19"/>
  <c r="G563" i="19"/>
  <c r="G171" i="20"/>
  <c r="G245" i="20"/>
  <c r="G331" i="20"/>
  <c r="G401" i="20"/>
  <c r="G507" i="20"/>
  <c r="G41" i="17"/>
  <c r="G132" i="20"/>
  <c r="G111" i="17" s="1"/>
  <c r="G691" i="20"/>
  <c r="G367" i="19"/>
  <c r="G431" i="19"/>
  <c r="G496" i="19"/>
  <c r="G540" i="19"/>
  <c r="G572" i="19"/>
  <c r="G181" i="20"/>
  <c r="G259" i="20"/>
  <c r="G342" i="20"/>
  <c r="G411" i="20"/>
  <c r="G517" i="20"/>
  <c r="G473" i="19"/>
  <c r="G209" i="19"/>
  <c r="G321" i="19"/>
  <c r="G40" i="19"/>
  <c r="G62" i="19"/>
  <c r="G120" i="19"/>
  <c r="G475" i="19"/>
  <c r="G106" i="19"/>
  <c r="G484" i="19"/>
  <c r="G144" i="20"/>
  <c r="G123" i="17" s="1"/>
  <c r="G209" i="20"/>
  <c r="G189" i="17" s="1"/>
  <c r="G302" i="20"/>
  <c r="G370" i="20"/>
  <c r="G453" i="20"/>
  <c r="G537" i="20"/>
  <c r="G33" i="19"/>
  <c r="G411" i="19"/>
  <c r="G64" i="19"/>
  <c r="G138" i="19"/>
  <c r="G203" i="19"/>
  <c r="G267" i="19"/>
  <c r="G331" i="19"/>
  <c r="G396" i="19"/>
  <c r="G461" i="19"/>
  <c r="G386" i="19"/>
  <c r="G379" i="19"/>
  <c r="G58" i="19"/>
  <c r="G131" i="19"/>
  <c r="G195" i="19"/>
  <c r="G260" i="19"/>
  <c r="G47" i="17"/>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6" i="20"/>
  <c r="G95" i="17" s="1"/>
  <c r="G676" i="20"/>
  <c r="G356" i="19"/>
  <c r="G421" i="19"/>
  <c r="G486" i="19"/>
  <c r="G535" i="19"/>
  <c r="G567" i="19"/>
  <c r="G179" i="20"/>
  <c r="G253" i="20"/>
  <c r="G340" i="20"/>
  <c r="G409" i="20"/>
  <c r="G515" i="20"/>
  <c r="G76" i="20"/>
  <c r="G55" i="17" s="1"/>
  <c r="G567" i="20"/>
  <c r="G310" i="19"/>
  <c r="G375" i="19"/>
  <c r="G439" i="19"/>
  <c r="G504" i="19"/>
  <c r="G544" i="19"/>
  <c r="G630" i="19"/>
  <c r="G189" i="20"/>
  <c r="G169" i="17" s="1"/>
  <c r="G267" i="20"/>
  <c r="G350" i="20"/>
  <c r="G426" i="20"/>
  <c r="G525" i="20"/>
  <c r="G481" i="19"/>
  <c r="G257" i="19"/>
  <c r="G184" i="19"/>
  <c r="G152" i="20"/>
  <c r="G131" i="17" s="1"/>
  <c r="G461" i="20"/>
  <c r="G72" i="19"/>
  <c r="G339" i="19"/>
  <c r="G427" i="19"/>
  <c r="G268" i="19"/>
  <c r="G196" i="19"/>
  <c r="G619" i="19"/>
  <c r="G59" i="19"/>
  <c r="G402" i="19"/>
  <c r="G47" i="19"/>
  <c r="G295" i="19"/>
  <c r="G127" i="19"/>
  <c r="G365" i="19"/>
  <c r="G571" i="19"/>
  <c r="G348" i="20"/>
  <c r="G558" i="20"/>
  <c r="G326" i="19"/>
  <c r="G512" i="19"/>
  <c r="G165" i="20"/>
  <c r="G144" i="17" s="1"/>
  <c r="G306" i="20"/>
  <c r="G434" i="20"/>
  <c r="G560" i="20"/>
  <c r="G595" i="19"/>
  <c r="G106" i="20"/>
  <c r="G85" i="17" s="1"/>
  <c r="G191" i="19"/>
  <c r="G256" i="19"/>
  <c r="G320" i="19"/>
  <c r="G385" i="19"/>
  <c r="G450" i="19"/>
  <c r="G514" i="19"/>
  <c r="G549" i="19"/>
  <c r="G142" i="20"/>
  <c r="G121" i="17" s="1"/>
  <c r="G463" i="19"/>
  <c r="G625" i="19"/>
  <c r="G82" i="20"/>
  <c r="G61" i="17" s="1"/>
  <c r="G170" i="20"/>
  <c r="G243" i="20"/>
  <c r="G220" i="17" s="1"/>
  <c r="G330" i="20"/>
  <c r="G400" i="20"/>
  <c r="G506" i="20"/>
  <c r="G580" i="20"/>
  <c r="G705" i="20"/>
  <c r="G744" i="20"/>
  <c r="G596" i="19"/>
  <c r="G119" i="20"/>
  <c r="G98" i="17" s="1"/>
  <c r="G188" i="20"/>
  <c r="G168" i="17" s="1"/>
  <c r="G266" i="20"/>
  <c r="G349" i="20"/>
  <c r="G425" i="20"/>
  <c r="G524" i="20"/>
  <c r="G622" i="20"/>
  <c r="G714" i="20"/>
  <c r="G753" i="20"/>
  <c r="G586" i="19"/>
  <c r="G121" i="20"/>
  <c r="G100" i="17" s="1"/>
  <c r="G182" i="20"/>
  <c r="G268" i="20"/>
  <c r="G351" i="20"/>
  <c r="G427" i="20"/>
  <c r="G518" i="20"/>
  <c r="G584" i="20"/>
  <c r="G707" i="20"/>
  <c r="G746" i="20"/>
  <c r="G261" i="20"/>
  <c r="G344" i="20"/>
  <c r="G413" i="20"/>
  <c r="G511" i="20"/>
  <c r="G577" i="20"/>
  <c r="G626" i="19"/>
  <c r="G88" i="20"/>
  <c r="G67" i="17" s="1"/>
  <c r="G143" i="20"/>
  <c r="G122" i="17" s="1"/>
  <c r="G208" i="20"/>
  <c r="G188" i="17" s="1"/>
  <c r="G301" i="20"/>
  <c r="G369" i="20"/>
  <c r="G452" i="20"/>
  <c r="G536" i="20"/>
  <c r="G649" i="20"/>
  <c r="G716" i="20"/>
  <c r="G755" i="20"/>
  <c r="G216" i="20"/>
  <c r="G196" i="17" s="1"/>
  <c r="G309" i="20"/>
  <c r="G377" i="20"/>
  <c r="G313" i="19"/>
  <c r="G233" i="19"/>
  <c r="G160" i="20"/>
  <c r="G139" i="17" s="1"/>
  <c r="G469" i="20"/>
  <c r="G85" i="19"/>
  <c r="G347" i="19"/>
  <c r="G476" i="19"/>
  <c r="G276" i="19"/>
  <c r="G205" i="19"/>
  <c r="G613" i="19"/>
  <c r="G67" i="19"/>
  <c r="G418" i="19"/>
  <c r="G54" i="19"/>
  <c r="G303" i="19"/>
  <c r="G135" i="19"/>
  <c r="G373" i="19"/>
  <c r="G631" i="19"/>
  <c r="G356" i="20"/>
  <c r="G83" i="20"/>
  <c r="G62" i="17" s="1"/>
  <c r="G350" i="19"/>
  <c r="G520" i="19"/>
  <c r="G197" i="20"/>
  <c r="G177" i="17" s="1"/>
  <c r="G314" i="20"/>
  <c r="G457" i="20"/>
  <c r="G457" i="19"/>
  <c r="G587" i="19"/>
  <c r="G112" i="20"/>
  <c r="G91" i="17" s="1"/>
  <c r="G200" i="19"/>
  <c r="G264" i="19"/>
  <c r="G328" i="19"/>
  <c r="G393" i="19"/>
  <c r="G458" i="19"/>
  <c r="G521" i="19"/>
  <c r="G553" i="19"/>
  <c r="G150" i="20"/>
  <c r="G129" i="17" s="1"/>
  <c r="G471" i="19"/>
  <c r="G620" i="19"/>
  <c r="G96" i="20"/>
  <c r="G75" i="17" s="1"/>
  <c r="G178" i="20"/>
  <c r="G157" i="17" s="1"/>
  <c r="G252" i="20"/>
  <c r="G339" i="20"/>
  <c r="G408" i="20"/>
  <c r="G514" i="20"/>
  <c r="G588" i="20"/>
  <c r="G709" i="20"/>
  <c r="G748" i="20"/>
  <c r="G588" i="19"/>
  <c r="G126" i="20"/>
  <c r="G105" i="17" s="1"/>
  <c r="G274" i="20"/>
  <c r="G357" i="20"/>
  <c r="G433" i="20"/>
  <c r="G532" i="20"/>
  <c r="G653" i="20"/>
  <c r="G757" i="20"/>
  <c r="G46" i="17"/>
  <c r="G128" i="20"/>
  <c r="G107" i="17" s="1"/>
  <c r="G190" i="20"/>
  <c r="G170" i="17" s="1"/>
  <c r="G291" i="20"/>
  <c r="G359" i="20"/>
  <c r="G435" i="20"/>
  <c r="G526" i="20"/>
  <c r="G616" i="20"/>
  <c r="G711" i="20"/>
  <c r="G750" i="20"/>
  <c r="G269" i="20"/>
  <c r="G352" i="20"/>
  <c r="G428" i="20"/>
  <c r="G519" i="20"/>
  <c r="G585" i="20"/>
  <c r="G621" i="19"/>
  <c r="G94" i="20"/>
  <c r="G73" i="17" s="1"/>
  <c r="G151" i="20"/>
  <c r="G130" i="17" s="1"/>
  <c r="G48" i="19"/>
  <c r="G491" i="19"/>
  <c r="G217" i="20"/>
  <c r="G197" i="17" s="1"/>
  <c r="G146" i="19"/>
  <c r="G404" i="19"/>
  <c r="G65" i="19"/>
  <c r="G114" i="20"/>
  <c r="G93" i="17" s="1"/>
  <c r="G261" i="19"/>
  <c r="G101" i="20"/>
  <c r="G80" i="17" s="1"/>
  <c r="G117" i="19"/>
  <c r="G515" i="19"/>
  <c r="G103" i="19"/>
  <c r="G359" i="19"/>
  <c r="G591" i="19"/>
  <c r="G429" i="19"/>
  <c r="G187" i="20"/>
  <c r="G167" i="17" s="1"/>
  <c r="G385" i="20"/>
  <c r="G90" i="20"/>
  <c r="G69" i="17" s="1"/>
  <c r="G383" i="19"/>
  <c r="G532" i="19"/>
  <c r="G205" i="20"/>
  <c r="G325" i="20"/>
  <c r="G465" i="20"/>
  <c r="G489" i="19"/>
  <c r="G120" i="20"/>
  <c r="G99" i="17" s="1"/>
  <c r="G208" i="19"/>
  <c r="G272" i="19"/>
  <c r="G336" i="19"/>
  <c r="G401" i="19"/>
  <c r="G466" i="19"/>
  <c r="G525" i="19"/>
  <c r="G557" i="19"/>
  <c r="G158" i="20"/>
  <c r="G137" i="17" s="1"/>
  <c r="G479" i="19"/>
  <c r="G614" i="19"/>
  <c r="G104" i="20"/>
  <c r="G83" i="17" s="1"/>
  <c r="G186" i="20"/>
  <c r="G166" i="17" s="1"/>
  <c r="G264" i="20"/>
  <c r="G347" i="20"/>
  <c r="G423" i="20"/>
  <c r="G522" i="20"/>
  <c r="G620" i="20"/>
  <c r="G713" i="20"/>
  <c r="G752" i="20"/>
  <c r="G34" i="17"/>
  <c r="G133" i="20"/>
  <c r="G112" i="17" s="1"/>
  <c r="G204" i="20"/>
  <c r="G184" i="17" s="1"/>
  <c r="G297" i="20"/>
  <c r="G365" i="20"/>
  <c r="G456" i="20"/>
  <c r="G677" i="20"/>
  <c r="G729" i="20"/>
  <c r="G633" i="19"/>
  <c r="G79" i="20"/>
  <c r="G58" i="17" s="1"/>
  <c r="G135" i="20"/>
  <c r="G114" i="17" s="1"/>
  <c r="G198" i="20"/>
  <c r="G178" i="17" s="1"/>
  <c r="G299" i="20"/>
  <c r="G367" i="20"/>
  <c r="G450" i="20"/>
  <c r="G534" i="20"/>
  <c r="G624" i="20"/>
  <c r="G715" i="20"/>
  <c r="G754" i="20"/>
  <c r="G292" i="20"/>
  <c r="G360" i="20"/>
  <c r="G436" i="20"/>
  <c r="G527" i="20"/>
  <c r="G617" i="20"/>
  <c r="G608" i="19"/>
  <c r="G102" i="20"/>
  <c r="G81" i="17" s="1"/>
  <c r="G159" i="20"/>
  <c r="G138" i="17" s="1"/>
  <c r="G224" i="20"/>
  <c r="G204" i="17" s="1"/>
  <c r="G317" i="20"/>
  <c r="G390" i="20"/>
  <c r="G468" i="20"/>
  <c r="G681" i="20"/>
  <c r="G731" i="20"/>
  <c r="G91" i="19"/>
  <c r="G507" i="19"/>
  <c r="G225" i="20"/>
  <c r="G205" i="17" s="1"/>
  <c r="G564" i="20"/>
  <c r="G154" i="19"/>
  <c r="G412" i="19"/>
  <c r="G79" i="19"/>
  <c r="G571" i="20"/>
  <c r="G269" i="19"/>
  <c r="G129" i="20"/>
  <c r="G108" i="17" s="1"/>
  <c r="G125" i="19"/>
  <c r="G609" i="19"/>
  <c r="G110" i="19"/>
  <c r="G368" i="19"/>
  <c r="G39" i="17"/>
  <c r="G437" i="19"/>
  <c r="G195" i="20"/>
  <c r="G175" i="17" s="1"/>
  <c r="G424" i="20"/>
  <c r="G118" i="20"/>
  <c r="G97" i="17" s="1"/>
  <c r="G391" i="19"/>
  <c r="G548" i="19"/>
  <c r="G213" i="20"/>
  <c r="G193" i="17" s="1"/>
  <c r="G358" i="20"/>
  <c r="G473" i="20"/>
  <c r="G497" i="19"/>
  <c r="G45" i="17"/>
  <c r="G127" i="20"/>
  <c r="G106" i="17" s="1"/>
  <c r="G216" i="19"/>
  <c r="G280" i="19"/>
  <c r="G344" i="19"/>
  <c r="G409" i="19"/>
  <c r="G474" i="19"/>
  <c r="G529" i="19"/>
  <c r="G561" i="19"/>
  <c r="G167" i="20"/>
  <c r="G146" i="17" s="1"/>
  <c r="G487" i="19"/>
  <c r="G606" i="19"/>
  <c r="G117" i="20"/>
  <c r="G96" i="17" s="1"/>
  <c r="G194" i="20"/>
  <c r="G174" i="17" s="1"/>
  <c r="G272" i="20"/>
  <c r="G355" i="20"/>
  <c r="G431" i="20"/>
  <c r="G530" i="20"/>
  <c r="G651" i="20"/>
  <c r="G717" i="20"/>
  <c r="G756" i="20"/>
  <c r="G44" i="17"/>
  <c r="G147" i="20"/>
  <c r="G126" i="17" s="1"/>
  <c r="G212" i="20"/>
  <c r="G192" i="17" s="1"/>
  <c r="G305" i="20"/>
  <c r="G373" i="20"/>
  <c r="G464" i="20"/>
  <c r="G690" i="20"/>
  <c r="G733" i="20"/>
  <c r="G628" i="19"/>
  <c r="G86" i="20"/>
  <c r="G65" i="17" s="1"/>
  <c r="G141" i="20"/>
  <c r="G120" i="17" s="1"/>
  <c r="G206" i="20"/>
  <c r="G186" i="17" s="1"/>
  <c r="G307" i="20"/>
  <c r="G375" i="20"/>
  <c r="G458" i="20"/>
  <c r="G655" i="20"/>
  <c r="G726" i="20"/>
  <c r="G758" i="20"/>
  <c r="G300" i="20"/>
  <c r="G368" i="20"/>
  <c r="G451" i="20"/>
  <c r="G535" i="20"/>
  <c r="G625" i="20"/>
  <c r="G600" i="19"/>
  <c r="G109" i="20"/>
  <c r="G88" i="17" s="1"/>
  <c r="G168" i="20"/>
  <c r="G147" i="17" s="1"/>
  <c r="G241" i="20"/>
  <c r="G218" i="17" s="1"/>
  <c r="G328" i="20"/>
  <c r="G398" i="20"/>
  <c r="G476" i="20"/>
  <c r="G563" i="20"/>
  <c r="G694" i="20"/>
  <c r="G735" i="20"/>
  <c r="G739" i="20"/>
  <c r="G743" i="20"/>
  <c r="G83" i="19"/>
  <c r="G145" i="19"/>
  <c r="G310" i="20"/>
  <c r="G71" i="19"/>
  <c r="G211" i="19"/>
  <c r="G469" i="19"/>
  <c r="G139" i="19"/>
  <c r="G306" i="19"/>
  <c r="G325" i="19"/>
  <c r="G330" i="19"/>
  <c r="G181" i="19"/>
  <c r="G113" i="19"/>
  <c r="G166" i="19"/>
  <c r="G424" i="19"/>
  <c r="G131" i="20"/>
  <c r="G110" i="17" s="1"/>
  <c r="G494" i="19"/>
  <c r="G219" i="20"/>
  <c r="G199" i="17" s="1"/>
  <c r="G432" i="20"/>
  <c r="G575" i="20"/>
  <c r="G415" i="19"/>
  <c r="G552" i="19"/>
  <c r="G221" i="20"/>
  <c r="G201" i="17" s="1"/>
  <c r="G366" i="20"/>
  <c r="G481" i="20"/>
  <c r="G505" i="19"/>
  <c r="G78" i="20"/>
  <c r="G57" i="17" s="1"/>
  <c r="G134" i="20"/>
  <c r="G113" i="17" s="1"/>
  <c r="G224" i="19"/>
  <c r="G288" i="19"/>
  <c r="G352" i="19"/>
  <c r="G417" i="19"/>
  <c r="G482" i="19"/>
  <c r="G533" i="19"/>
  <c r="G565" i="19"/>
  <c r="G175" i="20"/>
  <c r="G154" i="17" s="1"/>
  <c r="G495" i="19"/>
  <c r="G598" i="19"/>
  <c r="G124" i="20"/>
  <c r="G103" i="17" s="1"/>
  <c r="G202" i="20"/>
  <c r="G182" i="17" s="1"/>
  <c r="G295" i="20"/>
  <c r="G363" i="20"/>
  <c r="G454" i="20"/>
  <c r="G538" i="20"/>
  <c r="G503" i="17" s="1"/>
  <c r="G675" i="20"/>
  <c r="G728" i="20"/>
  <c r="G629" i="19"/>
  <c r="G77" i="20"/>
  <c r="G56" i="17" s="1"/>
  <c r="G155" i="20"/>
  <c r="G134" i="17" s="1"/>
  <c r="G220" i="20"/>
  <c r="G200" i="17" s="1"/>
  <c r="G313" i="20"/>
  <c r="G386" i="20"/>
  <c r="G472" i="20"/>
  <c r="G559" i="20"/>
  <c r="G698" i="20"/>
  <c r="G737" i="20"/>
  <c r="G617" i="19"/>
  <c r="G92" i="20"/>
  <c r="G71" i="17" s="1"/>
  <c r="G149" i="20"/>
  <c r="G128" i="17" s="1"/>
  <c r="G214" i="20"/>
  <c r="G315" i="20"/>
  <c r="G388" i="20"/>
  <c r="G466" i="20"/>
  <c r="G679" i="20"/>
  <c r="G730" i="20"/>
  <c r="G207" i="20"/>
  <c r="G187" i="17" s="1"/>
  <c r="G308" i="20"/>
  <c r="G376" i="20"/>
  <c r="G459" i="20"/>
  <c r="G543" i="20"/>
  <c r="G656" i="20"/>
  <c r="G592" i="19"/>
  <c r="G115" i="20"/>
  <c r="G94" i="17" s="1"/>
  <c r="G176" i="20"/>
  <c r="G155" i="17" s="1"/>
  <c r="G250" i="20"/>
  <c r="G337" i="20"/>
  <c r="G406" i="20"/>
  <c r="G504" i="20"/>
  <c r="G570" i="20"/>
  <c r="G700" i="20"/>
  <c r="G128" i="19"/>
  <c r="G193" i="19"/>
  <c r="G318" i="20"/>
  <c r="G121" i="19"/>
  <c r="G219" i="19"/>
  <c r="G477" i="19"/>
  <c r="G147" i="19"/>
  <c r="G346" i="19"/>
  <c r="G333" i="19"/>
  <c r="G371" i="19"/>
  <c r="G189" i="19"/>
  <c r="G161" i="19"/>
  <c r="G174" i="19"/>
  <c r="G432" i="19"/>
  <c r="G138" i="20"/>
  <c r="G117" i="17" s="1"/>
  <c r="G502" i="19"/>
  <c r="G265" i="20"/>
  <c r="G471" i="20"/>
  <c r="G583" i="20"/>
  <c r="G448" i="19"/>
  <c r="G564" i="19"/>
  <c r="G236" i="20"/>
  <c r="G216" i="17" s="1"/>
  <c r="G374" i="20"/>
  <c r="G533" i="20"/>
  <c r="G513" i="19"/>
  <c r="G85" i="20"/>
  <c r="G64" i="17" s="1"/>
  <c r="G167" i="19"/>
  <c r="G232" i="19"/>
  <c r="G296" i="19"/>
  <c r="G360" i="19"/>
  <c r="G425" i="19"/>
  <c r="G490" i="19"/>
  <c r="G537" i="19"/>
  <c r="G569" i="19"/>
  <c r="G183" i="20"/>
  <c r="G163" i="17" s="1"/>
  <c r="G503" i="19"/>
  <c r="G590" i="19"/>
  <c r="G145" i="20"/>
  <c r="G124" i="17" s="1"/>
  <c r="G210" i="20"/>
  <c r="G303" i="20"/>
  <c r="G371" i="20"/>
  <c r="G462" i="20"/>
  <c r="G683" i="20"/>
  <c r="G732" i="20"/>
  <c r="G623" i="19"/>
  <c r="G84" i="20"/>
  <c r="G63" i="17" s="1"/>
  <c r="G164" i="20"/>
  <c r="G143" i="17" s="1"/>
  <c r="G228" i="20"/>
  <c r="G208" i="17" s="1"/>
  <c r="G324" i="20"/>
  <c r="G394" i="20"/>
  <c r="G480" i="20"/>
  <c r="G574" i="20"/>
  <c r="G702" i="20"/>
  <c r="G741" i="20"/>
  <c r="G610" i="19"/>
  <c r="G100" i="20"/>
  <c r="G79" i="17" s="1"/>
  <c r="G157" i="20"/>
  <c r="G136" i="17" s="1"/>
  <c r="G222" i="20"/>
  <c r="G202" i="17" s="1"/>
  <c r="G326" i="20"/>
  <c r="G396" i="20"/>
  <c r="G474" i="20"/>
  <c r="G561" i="20"/>
  <c r="G692" i="20"/>
  <c r="G734" i="20"/>
  <c r="G215" i="20"/>
  <c r="G195" i="17" s="1"/>
  <c r="G316" i="20"/>
  <c r="G389" i="20"/>
  <c r="G467" i="20"/>
  <c r="G680" i="20"/>
  <c r="G584" i="19"/>
  <c r="G184" i="20"/>
  <c r="G262" i="20"/>
  <c r="G345" i="20"/>
  <c r="G421" i="20"/>
  <c r="G512" i="20"/>
  <c r="G578" i="20"/>
  <c r="G704" i="20"/>
  <c r="G105" i="19"/>
  <c r="G522" i="19"/>
  <c r="G383" i="20"/>
  <c r="G460" i="19"/>
  <c r="G275" i="19"/>
  <c r="G585" i="19"/>
  <c r="G204" i="19"/>
  <c r="G94" i="19"/>
  <c r="G390" i="19"/>
  <c r="G101" i="19"/>
  <c r="G254" i="19"/>
  <c r="G508" i="19"/>
  <c r="G231" i="19"/>
  <c r="G69" i="19"/>
  <c r="G689" i="20"/>
  <c r="G539" i="19"/>
  <c r="G273" i="20"/>
  <c r="G523" i="20"/>
  <c r="G654" i="20"/>
  <c r="G456" i="19"/>
  <c r="G624" i="19"/>
  <c r="G290" i="20"/>
  <c r="G387" i="20"/>
  <c r="G618" i="19"/>
  <c r="G91" i="20"/>
  <c r="G70" i="17" s="1"/>
  <c r="G175" i="19"/>
  <c r="G240" i="19"/>
  <c r="G304" i="19"/>
  <c r="G369" i="19"/>
  <c r="G433" i="19"/>
  <c r="G498" i="19"/>
  <c r="G541" i="19"/>
  <c r="G573" i="19"/>
  <c r="G191" i="20"/>
  <c r="G171" i="17" s="1"/>
  <c r="G160" i="19"/>
  <c r="G398" i="19"/>
  <c r="G312" i="20"/>
  <c r="G603" i="19"/>
  <c r="G545" i="19"/>
  <c r="G161" i="20"/>
  <c r="G140" i="17" s="1"/>
  <c r="G478" i="20"/>
  <c r="G604" i="19"/>
  <c r="G341" i="20"/>
  <c r="G710" i="20"/>
  <c r="G174" i="20"/>
  <c r="G510" i="20"/>
  <c r="G249" i="20"/>
  <c r="G569" i="20"/>
  <c r="G200" i="20"/>
  <c r="G180" i="17" s="1"/>
  <c r="G520" i="20"/>
  <c r="G727" i="20"/>
  <c r="G107" i="20"/>
  <c r="G86" i="17" s="1"/>
  <c r="G130" i="20"/>
  <c r="G109" i="17" s="1"/>
  <c r="G612" i="19"/>
  <c r="G460" i="20"/>
  <c r="G534" i="19"/>
  <c r="G108" i="19"/>
  <c r="G531" i="20"/>
  <c r="G99" i="20"/>
  <c r="G78" i="17" s="1"/>
  <c r="G634" i="19"/>
  <c r="G218" i="20"/>
  <c r="G198" i="17" s="1"/>
  <c r="G565" i="20"/>
  <c r="G98" i="20"/>
  <c r="G77" i="17" s="1"/>
  <c r="G402" i="20"/>
  <c r="G745" i="20"/>
  <c r="G248" i="20"/>
  <c r="G568" i="20"/>
  <c r="G327" i="20"/>
  <c r="G693" i="20"/>
  <c r="G270" i="20"/>
  <c r="G528" i="20"/>
  <c r="G747" i="20"/>
  <c r="G361" i="20"/>
  <c r="G76" i="19"/>
  <c r="G736" i="20"/>
  <c r="G475" i="20"/>
  <c r="G153" i="20"/>
  <c r="G132" i="17" s="1"/>
  <c r="G482" i="20"/>
  <c r="G712" i="20"/>
  <c r="G391" i="20"/>
  <c r="G262" i="19"/>
  <c r="G318" i="19"/>
  <c r="G183" i="19"/>
  <c r="G199" i="20"/>
  <c r="G179" i="17" s="1"/>
  <c r="G226" i="20"/>
  <c r="G206" i="17" s="1"/>
  <c r="G572" i="20"/>
  <c r="G105" i="20"/>
  <c r="G84" i="17" s="1"/>
  <c r="G410" i="20"/>
  <c r="G749" i="20"/>
  <c r="G260" i="20"/>
  <c r="G576" i="20"/>
  <c r="G335" i="20"/>
  <c r="G632" i="19"/>
  <c r="G293" i="20"/>
  <c r="G751" i="20"/>
  <c r="G84" i="19"/>
  <c r="G40" i="17"/>
  <c r="G404" i="20"/>
  <c r="G429" i="20"/>
  <c r="G332" i="20"/>
  <c r="G562" i="20"/>
  <c r="G500" i="19"/>
  <c r="G554" i="19"/>
  <c r="G480" i="19"/>
  <c r="G248" i="19"/>
  <c r="G511" i="19"/>
  <c r="G311" i="20"/>
  <c r="G696" i="20"/>
  <c r="G172" i="20"/>
  <c r="G508" i="20"/>
  <c r="G602" i="19"/>
  <c r="G334" i="20"/>
  <c r="G699" i="20"/>
  <c r="G397" i="20"/>
  <c r="G38" i="17"/>
  <c r="G353" i="20"/>
  <c r="G586" i="20"/>
  <c r="G377" i="19"/>
  <c r="G582" i="20"/>
  <c r="G470" i="20"/>
  <c r="G223" i="20"/>
  <c r="G203" i="17" s="1"/>
  <c r="G283" i="19"/>
  <c r="G239" i="19"/>
  <c r="G140" i="20"/>
  <c r="G119" i="17" s="1"/>
  <c r="G312" i="19"/>
  <c r="G519" i="19"/>
  <c r="G701" i="20"/>
  <c r="G180" i="20"/>
  <c r="G516" i="20"/>
  <c r="G594" i="19"/>
  <c r="G343" i="20"/>
  <c r="G703" i="20"/>
  <c r="G405" i="20"/>
  <c r="G80" i="20"/>
  <c r="G59" i="17" s="1"/>
  <c r="G618" i="20"/>
  <c r="G298" i="20"/>
  <c r="G384" i="20"/>
  <c r="G246" i="20"/>
  <c r="G738" i="20"/>
  <c r="G657" i="20"/>
  <c r="G706" i="20"/>
  <c r="G192" i="20"/>
  <c r="G172" i="17" s="1"/>
  <c r="G212" i="19"/>
  <c r="G697" i="20"/>
  <c r="G395" i="20"/>
  <c r="G441" i="19"/>
  <c r="G75" i="20"/>
  <c r="G54" i="17" s="1"/>
  <c r="G392" i="20"/>
  <c r="G740" i="20"/>
  <c r="G258" i="20"/>
  <c r="G614" i="20"/>
  <c r="G113" i="20"/>
  <c r="G92" i="17" s="1"/>
  <c r="G412" i="20"/>
  <c r="G742" i="20"/>
  <c r="G137" i="20"/>
  <c r="G116" i="17" s="1"/>
  <c r="G437" i="20"/>
  <c r="G708" i="20"/>
  <c r="G116" i="19"/>
  <c r="G543" i="19"/>
  <c r="G506" i="19"/>
  <c r="G166" i="20"/>
  <c r="G145" i="17" s="1"/>
  <c r="G36" i="17"/>
  <c r="J1097" i="1"/>
  <c r="J1074" i="1"/>
  <c r="J1066" i="1"/>
  <c r="J985" i="1"/>
  <c r="J852" i="1"/>
  <c r="J911" i="1"/>
  <c r="J843" i="1"/>
  <c r="J868" i="1"/>
  <c r="J820" i="1"/>
  <c r="J774" i="1"/>
  <c r="J745" i="1"/>
  <c r="J737" i="1"/>
  <c r="J720" i="1"/>
  <c r="J641" i="1"/>
  <c r="J597" i="1"/>
  <c r="J568" i="1"/>
  <c r="J559" i="1"/>
  <c r="J551" i="1"/>
  <c r="J539"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1" i="20"/>
  <c r="J331" i="20" s="1"/>
  <c r="I266" i="19"/>
  <c r="J266" i="19" s="1"/>
  <c r="L266" i="19" s="1"/>
  <c r="I292" i="19"/>
  <c r="J292" i="19" s="1"/>
  <c r="L292" i="19" s="1"/>
  <c r="I358" i="20"/>
  <c r="J358" i="20" s="1"/>
  <c r="I389" i="20"/>
  <c r="J389" i="20" s="1"/>
  <c r="I318" i="19"/>
  <c r="J318" i="19" s="1"/>
  <c r="L318" i="19" s="1"/>
  <c r="I437" i="20"/>
  <c r="J437" i="20" s="1"/>
  <c r="I359" i="19"/>
  <c r="J359" i="19" s="1"/>
  <c r="L359" i="19" s="1"/>
  <c r="I575" i="20"/>
  <c r="J575" i="20" s="1"/>
  <c r="I465" i="19"/>
  <c r="J465" i="19" s="1"/>
  <c r="I615" i="20"/>
  <c r="J615" i="20" s="1"/>
  <c r="I481" i="19"/>
  <c r="J481" i="19" s="1"/>
  <c r="I650" i="20"/>
  <c r="J650" i="20" s="1"/>
  <c r="I493" i="19"/>
  <c r="J493" i="19" s="1"/>
  <c r="I695" i="20"/>
  <c r="J695" i="20" s="1"/>
  <c r="I517" i="19"/>
  <c r="J517" i="19" s="1"/>
  <c r="I172" i="20"/>
  <c r="J172" i="20" s="1"/>
  <c r="I139" i="19"/>
  <c r="J139" i="19" s="1"/>
  <c r="L139" i="19" s="1"/>
  <c r="I188" i="20"/>
  <c r="J188" i="20" s="1"/>
  <c r="I155" i="19"/>
  <c r="J155" i="19" s="1"/>
  <c r="L155" i="19" s="1"/>
  <c r="I204" i="20"/>
  <c r="J204" i="20" s="1"/>
  <c r="I171" i="19"/>
  <c r="J171" i="19" s="1"/>
  <c r="L171" i="19" s="1"/>
  <c r="I220" i="20"/>
  <c r="J220" i="20" s="1"/>
  <c r="I187" i="19"/>
  <c r="J187" i="19" s="1"/>
  <c r="L187" i="19" s="1"/>
  <c r="I119" i="20"/>
  <c r="J119" i="20" s="1"/>
  <c r="I87" i="19"/>
  <c r="J87" i="19" s="1"/>
  <c r="L87" i="19" s="1"/>
  <c r="I531" i="20"/>
  <c r="J531" i="20" s="1"/>
  <c r="I424" i="19"/>
  <c r="J424" i="19" s="1"/>
  <c r="L424" i="19" s="1"/>
  <c r="I546" i="20"/>
  <c r="J546" i="20" s="1"/>
  <c r="I438" i="19"/>
  <c r="J438" i="19" s="1"/>
  <c r="L438" i="19" s="1"/>
  <c r="I211" i="19"/>
  <c r="J211" i="19" s="1"/>
  <c r="L211" i="19" s="1"/>
  <c r="I258" i="20"/>
  <c r="J258" i="20" s="1"/>
  <c r="I297" i="20"/>
  <c r="J297" i="20" s="1"/>
  <c r="I235" i="19"/>
  <c r="J235" i="19" s="1"/>
  <c r="L235" i="19" s="1"/>
  <c r="I326" i="20"/>
  <c r="J326" i="20" s="1"/>
  <c r="I261" i="19"/>
  <c r="J261" i="19" s="1"/>
  <c r="L261" i="19" s="1"/>
  <c r="I410" i="20"/>
  <c r="J410" i="20" s="1"/>
  <c r="I339" i="19"/>
  <c r="J339" i="19" s="1"/>
  <c r="L339" i="19" s="1"/>
  <c r="I578" i="20"/>
  <c r="J578" i="20" s="1"/>
  <c r="I468" i="19"/>
  <c r="J468" i="19" s="1"/>
  <c r="I677" i="20"/>
  <c r="J677" i="20" s="1"/>
  <c r="I504" i="19"/>
  <c r="J504" i="19" s="1"/>
  <c r="I57" i="20"/>
  <c r="J57" i="20" s="1"/>
  <c r="I31" i="19"/>
  <c r="J31" i="19" s="1"/>
  <c r="L31" i="19" s="1"/>
  <c r="I61" i="20"/>
  <c r="J61" i="20" s="1"/>
  <c r="I35" i="19"/>
  <c r="J35" i="19" s="1"/>
  <c r="L35" i="19" s="1"/>
  <c r="I65" i="20"/>
  <c r="J65" i="20" s="1"/>
  <c r="I39" i="19"/>
  <c r="J39" i="19" s="1"/>
  <c r="L39" i="19" s="1"/>
  <c r="I138" i="20"/>
  <c r="J138" i="20" s="1"/>
  <c r="I106" i="19"/>
  <c r="J106" i="19" s="1"/>
  <c r="L106" i="19" s="1"/>
  <c r="I112" i="19"/>
  <c r="J112" i="19" s="1"/>
  <c r="L112" i="19" s="1"/>
  <c r="I144" i="20"/>
  <c r="J144" i="20" s="1"/>
  <c r="I120" i="19"/>
  <c r="J120" i="19" s="1"/>
  <c r="L120" i="19" s="1"/>
  <c r="I152" i="20"/>
  <c r="J152" i="20" s="1"/>
  <c r="I128" i="19"/>
  <c r="J128" i="19" s="1"/>
  <c r="L128" i="19" s="1"/>
  <c r="I160" i="20"/>
  <c r="J160" i="20" s="1"/>
  <c r="I134" i="19"/>
  <c r="J134" i="19" s="1"/>
  <c r="L134" i="19" s="1"/>
  <c r="I167" i="20"/>
  <c r="J167" i="20" s="1"/>
  <c r="I142" i="19"/>
  <c r="J142" i="19" s="1"/>
  <c r="L142" i="19" s="1"/>
  <c r="I175" i="20"/>
  <c r="J175" i="20" s="1"/>
  <c r="I150" i="19"/>
  <c r="J150" i="19" s="1"/>
  <c r="L150" i="19" s="1"/>
  <c r="I183" i="20"/>
  <c r="J183" i="20" s="1"/>
  <c r="I158" i="19"/>
  <c r="J158" i="19" s="1"/>
  <c r="L158" i="19" s="1"/>
  <c r="I191" i="20"/>
  <c r="J191" i="20" s="1"/>
  <c r="I199" i="20"/>
  <c r="J199" i="20" s="1"/>
  <c r="I166" i="19"/>
  <c r="J166" i="19" s="1"/>
  <c r="L166" i="19" s="1"/>
  <c r="I174" i="19"/>
  <c r="J174" i="19" s="1"/>
  <c r="L174" i="19" s="1"/>
  <c r="I207" i="20"/>
  <c r="J207" i="20" s="1"/>
  <c r="I182" i="19"/>
  <c r="J182" i="19" s="1"/>
  <c r="L182" i="19" s="1"/>
  <c r="I215" i="20"/>
  <c r="J215" i="20" s="1"/>
  <c r="I223" i="20"/>
  <c r="J223" i="20" s="1"/>
  <c r="I190" i="19"/>
  <c r="J190" i="19" s="1"/>
  <c r="L190" i="19" s="1"/>
  <c r="I80" i="20"/>
  <c r="J80" i="20" s="1"/>
  <c r="I48" i="19"/>
  <c r="J48" i="19" s="1"/>
  <c r="L48" i="19" s="1"/>
  <c r="I88" i="20"/>
  <c r="J88" i="20" s="1"/>
  <c r="I56" i="19"/>
  <c r="J56" i="19" s="1"/>
  <c r="L56" i="19" s="1"/>
  <c r="I92" i="20"/>
  <c r="J92" i="20" s="1"/>
  <c r="I60" i="19"/>
  <c r="J60" i="19" s="1"/>
  <c r="L60" i="19" s="1"/>
  <c r="I98" i="20"/>
  <c r="J98" i="20" s="1"/>
  <c r="I66" i="19"/>
  <c r="J66" i="19" s="1"/>
  <c r="L66" i="19" s="1"/>
  <c r="I122" i="20"/>
  <c r="J122" i="20" s="1"/>
  <c r="I90" i="19"/>
  <c r="J90" i="19" s="1"/>
  <c r="L90" i="19" s="1"/>
  <c r="I128" i="20"/>
  <c r="J128" i="20" s="1"/>
  <c r="I96" i="19"/>
  <c r="J96" i="19" s="1"/>
  <c r="L96" i="19" s="1"/>
  <c r="I367" i="19"/>
  <c r="J367" i="19" s="1"/>
  <c r="L367" i="19" s="1"/>
  <c r="I454" i="20"/>
  <c r="J454" i="20" s="1"/>
  <c r="I375" i="19"/>
  <c r="J375" i="19" s="1"/>
  <c r="L375" i="19" s="1"/>
  <c r="I462" i="20"/>
  <c r="J462" i="20" s="1"/>
  <c r="I476" i="20"/>
  <c r="J476" i="20" s="1"/>
  <c r="I389" i="19"/>
  <c r="J389" i="19" s="1"/>
  <c r="L389" i="19" s="1"/>
  <c r="I504" i="20"/>
  <c r="J504" i="20" s="1"/>
  <c r="I397" i="19"/>
  <c r="J397" i="19" s="1"/>
  <c r="L397" i="19" s="1"/>
  <c r="I512" i="20"/>
  <c r="J512" i="20" s="1"/>
  <c r="I405" i="19"/>
  <c r="J405" i="19" s="1"/>
  <c r="L405" i="19" s="1"/>
  <c r="I520" i="20"/>
  <c r="J520" i="20" s="1"/>
  <c r="I413" i="19"/>
  <c r="J413" i="19" s="1"/>
  <c r="L413" i="19" s="1"/>
  <c r="I419" i="19"/>
  <c r="J419" i="19" s="1"/>
  <c r="L419" i="19" s="1"/>
  <c r="I526" i="20"/>
  <c r="J526" i="20" s="1"/>
  <c r="I427" i="19"/>
  <c r="J427" i="19" s="1"/>
  <c r="L427" i="19" s="1"/>
  <c r="I534" i="20"/>
  <c r="J534" i="20" s="1"/>
  <c r="I540" i="20"/>
  <c r="J540" i="20" s="1"/>
  <c r="I433" i="19"/>
  <c r="J433" i="19" s="1"/>
  <c r="L433" i="19" s="1"/>
  <c r="I550" i="20"/>
  <c r="J550" i="20" s="1"/>
  <c r="I441" i="19"/>
  <c r="J441" i="19" s="1"/>
  <c r="L441" i="19" s="1"/>
  <c r="I319" i="20"/>
  <c r="J319" i="20" s="1"/>
  <c r="I257" i="19"/>
  <c r="J257" i="19" s="1"/>
  <c r="L257" i="19" s="1"/>
  <c r="I339" i="20"/>
  <c r="J339" i="20" s="1"/>
  <c r="I273" i="19"/>
  <c r="J273" i="19" s="1"/>
  <c r="L273" i="19" s="1"/>
  <c r="I343" i="20"/>
  <c r="J343" i="20" s="1"/>
  <c r="I277" i="19"/>
  <c r="J277" i="19" s="1"/>
  <c r="L277" i="19" s="1"/>
  <c r="I347" i="20"/>
  <c r="J347" i="20" s="1"/>
  <c r="I281" i="19"/>
  <c r="J281" i="19" s="1"/>
  <c r="L281" i="19" s="1"/>
  <c r="I351" i="20"/>
  <c r="J351" i="20" s="1"/>
  <c r="I285" i="19"/>
  <c r="J285" i="19" s="1"/>
  <c r="L285" i="19" s="1"/>
  <c r="I355" i="20"/>
  <c r="J355" i="20" s="1"/>
  <c r="I289" i="19"/>
  <c r="J289" i="19" s="1"/>
  <c r="L289" i="19" s="1"/>
  <c r="I359" i="20"/>
  <c r="J359" i="20" s="1"/>
  <c r="I293" i="19"/>
  <c r="J293" i="19" s="1"/>
  <c r="L293" i="19" s="1"/>
  <c r="I363" i="20"/>
  <c r="J363" i="20" s="1"/>
  <c r="I297" i="19"/>
  <c r="J297" i="19" s="1"/>
  <c r="L297" i="19" s="1"/>
  <c r="I367" i="20"/>
  <c r="J367" i="20" s="1"/>
  <c r="I301" i="19"/>
  <c r="J301" i="19" s="1"/>
  <c r="L301" i="19" s="1"/>
  <c r="I371" i="20"/>
  <c r="J371" i="20" s="1"/>
  <c r="I305" i="19"/>
  <c r="J305" i="19" s="1"/>
  <c r="L305" i="19" s="1"/>
  <c r="I376" i="20"/>
  <c r="J376" i="20" s="1"/>
  <c r="I310" i="19"/>
  <c r="J310" i="19" s="1"/>
  <c r="L310" i="19" s="1"/>
  <c r="I386" i="20"/>
  <c r="J386" i="20" s="1"/>
  <c r="I315" i="19"/>
  <c r="J315" i="19" s="1"/>
  <c r="L315" i="19" s="1"/>
  <c r="I390" i="20"/>
  <c r="J390" i="20" s="1"/>
  <c r="I319" i="19"/>
  <c r="J319" i="19" s="1"/>
  <c r="L319" i="19" s="1"/>
  <c r="I397" i="20"/>
  <c r="J397" i="20" s="1"/>
  <c r="I326" i="19"/>
  <c r="J326" i="19" s="1"/>
  <c r="L326" i="19" s="1"/>
  <c r="I404" i="20"/>
  <c r="J404" i="20" s="1"/>
  <c r="I333" i="19"/>
  <c r="J333" i="19" s="1"/>
  <c r="L333" i="19" s="1"/>
  <c r="I340" i="19"/>
  <c r="J340" i="19" s="1"/>
  <c r="L340" i="19" s="1"/>
  <c r="I411" i="20"/>
  <c r="J411" i="20" s="1"/>
  <c r="I423" i="20"/>
  <c r="J423" i="20" s="1"/>
  <c r="I345" i="19"/>
  <c r="J345" i="19" s="1"/>
  <c r="L345" i="19" s="1"/>
  <c r="I431" i="20"/>
  <c r="J431" i="20" s="1"/>
  <c r="I353" i="19"/>
  <c r="J353" i="19" s="1"/>
  <c r="L353" i="19" s="1"/>
  <c r="I438" i="20"/>
  <c r="J438" i="20" s="1"/>
  <c r="I360" i="19"/>
  <c r="J360" i="19" s="1"/>
  <c r="L360" i="19" s="1"/>
  <c r="I565" i="20"/>
  <c r="J565" i="20" s="1"/>
  <c r="I455" i="19"/>
  <c r="J455" i="19" s="1"/>
  <c r="I573" i="20"/>
  <c r="J573" i="20" s="1"/>
  <c r="I463" i="19"/>
  <c r="J463" i="19" s="1"/>
  <c r="I581" i="20"/>
  <c r="J581" i="20" s="1"/>
  <c r="I471" i="19"/>
  <c r="J471" i="19" s="1"/>
  <c r="I589" i="20"/>
  <c r="J589" i="20" s="1"/>
  <c r="I479" i="19"/>
  <c r="J479" i="19" s="1"/>
  <c r="I621" i="20"/>
  <c r="J621" i="20" s="1"/>
  <c r="I487" i="19"/>
  <c r="J487" i="19" s="1"/>
  <c r="I656" i="20"/>
  <c r="J656" i="20" s="1"/>
  <c r="I499" i="19"/>
  <c r="J499" i="19" s="1"/>
  <c r="I680" i="20"/>
  <c r="J680" i="20" s="1"/>
  <c r="I507" i="19"/>
  <c r="J507" i="19" s="1"/>
  <c r="I693" i="20"/>
  <c r="J693" i="20" s="1"/>
  <c r="I515" i="19"/>
  <c r="J515" i="19" s="1"/>
  <c r="I56" i="20"/>
  <c r="J56" i="20" s="1"/>
  <c r="I30" i="19"/>
  <c r="J30" i="19" s="1"/>
  <c r="L30" i="19" s="1"/>
  <c r="I122" i="19"/>
  <c r="J122" i="19" s="1"/>
  <c r="L122" i="19" s="1"/>
  <c r="I154" i="20"/>
  <c r="J154" i="20" s="1"/>
  <c r="I82" i="20"/>
  <c r="J82" i="20" s="1"/>
  <c r="I50" i="19"/>
  <c r="J50" i="19" s="1"/>
  <c r="L50" i="19" s="1"/>
  <c r="I100" i="20"/>
  <c r="J100" i="20" s="1"/>
  <c r="I68" i="19"/>
  <c r="J68" i="19" s="1"/>
  <c r="L68" i="19" s="1"/>
  <c r="I456" i="20"/>
  <c r="J456" i="20" s="1"/>
  <c r="I369" i="19"/>
  <c r="J369" i="19" s="1"/>
  <c r="L369" i="19" s="1"/>
  <c r="I435" i="19"/>
  <c r="J435" i="19" s="1"/>
  <c r="L435" i="19" s="1"/>
  <c r="I542" i="20"/>
  <c r="J542" i="20" s="1"/>
  <c r="I280" i="19"/>
  <c r="J280" i="19" s="1"/>
  <c r="L280" i="19" s="1"/>
  <c r="I346" i="20"/>
  <c r="J346" i="20" s="1"/>
  <c r="I304" i="19"/>
  <c r="J304" i="19" s="1"/>
  <c r="L304" i="19" s="1"/>
  <c r="I370" i="20"/>
  <c r="J370" i="20" s="1"/>
  <c r="I409" i="20"/>
  <c r="J409" i="20" s="1"/>
  <c r="I338" i="19"/>
  <c r="J338" i="19" s="1"/>
  <c r="L338" i="19" s="1"/>
  <c r="I149" i="20"/>
  <c r="J149" i="20" s="1"/>
  <c r="I117" i="19"/>
  <c r="J117" i="19" s="1"/>
  <c r="L117" i="19" s="1"/>
  <c r="I113" i="20"/>
  <c r="J113" i="20" s="1"/>
  <c r="I81" i="19"/>
  <c r="J81" i="19" s="1"/>
  <c r="L81" i="19" s="1"/>
  <c r="I467" i="20"/>
  <c r="J467" i="20" s="1"/>
  <c r="I380" i="19"/>
  <c r="J380" i="19" s="1"/>
  <c r="L380" i="19" s="1"/>
  <c r="I250" i="20"/>
  <c r="J250" i="20" s="1"/>
  <c r="I207" i="19"/>
  <c r="J207" i="19" s="1"/>
  <c r="L207" i="19" s="1"/>
  <c r="I231" i="19"/>
  <c r="J231" i="19" s="1"/>
  <c r="L231" i="19" s="1"/>
  <c r="I293" i="20"/>
  <c r="J293" i="20" s="1"/>
  <c r="I396" i="20"/>
  <c r="J396" i="20" s="1"/>
  <c r="I325" i="19"/>
  <c r="J325" i="19" s="1"/>
  <c r="L325" i="19" s="1"/>
  <c r="I570" i="20"/>
  <c r="J570" i="20" s="1"/>
  <c r="I460" i="19"/>
  <c r="J460" i="19" s="1"/>
  <c r="I690" i="20"/>
  <c r="J690" i="20" s="1"/>
  <c r="I512" i="19"/>
  <c r="J512" i="19" s="1"/>
  <c r="I624" i="19"/>
  <c r="J624" i="19" s="1"/>
  <c r="L624" i="19" s="1"/>
  <c r="I631" i="19"/>
  <c r="J631" i="19" s="1"/>
  <c r="L631" i="19" s="1"/>
  <c r="I101" i="19"/>
  <c r="J101" i="19" s="1"/>
  <c r="L101" i="19" s="1"/>
  <c r="I133" i="20"/>
  <c r="J133" i="20" s="1"/>
  <c r="I115" i="19"/>
  <c r="J115" i="19" s="1"/>
  <c r="L115" i="19" s="1"/>
  <c r="I147" i="20"/>
  <c r="J147" i="20" s="1"/>
  <c r="I155" i="20"/>
  <c r="J155" i="20" s="1"/>
  <c r="I123" i="19"/>
  <c r="J123" i="19" s="1"/>
  <c r="L123" i="19" s="1"/>
  <c r="I164" i="20"/>
  <c r="J164" i="20" s="1"/>
  <c r="I131" i="19"/>
  <c r="J131" i="19" s="1"/>
  <c r="L131" i="19" s="1"/>
  <c r="I137" i="19"/>
  <c r="J137" i="19" s="1"/>
  <c r="L137" i="19" s="1"/>
  <c r="I170" i="20"/>
  <c r="J170" i="20" s="1"/>
  <c r="I145" i="19"/>
  <c r="J145" i="19" s="1"/>
  <c r="L145" i="19" s="1"/>
  <c r="I178" i="20"/>
  <c r="J178" i="20" s="1"/>
  <c r="I153" i="19"/>
  <c r="J153" i="19" s="1"/>
  <c r="L153" i="19" s="1"/>
  <c r="I186" i="20"/>
  <c r="J186" i="20" s="1"/>
  <c r="I161" i="19"/>
  <c r="J161" i="19" s="1"/>
  <c r="L161" i="19" s="1"/>
  <c r="I194" i="20"/>
  <c r="J194" i="20" s="1"/>
  <c r="I169" i="19"/>
  <c r="J169" i="19" s="1"/>
  <c r="L169" i="19" s="1"/>
  <c r="I202" i="20"/>
  <c r="J202" i="20" s="1"/>
  <c r="I177" i="19"/>
  <c r="J177" i="19" s="1"/>
  <c r="L177" i="19" s="1"/>
  <c r="I210" i="20"/>
  <c r="J210" i="20" s="1"/>
  <c r="I218" i="20"/>
  <c r="J218" i="20" s="1"/>
  <c r="I185" i="19"/>
  <c r="J185" i="19" s="1"/>
  <c r="L185" i="19" s="1"/>
  <c r="I226" i="20"/>
  <c r="J226" i="20" s="1"/>
  <c r="I193" i="19"/>
  <c r="J193" i="19" s="1"/>
  <c r="L193" i="19" s="1"/>
  <c r="I45" i="19"/>
  <c r="J45" i="19" s="1"/>
  <c r="L45" i="19" s="1"/>
  <c r="I77" i="20"/>
  <c r="J77" i="20" s="1"/>
  <c r="I83" i="20"/>
  <c r="J83" i="20" s="1"/>
  <c r="I51" i="19"/>
  <c r="J51" i="19" s="1"/>
  <c r="L51" i="19" s="1"/>
  <c r="I101" i="20"/>
  <c r="J101" i="20" s="1"/>
  <c r="I69" i="19"/>
  <c r="J69" i="19" s="1"/>
  <c r="L69" i="19" s="1"/>
  <c r="I107" i="20"/>
  <c r="J107" i="20" s="1"/>
  <c r="I75" i="19"/>
  <c r="J75" i="19" s="1"/>
  <c r="L75" i="19" s="1"/>
  <c r="I117" i="20"/>
  <c r="J117" i="20" s="1"/>
  <c r="I85" i="19"/>
  <c r="J85" i="19" s="1"/>
  <c r="L85" i="19" s="1"/>
  <c r="I457" i="20"/>
  <c r="J457" i="20" s="1"/>
  <c r="I370" i="19"/>
  <c r="J370" i="19" s="1"/>
  <c r="L370" i="19" s="1"/>
  <c r="I465" i="20"/>
  <c r="J465" i="20" s="1"/>
  <c r="I378" i="19"/>
  <c r="J378" i="19" s="1"/>
  <c r="L378" i="19" s="1"/>
  <c r="I471" i="20"/>
  <c r="J471" i="20" s="1"/>
  <c r="I384" i="19"/>
  <c r="J384" i="19" s="1"/>
  <c r="L384" i="19" s="1"/>
  <c r="I479" i="20"/>
  <c r="J479" i="20" s="1"/>
  <c r="I392" i="19"/>
  <c r="J392" i="19" s="1"/>
  <c r="L392" i="19" s="1"/>
  <c r="I507" i="20"/>
  <c r="J507" i="20" s="1"/>
  <c r="I400" i="19"/>
  <c r="J400" i="19" s="1"/>
  <c r="L400" i="19" s="1"/>
  <c r="I515" i="20"/>
  <c r="J515" i="20" s="1"/>
  <c r="I408" i="19"/>
  <c r="J408" i="19" s="1"/>
  <c r="L408" i="19" s="1"/>
  <c r="I529" i="20"/>
  <c r="J529" i="20" s="1"/>
  <c r="I422" i="19"/>
  <c r="J422" i="19" s="1"/>
  <c r="L422" i="19" s="1"/>
  <c r="I537" i="20"/>
  <c r="J537" i="20" s="1"/>
  <c r="I430" i="19"/>
  <c r="J430" i="19" s="1"/>
  <c r="L430" i="19" s="1"/>
  <c r="I543" i="20"/>
  <c r="J543" i="20" s="1"/>
  <c r="I436" i="19"/>
  <c r="J436" i="19" s="1"/>
  <c r="L436" i="19" s="1"/>
  <c r="I554" i="20"/>
  <c r="J554" i="20" s="1"/>
  <c r="I444" i="19"/>
  <c r="J444" i="19" s="1"/>
  <c r="L444" i="19" s="1"/>
  <c r="I242" i="20"/>
  <c r="J242" i="20" s="1"/>
  <c r="I200" i="19"/>
  <c r="J200" i="19" s="1"/>
  <c r="L200" i="19" s="1"/>
  <c r="I247" i="20"/>
  <c r="J247" i="20" s="1"/>
  <c r="I204" i="19"/>
  <c r="J204" i="19" s="1"/>
  <c r="L204" i="19" s="1"/>
  <c r="I251" i="20"/>
  <c r="J251" i="20" s="1"/>
  <c r="I208" i="19"/>
  <c r="J208" i="19" s="1"/>
  <c r="L208" i="19" s="1"/>
  <c r="I259" i="20"/>
  <c r="J259" i="20" s="1"/>
  <c r="I212" i="19"/>
  <c r="J212" i="19" s="1"/>
  <c r="L212" i="19" s="1"/>
  <c r="I216" i="19"/>
  <c r="J216" i="19" s="1"/>
  <c r="L216" i="19" s="1"/>
  <c r="I263" i="20"/>
  <c r="J263" i="20" s="1"/>
  <c r="I220" i="19"/>
  <c r="J220" i="19" s="1"/>
  <c r="L220" i="19" s="1"/>
  <c r="I267" i="20"/>
  <c r="J267" i="20" s="1"/>
  <c r="I271" i="20"/>
  <c r="J271" i="20" s="1"/>
  <c r="I224" i="19"/>
  <c r="J224" i="19" s="1"/>
  <c r="L224" i="19" s="1"/>
  <c r="I228" i="19"/>
  <c r="J228" i="19" s="1"/>
  <c r="L228" i="19" s="1"/>
  <c r="I290" i="20"/>
  <c r="J290" i="20" s="1"/>
  <c r="I232" i="19"/>
  <c r="J232" i="19" s="1"/>
  <c r="L232" i="19" s="1"/>
  <c r="I294" i="20"/>
  <c r="J294" i="20" s="1"/>
  <c r="I236" i="19"/>
  <c r="J236" i="19" s="1"/>
  <c r="L236" i="19" s="1"/>
  <c r="I298" i="20"/>
  <c r="J298" i="20" s="1"/>
  <c r="I303" i="20"/>
  <c r="J303" i="20" s="1"/>
  <c r="I241" i="19"/>
  <c r="J241" i="19" s="1"/>
  <c r="L241" i="19" s="1"/>
  <c r="I307" i="20"/>
  <c r="J307" i="20" s="1"/>
  <c r="I245" i="19"/>
  <c r="J245" i="19" s="1"/>
  <c r="L245" i="19" s="1"/>
  <c r="I311" i="20"/>
  <c r="J311" i="20" s="1"/>
  <c r="I249" i="19"/>
  <c r="J249" i="19" s="1"/>
  <c r="L249" i="19" s="1"/>
  <c r="I315" i="20"/>
  <c r="J315" i="20" s="1"/>
  <c r="I253" i="19"/>
  <c r="J253" i="19" s="1"/>
  <c r="L253" i="19" s="1"/>
  <c r="I327" i="20"/>
  <c r="J327" i="20" s="1"/>
  <c r="I262" i="19"/>
  <c r="J262" i="19" s="1"/>
  <c r="L262" i="19" s="1"/>
  <c r="I268" i="19"/>
  <c r="J268" i="19" s="1"/>
  <c r="L268" i="19" s="1"/>
  <c r="I333" i="20"/>
  <c r="J333" i="20" s="1"/>
  <c r="I398" i="20"/>
  <c r="J398" i="20" s="1"/>
  <c r="I327" i="19"/>
  <c r="J327" i="19" s="1"/>
  <c r="L327" i="19" s="1"/>
  <c r="I405" i="20"/>
  <c r="J405" i="20" s="1"/>
  <c r="I334" i="19"/>
  <c r="J334" i="19" s="1"/>
  <c r="L334" i="19" s="1"/>
  <c r="I424" i="20"/>
  <c r="J424" i="20" s="1"/>
  <c r="I346" i="19"/>
  <c r="J346" i="19" s="1"/>
  <c r="L346" i="19" s="1"/>
  <c r="I432" i="20"/>
  <c r="J432" i="20" s="1"/>
  <c r="I354" i="19"/>
  <c r="J354" i="19" s="1"/>
  <c r="L354" i="19" s="1"/>
  <c r="I560" i="20"/>
  <c r="J560" i="20" s="1"/>
  <c r="I450" i="19"/>
  <c r="J450" i="19" s="1"/>
  <c r="I568" i="20"/>
  <c r="J568" i="20" s="1"/>
  <c r="I458" i="19"/>
  <c r="J458" i="19" s="1"/>
  <c r="I466" i="19"/>
  <c r="J466" i="19" s="1"/>
  <c r="I576" i="20"/>
  <c r="J576" i="20" s="1"/>
  <c r="I584" i="20"/>
  <c r="J584" i="20" s="1"/>
  <c r="I474" i="19"/>
  <c r="J474" i="19" s="1"/>
  <c r="I482" i="19"/>
  <c r="J482" i="19" s="1"/>
  <c r="I616" i="20"/>
  <c r="J616" i="20" s="1"/>
  <c r="I624" i="20"/>
  <c r="J624" i="20" s="1"/>
  <c r="I490" i="19"/>
  <c r="J490" i="19" s="1"/>
  <c r="I651" i="20"/>
  <c r="J651" i="20" s="1"/>
  <c r="I494" i="19"/>
  <c r="J494" i="19" s="1"/>
  <c r="I675" i="20"/>
  <c r="J675" i="20" s="1"/>
  <c r="I502" i="19"/>
  <c r="J502" i="19" s="1"/>
  <c r="I683" i="20"/>
  <c r="J683" i="20" s="1"/>
  <c r="I510" i="19"/>
  <c r="J510" i="19" s="1"/>
  <c r="I696" i="20"/>
  <c r="J696" i="20" s="1"/>
  <c r="I518" i="19"/>
  <c r="J518" i="19" s="1"/>
  <c r="I136" i="19"/>
  <c r="J136" i="19" s="1"/>
  <c r="L136" i="19" s="1"/>
  <c r="I169" i="20"/>
  <c r="J169" i="20" s="1"/>
  <c r="I152" i="19"/>
  <c r="J152" i="19" s="1"/>
  <c r="L152" i="19" s="1"/>
  <c r="I185" i="20"/>
  <c r="J185" i="20" s="1"/>
  <c r="I168" i="19"/>
  <c r="J168" i="19" s="1"/>
  <c r="L168" i="19" s="1"/>
  <c r="I201" i="20"/>
  <c r="J201" i="20" s="1"/>
  <c r="I184" i="19"/>
  <c r="J184" i="19" s="1"/>
  <c r="L184" i="19" s="1"/>
  <c r="I217" i="20"/>
  <c r="J217" i="20" s="1"/>
  <c r="I116" i="20"/>
  <c r="J116" i="20" s="1"/>
  <c r="I84" i="19"/>
  <c r="J84" i="19" s="1"/>
  <c r="L84" i="19" s="1"/>
  <c r="I443" i="19"/>
  <c r="J443" i="19" s="1"/>
  <c r="L443" i="19" s="1"/>
  <c r="I553" i="20"/>
  <c r="J553" i="20" s="1"/>
  <c r="I272" i="19"/>
  <c r="J272" i="19" s="1"/>
  <c r="L272" i="19" s="1"/>
  <c r="I338" i="20"/>
  <c r="J338" i="20" s="1"/>
  <c r="I296" i="19"/>
  <c r="J296" i="19" s="1"/>
  <c r="L296" i="19" s="1"/>
  <c r="I362" i="20"/>
  <c r="J362" i="20" s="1"/>
  <c r="I332" i="19"/>
  <c r="J332" i="19" s="1"/>
  <c r="L332" i="19" s="1"/>
  <c r="I403" i="20"/>
  <c r="J403" i="20" s="1"/>
  <c r="I147" i="19"/>
  <c r="J147" i="19" s="1"/>
  <c r="L147" i="19" s="1"/>
  <c r="I180" i="20"/>
  <c r="J180" i="20" s="1"/>
  <c r="I196" i="20"/>
  <c r="J196" i="20" s="1"/>
  <c r="I163" i="19"/>
  <c r="J163" i="19" s="1"/>
  <c r="L163" i="19" s="1"/>
  <c r="I179" i="19"/>
  <c r="J179" i="19" s="1"/>
  <c r="L179" i="19" s="1"/>
  <c r="I212" i="20"/>
  <c r="J212" i="20" s="1"/>
  <c r="I228" i="20"/>
  <c r="J228" i="20" s="1"/>
  <c r="I195" i="19"/>
  <c r="J195" i="19" s="1"/>
  <c r="L195" i="19" s="1"/>
  <c r="I77" i="19"/>
  <c r="J77" i="19" s="1"/>
  <c r="L77" i="19" s="1"/>
  <c r="I109" i="20"/>
  <c r="J109" i="20" s="1"/>
  <c r="I481" i="20"/>
  <c r="J481" i="20" s="1"/>
  <c r="I394" i="19"/>
  <c r="J394" i="19" s="1"/>
  <c r="L394" i="19" s="1"/>
  <c r="I517" i="20"/>
  <c r="J517" i="20" s="1"/>
  <c r="I410" i="19"/>
  <c r="J410" i="19" s="1"/>
  <c r="L410" i="19" s="1"/>
  <c r="I266" i="20"/>
  <c r="J266" i="20" s="1"/>
  <c r="I219" i="19"/>
  <c r="J219" i="19" s="1"/>
  <c r="L219" i="19" s="1"/>
  <c r="I244" i="19"/>
  <c r="J244" i="19" s="1"/>
  <c r="L244" i="19" s="1"/>
  <c r="I306" i="20"/>
  <c r="J306" i="20" s="1"/>
  <c r="I562" i="20"/>
  <c r="J562" i="20" s="1"/>
  <c r="I452" i="19"/>
  <c r="J452" i="19" s="1"/>
  <c r="I58" i="20"/>
  <c r="J58" i="20" s="1"/>
  <c r="I32" i="19"/>
  <c r="J32" i="19" s="1"/>
  <c r="L32" i="19" s="1"/>
  <c r="I62" i="20"/>
  <c r="J62" i="20" s="1"/>
  <c r="I36" i="19"/>
  <c r="J36" i="19" s="1"/>
  <c r="L36" i="19" s="1"/>
  <c r="I66" i="20"/>
  <c r="J66" i="20" s="1"/>
  <c r="I40" i="19"/>
  <c r="J40" i="19" s="1"/>
  <c r="L40" i="19" s="1"/>
  <c r="I136" i="20"/>
  <c r="J136" i="20" s="1"/>
  <c r="I104" i="19"/>
  <c r="J104" i="19" s="1"/>
  <c r="L104" i="19" s="1"/>
  <c r="I110" i="19"/>
  <c r="J110" i="19" s="1"/>
  <c r="L110" i="19" s="1"/>
  <c r="I142" i="20"/>
  <c r="J142" i="20" s="1"/>
  <c r="I118" i="19"/>
  <c r="J118" i="19" s="1"/>
  <c r="L118" i="19" s="1"/>
  <c r="I150" i="20"/>
  <c r="J150" i="20" s="1"/>
  <c r="I158" i="20"/>
  <c r="J158" i="20" s="1"/>
  <c r="I126" i="19"/>
  <c r="J126" i="19" s="1"/>
  <c r="L126" i="19" s="1"/>
  <c r="I132" i="19"/>
  <c r="J132" i="19" s="1"/>
  <c r="L132" i="19" s="1"/>
  <c r="I165" i="20"/>
  <c r="J165" i="20" s="1"/>
  <c r="I140" i="19"/>
  <c r="J140" i="19" s="1"/>
  <c r="L140" i="19" s="1"/>
  <c r="I173" i="20"/>
  <c r="J173" i="20" s="1"/>
  <c r="I148" i="19"/>
  <c r="J148" i="19" s="1"/>
  <c r="L148" i="19" s="1"/>
  <c r="I181" i="20"/>
  <c r="J181" i="20" s="1"/>
  <c r="I156" i="19"/>
  <c r="J156" i="19" s="1"/>
  <c r="L156" i="19" s="1"/>
  <c r="I189" i="20"/>
  <c r="J189" i="20" s="1"/>
  <c r="I164" i="19"/>
  <c r="J164" i="19" s="1"/>
  <c r="L164" i="19" s="1"/>
  <c r="I197" i="20"/>
  <c r="J197" i="20" s="1"/>
  <c r="I172" i="19"/>
  <c r="J172" i="19" s="1"/>
  <c r="L172" i="19" s="1"/>
  <c r="I205" i="20"/>
  <c r="J205" i="20" s="1"/>
  <c r="I180" i="19"/>
  <c r="J180" i="19" s="1"/>
  <c r="L180" i="19" s="1"/>
  <c r="I213" i="20"/>
  <c r="J213" i="20" s="1"/>
  <c r="I188" i="19"/>
  <c r="J188" i="19" s="1"/>
  <c r="L188" i="19" s="1"/>
  <c r="I221" i="20"/>
  <c r="J221" i="20" s="1"/>
  <c r="I236" i="20"/>
  <c r="J236" i="20" s="1"/>
  <c r="I196" i="19"/>
  <c r="J196" i="19" s="1"/>
  <c r="L196" i="19" s="1"/>
  <c r="I86" i="20"/>
  <c r="J86" i="20" s="1"/>
  <c r="I54" i="19"/>
  <c r="J54" i="19" s="1"/>
  <c r="L54" i="19" s="1"/>
  <c r="I96" i="20"/>
  <c r="J96" i="20" s="1"/>
  <c r="I64" i="19"/>
  <c r="J64" i="19" s="1"/>
  <c r="L64" i="19" s="1"/>
  <c r="I114" i="20"/>
  <c r="J114" i="20" s="1"/>
  <c r="I82" i="19"/>
  <c r="J82" i="19" s="1"/>
  <c r="L82" i="19" s="1"/>
  <c r="I120" i="20"/>
  <c r="J120" i="20" s="1"/>
  <c r="I88" i="19"/>
  <c r="J88" i="19" s="1"/>
  <c r="L88" i="19" s="1"/>
  <c r="I126" i="20"/>
  <c r="J126" i="20" s="1"/>
  <c r="I94" i="19"/>
  <c r="J94" i="19" s="1"/>
  <c r="L94" i="19" s="1"/>
  <c r="I452" i="20"/>
  <c r="J452" i="20" s="1"/>
  <c r="I365" i="19"/>
  <c r="J365" i="19" s="1"/>
  <c r="L365" i="19" s="1"/>
  <c r="I460" i="20"/>
  <c r="J460" i="20" s="1"/>
  <c r="I373" i="19"/>
  <c r="J373" i="19" s="1"/>
  <c r="L373" i="19" s="1"/>
  <c r="I468" i="20"/>
  <c r="J468" i="20" s="1"/>
  <c r="I381" i="19"/>
  <c r="J381" i="19" s="1"/>
  <c r="L381" i="19" s="1"/>
  <c r="I387" i="19"/>
  <c r="J387" i="19" s="1"/>
  <c r="L387" i="19" s="1"/>
  <c r="I474" i="20"/>
  <c r="J474" i="20" s="1"/>
  <c r="I395" i="19"/>
  <c r="J395" i="19" s="1"/>
  <c r="L395" i="19" s="1"/>
  <c r="I482" i="20"/>
  <c r="J482" i="20" s="1"/>
  <c r="I403" i="19"/>
  <c r="J403" i="19" s="1"/>
  <c r="L403" i="19" s="1"/>
  <c r="I510" i="20"/>
  <c r="J510" i="20" s="1"/>
  <c r="I411" i="19"/>
  <c r="J411" i="19" s="1"/>
  <c r="L411" i="19" s="1"/>
  <c r="I518" i="20"/>
  <c r="J518" i="20" s="1"/>
  <c r="I524" i="20"/>
  <c r="J524" i="20" s="1"/>
  <c r="I417" i="19"/>
  <c r="J417" i="19" s="1"/>
  <c r="L417" i="19" s="1"/>
  <c r="I532" i="20"/>
  <c r="J532" i="20" s="1"/>
  <c r="I425" i="19"/>
  <c r="J425" i="19" s="1"/>
  <c r="L425" i="19" s="1"/>
  <c r="I439" i="19"/>
  <c r="J439" i="19" s="1"/>
  <c r="L439" i="19" s="1"/>
  <c r="I547" i="20"/>
  <c r="J547" i="20" s="1"/>
  <c r="I299" i="20"/>
  <c r="J299" i="20" s="1"/>
  <c r="I237" i="19"/>
  <c r="J237" i="19" s="1"/>
  <c r="L237" i="19" s="1"/>
  <c r="I316" i="20"/>
  <c r="J316" i="20" s="1"/>
  <c r="I254" i="19"/>
  <c r="J254" i="19" s="1"/>
  <c r="L254" i="19" s="1"/>
  <c r="I320" i="20"/>
  <c r="J320" i="20" s="1"/>
  <c r="I258" i="19"/>
  <c r="J258" i="19" s="1"/>
  <c r="L258" i="19" s="1"/>
  <c r="I340" i="20"/>
  <c r="J340" i="20" s="1"/>
  <c r="I274" i="19"/>
  <c r="J274" i="19" s="1"/>
  <c r="L274" i="19" s="1"/>
  <c r="I344" i="20"/>
  <c r="J344" i="20" s="1"/>
  <c r="I278" i="19"/>
  <c r="J278" i="19" s="1"/>
  <c r="L278" i="19" s="1"/>
  <c r="I348" i="20"/>
  <c r="J348" i="20" s="1"/>
  <c r="I282" i="19"/>
  <c r="J282" i="19" s="1"/>
  <c r="L282" i="19" s="1"/>
  <c r="I352" i="20"/>
  <c r="J352" i="20" s="1"/>
  <c r="I286" i="19"/>
  <c r="J286" i="19" s="1"/>
  <c r="L286" i="19" s="1"/>
  <c r="I356" i="20"/>
  <c r="J356" i="20" s="1"/>
  <c r="I290" i="19"/>
  <c r="J290" i="19" s="1"/>
  <c r="L290" i="19" s="1"/>
  <c r="I360" i="20"/>
  <c r="J360" i="20" s="1"/>
  <c r="I294" i="19"/>
  <c r="J294" i="19" s="1"/>
  <c r="L294" i="19" s="1"/>
  <c r="I364" i="20"/>
  <c r="J364" i="20" s="1"/>
  <c r="I298" i="19"/>
  <c r="J298" i="19" s="1"/>
  <c r="L298" i="19" s="1"/>
  <c r="I368" i="20"/>
  <c r="J368" i="20" s="1"/>
  <c r="I302" i="19"/>
  <c r="J302" i="19" s="1"/>
  <c r="L302" i="19" s="1"/>
  <c r="I372" i="20"/>
  <c r="J372" i="20" s="1"/>
  <c r="I306" i="19"/>
  <c r="J306" i="19" s="1"/>
  <c r="L306" i="19" s="1"/>
  <c r="I377" i="20"/>
  <c r="J377" i="20" s="1"/>
  <c r="I311" i="19"/>
  <c r="J311" i="19" s="1"/>
  <c r="L311" i="19" s="1"/>
  <c r="I387" i="20"/>
  <c r="J387" i="20" s="1"/>
  <c r="I316" i="19"/>
  <c r="J316" i="19" s="1"/>
  <c r="L316" i="19" s="1"/>
  <c r="I320" i="19"/>
  <c r="J320" i="19" s="1"/>
  <c r="L320" i="19" s="1"/>
  <c r="I391" i="20"/>
  <c r="J391" i="20" s="1"/>
  <c r="I328" i="19"/>
  <c r="J328" i="19" s="1"/>
  <c r="L328" i="19" s="1"/>
  <c r="I399" i="20"/>
  <c r="J399" i="20" s="1"/>
  <c r="I406" i="20"/>
  <c r="J406" i="20" s="1"/>
  <c r="I335" i="19"/>
  <c r="J335" i="19" s="1"/>
  <c r="L335" i="19" s="1"/>
  <c r="I412" i="20"/>
  <c r="J412" i="20" s="1"/>
  <c r="I341" i="19"/>
  <c r="J341" i="19" s="1"/>
  <c r="L341" i="19" s="1"/>
  <c r="I425" i="20"/>
  <c r="J425" i="20" s="1"/>
  <c r="I347" i="19"/>
  <c r="J347" i="19" s="1"/>
  <c r="L347" i="19" s="1"/>
  <c r="I433" i="20"/>
  <c r="J433" i="20" s="1"/>
  <c r="I355" i="19"/>
  <c r="J355" i="19" s="1"/>
  <c r="L355" i="19" s="1"/>
  <c r="I563" i="20"/>
  <c r="J563" i="20" s="1"/>
  <c r="I453" i="19"/>
  <c r="J453" i="19" s="1"/>
  <c r="I571" i="20"/>
  <c r="J571" i="20" s="1"/>
  <c r="I461" i="19"/>
  <c r="J461" i="19" s="1"/>
  <c r="I579" i="20"/>
  <c r="J579" i="20" s="1"/>
  <c r="I469" i="19"/>
  <c r="J469" i="19" s="1"/>
  <c r="I587" i="20"/>
  <c r="J587" i="20" s="1"/>
  <c r="I477" i="19"/>
  <c r="J477" i="19" s="1"/>
  <c r="I619" i="20"/>
  <c r="J619" i="20" s="1"/>
  <c r="I485" i="19"/>
  <c r="J485" i="19" s="1"/>
  <c r="I654" i="20"/>
  <c r="J654" i="20" s="1"/>
  <c r="I497" i="19"/>
  <c r="J497" i="19" s="1"/>
  <c r="I678" i="20"/>
  <c r="J678" i="20" s="1"/>
  <c r="I505" i="19"/>
  <c r="J505" i="19" s="1"/>
  <c r="I691" i="20"/>
  <c r="J691" i="20" s="1"/>
  <c r="I513" i="19"/>
  <c r="J513" i="19" s="1"/>
  <c r="I64" i="20"/>
  <c r="J64" i="20" s="1"/>
  <c r="I38" i="19"/>
  <c r="J38" i="19" s="1"/>
  <c r="L38" i="19" s="1"/>
  <c r="I114" i="19"/>
  <c r="J114" i="19" s="1"/>
  <c r="L114" i="19" s="1"/>
  <c r="I146" i="20"/>
  <c r="J146" i="20" s="1"/>
  <c r="I130" i="19"/>
  <c r="J130" i="19" s="1"/>
  <c r="L130" i="19" s="1"/>
  <c r="I162" i="20"/>
  <c r="J162" i="20" s="1"/>
  <c r="I176" i="19"/>
  <c r="J176" i="19" s="1"/>
  <c r="L176" i="19" s="1"/>
  <c r="I209" i="20"/>
  <c r="J209" i="20" s="1"/>
  <c r="I106" i="20"/>
  <c r="J106" i="20" s="1"/>
  <c r="I74" i="19"/>
  <c r="J74" i="19" s="1"/>
  <c r="L74" i="19" s="1"/>
  <c r="I464" i="20"/>
  <c r="J464" i="20" s="1"/>
  <c r="I377" i="19"/>
  <c r="J377" i="19" s="1"/>
  <c r="L377" i="19" s="1"/>
  <c r="I536" i="20"/>
  <c r="J536" i="20" s="1"/>
  <c r="I429" i="19"/>
  <c r="J429" i="19" s="1"/>
  <c r="L429" i="19" s="1"/>
  <c r="I256" i="19"/>
  <c r="J256" i="19" s="1"/>
  <c r="L256" i="19" s="1"/>
  <c r="I318" i="20"/>
  <c r="J318" i="20" s="1"/>
  <c r="I350" i="20"/>
  <c r="J350" i="20" s="1"/>
  <c r="I284" i="19"/>
  <c r="J284" i="19" s="1"/>
  <c r="L284" i="19" s="1"/>
  <c r="I429" i="20"/>
  <c r="J429" i="20" s="1"/>
  <c r="I351" i="19"/>
  <c r="J351" i="19" s="1"/>
  <c r="L351" i="19" s="1"/>
  <c r="I85" i="20"/>
  <c r="J85" i="20" s="1"/>
  <c r="I53" i="19"/>
  <c r="J53" i="19" s="1"/>
  <c r="L53" i="19" s="1"/>
  <c r="I103" i="20"/>
  <c r="J103" i="20" s="1"/>
  <c r="I71" i="19"/>
  <c r="J71" i="19" s="1"/>
  <c r="L71" i="19" s="1"/>
  <c r="I459" i="20"/>
  <c r="J459" i="20" s="1"/>
  <c r="I372" i="19"/>
  <c r="J372" i="19" s="1"/>
  <c r="L372" i="19" s="1"/>
  <c r="I473" i="20"/>
  <c r="J473" i="20" s="1"/>
  <c r="I386" i="19"/>
  <c r="J386" i="19" s="1"/>
  <c r="L386" i="19" s="1"/>
  <c r="I509" i="20"/>
  <c r="J509" i="20" s="1"/>
  <c r="I402" i="19"/>
  <c r="J402" i="19" s="1"/>
  <c r="L402" i="19" s="1"/>
  <c r="I199" i="19"/>
  <c r="I241" i="20"/>
  <c r="I270" i="20"/>
  <c r="J270" i="20" s="1"/>
  <c r="I223" i="19"/>
  <c r="J223" i="19" s="1"/>
  <c r="L223" i="19" s="1"/>
  <c r="I248" i="19"/>
  <c r="J248" i="19" s="1"/>
  <c r="L248" i="19" s="1"/>
  <c r="I310" i="20"/>
  <c r="J310" i="20" s="1"/>
  <c r="I430" i="20"/>
  <c r="J430" i="20" s="1"/>
  <c r="I352" i="19"/>
  <c r="J352" i="19" s="1"/>
  <c r="L352" i="19" s="1"/>
  <c r="I607" i="19"/>
  <c r="J607" i="19" s="1"/>
  <c r="L607" i="19" s="1"/>
  <c r="I611" i="19"/>
  <c r="J611" i="19" s="1"/>
  <c r="L611" i="19" s="1"/>
  <c r="I616" i="19"/>
  <c r="J616" i="19" s="1"/>
  <c r="L616" i="19" s="1"/>
  <c r="I26" i="20"/>
  <c r="I28" i="19"/>
  <c r="I113" i="19"/>
  <c r="J113" i="19" s="1"/>
  <c r="L113" i="19" s="1"/>
  <c r="I145" i="20"/>
  <c r="J145" i="20" s="1"/>
  <c r="I153" i="20"/>
  <c r="J153" i="20" s="1"/>
  <c r="I121" i="19"/>
  <c r="J121" i="19" s="1"/>
  <c r="L121" i="19" s="1"/>
  <c r="I129" i="19"/>
  <c r="J129" i="19" s="1"/>
  <c r="L129" i="19" s="1"/>
  <c r="I161" i="20"/>
  <c r="J161" i="20" s="1"/>
  <c r="I168" i="20"/>
  <c r="J168" i="20" s="1"/>
  <c r="I135" i="19"/>
  <c r="J135" i="19" s="1"/>
  <c r="L135" i="19" s="1"/>
  <c r="I176" i="20"/>
  <c r="J176" i="20" s="1"/>
  <c r="I143" i="19"/>
  <c r="J143" i="19" s="1"/>
  <c r="L143" i="19" s="1"/>
  <c r="I184" i="20"/>
  <c r="J184" i="20" s="1"/>
  <c r="I151" i="19"/>
  <c r="J151" i="19" s="1"/>
  <c r="L151" i="19" s="1"/>
  <c r="I192" i="20"/>
  <c r="J192" i="20" s="1"/>
  <c r="I159" i="19"/>
  <c r="J159" i="19" s="1"/>
  <c r="L159" i="19" s="1"/>
  <c r="I200" i="20"/>
  <c r="J200" i="20" s="1"/>
  <c r="I167" i="19"/>
  <c r="J167" i="19" s="1"/>
  <c r="L167" i="19" s="1"/>
  <c r="I208" i="20"/>
  <c r="J208" i="20" s="1"/>
  <c r="I175" i="19"/>
  <c r="J175" i="19" s="1"/>
  <c r="L175" i="19" s="1"/>
  <c r="I216" i="20"/>
  <c r="J216" i="20" s="1"/>
  <c r="I183" i="19"/>
  <c r="J183" i="19" s="1"/>
  <c r="L183" i="19" s="1"/>
  <c r="I224" i="20"/>
  <c r="J224" i="20" s="1"/>
  <c r="I191" i="19"/>
  <c r="J191" i="19" s="1"/>
  <c r="L191" i="19" s="1"/>
  <c r="I81" i="20"/>
  <c r="J81" i="20" s="1"/>
  <c r="I49" i="19"/>
  <c r="J49" i="19" s="1"/>
  <c r="L49" i="19" s="1"/>
  <c r="I93" i="20"/>
  <c r="J93" i="20" s="1"/>
  <c r="I61" i="19"/>
  <c r="J61" i="19" s="1"/>
  <c r="L61" i="19" s="1"/>
  <c r="I99" i="20"/>
  <c r="J99" i="20" s="1"/>
  <c r="I67" i="19"/>
  <c r="J67" i="19" s="1"/>
  <c r="L67" i="19" s="1"/>
  <c r="I105" i="20"/>
  <c r="J105" i="20" s="1"/>
  <c r="I73" i="19"/>
  <c r="J73" i="19" s="1"/>
  <c r="L73" i="19" s="1"/>
  <c r="I115" i="20"/>
  <c r="J115" i="20" s="1"/>
  <c r="I83" i="19"/>
  <c r="J83" i="19" s="1"/>
  <c r="L83" i="19" s="1"/>
  <c r="I97" i="19"/>
  <c r="J97" i="19" s="1"/>
  <c r="L97" i="19" s="1"/>
  <c r="I129" i="20"/>
  <c r="J129" i="20" s="1"/>
  <c r="I455" i="20"/>
  <c r="J455" i="20" s="1"/>
  <c r="I368" i="19"/>
  <c r="J368" i="19" s="1"/>
  <c r="L368" i="19" s="1"/>
  <c r="I463" i="20"/>
  <c r="J463" i="20" s="1"/>
  <c r="I376" i="19"/>
  <c r="J376" i="19" s="1"/>
  <c r="L376" i="19" s="1"/>
  <c r="I477" i="20"/>
  <c r="J477" i="20" s="1"/>
  <c r="I390" i="19"/>
  <c r="J390" i="19" s="1"/>
  <c r="L390" i="19" s="1"/>
  <c r="I505" i="20"/>
  <c r="J505" i="20" s="1"/>
  <c r="I398" i="19"/>
  <c r="J398" i="19" s="1"/>
  <c r="L398" i="19" s="1"/>
  <c r="I513" i="20"/>
  <c r="J513" i="20" s="1"/>
  <c r="I406" i="19"/>
  <c r="J406" i="19" s="1"/>
  <c r="L406" i="19" s="1"/>
  <c r="I521" i="20"/>
  <c r="J521" i="20" s="1"/>
  <c r="I414" i="19"/>
  <c r="J414" i="19" s="1"/>
  <c r="L414" i="19" s="1"/>
  <c r="I527" i="20"/>
  <c r="J527" i="20" s="1"/>
  <c r="I420" i="19"/>
  <c r="J420" i="19" s="1"/>
  <c r="L420" i="19" s="1"/>
  <c r="I535" i="20"/>
  <c r="J535" i="20" s="1"/>
  <c r="I428" i="19"/>
  <c r="J428" i="19" s="1"/>
  <c r="L428" i="19" s="1"/>
  <c r="I541" i="20"/>
  <c r="J541" i="20" s="1"/>
  <c r="I434" i="19"/>
  <c r="J434" i="19" s="1"/>
  <c r="L434" i="19" s="1"/>
  <c r="I551" i="20"/>
  <c r="J551" i="20" s="1"/>
  <c r="I442" i="19"/>
  <c r="J442" i="19" s="1"/>
  <c r="L442" i="19" s="1"/>
  <c r="I243" i="20"/>
  <c r="J243" i="20" s="1"/>
  <c r="I201" i="19"/>
  <c r="J201" i="19" s="1"/>
  <c r="L201" i="19" s="1"/>
  <c r="I248" i="20"/>
  <c r="J248" i="20" s="1"/>
  <c r="I205" i="19"/>
  <c r="J205" i="19" s="1"/>
  <c r="L205" i="19" s="1"/>
  <c r="I252" i="20"/>
  <c r="J252" i="20" s="1"/>
  <c r="I209" i="19"/>
  <c r="J209" i="19" s="1"/>
  <c r="L209" i="19" s="1"/>
  <c r="I260" i="20"/>
  <c r="J260" i="20" s="1"/>
  <c r="I213" i="19"/>
  <c r="J213" i="19" s="1"/>
  <c r="L213" i="19" s="1"/>
  <c r="I264" i="20"/>
  <c r="J264" i="20" s="1"/>
  <c r="I217" i="19"/>
  <c r="J217" i="19" s="1"/>
  <c r="L217" i="19" s="1"/>
  <c r="I268" i="20"/>
  <c r="J268" i="20" s="1"/>
  <c r="I221" i="19"/>
  <c r="J221" i="19" s="1"/>
  <c r="L221" i="19" s="1"/>
  <c r="I272" i="20"/>
  <c r="J272" i="20" s="1"/>
  <c r="I225" i="19"/>
  <c r="J225" i="19" s="1"/>
  <c r="L225" i="19" s="1"/>
  <c r="I291" i="20"/>
  <c r="J291" i="20" s="1"/>
  <c r="I229" i="19"/>
  <c r="J229" i="19" s="1"/>
  <c r="L229" i="19" s="1"/>
  <c r="I295" i="20"/>
  <c r="J295" i="20" s="1"/>
  <c r="I233" i="19"/>
  <c r="J233" i="19" s="1"/>
  <c r="L233" i="19" s="1"/>
  <c r="I304" i="20"/>
  <c r="J304" i="20" s="1"/>
  <c r="I242" i="19"/>
  <c r="J242" i="19" s="1"/>
  <c r="L242" i="19" s="1"/>
  <c r="I308" i="20"/>
  <c r="J308" i="20" s="1"/>
  <c r="I246" i="19"/>
  <c r="J246" i="19" s="1"/>
  <c r="L246" i="19" s="1"/>
  <c r="I312" i="20"/>
  <c r="J312" i="20" s="1"/>
  <c r="I250" i="19"/>
  <c r="J250" i="19" s="1"/>
  <c r="L250" i="19" s="1"/>
  <c r="I328" i="20"/>
  <c r="J328" i="20" s="1"/>
  <c r="I263" i="19"/>
  <c r="J263" i="19" s="1"/>
  <c r="L263" i="19" s="1"/>
  <c r="I334" i="20"/>
  <c r="J334" i="20" s="1"/>
  <c r="I269" i="19"/>
  <c r="J269" i="19" s="1"/>
  <c r="L269" i="19" s="1"/>
  <c r="I373" i="20"/>
  <c r="J373" i="20" s="1"/>
  <c r="I307" i="19"/>
  <c r="J307" i="19" s="1"/>
  <c r="L307" i="19" s="1"/>
  <c r="I392" i="20"/>
  <c r="J392" i="20" s="1"/>
  <c r="I321" i="19"/>
  <c r="J321" i="19" s="1"/>
  <c r="L321" i="19" s="1"/>
  <c r="I400" i="20"/>
  <c r="J400" i="20" s="1"/>
  <c r="I329" i="19"/>
  <c r="J329" i="19" s="1"/>
  <c r="L329" i="19" s="1"/>
  <c r="I336" i="19"/>
  <c r="J336" i="19" s="1"/>
  <c r="L336" i="19" s="1"/>
  <c r="I407" i="20"/>
  <c r="J407" i="20" s="1"/>
  <c r="I426" i="20"/>
  <c r="J426" i="20" s="1"/>
  <c r="I348" i="19"/>
  <c r="J348" i="19" s="1"/>
  <c r="L348" i="19" s="1"/>
  <c r="I434" i="20"/>
  <c r="J434" i="20" s="1"/>
  <c r="I356" i="19"/>
  <c r="J356" i="19" s="1"/>
  <c r="L356" i="19" s="1"/>
  <c r="I558" i="20"/>
  <c r="I448" i="19"/>
  <c r="I566" i="20"/>
  <c r="J566" i="20" s="1"/>
  <c r="I456" i="19"/>
  <c r="J456" i="19" s="1"/>
  <c r="I574" i="20"/>
  <c r="J574" i="20" s="1"/>
  <c r="I464" i="19"/>
  <c r="J464" i="19" s="1"/>
  <c r="I582" i="20"/>
  <c r="J582" i="20" s="1"/>
  <c r="I472" i="19"/>
  <c r="J472" i="19" s="1"/>
  <c r="I614" i="20"/>
  <c r="J614" i="20" s="1"/>
  <c r="I480" i="19"/>
  <c r="J480" i="19" s="1"/>
  <c r="I622" i="20"/>
  <c r="J622" i="20" s="1"/>
  <c r="I488" i="19"/>
  <c r="J488" i="19" s="1"/>
  <c r="I649" i="20"/>
  <c r="J649" i="20" s="1"/>
  <c r="I492" i="19"/>
  <c r="J492" i="19" s="1"/>
  <c r="I657" i="20"/>
  <c r="J657" i="20" s="1"/>
  <c r="I500" i="19"/>
  <c r="J500" i="19" s="1"/>
  <c r="I681" i="20"/>
  <c r="J681" i="20" s="1"/>
  <c r="I508" i="19"/>
  <c r="J508" i="19" s="1"/>
  <c r="I694" i="20"/>
  <c r="J694" i="20" s="1"/>
  <c r="I516" i="19"/>
  <c r="J516" i="19" s="1"/>
  <c r="I132" i="20"/>
  <c r="J132" i="20" s="1"/>
  <c r="I100" i="19"/>
  <c r="J100" i="19" s="1"/>
  <c r="L100" i="19" s="1"/>
  <c r="I76" i="20"/>
  <c r="J76" i="20" s="1"/>
  <c r="I44" i="19"/>
  <c r="J44" i="19" s="1"/>
  <c r="L44" i="19" s="1"/>
  <c r="I363" i="19"/>
  <c r="I450" i="20"/>
  <c r="I383" i="19"/>
  <c r="J383" i="19" s="1"/>
  <c r="L383" i="19" s="1"/>
  <c r="I470" i="20"/>
  <c r="J470" i="20" s="1"/>
  <c r="I399" i="19"/>
  <c r="J399" i="19" s="1"/>
  <c r="L399" i="19" s="1"/>
  <c r="I506" i="20"/>
  <c r="J506" i="20" s="1"/>
  <c r="I415" i="19"/>
  <c r="J415" i="19" s="1"/>
  <c r="L415" i="19" s="1"/>
  <c r="I522" i="20"/>
  <c r="J522" i="20" s="1"/>
  <c r="I276" i="19"/>
  <c r="J276" i="19" s="1"/>
  <c r="L276" i="19" s="1"/>
  <c r="I342" i="20"/>
  <c r="J342" i="20" s="1"/>
  <c r="I300" i="19"/>
  <c r="J300" i="19" s="1"/>
  <c r="L300" i="19" s="1"/>
  <c r="I366" i="20"/>
  <c r="J366" i="20" s="1"/>
  <c r="I324" i="19"/>
  <c r="J324" i="19" s="1"/>
  <c r="L324" i="19" s="1"/>
  <c r="I395" i="20"/>
  <c r="J395" i="20" s="1"/>
  <c r="I559" i="20"/>
  <c r="J559" i="20" s="1"/>
  <c r="I449" i="19"/>
  <c r="J449" i="19" s="1"/>
  <c r="I682" i="20"/>
  <c r="J682" i="20" s="1"/>
  <c r="I509" i="19"/>
  <c r="J509" i="19" s="1"/>
  <c r="I109" i="19"/>
  <c r="J109" i="19" s="1"/>
  <c r="L109" i="19" s="1"/>
  <c r="I141" i="20"/>
  <c r="J141" i="20" s="1"/>
  <c r="I125" i="19"/>
  <c r="J125" i="19" s="1"/>
  <c r="L125" i="19" s="1"/>
  <c r="I157" i="20"/>
  <c r="J157" i="20" s="1"/>
  <c r="I125" i="20"/>
  <c r="J125" i="20" s="1"/>
  <c r="I93" i="19"/>
  <c r="J93" i="19" s="1"/>
  <c r="L93" i="19" s="1"/>
  <c r="I215" i="19"/>
  <c r="J215" i="19" s="1"/>
  <c r="L215" i="19" s="1"/>
  <c r="I262" i="20"/>
  <c r="J262" i="20" s="1"/>
  <c r="I302" i="20"/>
  <c r="J302" i="20" s="1"/>
  <c r="I240" i="19"/>
  <c r="J240" i="19" s="1"/>
  <c r="L240" i="19" s="1"/>
  <c r="I332" i="20"/>
  <c r="J332" i="20" s="1"/>
  <c r="I267" i="19"/>
  <c r="J267" i="19" s="1"/>
  <c r="L267" i="19" s="1"/>
  <c r="I385" i="20"/>
  <c r="J385" i="20" s="1"/>
  <c r="I314" i="19"/>
  <c r="J314" i="19" s="1"/>
  <c r="L314" i="19" s="1"/>
  <c r="I422" i="20"/>
  <c r="J422" i="20" s="1"/>
  <c r="I344" i="19"/>
  <c r="J344" i="19" s="1"/>
  <c r="L344" i="19" s="1"/>
  <c r="I618" i="20"/>
  <c r="J618" i="20" s="1"/>
  <c r="I484" i="19"/>
  <c r="J484" i="19" s="1"/>
  <c r="I653" i="20"/>
  <c r="J653"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0" i="20"/>
  <c r="J130" i="20" s="1"/>
  <c r="I98" i="19"/>
  <c r="J98" i="19" s="1"/>
  <c r="L98" i="19" s="1"/>
  <c r="I134" i="20"/>
  <c r="J134" i="20" s="1"/>
  <c r="I102" i="19"/>
  <c r="J102" i="19" s="1"/>
  <c r="L102" i="19" s="1"/>
  <c r="I108" i="19"/>
  <c r="J108" i="19" s="1"/>
  <c r="L108" i="19" s="1"/>
  <c r="I140" i="20"/>
  <c r="J140" i="20" s="1"/>
  <c r="I116" i="19"/>
  <c r="J116" i="19" s="1"/>
  <c r="L116" i="19" s="1"/>
  <c r="I148" i="20"/>
  <c r="J148" i="20" s="1"/>
  <c r="I124" i="19"/>
  <c r="J124" i="19" s="1"/>
  <c r="L124" i="19" s="1"/>
  <c r="I156" i="20"/>
  <c r="J156" i="20" s="1"/>
  <c r="I138" i="19"/>
  <c r="J138" i="19" s="1"/>
  <c r="L138" i="19" s="1"/>
  <c r="I171" i="20"/>
  <c r="J171" i="20" s="1"/>
  <c r="I146" i="19"/>
  <c r="J146" i="19" s="1"/>
  <c r="L146" i="19" s="1"/>
  <c r="I179" i="20"/>
  <c r="J179" i="20" s="1"/>
  <c r="I154" i="19"/>
  <c r="J154" i="19" s="1"/>
  <c r="L154" i="19" s="1"/>
  <c r="I187" i="20"/>
  <c r="J187" i="20" s="1"/>
  <c r="I162" i="19"/>
  <c r="J162" i="19" s="1"/>
  <c r="L162" i="19" s="1"/>
  <c r="I195" i="20"/>
  <c r="J195" i="20" s="1"/>
  <c r="I170" i="19"/>
  <c r="J170" i="19" s="1"/>
  <c r="L170" i="19" s="1"/>
  <c r="I203" i="20"/>
  <c r="J203" i="20" s="1"/>
  <c r="I178" i="19"/>
  <c r="J178" i="19" s="1"/>
  <c r="L178" i="19" s="1"/>
  <c r="I211" i="20"/>
  <c r="J211" i="20" s="1"/>
  <c r="I186" i="19"/>
  <c r="J186" i="19" s="1"/>
  <c r="L186" i="19" s="1"/>
  <c r="I219" i="20"/>
  <c r="J219" i="20" s="1"/>
  <c r="I227" i="20"/>
  <c r="J227" i="20" s="1"/>
  <c r="I194" i="19"/>
  <c r="J194" i="19" s="1"/>
  <c r="L194" i="19" s="1"/>
  <c r="I78" i="20"/>
  <c r="J78" i="20" s="1"/>
  <c r="I46" i="19"/>
  <c r="J46" i="19" s="1"/>
  <c r="L46" i="19" s="1"/>
  <c r="I84" i="20"/>
  <c r="J84" i="20" s="1"/>
  <c r="I52" i="19"/>
  <c r="J52" i="19" s="1"/>
  <c r="L52" i="19" s="1"/>
  <c r="I94" i="20"/>
  <c r="J94" i="20" s="1"/>
  <c r="I62" i="19"/>
  <c r="J62" i="19" s="1"/>
  <c r="L62" i="19" s="1"/>
  <c r="I102" i="20"/>
  <c r="J102" i="20" s="1"/>
  <c r="I70" i="19"/>
  <c r="J70" i="19" s="1"/>
  <c r="L70" i="19" s="1"/>
  <c r="I108" i="20"/>
  <c r="J108" i="20" s="1"/>
  <c r="I76" i="19"/>
  <c r="J76" i="19" s="1"/>
  <c r="L76" i="19" s="1"/>
  <c r="I112" i="20"/>
  <c r="J112" i="20" s="1"/>
  <c r="I80" i="19"/>
  <c r="J80" i="19" s="1"/>
  <c r="L80" i="19" s="1"/>
  <c r="I118" i="20"/>
  <c r="J118" i="20" s="1"/>
  <c r="I86" i="19"/>
  <c r="J86" i="19" s="1"/>
  <c r="L86" i="19" s="1"/>
  <c r="I124" i="20"/>
  <c r="J124" i="20" s="1"/>
  <c r="I92" i="19"/>
  <c r="J92" i="19" s="1"/>
  <c r="L92" i="19" s="1"/>
  <c r="I371" i="19"/>
  <c r="J371" i="19" s="1"/>
  <c r="L371" i="19" s="1"/>
  <c r="I458" i="20"/>
  <c r="J458" i="20" s="1"/>
  <c r="I379" i="19"/>
  <c r="J379" i="19" s="1"/>
  <c r="L379" i="19" s="1"/>
  <c r="I466" i="20"/>
  <c r="J466" i="20" s="1"/>
  <c r="I472" i="20"/>
  <c r="J472" i="20" s="1"/>
  <c r="I385" i="19"/>
  <c r="J385" i="19" s="1"/>
  <c r="L385" i="19" s="1"/>
  <c r="I480" i="20"/>
  <c r="J480" i="20" s="1"/>
  <c r="I393" i="19"/>
  <c r="J393" i="19" s="1"/>
  <c r="L393" i="19" s="1"/>
  <c r="I508" i="20"/>
  <c r="J508" i="20" s="1"/>
  <c r="I401" i="19"/>
  <c r="J401" i="19" s="1"/>
  <c r="L401" i="19" s="1"/>
  <c r="I516" i="20"/>
  <c r="J516" i="20" s="1"/>
  <c r="I409" i="19"/>
  <c r="J409" i="19" s="1"/>
  <c r="L409" i="19" s="1"/>
  <c r="I423" i="19"/>
  <c r="J423" i="19" s="1"/>
  <c r="L423" i="19" s="1"/>
  <c r="I530" i="20"/>
  <c r="J530" i="20" s="1"/>
  <c r="I431" i="19"/>
  <c r="J431" i="19" s="1"/>
  <c r="L431" i="19" s="1"/>
  <c r="I538" i="20"/>
  <c r="J538" i="20" s="1"/>
  <c r="I545" i="20"/>
  <c r="J545" i="20" s="1"/>
  <c r="I437" i="19"/>
  <c r="J437" i="19" s="1"/>
  <c r="L437" i="19" s="1"/>
  <c r="I555" i="20"/>
  <c r="J555" i="20" s="1"/>
  <c r="I445" i="19"/>
  <c r="J445" i="19" s="1"/>
  <c r="L445" i="19" s="1"/>
  <c r="I300" i="20"/>
  <c r="J300" i="20" s="1"/>
  <c r="I238" i="19"/>
  <c r="J238" i="19" s="1"/>
  <c r="L238" i="19" s="1"/>
  <c r="I317" i="20"/>
  <c r="J317" i="20" s="1"/>
  <c r="I255" i="19"/>
  <c r="J255" i="19" s="1"/>
  <c r="L255" i="19" s="1"/>
  <c r="I324" i="20"/>
  <c r="J324" i="20" s="1"/>
  <c r="I259" i="19"/>
  <c r="J259" i="19" s="1"/>
  <c r="L259" i="19" s="1"/>
  <c r="I264" i="19"/>
  <c r="J264" i="19" s="1"/>
  <c r="L264" i="19" s="1"/>
  <c r="I329" i="20"/>
  <c r="J329" i="20" s="1"/>
  <c r="I335" i="20"/>
  <c r="J335" i="20" s="1"/>
  <c r="I270" i="19"/>
  <c r="J270" i="19" s="1"/>
  <c r="L270" i="19" s="1"/>
  <c r="I341" i="20"/>
  <c r="J341" i="20" s="1"/>
  <c r="I275" i="19"/>
  <c r="J275" i="19" s="1"/>
  <c r="L275" i="19" s="1"/>
  <c r="I345" i="20"/>
  <c r="J345" i="20" s="1"/>
  <c r="I279" i="19"/>
  <c r="J279" i="19" s="1"/>
  <c r="L279" i="19" s="1"/>
  <c r="I349" i="20"/>
  <c r="J349" i="20" s="1"/>
  <c r="I283" i="19"/>
  <c r="J283" i="19" s="1"/>
  <c r="L283" i="19" s="1"/>
  <c r="I353" i="20"/>
  <c r="J353" i="20" s="1"/>
  <c r="I287" i="19"/>
  <c r="J287" i="19" s="1"/>
  <c r="L287" i="19" s="1"/>
  <c r="I357" i="20"/>
  <c r="J357" i="20" s="1"/>
  <c r="I291" i="19"/>
  <c r="J291" i="19" s="1"/>
  <c r="L291" i="19" s="1"/>
  <c r="I361" i="20"/>
  <c r="J361" i="20" s="1"/>
  <c r="I295" i="19"/>
  <c r="J295" i="19" s="1"/>
  <c r="L295" i="19" s="1"/>
  <c r="I365" i="20"/>
  <c r="J365" i="20" s="1"/>
  <c r="I299" i="19"/>
  <c r="J299" i="19" s="1"/>
  <c r="L299" i="19" s="1"/>
  <c r="I369" i="20"/>
  <c r="J369" i="20" s="1"/>
  <c r="I303" i="19"/>
  <c r="J303" i="19" s="1"/>
  <c r="L303" i="19" s="1"/>
  <c r="I312" i="19"/>
  <c r="J312" i="19" s="1"/>
  <c r="L312" i="19" s="1"/>
  <c r="I383" i="20"/>
  <c r="J383" i="20" s="1"/>
  <c r="I388" i="20"/>
  <c r="J388" i="20" s="1"/>
  <c r="I317" i="19"/>
  <c r="J317" i="19" s="1"/>
  <c r="L317" i="19" s="1"/>
  <c r="I393" i="20"/>
  <c r="J393" i="20" s="1"/>
  <c r="I322" i="19"/>
  <c r="J322" i="19" s="1"/>
  <c r="L322" i="19" s="1"/>
  <c r="I401" i="20"/>
  <c r="J401" i="20" s="1"/>
  <c r="I330" i="19"/>
  <c r="J330" i="19" s="1"/>
  <c r="L330" i="19" s="1"/>
  <c r="I408" i="20"/>
  <c r="J408" i="20" s="1"/>
  <c r="I337" i="19"/>
  <c r="J337" i="19" s="1"/>
  <c r="L337" i="19" s="1"/>
  <c r="I413" i="20"/>
  <c r="J413" i="20" s="1"/>
  <c r="I342" i="19"/>
  <c r="J342" i="19" s="1"/>
  <c r="L342" i="19" s="1"/>
  <c r="I427" i="20"/>
  <c r="J427" i="20" s="1"/>
  <c r="I349" i="19"/>
  <c r="J349" i="19" s="1"/>
  <c r="L349" i="19" s="1"/>
  <c r="I435" i="20"/>
  <c r="J435" i="20" s="1"/>
  <c r="I357" i="19"/>
  <c r="J357" i="19" s="1"/>
  <c r="L357" i="19" s="1"/>
  <c r="I561" i="20"/>
  <c r="J561" i="20" s="1"/>
  <c r="I451" i="19"/>
  <c r="J451" i="19" s="1"/>
  <c r="I569" i="20"/>
  <c r="J569" i="20" s="1"/>
  <c r="I459" i="19"/>
  <c r="J459" i="19" s="1"/>
  <c r="I577" i="20"/>
  <c r="J577" i="20" s="1"/>
  <c r="I467" i="19"/>
  <c r="J467" i="19" s="1"/>
  <c r="I585" i="20"/>
  <c r="J585" i="20" s="1"/>
  <c r="I475" i="19"/>
  <c r="J475" i="19" s="1"/>
  <c r="I617" i="20"/>
  <c r="J617" i="20" s="1"/>
  <c r="I483" i="19"/>
  <c r="J483" i="19" s="1"/>
  <c r="I625" i="20"/>
  <c r="J625" i="20" s="1"/>
  <c r="I491" i="19"/>
  <c r="J491" i="19" s="1"/>
  <c r="I652" i="20"/>
  <c r="J652" i="20" s="1"/>
  <c r="I495" i="19"/>
  <c r="J495" i="19" s="1"/>
  <c r="I676" i="20"/>
  <c r="J676" i="20" s="1"/>
  <c r="I503" i="19"/>
  <c r="J503" i="19" s="1"/>
  <c r="I689" i="20"/>
  <c r="J689" i="20" s="1"/>
  <c r="I511" i="19"/>
  <c r="J511" i="19" s="1"/>
  <c r="I697" i="20"/>
  <c r="J697" i="20" s="1"/>
  <c r="I519" i="19"/>
  <c r="J519" i="19" s="1"/>
  <c r="I60" i="20"/>
  <c r="J60" i="20" s="1"/>
  <c r="I34" i="19"/>
  <c r="J34" i="19" s="1"/>
  <c r="L34" i="19" s="1"/>
  <c r="I144" i="19"/>
  <c r="J144" i="19" s="1"/>
  <c r="L144" i="19" s="1"/>
  <c r="I177" i="20"/>
  <c r="J177" i="20" s="1"/>
  <c r="I160" i="19"/>
  <c r="J160" i="19" s="1"/>
  <c r="L160" i="19" s="1"/>
  <c r="I193" i="20"/>
  <c r="J193" i="20" s="1"/>
  <c r="I225" i="20"/>
  <c r="J225" i="20" s="1"/>
  <c r="I192" i="19"/>
  <c r="J192" i="19" s="1"/>
  <c r="L192" i="19" s="1"/>
  <c r="I391" i="19"/>
  <c r="J391" i="19" s="1"/>
  <c r="L391" i="19" s="1"/>
  <c r="I478" i="20"/>
  <c r="J478" i="20" s="1"/>
  <c r="I407" i="19"/>
  <c r="J407" i="19" s="1"/>
  <c r="L407" i="19" s="1"/>
  <c r="I514" i="20"/>
  <c r="J514" i="20" s="1"/>
  <c r="I528" i="20"/>
  <c r="J528" i="20" s="1"/>
  <c r="I421" i="19"/>
  <c r="J421" i="19" s="1"/>
  <c r="L421" i="19" s="1"/>
  <c r="I301" i="20"/>
  <c r="J301" i="20" s="1"/>
  <c r="I239" i="19"/>
  <c r="J239" i="19" s="1"/>
  <c r="L239" i="19" s="1"/>
  <c r="I288" i="19"/>
  <c r="J288" i="19" s="1"/>
  <c r="L288" i="19" s="1"/>
  <c r="I354" i="20"/>
  <c r="J354" i="20" s="1"/>
  <c r="I375" i="20"/>
  <c r="J375" i="20" s="1"/>
  <c r="I309" i="19"/>
  <c r="J309" i="19" s="1"/>
  <c r="L309" i="19" s="1"/>
  <c r="I421" i="20"/>
  <c r="J421" i="20" s="1"/>
  <c r="I343" i="19"/>
  <c r="J343" i="19" s="1"/>
  <c r="L343" i="19" s="1"/>
  <c r="I567" i="20"/>
  <c r="J567" i="20" s="1"/>
  <c r="I457" i="19"/>
  <c r="J457" i="19" s="1"/>
  <c r="I583" i="20"/>
  <c r="J583" i="20" s="1"/>
  <c r="I473" i="19"/>
  <c r="J473" i="19" s="1"/>
  <c r="I623" i="20"/>
  <c r="J623" i="20" s="1"/>
  <c r="I489" i="19"/>
  <c r="J489" i="19" s="1"/>
  <c r="I674" i="20"/>
  <c r="J674" i="20" s="1"/>
  <c r="I501" i="19"/>
  <c r="J501" i="19" s="1"/>
  <c r="I135" i="20"/>
  <c r="J135" i="20" s="1"/>
  <c r="I103" i="19"/>
  <c r="J103" i="19" s="1"/>
  <c r="L103" i="19" s="1"/>
  <c r="I95" i="20"/>
  <c r="J95" i="20" s="1"/>
  <c r="I63" i="19"/>
  <c r="J63" i="19" s="1"/>
  <c r="L63" i="19" s="1"/>
  <c r="I451" i="20"/>
  <c r="J451" i="20" s="1"/>
  <c r="I364" i="19"/>
  <c r="J364" i="19" s="1"/>
  <c r="L364" i="19" s="1"/>
  <c r="I523" i="20"/>
  <c r="J523" i="20" s="1"/>
  <c r="I416" i="19"/>
  <c r="J416" i="19" s="1"/>
  <c r="L416" i="19" s="1"/>
  <c r="I246" i="20"/>
  <c r="J246" i="20" s="1"/>
  <c r="I203" i="19"/>
  <c r="J203" i="19" s="1"/>
  <c r="L203" i="19" s="1"/>
  <c r="I227" i="19"/>
  <c r="J227" i="19" s="1"/>
  <c r="L227" i="19" s="1"/>
  <c r="I274" i="20"/>
  <c r="J274" i="20" s="1"/>
  <c r="I314" i="20"/>
  <c r="J314" i="20" s="1"/>
  <c r="I252" i="19"/>
  <c r="J252" i="19" s="1"/>
  <c r="L252" i="19" s="1"/>
  <c r="I586" i="20"/>
  <c r="J586" i="20" s="1"/>
  <c r="I476" i="19"/>
  <c r="J476" i="19" s="1"/>
  <c r="I595" i="19"/>
  <c r="J595" i="19" s="1"/>
  <c r="L595" i="19" s="1"/>
  <c r="I621" i="19"/>
  <c r="J621" i="19" s="1"/>
  <c r="L621" i="19" s="1"/>
  <c r="I627" i="19"/>
  <c r="J627" i="19" s="1"/>
  <c r="L627" i="19" s="1"/>
  <c r="I137" i="20"/>
  <c r="J137" i="20" s="1"/>
  <c r="I105" i="19"/>
  <c r="J105" i="19" s="1"/>
  <c r="L105" i="19" s="1"/>
  <c r="I143" i="20"/>
  <c r="J143" i="20" s="1"/>
  <c r="I111" i="19"/>
  <c r="J111" i="19" s="1"/>
  <c r="L111" i="19" s="1"/>
  <c r="I151" i="20"/>
  <c r="J151" i="20" s="1"/>
  <c r="I119" i="19"/>
  <c r="J119" i="19" s="1"/>
  <c r="L119" i="19" s="1"/>
  <c r="I159" i="20"/>
  <c r="J159" i="20" s="1"/>
  <c r="I127" i="19"/>
  <c r="J127" i="19" s="1"/>
  <c r="L127" i="19" s="1"/>
  <c r="I133" i="19"/>
  <c r="J133" i="19" s="1"/>
  <c r="L133" i="19" s="1"/>
  <c r="I166" i="20"/>
  <c r="J166" i="20" s="1"/>
  <c r="I141" i="19"/>
  <c r="J141" i="19" s="1"/>
  <c r="L141" i="19" s="1"/>
  <c r="I174" i="20"/>
  <c r="J174" i="20" s="1"/>
  <c r="I182" i="20"/>
  <c r="J182" i="20" s="1"/>
  <c r="I149" i="19"/>
  <c r="J149" i="19" s="1"/>
  <c r="L149" i="19" s="1"/>
  <c r="I157" i="19"/>
  <c r="J157" i="19" s="1"/>
  <c r="L157" i="19" s="1"/>
  <c r="I190" i="20"/>
  <c r="J190" i="20" s="1"/>
  <c r="I165" i="19"/>
  <c r="J165" i="19" s="1"/>
  <c r="L165" i="19" s="1"/>
  <c r="I198" i="20"/>
  <c r="J198" i="20" s="1"/>
  <c r="I206" i="20"/>
  <c r="J206" i="20" s="1"/>
  <c r="I173" i="19"/>
  <c r="J173" i="19" s="1"/>
  <c r="L173" i="19" s="1"/>
  <c r="I214" i="20"/>
  <c r="J214" i="20" s="1"/>
  <c r="I181" i="19"/>
  <c r="J181" i="19" s="1"/>
  <c r="L181" i="19" s="1"/>
  <c r="I222" i="20"/>
  <c r="J222" i="20" s="1"/>
  <c r="I189" i="19"/>
  <c r="J189" i="19" s="1"/>
  <c r="L189" i="19" s="1"/>
  <c r="I75" i="20"/>
  <c r="I43" i="19"/>
  <c r="I87" i="20"/>
  <c r="J87" i="20" s="1"/>
  <c r="I55" i="19"/>
  <c r="J55" i="19" s="1"/>
  <c r="L55" i="19" s="1"/>
  <c r="I91" i="20"/>
  <c r="J91" i="20" s="1"/>
  <c r="I59" i="19"/>
  <c r="J59" i="19" s="1"/>
  <c r="L59" i="19" s="1"/>
  <c r="I97" i="20"/>
  <c r="J97" i="20" s="1"/>
  <c r="I65" i="19"/>
  <c r="J65" i="19" s="1"/>
  <c r="L65" i="19" s="1"/>
  <c r="I121" i="20"/>
  <c r="J121" i="20" s="1"/>
  <c r="I89" i="19"/>
  <c r="J89" i="19" s="1"/>
  <c r="L89" i="19" s="1"/>
  <c r="I127" i="20"/>
  <c r="J127" i="20" s="1"/>
  <c r="I95" i="19"/>
  <c r="J95" i="19" s="1"/>
  <c r="L95" i="19" s="1"/>
  <c r="I453" i="20"/>
  <c r="J453" i="20" s="1"/>
  <c r="I366" i="19"/>
  <c r="J366" i="19" s="1"/>
  <c r="L366" i="19" s="1"/>
  <c r="I461" i="20"/>
  <c r="J461" i="20" s="1"/>
  <c r="I374" i="19"/>
  <c r="J374" i="19" s="1"/>
  <c r="L374" i="19" s="1"/>
  <c r="I469" i="20"/>
  <c r="J469" i="20" s="1"/>
  <c r="I382" i="19"/>
  <c r="J382" i="19" s="1"/>
  <c r="L382" i="19" s="1"/>
  <c r="I475" i="20"/>
  <c r="J475" i="20" s="1"/>
  <c r="I388" i="19"/>
  <c r="J388" i="19" s="1"/>
  <c r="L388" i="19" s="1"/>
  <c r="I396" i="19"/>
  <c r="J396" i="19" s="1"/>
  <c r="L396" i="19" s="1"/>
  <c r="I511" i="20"/>
  <c r="J511" i="20" s="1"/>
  <c r="I404" i="19"/>
  <c r="J404" i="19" s="1"/>
  <c r="L404" i="19" s="1"/>
  <c r="I519" i="20"/>
  <c r="J519" i="20" s="1"/>
  <c r="I412" i="19"/>
  <c r="J412" i="19" s="1"/>
  <c r="L412" i="19" s="1"/>
  <c r="I525" i="20"/>
  <c r="J525" i="20" s="1"/>
  <c r="I418" i="19"/>
  <c r="J418" i="19" s="1"/>
  <c r="L418" i="19" s="1"/>
  <c r="I533" i="20"/>
  <c r="J533" i="20" s="1"/>
  <c r="I426" i="19"/>
  <c r="J426" i="19" s="1"/>
  <c r="L426" i="19" s="1"/>
  <c r="I539" i="20"/>
  <c r="J539" i="20" s="1"/>
  <c r="I432" i="19"/>
  <c r="J432" i="19" s="1"/>
  <c r="L432" i="19" s="1"/>
  <c r="I549" i="20"/>
  <c r="J549" i="20" s="1"/>
  <c r="I440" i="19"/>
  <c r="J440" i="19" s="1"/>
  <c r="L440" i="19" s="1"/>
  <c r="I245" i="20"/>
  <c r="J245" i="20" s="1"/>
  <c r="I202" i="19"/>
  <c r="J202" i="19" s="1"/>
  <c r="L202" i="19" s="1"/>
  <c r="I249" i="20"/>
  <c r="J249" i="20" s="1"/>
  <c r="I206" i="19"/>
  <c r="J206" i="19" s="1"/>
  <c r="L206" i="19" s="1"/>
  <c r="I253" i="20"/>
  <c r="J253" i="20" s="1"/>
  <c r="I210" i="19"/>
  <c r="J210" i="19" s="1"/>
  <c r="L210" i="19" s="1"/>
  <c r="I261" i="20"/>
  <c r="J261" i="20" s="1"/>
  <c r="I214" i="19"/>
  <c r="J214" i="19" s="1"/>
  <c r="L214" i="19" s="1"/>
  <c r="I265" i="20"/>
  <c r="J265" i="20" s="1"/>
  <c r="I218" i="19"/>
  <c r="J218" i="19" s="1"/>
  <c r="L218" i="19" s="1"/>
  <c r="I269" i="20"/>
  <c r="J269" i="20" s="1"/>
  <c r="I222" i="19"/>
  <c r="J222" i="19" s="1"/>
  <c r="L222" i="19" s="1"/>
  <c r="I273" i="20"/>
  <c r="J273" i="20" s="1"/>
  <c r="I226" i="19"/>
  <c r="J226" i="19" s="1"/>
  <c r="L226" i="19" s="1"/>
  <c r="I292" i="20"/>
  <c r="J292" i="20" s="1"/>
  <c r="I230" i="19"/>
  <c r="J230" i="19" s="1"/>
  <c r="L230" i="19" s="1"/>
  <c r="I296" i="20"/>
  <c r="J296" i="20" s="1"/>
  <c r="I234" i="19"/>
  <c r="J234" i="19" s="1"/>
  <c r="L234" i="19" s="1"/>
  <c r="I243" i="19"/>
  <c r="J243" i="19" s="1"/>
  <c r="L243" i="19" s="1"/>
  <c r="I305" i="20"/>
  <c r="J305" i="20" s="1"/>
  <c r="I309" i="20"/>
  <c r="J309" i="20" s="1"/>
  <c r="I247" i="19"/>
  <c r="J247" i="19" s="1"/>
  <c r="L247" i="19" s="1"/>
  <c r="I313" i="20"/>
  <c r="J313" i="20" s="1"/>
  <c r="I251" i="19"/>
  <c r="J251" i="19" s="1"/>
  <c r="L251" i="19" s="1"/>
  <c r="I260" i="19"/>
  <c r="J260" i="19" s="1"/>
  <c r="L260" i="19" s="1"/>
  <c r="I325" i="20"/>
  <c r="J325" i="20" s="1"/>
  <c r="I330" i="20"/>
  <c r="J330" i="20" s="1"/>
  <c r="I265" i="19"/>
  <c r="J265" i="19" s="1"/>
  <c r="L265" i="19" s="1"/>
  <c r="I337" i="20"/>
  <c r="J337" i="20" s="1"/>
  <c r="I271" i="19"/>
  <c r="J271" i="19" s="1"/>
  <c r="L271" i="19" s="1"/>
  <c r="I308" i="19"/>
  <c r="J308" i="19" s="1"/>
  <c r="L308" i="19" s="1"/>
  <c r="I374" i="20"/>
  <c r="J374" i="20" s="1"/>
  <c r="I384" i="20"/>
  <c r="J384" i="20" s="1"/>
  <c r="I313" i="19"/>
  <c r="J313" i="19" s="1"/>
  <c r="L313" i="19" s="1"/>
  <c r="I394" i="20"/>
  <c r="J394" i="20" s="1"/>
  <c r="I323" i="19"/>
  <c r="J323" i="19" s="1"/>
  <c r="L323" i="19" s="1"/>
  <c r="I402" i="20"/>
  <c r="J402" i="20" s="1"/>
  <c r="I331" i="19"/>
  <c r="J331" i="19" s="1"/>
  <c r="L331" i="19" s="1"/>
  <c r="I428" i="20"/>
  <c r="J428" i="20" s="1"/>
  <c r="I350" i="19"/>
  <c r="J350" i="19" s="1"/>
  <c r="L350" i="19" s="1"/>
  <c r="I436" i="20"/>
  <c r="J436" i="20" s="1"/>
  <c r="I358" i="19"/>
  <c r="J358" i="19" s="1"/>
  <c r="L358" i="19" s="1"/>
  <c r="I564" i="20"/>
  <c r="J564" i="20" s="1"/>
  <c r="I454" i="19"/>
  <c r="J454" i="19" s="1"/>
  <c r="I462" i="19"/>
  <c r="J462" i="19" s="1"/>
  <c r="I572" i="20"/>
  <c r="J572" i="20" s="1"/>
  <c r="I470" i="19"/>
  <c r="J470" i="19" s="1"/>
  <c r="I580" i="20"/>
  <c r="J580" i="20" s="1"/>
  <c r="I478" i="19"/>
  <c r="J478" i="19" s="1"/>
  <c r="I588" i="20"/>
  <c r="J588" i="20" s="1"/>
  <c r="I620" i="20"/>
  <c r="J620" i="20" s="1"/>
  <c r="I486" i="19"/>
  <c r="J486" i="19" s="1"/>
  <c r="I655" i="20"/>
  <c r="J655" i="20" s="1"/>
  <c r="I498" i="19"/>
  <c r="J498" i="19" s="1"/>
  <c r="I679" i="20"/>
  <c r="J679" i="20" s="1"/>
  <c r="I506" i="19"/>
  <c r="J506" i="19" s="1"/>
  <c r="I692" i="20"/>
  <c r="J692" i="20" s="1"/>
  <c r="I514" i="19"/>
  <c r="J514" i="19" s="1"/>
  <c r="J1130" i="1"/>
  <c r="J713" i="1"/>
  <c r="J705" i="1"/>
  <c r="J697" i="1"/>
  <c r="J689" i="1"/>
  <c r="J655" i="1"/>
  <c r="J647" i="1"/>
  <c r="J639" i="1"/>
  <c r="J631" i="1"/>
  <c r="J623" i="1"/>
  <c r="J185" i="1"/>
  <c r="J712" i="1"/>
  <c r="J704" i="1"/>
  <c r="J696" i="1"/>
  <c r="J688" i="1"/>
  <c r="J654" i="1"/>
  <c r="J646" i="1"/>
  <c r="J638" i="1"/>
  <c r="J630" i="1"/>
  <c r="J622" i="1"/>
  <c r="J711" i="1"/>
  <c r="J703" i="1"/>
  <c r="J695" i="1"/>
  <c r="J687" i="1"/>
  <c r="J653" i="1"/>
  <c r="J645" i="1"/>
  <c r="J637" i="1"/>
  <c r="J629" i="1"/>
  <c r="J621" i="1"/>
  <c r="J485" i="1"/>
  <c r="J710" i="1"/>
  <c r="J694" i="1"/>
  <c r="J652" i="1"/>
  <c r="J636" i="1"/>
  <c r="J628" i="1"/>
  <c r="J1272" i="1"/>
  <c r="J717" i="1"/>
  <c r="J709" i="1"/>
  <c r="J701" i="1"/>
  <c r="J693" i="1"/>
  <c r="J659" i="1"/>
  <c r="J651" i="1"/>
  <c r="J643" i="1"/>
  <c r="J635" i="1"/>
  <c r="J627" i="1"/>
  <c r="J619" i="1"/>
  <c r="J443" i="1"/>
  <c r="J718" i="1"/>
  <c r="J702" i="1"/>
  <c r="J686" i="1"/>
  <c r="J644" i="1"/>
  <c r="J620" i="1"/>
  <c r="J1270" i="1"/>
  <c r="J716" i="1"/>
  <c r="J708" i="1"/>
  <c r="J700" i="1"/>
  <c r="J692" i="1"/>
  <c r="J658" i="1"/>
  <c r="J650" i="1"/>
  <c r="J642" i="1"/>
  <c r="J634" i="1"/>
  <c r="J626" i="1"/>
  <c r="J618" i="1"/>
  <c r="J377" i="1"/>
  <c r="J104" i="1"/>
  <c r="J875" i="1"/>
  <c r="J714" i="1"/>
  <c r="J706" i="1"/>
  <c r="J698" i="1"/>
  <c r="J690" i="1"/>
  <c r="J656" i="1"/>
  <c r="J648" i="1"/>
  <c r="J640" i="1"/>
  <c r="J632" i="1"/>
  <c r="J291" i="1"/>
  <c r="J480" i="1"/>
  <c r="J436" i="1"/>
  <c r="J370" i="1"/>
  <c r="J328" i="1"/>
  <c r="J284" i="1"/>
  <c r="J241" i="1"/>
  <c r="J1124" i="1"/>
  <c r="J1033" i="1"/>
  <c r="J938" i="1"/>
  <c r="J785" i="1"/>
  <c r="J754" i="1"/>
  <c r="J595" i="1"/>
  <c r="J477" i="1"/>
  <c r="J435" i="1"/>
  <c r="J369" i="1"/>
  <c r="J325" i="1"/>
  <c r="J283" i="1"/>
  <c r="J240" i="1"/>
  <c r="J183" i="1"/>
  <c r="J786" i="1"/>
  <c r="J1122" i="1"/>
  <c r="J1032" i="1"/>
  <c r="J937" i="1"/>
  <c r="J749" i="1"/>
  <c r="J614" i="1"/>
  <c r="J578" i="1"/>
  <c r="J541" i="1"/>
  <c r="J476" i="1"/>
  <c r="J434" i="1"/>
  <c r="J368" i="1"/>
  <c r="J324" i="1"/>
  <c r="J282" i="1"/>
  <c r="J239" i="1"/>
  <c r="J182" i="1"/>
  <c r="J1112" i="1"/>
  <c r="J1025" i="1"/>
  <c r="J972" i="1"/>
  <c r="J885" i="1"/>
  <c r="J768" i="1"/>
  <c r="J577" i="1"/>
  <c r="J540" i="1"/>
  <c r="J507" i="1"/>
  <c r="J465" i="1"/>
  <c r="J421" i="1"/>
  <c r="J355" i="1"/>
  <c r="J313" i="1"/>
  <c r="J269" i="1"/>
  <c r="J225" i="1"/>
  <c r="J181" i="1"/>
  <c r="J1111" i="1"/>
  <c r="J1024" i="1"/>
  <c r="J971" i="1"/>
  <c r="J889" i="1"/>
  <c r="J767" i="1"/>
  <c r="J500" i="1"/>
  <c r="J458" i="1"/>
  <c r="J392" i="1"/>
  <c r="J348" i="1"/>
  <c r="J306" i="1"/>
  <c r="J263" i="1"/>
  <c r="J217" i="1"/>
  <c r="J1142" i="1"/>
  <c r="J1104" i="1"/>
  <c r="J1053" i="1"/>
  <c r="J1011" i="1"/>
  <c r="J960" i="1"/>
  <c r="J766" i="1"/>
  <c r="J499" i="1"/>
  <c r="J457" i="1"/>
  <c r="J389" i="1"/>
  <c r="J347" i="1"/>
  <c r="J305" i="1"/>
  <c r="J260" i="1"/>
  <c r="J216" i="1"/>
  <c r="J1141" i="1"/>
  <c r="J1052" i="1"/>
  <c r="J1010" i="1"/>
  <c r="J959" i="1"/>
  <c r="J498" i="1"/>
  <c r="J388" i="1"/>
  <c r="J346" i="1"/>
  <c r="J304" i="1"/>
  <c r="J259" i="1"/>
  <c r="J215" i="1"/>
  <c r="J186" i="1"/>
  <c r="J1161" i="1"/>
  <c r="J1504" i="1"/>
  <c r="J1505" i="1"/>
  <c r="J1249" i="1"/>
  <c r="J1434" i="1"/>
  <c r="J1442" i="1"/>
  <c r="J1404" i="1"/>
  <c r="J1412" i="1"/>
  <c r="J1420" i="1"/>
  <c r="J1250" i="1"/>
  <c r="J1429" i="1"/>
  <c r="J1437" i="1"/>
  <c r="J1445" i="1"/>
  <c r="J1407" i="1"/>
  <c r="J1415" i="1"/>
  <c r="J1430" i="1"/>
  <c r="J1416" i="1"/>
  <c r="J1240" i="1"/>
  <c r="J1432" i="1"/>
  <c r="J1410" i="1"/>
  <c r="J1418" i="1"/>
  <c r="J1251" i="1"/>
  <c r="J1441" i="1"/>
  <c r="J1411" i="1"/>
  <c r="J1506" i="1"/>
  <c r="J1500" i="1"/>
  <c r="J1435" i="1"/>
  <c r="J1443" i="1"/>
  <c r="J1405" i="1"/>
  <c r="J1413" i="1"/>
  <c r="J1421" i="1"/>
  <c r="J1499" i="1"/>
  <c r="J1436" i="1"/>
  <c r="J1444" i="1"/>
  <c r="J1406" i="1"/>
  <c r="J1414" i="1"/>
  <c r="J1507" i="1"/>
  <c r="J1248" i="1"/>
  <c r="J1438" i="1"/>
  <c r="J1408" i="1"/>
  <c r="J1440" i="1"/>
  <c r="J1433" i="1"/>
  <c r="J1403" i="1"/>
  <c r="J1419" i="1"/>
  <c r="J1508" i="1"/>
  <c r="J1501" i="1"/>
  <c r="J1509" i="1"/>
  <c r="J1502" i="1"/>
  <c r="J1511" i="1"/>
  <c r="J1247" i="1"/>
  <c r="J1431" i="1"/>
  <c r="J1439" i="1"/>
  <c r="J1409" i="1"/>
  <c r="J1417" i="1"/>
  <c r="J1503" i="1"/>
  <c r="J562" i="1"/>
  <c r="J683" i="1"/>
  <c r="J723" i="1"/>
  <c r="J799" i="1"/>
  <c r="J807" i="1"/>
  <c r="J856" i="1"/>
  <c r="J933" i="1"/>
  <c r="J684" i="1"/>
  <c r="J724" i="1"/>
  <c r="J808" i="1"/>
  <c r="J887" i="1"/>
  <c r="J883" i="1"/>
  <c r="J895" i="1"/>
  <c r="J934" i="1"/>
  <c r="J722" i="1"/>
  <c r="J803" i="1"/>
  <c r="J816" i="1"/>
  <c r="J881" i="1"/>
  <c r="J900" i="1"/>
  <c r="J921" i="1"/>
  <c r="J726" i="1"/>
  <c r="J791" i="1"/>
  <c r="J888" i="1"/>
  <c r="J935" i="1"/>
  <c r="J792" i="1"/>
  <c r="J725" i="1"/>
  <c r="J790" i="1"/>
  <c r="J804" i="1"/>
  <c r="J817" i="1"/>
  <c r="J860" i="1"/>
  <c r="J922" i="1"/>
  <c r="J932" i="1"/>
  <c r="J805" i="1"/>
  <c r="J906" i="1"/>
  <c r="J923" i="1"/>
  <c r="J727" i="1"/>
  <c r="J685" i="1"/>
  <c r="J806" i="1"/>
  <c r="J845" i="1"/>
  <c r="J1345" i="1"/>
  <c r="J1264" i="1"/>
  <c r="J1228" i="1"/>
  <c r="J1180" i="1"/>
  <c r="J1140" i="1"/>
  <c r="J1121" i="1"/>
  <c r="J1086" i="1"/>
  <c r="J1065" i="1"/>
  <c r="J1043" i="1"/>
  <c r="J1021" i="1"/>
  <c r="J1001" i="1"/>
  <c r="J970" i="1"/>
  <c r="J948" i="1"/>
  <c r="J929" i="1"/>
  <c r="J824" i="1"/>
  <c r="J813" i="1"/>
  <c r="J784" i="1"/>
  <c r="J609" i="1"/>
  <c r="J588" i="1"/>
  <c r="J517" i="1"/>
  <c r="J497" i="1"/>
  <c r="J475" i="1"/>
  <c r="J453" i="1"/>
  <c r="J433" i="1"/>
  <c r="J387" i="1"/>
  <c r="J365" i="1"/>
  <c r="J345" i="1"/>
  <c r="J323" i="1"/>
  <c r="J301" i="1"/>
  <c r="J281" i="1"/>
  <c r="J258" i="1"/>
  <c r="J236" i="1"/>
  <c r="J214" i="1"/>
  <c r="J1340" i="1"/>
  <c r="J1274" i="1"/>
  <c r="J1226" i="1"/>
  <c r="J1178" i="1"/>
  <c r="J1138" i="1"/>
  <c r="J1120" i="1"/>
  <c r="J1085" i="1"/>
  <c r="J1064" i="1"/>
  <c r="J1042" i="1"/>
  <c r="J1020" i="1"/>
  <c r="J1000" i="1"/>
  <c r="J969" i="1"/>
  <c r="J947" i="1"/>
  <c r="J928" i="1"/>
  <c r="J823" i="1"/>
  <c r="J812" i="1"/>
  <c r="J783" i="1"/>
  <c r="J587" i="1"/>
  <c r="J531" i="1"/>
  <c r="J512" i="1"/>
  <c r="J490" i="1"/>
  <c r="J468" i="1"/>
  <c r="J448" i="1"/>
  <c r="J426" i="1"/>
  <c r="J380" i="1"/>
  <c r="J360" i="1"/>
  <c r="J338" i="1"/>
  <c r="J316" i="1"/>
  <c r="J296" i="1"/>
  <c r="J274" i="1"/>
  <c r="J251" i="1"/>
  <c r="J231" i="1"/>
  <c r="J203" i="1"/>
  <c r="J1387" i="1"/>
  <c r="J1324" i="1"/>
  <c r="J1287" i="1"/>
  <c r="J1210" i="1"/>
  <c r="J1162" i="1"/>
  <c r="J1133" i="1"/>
  <c r="J1114" i="1"/>
  <c r="J1057" i="1"/>
  <c r="J1035" i="1"/>
  <c r="J1013" i="1"/>
  <c r="J992" i="1"/>
  <c r="J962" i="1"/>
  <c r="J940" i="1"/>
  <c r="J927" i="1"/>
  <c r="J897" i="1"/>
  <c r="J822" i="1"/>
  <c r="J802" i="1"/>
  <c r="J758" i="1"/>
  <c r="J586" i="1"/>
  <c r="J530" i="1"/>
  <c r="J509" i="1"/>
  <c r="J489" i="1"/>
  <c r="J467" i="1"/>
  <c r="J445" i="1"/>
  <c r="J425" i="1"/>
  <c r="J379" i="1"/>
  <c r="J357" i="1"/>
  <c r="J337" i="1"/>
  <c r="J315" i="1"/>
  <c r="J293" i="1"/>
  <c r="J273" i="1"/>
  <c r="J250" i="1"/>
  <c r="J227" i="1"/>
  <c r="J202" i="1"/>
  <c r="J1385" i="1"/>
  <c r="J1322" i="1"/>
  <c r="J1472" i="1"/>
  <c r="J1209" i="1"/>
  <c r="J1132" i="1"/>
  <c r="J1113" i="1"/>
  <c r="J1056" i="1"/>
  <c r="J1034" i="1"/>
  <c r="J1012" i="1"/>
  <c r="J991" i="1"/>
  <c r="J961" i="1"/>
  <c r="J939" i="1"/>
  <c r="J920" i="1"/>
  <c r="J891" i="1"/>
  <c r="J801" i="1"/>
  <c r="J769" i="1"/>
  <c r="J757" i="1"/>
  <c r="J529" i="1"/>
  <c r="J508" i="1"/>
  <c r="J488" i="1"/>
  <c r="J466" i="1"/>
  <c r="J444" i="1"/>
  <c r="J424" i="1"/>
  <c r="J378" i="1"/>
  <c r="J356" i="1"/>
  <c r="J336" i="1"/>
  <c r="J314" i="1"/>
  <c r="J292" i="1"/>
  <c r="J272" i="1"/>
  <c r="J249" i="1"/>
  <c r="J226" i="1"/>
  <c r="J201" i="1"/>
  <c r="J15" i="1"/>
  <c r="J13" i="1"/>
  <c r="J28" i="1"/>
  <c r="J1153" i="1"/>
  <c r="J1172" i="1"/>
  <c r="J1194" i="1"/>
  <c r="J1217" i="1"/>
  <c r="J1236" i="1"/>
  <c r="J1285" i="1"/>
  <c r="J1269" i="1"/>
  <c r="J1300" i="1"/>
  <c r="J1338" i="1"/>
  <c r="J1376" i="1"/>
  <c r="J1395" i="1"/>
  <c r="J29" i="1"/>
  <c r="J1164" i="1"/>
  <c r="J1188" i="1"/>
  <c r="J1212" i="1"/>
  <c r="J1245" i="1"/>
  <c r="J1256" i="1"/>
  <c r="J1289" i="1"/>
  <c r="J1329" i="1"/>
  <c r="J1353" i="1"/>
  <c r="J1392" i="1"/>
  <c r="J1146" i="1"/>
  <c r="J1170" i="1"/>
  <c r="J1220" i="1"/>
  <c r="J1253" i="1"/>
  <c r="J1332" i="1"/>
  <c r="J1400" i="1"/>
  <c r="J1148" i="1"/>
  <c r="J1201" i="1"/>
  <c r="J1273" i="1"/>
  <c r="J1377" i="1"/>
  <c r="J1145" i="1"/>
  <c r="J1169" i="1"/>
  <c r="J1193" i="1"/>
  <c r="J1218" i="1"/>
  <c r="J1246" i="1"/>
  <c r="J1257" i="1"/>
  <c r="J1290" i="1"/>
  <c r="J1330" i="1"/>
  <c r="J1354" i="1"/>
  <c r="J1393" i="1"/>
  <c r="J16" i="1"/>
  <c r="J1196" i="1"/>
  <c r="J1283" i="1"/>
  <c r="J1292" i="1"/>
  <c r="J1356" i="1"/>
  <c r="J1177" i="1"/>
  <c r="J1279" i="1"/>
  <c r="J1337" i="1"/>
  <c r="J1225" i="1"/>
  <c r="J1297" i="1"/>
  <c r="J1401" i="1"/>
  <c r="J912" i="1"/>
  <c r="J798" i="1"/>
  <c r="J902" i="1"/>
  <c r="J797" i="1"/>
  <c r="J730"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2" i="1"/>
  <c r="J430" i="1"/>
  <c r="J438" i="1"/>
  <c r="J446" i="1"/>
  <c r="J454" i="1"/>
  <c r="J462" i="1"/>
  <c r="J470" i="1"/>
  <c r="J478" i="1"/>
  <c r="J486" i="1"/>
  <c r="J502" i="1"/>
  <c r="J518" i="1"/>
  <c r="J526" i="1"/>
  <c r="J534" i="1"/>
  <c r="J542" i="1"/>
  <c r="J575" i="1"/>
  <c r="J787" i="1"/>
  <c r="J827" i="1"/>
  <c r="J893" i="1"/>
  <c r="J925" i="1"/>
  <c r="J200" i="1"/>
  <c r="J210" i="1"/>
  <c r="J221" i="1"/>
  <c r="J230" i="1"/>
  <c r="J238" i="1"/>
  <c r="J246" i="1"/>
  <c r="J254" i="1"/>
  <c r="J262" i="1"/>
  <c r="J271" i="1"/>
  <c r="J279" i="1"/>
  <c r="J287" i="1"/>
  <c r="J295" i="1"/>
  <c r="J303" i="1"/>
  <c r="J311" i="1"/>
  <c r="J319" i="1"/>
  <c r="J327" i="1"/>
  <c r="J335" i="1"/>
  <c r="J343" i="1"/>
  <c r="J351" i="1"/>
  <c r="J359" i="1"/>
  <c r="J367" i="1"/>
  <c r="J375" i="1"/>
  <c r="J383" i="1"/>
  <c r="J391" i="1"/>
  <c r="J423" i="1"/>
  <c r="J431" i="1"/>
  <c r="J439" i="1"/>
  <c r="J447" i="1"/>
  <c r="J463" i="1"/>
  <c r="J471" i="1"/>
  <c r="J479" i="1"/>
  <c r="J487" i="1"/>
  <c r="J495" i="1"/>
  <c r="J503" i="1"/>
  <c r="J527" i="1"/>
  <c r="J535" i="1"/>
  <c r="J576" i="1"/>
  <c r="J788" i="1"/>
  <c r="J926" i="1"/>
  <c r="J100" i="1"/>
  <c r="J206" i="1"/>
  <c r="J218" i="1"/>
  <c r="J232" i="1"/>
  <c r="J242" i="1"/>
  <c r="J252" i="1"/>
  <c r="J264" i="1"/>
  <c r="J275" i="1"/>
  <c r="J285" i="1"/>
  <c r="J297" i="1"/>
  <c r="J307" i="1"/>
  <c r="J317" i="1"/>
  <c r="J329" i="1"/>
  <c r="J339" i="1"/>
  <c r="J349" i="1"/>
  <c r="J361" i="1"/>
  <c r="J371" i="1"/>
  <c r="J381" i="1"/>
  <c r="J417" i="1"/>
  <c r="J437" i="1"/>
  <c r="J449" i="1"/>
  <c r="J459" i="1"/>
  <c r="J469" i="1"/>
  <c r="J481" i="1"/>
  <c r="J491" i="1"/>
  <c r="J501" i="1"/>
  <c r="J513" i="1"/>
  <c r="J522" i="1"/>
  <c r="J532" i="1"/>
  <c r="J579" i="1"/>
  <c r="J789" i="1"/>
  <c r="J825" i="1"/>
  <c r="J223" i="1"/>
  <c r="J244" i="1"/>
  <c r="J267" i="1"/>
  <c r="J289" i="1"/>
  <c r="J309" i="1"/>
  <c r="J331" i="1"/>
  <c r="J353" i="1"/>
  <c r="J373" i="1"/>
  <c r="J419" i="1"/>
  <c r="J441" i="1"/>
  <c r="J451" i="1"/>
  <c r="J473" i="1"/>
  <c r="J493" i="1"/>
  <c r="J515" i="1"/>
  <c r="J536" i="1"/>
  <c r="J864" i="1"/>
  <c r="J103" i="1"/>
  <c r="J224" i="1"/>
  <c r="J247" i="1"/>
  <c r="J268" i="1"/>
  <c r="J290" i="1"/>
  <c r="J322" i="1"/>
  <c r="J344" i="1"/>
  <c r="J376" i="1"/>
  <c r="J432" i="1"/>
  <c r="J464" i="1"/>
  <c r="J496" i="1"/>
  <c r="J525" i="1"/>
  <c r="J879" i="1"/>
  <c r="J924" i="1"/>
  <c r="J207" i="1"/>
  <c r="J222" i="1"/>
  <c r="J233" i="1"/>
  <c r="J243" i="1"/>
  <c r="J255" i="1"/>
  <c r="J265" i="1"/>
  <c r="J276" i="1"/>
  <c r="J288" i="1"/>
  <c r="J298" i="1"/>
  <c r="J308" i="1"/>
  <c r="J320" i="1"/>
  <c r="J330" i="1"/>
  <c r="J340" i="1"/>
  <c r="J352" i="1"/>
  <c r="J362" i="1"/>
  <c r="J372" i="1"/>
  <c r="J384" i="1"/>
  <c r="J418" i="1"/>
  <c r="J428" i="1"/>
  <c r="J440" i="1"/>
  <c r="J450" i="1"/>
  <c r="J460" i="1"/>
  <c r="J472" i="1"/>
  <c r="J482" i="1"/>
  <c r="J492" i="1"/>
  <c r="J504" i="1"/>
  <c r="J514" i="1"/>
  <c r="J523" i="1"/>
  <c r="J533" i="1"/>
  <c r="J580" i="1"/>
  <c r="J826" i="1"/>
  <c r="J851" i="1"/>
  <c r="J102" i="1"/>
  <c r="J208" i="1"/>
  <c r="J234" i="1"/>
  <c r="J256" i="1"/>
  <c r="J277" i="1"/>
  <c r="J299" i="1"/>
  <c r="J321" i="1"/>
  <c r="J341" i="1"/>
  <c r="J363" i="1"/>
  <c r="J385" i="1"/>
  <c r="J429" i="1"/>
  <c r="J461" i="1"/>
  <c r="J483" i="1"/>
  <c r="J505" i="1"/>
  <c r="J524" i="1"/>
  <c r="J734" i="1"/>
  <c r="J781" i="1"/>
  <c r="J300" i="1"/>
  <c r="J354" i="1"/>
  <c r="J386" i="1"/>
  <c r="J442" i="1"/>
  <c r="J474" i="1"/>
  <c r="J506" i="1"/>
  <c r="J782" i="1"/>
  <c r="J211" i="1"/>
  <c r="J235" i="1"/>
  <c r="J257" i="1"/>
  <c r="J280" i="1"/>
  <c r="J312" i="1"/>
  <c r="J332" i="1"/>
  <c r="J364" i="1"/>
  <c r="J420" i="1"/>
  <c r="J452" i="1"/>
  <c r="J484" i="1"/>
  <c r="J516" i="1"/>
  <c r="J908" i="1"/>
  <c r="J815" i="1"/>
  <c r="J729" i="1"/>
  <c r="J583" i="1"/>
  <c r="J591" i="1"/>
  <c r="J599" i="1"/>
  <c r="J615" i="1"/>
  <c r="J747" i="1"/>
  <c r="J755" i="1"/>
  <c r="J763" i="1"/>
  <c r="J941" i="1"/>
  <c r="J949" i="1"/>
  <c r="J957" i="1"/>
  <c r="J965" i="1"/>
  <c r="J973" i="1"/>
  <c r="J989" i="1"/>
  <c r="J998" i="1"/>
  <c r="J1006" i="1"/>
  <c r="J1014" i="1"/>
  <c r="J1022" i="1"/>
  <c r="J1030" i="1"/>
  <c r="J1038" i="1"/>
  <c r="J1046" i="1"/>
  <c r="J1054" i="1"/>
  <c r="J1062" i="1"/>
  <c r="J1107" i="1"/>
  <c r="J1115" i="1"/>
  <c r="J1123" i="1"/>
  <c r="J1131" i="1"/>
  <c r="J1139" i="1"/>
  <c r="J584" i="1"/>
  <c r="J592" i="1"/>
  <c r="J600" i="1"/>
  <c r="J608" i="1"/>
  <c r="J616" i="1"/>
  <c r="J748" i="1"/>
  <c r="J756" i="1"/>
  <c r="J764" i="1"/>
  <c r="J780" i="1"/>
  <c r="J800" i="1"/>
  <c r="J942" i="1"/>
  <c r="J950" i="1"/>
  <c r="J958" i="1"/>
  <c r="J966" i="1"/>
  <c r="J974" i="1"/>
  <c r="J990" i="1"/>
  <c r="J999" i="1"/>
  <c r="J1007" i="1"/>
  <c r="J1015" i="1"/>
  <c r="J1023" i="1"/>
  <c r="J1031" i="1"/>
  <c r="J1039" i="1"/>
  <c r="J1047" i="1"/>
  <c r="J1055" i="1"/>
  <c r="J1063" i="1"/>
  <c r="J1108" i="1"/>
  <c r="J589" i="1"/>
  <c r="J601" i="1"/>
  <c r="J610" i="1"/>
  <c r="J680" i="1"/>
  <c r="J750" i="1"/>
  <c r="J770" i="1"/>
  <c r="J943" i="1"/>
  <c r="J953" i="1"/>
  <c r="J963" i="1"/>
  <c r="J975" i="1"/>
  <c r="J993" i="1"/>
  <c r="J1004" i="1"/>
  <c r="J1016" i="1"/>
  <c r="J1026" i="1"/>
  <c r="J1036" i="1"/>
  <c r="J1048" i="1"/>
  <c r="J1058" i="1"/>
  <c r="J1105" i="1"/>
  <c r="J1116" i="1"/>
  <c r="J1125" i="1"/>
  <c r="J1134" i="1"/>
  <c r="J1143" i="1"/>
  <c r="J581" i="1"/>
  <c r="J603" i="1"/>
  <c r="J762" i="1"/>
  <c r="J955" i="1"/>
  <c r="J967" i="1"/>
  <c r="J1008" i="1"/>
  <c r="J1028" i="1"/>
  <c r="J1050" i="1"/>
  <c r="J1109" i="1"/>
  <c r="J1127" i="1"/>
  <c r="J604" i="1"/>
  <c r="J753" i="1"/>
  <c r="J956" i="1"/>
  <c r="J1019" i="1"/>
  <c r="J1051" i="1"/>
  <c r="J1119" i="1"/>
  <c r="J590" i="1"/>
  <c r="J602" i="1"/>
  <c r="J611" i="1"/>
  <c r="J681" i="1"/>
  <c r="J751" i="1"/>
  <c r="J944" i="1"/>
  <c r="J954" i="1"/>
  <c r="J964" i="1"/>
  <c r="J976" i="1"/>
  <c r="J994" i="1"/>
  <c r="J1005" i="1"/>
  <c r="J1017" i="1"/>
  <c r="J1027" i="1"/>
  <c r="J1037" i="1"/>
  <c r="J1049" i="1"/>
  <c r="J1059" i="1"/>
  <c r="J1106" i="1"/>
  <c r="J1117" i="1"/>
  <c r="J1126" i="1"/>
  <c r="J1135" i="1"/>
  <c r="J593" i="1"/>
  <c r="J612" i="1"/>
  <c r="J682" i="1"/>
  <c r="J752" i="1"/>
  <c r="J945" i="1"/>
  <c r="J977" i="1"/>
  <c r="J995" i="1"/>
  <c r="J1018" i="1"/>
  <c r="J1040" i="1"/>
  <c r="J1060" i="1"/>
  <c r="J1118" i="1"/>
  <c r="J1136" i="1"/>
  <c r="J582" i="1"/>
  <c r="J613" i="1"/>
  <c r="J936" i="1"/>
  <c r="J968" i="1"/>
  <c r="J997" i="1"/>
  <c r="J1029" i="1"/>
  <c r="J1061" i="1"/>
  <c r="J1128" i="1"/>
  <c r="J594" i="1"/>
  <c r="J765" i="1"/>
  <c r="J946" i="1"/>
  <c r="J978" i="1"/>
  <c r="J1009" i="1"/>
  <c r="J1041" i="1"/>
  <c r="J1110" i="1"/>
  <c r="J1137" i="1"/>
  <c r="J494" i="1"/>
  <c r="J510" i="1"/>
  <c r="J123" i="1"/>
  <c r="J455" i="1"/>
  <c r="J511" i="1"/>
  <c r="J543" i="1"/>
  <c r="J427" i="1"/>
  <c r="J51" i="1"/>
  <c r="J12" i="1"/>
  <c r="J23" i="1"/>
  <c r="J21" i="1"/>
  <c r="J20" i="1"/>
  <c r="J1402" i="1"/>
  <c r="J1394" i="1"/>
  <c r="J1386" i="1"/>
  <c r="J1378" i="1"/>
  <c r="J1355" i="1"/>
  <c r="J1347" i="1"/>
  <c r="J1339" i="1"/>
  <c r="J1331" i="1"/>
  <c r="J1323" i="1"/>
  <c r="J1299" i="1"/>
  <c r="J1291" i="1"/>
  <c r="J1271" i="1"/>
  <c r="J1275" i="1"/>
  <c r="J1252" i="1"/>
  <c r="J1286" i="1"/>
  <c r="J1281" i="1"/>
  <c r="J1282" i="1"/>
  <c r="J1235" i="1"/>
  <c r="J1227" i="1"/>
  <c r="J1219" i="1"/>
  <c r="J1211" i="1"/>
  <c r="J1203" i="1"/>
  <c r="J1195" i="1"/>
  <c r="J1187" i="1"/>
  <c r="J1179" i="1"/>
  <c r="J1171" i="1"/>
  <c r="J1163" i="1"/>
  <c r="J1155" i="1"/>
  <c r="J1147" i="1"/>
  <c r="J30" i="1"/>
  <c r="J22" i="1"/>
  <c r="J14" i="1"/>
  <c r="J1399" i="1"/>
  <c r="J1391" i="1"/>
  <c r="J1383" i="1"/>
  <c r="J1360" i="1"/>
  <c r="J1352" i="1"/>
  <c r="J1344" i="1"/>
  <c r="J1336" i="1"/>
  <c r="J1328" i="1"/>
  <c r="J1320" i="1"/>
  <c r="J1296" i="1"/>
  <c r="J1288" i="1"/>
  <c r="J1268" i="1"/>
  <c r="J1278" i="1"/>
  <c r="J1255" i="1"/>
  <c r="J1471" i="1"/>
  <c r="J1243" i="1"/>
  <c r="J1244" i="1"/>
  <c r="J1232" i="1"/>
  <c r="J1224" i="1"/>
  <c r="J1216" i="1"/>
  <c r="J1208" i="1"/>
  <c r="J1200" i="1"/>
  <c r="J1192" i="1"/>
  <c r="J1184" i="1"/>
  <c r="J1176" i="1"/>
  <c r="J1168" i="1"/>
  <c r="J1160" i="1"/>
  <c r="J1152" i="1"/>
  <c r="J1144" i="1"/>
  <c r="J795" i="1"/>
  <c r="J55" i="1"/>
  <c r="J27" i="1"/>
  <c r="J19" i="1"/>
  <c r="J9" i="1"/>
  <c r="J1398" i="1"/>
  <c r="J1390" i="1"/>
  <c r="J1382" i="1"/>
  <c r="J1359" i="1"/>
  <c r="J1351" i="1"/>
  <c r="J1343" i="1"/>
  <c r="J1335" i="1"/>
  <c r="J1327" i="1"/>
  <c r="J1319" i="1"/>
  <c r="J1295" i="1"/>
  <c r="J1263" i="1"/>
  <c r="J1267" i="1"/>
  <c r="J1277" i="1"/>
  <c r="J1260" i="1"/>
  <c r="J1470" i="1"/>
  <c r="J1242" i="1"/>
  <c r="J1239" i="1"/>
  <c r="J1231" i="1"/>
  <c r="J1223" i="1"/>
  <c r="J1215" i="1"/>
  <c r="J1207" i="1"/>
  <c r="J1199" i="1"/>
  <c r="J1191" i="1"/>
  <c r="J1183" i="1"/>
  <c r="J1175" i="1"/>
  <c r="J1167" i="1"/>
  <c r="J1159" i="1"/>
  <c r="J1151" i="1"/>
  <c r="J794" i="1"/>
  <c r="J54" i="1"/>
  <c r="J26" i="1"/>
  <c r="J18" i="1"/>
  <c r="J1397" i="1"/>
  <c r="J1389" i="1"/>
  <c r="J1381" i="1"/>
  <c r="J1358" i="1"/>
  <c r="J1350" i="1"/>
  <c r="J1342" i="1"/>
  <c r="J1334" i="1"/>
  <c r="J1326" i="1"/>
  <c r="J1302" i="1"/>
  <c r="J1294" i="1"/>
  <c r="J1262" i="1"/>
  <c r="J1266" i="1"/>
  <c r="J1276" i="1"/>
  <c r="J1259" i="1"/>
  <c r="J1475" i="1"/>
  <c r="J1241" i="1"/>
  <c r="J1238" i="1"/>
  <c r="J1230" i="1"/>
  <c r="J1222" i="1"/>
  <c r="J1214" i="1"/>
  <c r="J1206" i="1"/>
  <c r="J1198" i="1"/>
  <c r="J1190" i="1"/>
  <c r="J1182" i="1"/>
  <c r="J1174" i="1"/>
  <c r="J1166" i="1"/>
  <c r="J1158" i="1"/>
  <c r="J1150" i="1"/>
  <c r="J793" i="1"/>
  <c r="J53" i="1"/>
  <c r="J25" i="1"/>
  <c r="J17" i="1"/>
  <c r="J1396" i="1"/>
  <c r="J1388" i="1"/>
  <c r="J1380" i="1"/>
  <c r="J1357" i="1"/>
  <c r="J1349" i="1"/>
  <c r="J1341" i="1"/>
  <c r="J1333" i="1"/>
  <c r="J1325" i="1"/>
  <c r="J1301" i="1"/>
  <c r="J1293" i="1"/>
  <c r="J1261" i="1"/>
  <c r="J1265" i="1"/>
  <c r="J1254" i="1"/>
  <c r="J1258" i="1"/>
  <c r="J1474" i="1"/>
  <c r="J1284" i="1"/>
  <c r="J1237" i="1"/>
  <c r="J1229" i="1"/>
  <c r="J1221" i="1"/>
  <c r="J1213" i="1"/>
  <c r="J1205" i="1"/>
  <c r="J1197" i="1"/>
  <c r="J1189" i="1"/>
  <c r="J1181" i="1"/>
  <c r="J1173" i="1"/>
  <c r="J1165" i="1"/>
  <c r="J1157" i="1"/>
  <c r="J1149" i="1"/>
  <c r="J52" i="1"/>
  <c r="J24" i="1"/>
  <c r="K258" i="20" l="1"/>
  <c r="L258" i="20" s="1"/>
  <c r="N258" i="20" s="1"/>
  <c r="O258" i="20" s="1"/>
  <c r="VQV244" i="20"/>
  <c r="VQR244" i="20" s="1"/>
  <c r="VQN244" i="20" s="1"/>
  <c r="VQJ244" i="20" s="1"/>
  <c r="VQU244" i="20"/>
  <c r="K278" i="20"/>
  <c r="L278" i="20" s="1"/>
  <c r="N278" i="20" s="1"/>
  <c r="O278" i="20" s="1"/>
  <c r="N285" i="20"/>
  <c r="O285" i="20" s="1"/>
  <c r="K269" i="20"/>
  <c r="L269" i="20" s="1"/>
  <c r="N269" i="20" s="1"/>
  <c r="O269" i="20" s="1"/>
  <c r="K251" i="20"/>
  <c r="L251" i="20" s="1"/>
  <c r="N251" i="20" s="1"/>
  <c r="O251" i="20" s="1"/>
  <c r="G8" i="17"/>
  <c r="G42" i="17"/>
  <c r="H213" i="21" s="1"/>
  <c r="O213" i="21" s="1"/>
  <c r="N483" i="20"/>
  <c r="O483" i="20" s="1"/>
  <c r="G194" i="17"/>
  <c r="H241" i="21" s="1"/>
  <c r="O241" i="21" s="1"/>
  <c r="G185" i="17"/>
  <c r="H253" i="21" s="1"/>
  <c r="O253" i="21" s="1"/>
  <c r="G156" i="17"/>
  <c r="H235" i="21" s="1"/>
  <c r="O235" i="21" s="1"/>
  <c r="G211" i="17"/>
  <c r="H244" i="21" s="1"/>
  <c r="O244" i="21" s="1"/>
  <c r="G214" i="17"/>
  <c r="H247" i="21" s="1"/>
  <c r="O247" i="21" s="1"/>
  <c r="G209" i="17"/>
  <c r="H242" i="21" s="1"/>
  <c r="O242" i="21" s="1"/>
  <c r="G159" i="17"/>
  <c r="H237" i="21" s="1"/>
  <c r="O237" i="21" s="1"/>
  <c r="G164" i="17"/>
  <c r="H239" i="21" s="1"/>
  <c r="O239" i="21" s="1"/>
  <c r="G162" i="17"/>
  <c r="H238" i="21" s="1"/>
  <c r="O238" i="21" s="1"/>
  <c r="G212" i="17"/>
  <c r="H245" i="21" s="1"/>
  <c r="O245" i="21" s="1"/>
  <c r="G150" i="17"/>
  <c r="H232" i="21" s="1"/>
  <c r="O232" i="21" s="1"/>
  <c r="G152" i="17"/>
  <c r="H234" i="21" s="1"/>
  <c r="O234" i="21" s="1"/>
  <c r="G190" i="17"/>
  <c r="H240" i="21" s="1"/>
  <c r="O240" i="21" s="1"/>
  <c r="G151" i="17"/>
  <c r="H233" i="21" s="1"/>
  <c r="O233" i="21" s="1"/>
  <c r="G213" i="17"/>
  <c r="H246" i="21" s="1"/>
  <c r="O246" i="21" s="1"/>
  <c r="G153" i="17"/>
  <c r="H250" i="21" s="1"/>
  <c r="O250" i="21" s="1"/>
  <c r="G149" i="17"/>
  <c r="H231" i="21" s="1"/>
  <c r="O231" i="21" s="1"/>
  <c r="H251" i="21"/>
  <c r="O251" i="21" s="1"/>
  <c r="G210" i="17"/>
  <c r="H243" i="21" s="1"/>
  <c r="O243" i="21" s="1"/>
  <c r="G176" i="17"/>
  <c r="H252" i="21" s="1"/>
  <c r="O252" i="21" s="1"/>
  <c r="G158" i="17"/>
  <c r="H236" i="21" s="1"/>
  <c r="O236" i="21" s="1"/>
  <c r="G148" i="17"/>
  <c r="H230" i="21" s="1"/>
  <c r="O230" i="21" s="1"/>
  <c r="N548" i="20"/>
  <c r="O548"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79" i="20"/>
  <c r="L279" i="20" s="1"/>
  <c r="N279" i="20" s="1"/>
  <c r="O279"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5" i="20"/>
  <c r="L275" i="20" s="1"/>
  <c r="N275" i="20" s="1"/>
  <c r="O275" i="20" s="1"/>
  <c r="K277" i="20"/>
  <c r="L277" i="20" s="1"/>
  <c r="N277" i="20" s="1"/>
  <c r="O277" i="20" s="1"/>
  <c r="K242" i="20"/>
  <c r="L242" i="20" s="1"/>
  <c r="N242" i="20" s="1"/>
  <c r="O242" i="20" s="1"/>
  <c r="N282" i="20"/>
  <c r="O282" i="20" s="1"/>
  <c r="N281" i="20"/>
  <c r="O281" i="20" s="1"/>
  <c r="K284" i="20"/>
  <c r="L284" i="20" s="1"/>
  <c r="N284" i="20" s="1"/>
  <c r="O284" i="20" s="1"/>
  <c r="N276" i="20"/>
  <c r="O276" i="20" s="1"/>
  <c r="N280" i="20"/>
  <c r="O280"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0" i="20"/>
  <c r="N763" i="20"/>
  <c r="N761" i="20"/>
  <c r="N762" i="20"/>
  <c r="L558" i="20"/>
  <c r="L241" i="20"/>
  <c r="N654" i="20"/>
  <c r="K236" i="20"/>
  <c r="L236" i="20" s="1"/>
  <c r="N236" i="20" s="1"/>
  <c r="O236" i="20" s="1"/>
  <c r="N614" i="20"/>
  <c r="N683" i="20"/>
  <c r="N560" i="20"/>
  <c r="N559" i="20"/>
  <c r="N583" i="20"/>
  <c r="N615" i="20"/>
  <c r="N623" i="20"/>
  <c r="N567" i="20"/>
  <c r="N674" i="20"/>
  <c r="N695" i="20"/>
  <c r="N650" i="20"/>
  <c r="N575" i="20"/>
  <c r="N682" i="20"/>
  <c r="N581" i="20"/>
  <c r="N696" i="20"/>
  <c r="N568" i="20"/>
  <c r="N622" i="20"/>
  <c r="N588" i="20"/>
  <c r="N676" i="20"/>
  <c r="N576" i="20"/>
  <c r="N697" i="20"/>
  <c r="N569" i="20"/>
  <c r="N649" i="20"/>
  <c r="N620" i="20"/>
  <c r="N689" i="20"/>
  <c r="N561" i="20"/>
  <c r="N584" i="20"/>
  <c r="N577" i="20"/>
  <c r="N624" i="20"/>
  <c r="N656" i="20"/>
  <c r="N586" i="20"/>
  <c r="N677" i="20"/>
  <c r="N675" i="20"/>
  <c r="N679" i="20"/>
  <c r="N572" i="20"/>
  <c r="N625" i="20"/>
  <c r="N616" i="20"/>
  <c r="N651" i="20"/>
  <c r="N617" i="20"/>
  <c r="N580" i="20"/>
  <c r="N582" i="20"/>
  <c r="N565" i="20"/>
  <c r="N619" i="20"/>
  <c r="N653" i="20"/>
  <c r="N652" i="20"/>
  <c r="N574" i="20"/>
  <c r="N655" i="20"/>
  <c r="N579" i="20"/>
  <c r="N693" i="20"/>
  <c r="N618" i="20"/>
  <c r="N694" i="20"/>
  <c r="N566" i="20"/>
  <c r="N680" i="20"/>
  <c r="N585" i="20"/>
  <c r="N692" i="20"/>
  <c r="N657" i="20"/>
  <c r="N691" i="20"/>
  <c r="N681" i="20"/>
  <c r="N563" i="20"/>
  <c r="N621" i="20"/>
  <c r="N578" i="20"/>
  <c r="N562" i="20"/>
  <c r="N678" i="20"/>
  <c r="N564" i="20"/>
  <c r="N571" i="20"/>
  <c r="K73" i="20"/>
  <c r="L73" i="20" s="1"/>
  <c r="N573" i="20"/>
  <c r="N587" i="20"/>
  <c r="N690" i="20"/>
  <c r="K764" i="20"/>
  <c r="L764" i="20" s="1"/>
  <c r="N570" i="20"/>
  <c r="N589" i="20"/>
  <c r="K556" i="20"/>
  <c r="L556" i="20" s="1"/>
  <c r="Q436" i="20"/>
  <c r="N436" i="20"/>
  <c r="O436" i="20" s="1"/>
  <c r="Q245" i="20"/>
  <c r="N245" i="20"/>
  <c r="O245" i="20" s="1"/>
  <c r="Q127" i="20"/>
  <c r="N127" i="20"/>
  <c r="O127" i="20" s="1"/>
  <c r="Q514" i="20"/>
  <c r="N514" i="20"/>
  <c r="O514" i="20" s="1"/>
  <c r="Q530" i="20"/>
  <c r="N530" i="20"/>
  <c r="O530" i="20" s="1"/>
  <c r="Q187" i="20"/>
  <c r="N187" i="20"/>
  <c r="O187" i="20" s="1"/>
  <c r="Q374" i="20"/>
  <c r="N374" i="20"/>
  <c r="O374" i="20" s="1"/>
  <c r="Q198" i="20"/>
  <c r="N198" i="20"/>
  <c r="O198" i="20" s="1"/>
  <c r="Q166" i="20"/>
  <c r="N166" i="20"/>
  <c r="O166" i="20" s="1"/>
  <c r="Q314" i="20"/>
  <c r="N314" i="20"/>
  <c r="O314" i="20" s="1"/>
  <c r="Q451" i="20"/>
  <c r="N451" i="20"/>
  <c r="O451" i="20" s="1"/>
  <c r="Q375" i="20"/>
  <c r="N375" i="20"/>
  <c r="O375" i="20" s="1"/>
  <c r="Q435" i="20"/>
  <c r="N435" i="20"/>
  <c r="O435" i="20" s="1"/>
  <c r="Q401" i="20"/>
  <c r="N401" i="20"/>
  <c r="O401" i="20" s="1"/>
  <c r="Q369" i="20"/>
  <c r="N369" i="20"/>
  <c r="O369" i="20" s="1"/>
  <c r="Q353" i="20"/>
  <c r="N353" i="20"/>
  <c r="O353" i="20" s="1"/>
  <c r="Q335" i="20"/>
  <c r="N335" i="20"/>
  <c r="O335" i="20" s="1"/>
  <c r="Q300" i="20"/>
  <c r="N300" i="20"/>
  <c r="O300" i="20" s="1"/>
  <c r="Q472" i="20"/>
  <c r="N472" i="20"/>
  <c r="O472" i="20" s="1"/>
  <c r="Q118" i="20"/>
  <c r="N118" i="20"/>
  <c r="O118" i="20" s="1"/>
  <c r="Q94" i="20"/>
  <c r="N94" i="20"/>
  <c r="O94" i="20" s="1"/>
  <c r="Q63" i="20"/>
  <c r="N63" i="20"/>
  <c r="O63" i="20" s="1"/>
  <c r="Q157" i="20"/>
  <c r="N157" i="20"/>
  <c r="O157" i="20" s="1"/>
  <c r="Q395" i="20"/>
  <c r="N395" i="20"/>
  <c r="O395" i="20" s="1"/>
  <c r="Q506" i="20"/>
  <c r="N506" i="20"/>
  <c r="O506" i="20" s="1"/>
  <c r="Q434" i="20"/>
  <c r="N434" i="20"/>
  <c r="O434" i="20" s="1"/>
  <c r="Q392" i="20"/>
  <c r="N392" i="20"/>
  <c r="O392" i="20" s="1"/>
  <c r="Q312" i="20"/>
  <c r="N312" i="20"/>
  <c r="O312" i="20" s="1"/>
  <c r="Q291" i="20"/>
  <c r="N291" i="20"/>
  <c r="O291" i="20" s="1"/>
  <c r="Q260" i="20"/>
  <c r="N260" i="20"/>
  <c r="O260" i="20" s="1"/>
  <c r="Q551" i="20"/>
  <c r="N551" i="20"/>
  <c r="O551" i="20" s="1"/>
  <c r="Q521" i="20"/>
  <c r="N521" i="20"/>
  <c r="O521" i="20" s="1"/>
  <c r="Q463" i="20"/>
  <c r="N463" i="20"/>
  <c r="O463" i="20" s="1"/>
  <c r="Q105" i="20"/>
  <c r="N105" i="20"/>
  <c r="O105" i="20" s="1"/>
  <c r="Q224" i="20"/>
  <c r="N224" i="20"/>
  <c r="O224" i="20" s="1"/>
  <c r="Q192" i="20"/>
  <c r="N192" i="20"/>
  <c r="O192" i="20" s="1"/>
  <c r="Q318" i="20"/>
  <c r="N318" i="20"/>
  <c r="O318" i="20" s="1"/>
  <c r="Q209" i="20"/>
  <c r="N209" i="20"/>
  <c r="O209" i="20" s="1"/>
  <c r="Q399" i="20"/>
  <c r="N399" i="20"/>
  <c r="O399" i="20" s="1"/>
  <c r="Q547" i="20"/>
  <c r="N547" i="20"/>
  <c r="O547" i="20" s="1"/>
  <c r="Q510" i="20"/>
  <c r="N510" i="20"/>
  <c r="O510" i="20" s="1"/>
  <c r="Q221" i="20"/>
  <c r="N221" i="20"/>
  <c r="O221" i="20" s="1"/>
  <c r="Q189" i="20"/>
  <c r="N189" i="20"/>
  <c r="O189" i="20" s="1"/>
  <c r="Q306" i="20"/>
  <c r="N306" i="20"/>
  <c r="O306" i="20" s="1"/>
  <c r="Q109" i="20"/>
  <c r="N109" i="20"/>
  <c r="O109" i="20" s="1"/>
  <c r="Q180" i="20"/>
  <c r="N180" i="20"/>
  <c r="O180" i="20" s="1"/>
  <c r="Q553" i="20"/>
  <c r="N553" i="20"/>
  <c r="O553" i="20" s="1"/>
  <c r="Q185" i="20"/>
  <c r="N185" i="20"/>
  <c r="O185" i="20" s="1"/>
  <c r="Q333" i="20"/>
  <c r="N333" i="20"/>
  <c r="O333" i="20" s="1"/>
  <c r="Q290" i="20"/>
  <c r="N290" i="20"/>
  <c r="O290" i="20" s="1"/>
  <c r="Q186" i="20"/>
  <c r="N186" i="20"/>
  <c r="O186" i="20" s="1"/>
  <c r="Q411" i="20"/>
  <c r="N411" i="20"/>
  <c r="O411" i="20" s="1"/>
  <c r="Q462" i="20"/>
  <c r="N462" i="20"/>
  <c r="O462" i="20" s="1"/>
  <c r="Q191" i="20"/>
  <c r="N191" i="20"/>
  <c r="O191" i="20" s="1"/>
  <c r="Q160" i="20"/>
  <c r="N160" i="20"/>
  <c r="O160" i="20" s="1"/>
  <c r="Q258" i="20"/>
  <c r="Q402" i="20"/>
  <c r="N402" i="20"/>
  <c r="O402" i="20" s="1"/>
  <c r="Q296" i="20"/>
  <c r="N296" i="20"/>
  <c r="O296" i="20" s="1"/>
  <c r="Q475" i="20"/>
  <c r="N475" i="20"/>
  <c r="O475" i="20" s="1"/>
  <c r="Q143" i="20"/>
  <c r="N143" i="20"/>
  <c r="O143" i="20" s="1"/>
  <c r="Q428" i="20"/>
  <c r="N428" i="20"/>
  <c r="O428" i="20" s="1"/>
  <c r="Q292" i="20"/>
  <c r="N292" i="20"/>
  <c r="O292" i="20" s="1"/>
  <c r="Q549" i="20"/>
  <c r="N549" i="20"/>
  <c r="O549" i="20" s="1"/>
  <c r="Q469" i="20"/>
  <c r="N469" i="20"/>
  <c r="O469" i="20" s="1"/>
  <c r="I239" i="20"/>
  <c r="J239" i="20" s="1"/>
  <c r="Q274" i="20"/>
  <c r="N274" i="20"/>
  <c r="O274" i="20" s="1"/>
  <c r="Q478" i="20"/>
  <c r="N478" i="20"/>
  <c r="O478" i="20" s="1"/>
  <c r="Q466" i="20"/>
  <c r="N466" i="20"/>
  <c r="O466" i="20" s="1"/>
  <c r="Q179" i="20"/>
  <c r="N179" i="20"/>
  <c r="O179" i="20" s="1"/>
  <c r="Q59" i="20"/>
  <c r="N59" i="20"/>
  <c r="O59" i="20" s="1"/>
  <c r="Q332" i="20"/>
  <c r="N332" i="20"/>
  <c r="O332" i="20" s="1"/>
  <c r="Q132" i="20"/>
  <c r="N132" i="20"/>
  <c r="O132" i="20" s="1"/>
  <c r="Q103" i="20"/>
  <c r="N103" i="20"/>
  <c r="O103" i="20" s="1"/>
  <c r="Q433" i="20"/>
  <c r="N433" i="20"/>
  <c r="O433" i="20" s="1"/>
  <c r="Q372" i="20"/>
  <c r="N372" i="20"/>
  <c r="O372" i="20" s="1"/>
  <c r="Q356" i="20"/>
  <c r="N356" i="20"/>
  <c r="O356" i="20" s="1"/>
  <c r="Q340" i="20"/>
  <c r="N340" i="20"/>
  <c r="O340" i="20" s="1"/>
  <c r="Q460" i="20"/>
  <c r="N460" i="20"/>
  <c r="O460" i="20" s="1"/>
  <c r="Q114" i="20"/>
  <c r="N114" i="20"/>
  <c r="O114" i="20" s="1"/>
  <c r="Q158" i="20"/>
  <c r="N158" i="20"/>
  <c r="O158" i="20" s="1"/>
  <c r="Q66" i="20"/>
  <c r="N66" i="20"/>
  <c r="O66" i="20" s="1"/>
  <c r="Q432" i="20"/>
  <c r="N432" i="20"/>
  <c r="O432" i="20" s="1"/>
  <c r="Q307" i="20"/>
  <c r="N307" i="20"/>
  <c r="O307" i="20" s="1"/>
  <c r="Q259" i="20"/>
  <c r="N259" i="20"/>
  <c r="O259" i="20" s="1"/>
  <c r="Q554" i="20"/>
  <c r="N554" i="20"/>
  <c r="O554" i="20" s="1"/>
  <c r="Q515" i="20"/>
  <c r="N515" i="20"/>
  <c r="O515" i="20" s="1"/>
  <c r="Q465" i="20"/>
  <c r="N465" i="20"/>
  <c r="O465" i="20" s="1"/>
  <c r="Q101" i="20"/>
  <c r="N101" i="20"/>
  <c r="O101" i="20" s="1"/>
  <c r="Q218" i="20"/>
  <c r="N218" i="20"/>
  <c r="O218" i="20" s="1"/>
  <c r="Q155" i="20"/>
  <c r="N155" i="20"/>
  <c r="O155" i="20" s="1"/>
  <c r="Q250" i="20"/>
  <c r="N250" i="20"/>
  <c r="O250" i="20" s="1"/>
  <c r="Q409" i="20"/>
  <c r="N409" i="20"/>
  <c r="O409" i="20" s="1"/>
  <c r="Q456" i="20"/>
  <c r="N456" i="20"/>
  <c r="O456" i="20" s="1"/>
  <c r="Q56" i="20"/>
  <c r="N56" i="20"/>
  <c r="O56" i="20" s="1"/>
  <c r="Q386" i="20"/>
  <c r="N386" i="20"/>
  <c r="O386" i="20" s="1"/>
  <c r="Q363" i="20"/>
  <c r="N363" i="20"/>
  <c r="O363" i="20" s="1"/>
  <c r="Q347" i="20"/>
  <c r="N347" i="20"/>
  <c r="O347" i="20" s="1"/>
  <c r="Q550" i="20"/>
  <c r="N550" i="20"/>
  <c r="O550" i="20" s="1"/>
  <c r="Q520" i="20"/>
  <c r="N520" i="20"/>
  <c r="O520" i="20" s="1"/>
  <c r="Q98" i="20"/>
  <c r="N98" i="20"/>
  <c r="O98" i="20" s="1"/>
  <c r="Q223" i="20"/>
  <c r="N223" i="20"/>
  <c r="O223" i="20" s="1"/>
  <c r="Q65" i="20"/>
  <c r="N65" i="20"/>
  <c r="O65" i="20" s="1"/>
  <c r="Q220" i="20"/>
  <c r="N220" i="20"/>
  <c r="O220" i="20" s="1"/>
  <c r="Q437" i="20"/>
  <c r="N437" i="20"/>
  <c r="O437" i="20" s="1"/>
  <c r="Q265" i="20"/>
  <c r="N265" i="20"/>
  <c r="O265" i="20" s="1"/>
  <c r="Q87" i="20"/>
  <c r="N87" i="20"/>
  <c r="O87" i="20" s="1"/>
  <c r="Q313" i="20"/>
  <c r="N313" i="20"/>
  <c r="O313" i="20" s="1"/>
  <c r="Q261" i="20"/>
  <c r="N261" i="20"/>
  <c r="O261" i="20" s="1"/>
  <c r="Q519" i="20"/>
  <c r="N519" i="20"/>
  <c r="O519" i="20" s="1"/>
  <c r="Q121" i="20"/>
  <c r="N121" i="20"/>
  <c r="O121" i="20" s="1"/>
  <c r="Q137" i="20"/>
  <c r="N137" i="20"/>
  <c r="O137" i="20" s="1"/>
  <c r="Q354" i="20"/>
  <c r="N354" i="20"/>
  <c r="O354" i="20" s="1"/>
  <c r="Q329" i="20"/>
  <c r="N329" i="20"/>
  <c r="O329" i="20" s="1"/>
  <c r="Q211" i="20"/>
  <c r="N211" i="20"/>
  <c r="O211" i="20" s="1"/>
  <c r="Q140" i="20"/>
  <c r="N140" i="20"/>
  <c r="O140" i="20" s="1"/>
  <c r="Q190" i="20"/>
  <c r="N190" i="20"/>
  <c r="O190" i="20" s="1"/>
  <c r="Q95" i="20"/>
  <c r="N95" i="20"/>
  <c r="O95" i="20" s="1"/>
  <c r="Q60" i="20"/>
  <c r="N60" i="20"/>
  <c r="O60" i="20" s="1"/>
  <c r="Q427" i="20"/>
  <c r="N427" i="20"/>
  <c r="O427" i="20" s="1"/>
  <c r="Q393" i="20"/>
  <c r="N393" i="20"/>
  <c r="O393" i="20" s="1"/>
  <c r="Q365" i="20"/>
  <c r="N365" i="20"/>
  <c r="O365" i="20" s="1"/>
  <c r="Q349" i="20"/>
  <c r="N349" i="20"/>
  <c r="O349" i="20" s="1"/>
  <c r="Q555" i="20"/>
  <c r="N555" i="20"/>
  <c r="O555" i="20" s="1"/>
  <c r="Q516" i="20"/>
  <c r="N516" i="20"/>
  <c r="O516" i="20" s="1"/>
  <c r="Q112" i="20"/>
  <c r="N112" i="20"/>
  <c r="O112" i="20" s="1"/>
  <c r="Q84" i="20"/>
  <c r="N84" i="20"/>
  <c r="O84" i="20" s="1"/>
  <c r="Q141" i="20"/>
  <c r="N141" i="20"/>
  <c r="O141" i="20" s="1"/>
  <c r="Q366" i="20"/>
  <c r="N366" i="20"/>
  <c r="O366" i="20" s="1"/>
  <c r="Q470" i="20"/>
  <c r="N470" i="20"/>
  <c r="O470" i="20" s="1"/>
  <c r="Q426" i="20"/>
  <c r="N426" i="20"/>
  <c r="O426" i="20" s="1"/>
  <c r="Q373" i="20"/>
  <c r="N373" i="20"/>
  <c r="O373" i="20" s="1"/>
  <c r="Q308" i="20"/>
  <c r="N308" i="20"/>
  <c r="O308" i="20" s="1"/>
  <c r="Q272" i="20"/>
  <c r="N272" i="20"/>
  <c r="O272" i="20" s="1"/>
  <c r="Q252" i="20"/>
  <c r="N252" i="20"/>
  <c r="O252" i="20" s="1"/>
  <c r="Q541" i="20"/>
  <c r="N541" i="20"/>
  <c r="O541" i="20" s="1"/>
  <c r="Q513" i="20"/>
  <c r="N513" i="20"/>
  <c r="O513" i="20" s="1"/>
  <c r="Q455" i="20"/>
  <c r="N455" i="20"/>
  <c r="O455" i="20" s="1"/>
  <c r="Q99" i="20"/>
  <c r="N99" i="20"/>
  <c r="O99" i="20" s="1"/>
  <c r="Q216" i="20"/>
  <c r="N216" i="20"/>
  <c r="O216" i="20" s="1"/>
  <c r="Q184" i="20"/>
  <c r="N184" i="20"/>
  <c r="O184" i="20" s="1"/>
  <c r="Q153" i="20"/>
  <c r="N153" i="20"/>
  <c r="O153" i="20" s="1"/>
  <c r="Q162" i="20"/>
  <c r="N162" i="20"/>
  <c r="O162" i="20" s="1"/>
  <c r="Q391" i="20"/>
  <c r="N391" i="20"/>
  <c r="O391" i="20" s="1"/>
  <c r="Q482" i="20"/>
  <c r="N482" i="20"/>
  <c r="O482" i="20" s="1"/>
  <c r="Q213" i="20"/>
  <c r="N213" i="20"/>
  <c r="O213" i="20" s="1"/>
  <c r="Q181" i="20"/>
  <c r="N181" i="20"/>
  <c r="O181" i="20" s="1"/>
  <c r="Q150" i="20"/>
  <c r="N150" i="20"/>
  <c r="O150" i="20" s="1"/>
  <c r="Q403" i="20"/>
  <c r="N403" i="20"/>
  <c r="O403" i="20" s="1"/>
  <c r="Q169" i="20"/>
  <c r="N169" i="20"/>
  <c r="O169" i="20" s="1"/>
  <c r="Q210" i="20"/>
  <c r="N210" i="20"/>
  <c r="O210" i="20" s="1"/>
  <c r="Q178" i="20"/>
  <c r="N178" i="20"/>
  <c r="O178" i="20" s="1"/>
  <c r="Q147" i="20"/>
  <c r="N147" i="20"/>
  <c r="O147" i="20" s="1"/>
  <c r="Q370" i="20"/>
  <c r="N370" i="20"/>
  <c r="O370" i="20" s="1"/>
  <c r="Q454" i="20"/>
  <c r="N454" i="20"/>
  <c r="O454" i="20" s="1"/>
  <c r="Q215" i="20"/>
  <c r="N215" i="20"/>
  <c r="O215" i="20" s="1"/>
  <c r="Q183" i="20"/>
  <c r="N183" i="20"/>
  <c r="O183" i="20" s="1"/>
  <c r="Q152" i="20"/>
  <c r="N152" i="20"/>
  <c r="O152" i="20" s="1"/>
  <c r="Q273" i="20"/>
  <c r="N273" i="20"/>
  <c r="O273" i="20" s="1"/>
  <c r="Q461" i="20"/>
  <c r="N461" i="20"/>
  <c r="O461" i="20" s="1"/>
  <c r="Q458" i="20"/>
  <c r="N458" i="20"/>
  <c r="O458" i="20" s="1"/>
  <c r="Q145" i="20"/>
  <c r="N145" i="20"/>
  <c r="O145" i="20" s="1"/>
  <c r="Q536" i="20"/>
  <c r="N536" i="20"/>
  <c r="O536" i="20" s="1"/>
  <c r="Q368" i="20"/>
  <c r="N368" i="20"/>
  <c r="O368" i="20" s="1"/>
  <c r="Q452" i="20"/>
  <c r="N452" i="20"/>
  <c r="O452" i="20" s="1"/>
  <c r="Q266" i="20"/>
  <c r="N266" i="20"/>
  <c r="O266" i="20" s="1"/>
  <c r="Q228" i="20"/>
  <c r="N228" i="20"/>
  <c r="O228" i="20" s="1"/>
  <c r="Q116" i="20"/>
  <c r="N116" i="20"/>
  <c r="O116" i="20" s="1"/>
  <c r="Q424" i="20"/>
  <c r="N424" i="20"/>
  <c r="O424" i="20" s="1"/>
  <c r="Q327" i="20"/>
  <c r="N327" i="20"/>
  <c r="O327" i="20" s="1"/>
  <c r="Q303" i="20"/>
  <c r="N303" i="20"/>
  <c r="O303" i="20" s="1"/>
  <c r="Q271" i="20"/>
  <c r="N271" i="20"/>
  <c r="O271" i="20" s="1"/>
  <c r="Q251" i="20"/>
  <c r="Q543" i="20"/>
  <c r="N543" i="20"/>
  <c r="O543" i="20" s="1"/>
  <c r="Q507" i="20"/>
  <c r="N507" i="20"/>
  <c r="O507" i="20" s="1"/>
  <c r="Q457" i="20"/>
  <c r="N457" i="20"/>
  <c r="O457" i="20" s="1"/>
  <c r="Q83" i="20"/>
  <c r="N83" i="20"/>
  <c r="O83" i="20" s="1"/>
  <c r="Q467" i="20"/>
  <c r="N467" i="20"/>
  <c r="O467" i="20" s="1"/>
  <c r="Q100" i="20"/>
  <c r="N100" i="20"/>
  <c r="O100" i="20" s="1"/>
  <c r="Q438" i="20"/>
  <c r="N438" i="20"/>
  <c r="O438" i="20" s="1"/>
  <c r="Q404" i="20"/>
  <c r="N404" i="20"/>
  <c r="O404" i="20" s="1"/>
  <c r="Q376" i="20"/>
  <c r="N376" i="20"/>
  <c r="O376" i="20" s="1"/>
  <c r="Q359" i="20"/>
  <c r="N359" i="20"/>
  <c r="O359" i="20" s="1"/>
  <c r="Q343" i="20"/>
  <c r="N343" i="20"/>
  <c r="O343" i="20" s="1"/>
  <c r="Q540" i="20"/>
  <c r="N540" i="20"/>
  <c r="O540" i="20" s="1"/>
  <c r="Q512" i="20"/>
  <c r="N512" i="20"/>
  <c r="O512" i="20" s="1"/>
  <c r="Q92" i="20"/>
  <c r="N92" i="20"/>
  <c r="O92" i="20" s="1"/>
  <c r="Q61" i="20"/>
  <c r="N61" i="20"/>
  <c r="O61" i="20" s="1"/>
  <c r="Q410" i="20"/>
  <c r="N410" i="20"/>
  <c r="O410" i="20" s="1"/>
  <c r="Q546" i="20"/>
  <c r="N546" i="20"/>
  <c r="O546" i="20" s="1"/>
  <c r="Q204" i="20"/>
  <c r="N204" i="20"/>
  <c r="O204" i="20" s="1"/>
  <c r="Q389" i="20"/>
  <c r="N389" i="20"/>
  <c r="O389" i="20" s="1"/>
  <c r="Q253" i="20"/>
  <c r="N253" i="20"/>
  <c r="O253" i="20" s="1"/>
  <c r="Q97" i="20"/>
  <c r="N97" i="20"/>
  <c r="O97" i="20" s="1"/>
  <c r="Q203" i="20"/>
  <c r="N203" i="20"/>
  <c r="O203" i="20" s="1"/>
  <c r="Q302" i="20"/>
  <c r="N302" i="20"/>
  <c r="O302" i="20" s="1"/>
  <c r="Q430" i="20"/>
  <c r="N430" i="20"/>
  <c r="O430" i="20" s="1"/>
  <c r="Q532" i="20"/>
  <c r="N532" i="20"/>
  <c r="O532" i="20" s="1"/>
  <c r="Q305" i="20"/>
  <c r="N305" i="20"/>
  <c r="O305" i="20" s="1"/>
  <c r="Q246" i="20"/>
  <c r="N246" i="20"/>
  <c r="O246" i="20" s="1"/>
  <c r="Q301" i="20"/>
  <c r="N301" i="20"/>
  <c r="O301" i="20" s="1"/>
  <c r="Q225" i="20"/>
  <c r="N225" i="20"/>
  <c r="O225" i="20" s="1"/>
  <c r="Q413" i="20"/>
  <c r="N413" i="20"/>
  <c r="O413" i="20" s="1"/>
  <c r="Q388" i="20"/>
  <c r="N388" i="20"/>
  <c r="O388" i="20" s="1"/>
  <c r="Q361" i="20"/>
  <c r="N361" i="20"/>
  <c r="O361" i="20" s="1"/>
  <c r="Q345" i="20"/>
  <c r="N345" i="20"/>
  <c r="O345" i="20" s="1"/>
  <c r="Q324" i="20"/>
  <c r="N324" i="20"/>
  <c r="O324" i="20" s="1"/>
  <c r="Q545" i="20"/>
  <c r="N545" i="20"/>
  <c r="O545" i="20" s="1"/>
  <c r="Q508" i="20"/>
  <c r="N508" i="20"/>
  <c r="O508" i="20" s="1"/>
  <c r="Q108" i="20"/>
  <c r="N108" i="20"/>
  <c r="O108" i="20" s="1"/>
  <c r="Q78" i="20"/>
  <c r="N78" i="20"/>
  <c r="O78" i="20" s="1"/>
  <c r="Q134" i="20"/>
  <c r="N134" i="20"/>
  <c r="O134" i="20" s="1"/>
  <c r="Q262" i="20"/>
  <c r="N262" i="20"/>
  <c r="O262" i="20" s="1"/>
  <c r="Q342" i="20"/>
  <c r="N342" i="20"/>
  <c r="O342" i="20" s="1"/>
  <c r="I556" i="20"/>
  <c r="J556" i="20" s="1"/>
  <c r="Q334" i="20"/>
  <c r="N334" i="20"/>
  <c r="O334" i="20" s="1"/>
  <c r="Q304" i="20"/>
  <c r="N304" i="20"/>
  <c r="O304" i="20" s="1"/>
  <c r="Q268" i="20"/>
  <c r="N268" i="20"/>
  <c r="O268" i="20" s="1"/>
  <c r="Q248" i="20"/>
  <c r="N248" i="20"/>
  <c r="O248" i="20" s="1"/>
  <c r="Q535" i="20"/>
  <c r="N535" i="20"/>
  <c r="O535" i="20" s="1"/>
  <c r="Q505" i="20"/>
  <c r="N505" i="20"/>
  <c r="O505" i="20" s="1"/>
  <c r="Q93" i="20"/>
  <c r="N93" i="20"/>
  <c r="O93" i="20" s="1"/>
  <c r="Q208" i="20"/>
  <c r="N208" i="20"/>
  <c r="O208" i="20" s="1"/>
  <c r="Q176" i="20"/>
  <c r="N176" i="20"/>
  <c r="O176" i="20" s="1"/>
  <c r="Q310" i="20"/>
  <c r="N310" i="20"/>
  <c r="O310" i="20" s="1"/>
  <c r="Q146" i="20"/>
  <c r="N146" i="20"/>
  <c r="O146" i="20" s="1"/>
  <c r="Q474" i="20"/>
  <c r="N474" i="20"/>
  <c r="O474" i="20" s="1"/>
  <c r="Q205" i="20"/>
  <c r="N205" i="20"/>
  <c r="O205" i="20" s="1"/>
  <c r="Q173" i="20"/>
  <c r="N173" i="20"/>
  <c r="O173" i="20" s="1"/>
  <c r="Q142" i="20"/>
  <c r="N142" i="20"/>
  <c r="O142" i="20" s="1"/>
  <c r="Q212" i="20"/>
  <c r="N212" i="20"/>
  <c r="O212" i="20" s="1"/>
  <c r="Q362" i="20"/>
  <c r="N362" i="20"/>
  <c r="O362" i="20" s="1"/>
  <c r="Q217" i="20"/>
  <c r="N217" i="20"/>
  <c r="O217" i="20" s="1"/>
  <c r="Q298" i="20"/>
  <c r="N298" i="20"/>
  <c r="O298" i="20" s="1"/>
  <c r="Q267" i="20"/>
  <c r="N267" i="20"/>
  <c r="O267" i="20" s="1"/>
  <c r="Q77" i="20"/>
  <c r="N77" i="20"/>
  <c r="O77" i="20" s="1"/>
  <c r="Q202" i="20"/>
  <c r="N202" i="20"/>
  <c r="O202" i="20" s="1"/>
  <c r="Q170" i="20"/>
  <c r="N170" i="20"/>
  <c r="O170" i="20" s="1"/>
  <c r="Q133" i="20"/>
  <c r="N133" i="20"/>
  <c r="O133" i="20" s="1"/>
  <c r="Q346" i="20"/>
  <c r="N346" i="20"/>
  <c r="O346" i="20" s="1"/>
  <c r="Q534" i="20"/>
  <c r="N534" i="20"/>
  <c r="O534" i="20" s="1"/>
  <c r="Q207" i="20"/>
  <c r="N207" i="20"/>
  <c r="O207" i="20" s="1"/>
  <c r="Q175" i="20"/>
  <c r="N175" i="20"/>
  <c r="O175" i="20" s="1"/>
  <c r="Q144" i="20"/>
  <c r="N144" i="20"/>
  <c r="O144" i="20" s="1"/>
  <c r="Q358" i="20"/>
  <c r="N358" i="20"/>
  <c r="O358" i="20" s="1"/>
  <c r="Q309" i="20"/>
  <c r="N309" i="20"/>
  <c r="O309" i="20" s="1"/>
  <c r="Q511" i="20"/>
  <c r="N511" i="20"/>
  <c r="O511" i="20" s="1"/>
  <c r="Q159" i="20"/>
  <c r="N159" i="20"/>
  <c r="O159" i="20" s="1"/>
  <c r="Q55" i="20"/>
  <c r="N55" i="20"/>
  <c r="O55" i="20" s="1"/>
  <c r="Q129" i="20"/>
  <c r="N129" i="20"/>
  <c r="O129" i="20" s="1"/>
  <c r="Q85" i="20"/>
  <c r="N85" i="20"/>
  <c r="O85" i="20" s="1"/>
  <c r="Q425" i="20"/>
  <c r="N425" i="20"/>
  <c r="O425" i="20" s="1"/>
  <c r="Q320" i="20"/>
  <c r="N320" i="20"/>
  <c r="O320" i="20" s="1"/>
  <c r="Q62" i="20"/>
  <c r="N62" i="20"/>
  <c r="O62" i="20" s="1"/>
  <c r="Q330" i="20"/>
  <c r="N330" i="20"/>
  <c r="O330" i="20" s="1"/>
  <c r="Q249" i="20"/>
  <c r="N249" i="20"/>
  <c r="O249" i="20" s="1"/>
  <c r="Q91" i="20"/>
  <c r="N91" i="20"/>
  <c r="O91" i="20" s="1"/>
  <c r="Q214" i="20"/>
  <c r="N214" i="20"/>
  <c r="O214" i="20" s="1"/>
  <c r="Q151" i="20"/>
  <c r="N151" i="20"/>
  <c r="O151" i="20" s="1"/>
  <c r="Q193" i="20"/>
  <c r="N193" i="20"/>
  <c r="O193" i="20" s="1"/>
  <c r="Q383" i="20"/>
  <c r="N383" i="20"/>
  <c r="O383" i="20" s="1"/>
  <c r="Q538" i="20"/>
  <c r="N538" i="20"/>
  <c r="O538" i="20" s="1"/>
  <c r="Q195" i="20"/>
  <c r="N195" i="20"/>
  <c r="O195" i="20" s="1"/>
  <c r="Q156" i="20"/>
  <c r="N156" i="20"/>
  <c r="O156" i="20" s="1"/>
  <c r="Q422" i="20"/>
  <c r="N422" i="20"/>
  <c r="O422" i="20" s="1"/>
  <c r="Q473" i="20"/>
  <c r="N473" i="20"/>
  <c r="O473" i="20" s="1"/>
  <c r="Q429" i="20"/>
  <c r="N429" i="20"/>
  <c r="O429" i="20" s="1"/>
  <c r="Q464" i="20"/>
  <c r="N464" i="20"/>
  <c r="O464" i="20" s="1"/>
  <c r="Q412" i="20"/>
  <c r="N412" i="20"/>
  <c r="O412" i="20" s="1"/>
  <c r="Q387" i="20"/>
  <c r="N387" i="20"/>
  <c r="O387" i="20" s="1"/>
  <c r="Q364" i="20"/>
  <c r="N364" i="20"/>
  <c r="O364" i="20" s="1"/>
  <c r="Q348" i="20"/>
  <c r="N348" i="20"/>
  <c r="O348" i="20" s="1"/>
  <c r="Q316" i="20"/>
  <c r="N316" i="20"/>
  <c r="O316" i="20" s="1"/>
  <c r="Q524" i="20"/>
  <c r="N524" i="20"/>
  <c r="O524" i="20" s="1"/>
  <c r="Q126" i="20"/>
  <c r="N126" i="20"/>
  <c r="O126" i="20" s="1"/>
  <c r="Q86" i="20"/>
  <c r="N86" i="20"/>
  <c r="O86" i="20" s="1"/>
  <c r="Q58" i="20"/>
  <c r="N58" i="20"/>
  <c r="O58" i="20" s="1"/>
  <c r="Q517" i="20"/>
  <c r="N517" i="20"/>
  <c r="O517" i="20" s="1"/>
  <c r="Q405" i="20"/>
  <c r="N405" i="20"/>
  <c r="O405" i="20" s="1"/>
  <c r="Q315" i="20"/>
  <c r="N315" i="20"/>
  <c r="O315" i="20" s="1"/>
  <c r="Q247" i="20"/>
  <c r="N247" i="20"/>
  <c r="O247" i="20" s="1"/>
  <c r="Q537" i="20"/>
  <c r="N537" i="20"/>
  <c r="O537" i="20" s="1"/>
  <c r="Q479" i="20"/>
  <c r="N479" i="20"/>
  <c r="O479" i="20" s="1"/>
  <c r="Q117" i="20"/>
  <c r="N117" i="20"/>
  <c r="O117" i="20" s="1"/>
  <c r="Q396" i="20"/>
  <c r="N396" i="20"/>
  <c r="O396" i="20" s="1"/>
  <c r="Q113" i="20"/>
  <c r="N113" i="20"/>
  <c r="O113" i="20" s="1"/>
  <c r="Q82" i="20"/>
  <c r="N82" i="20"/>
  <c r="O82" i="20" s="1"/>
  <c r="Q431" i="20"/>
  <c r="N431" i="20"/>
  <c r="O431" i="20" s="1"/>
  <c r="Q397" i="20"/>
  <c r="N397" i="20"/>
  <c r="O397" i="20" s="1"/>
  <c r="Q371" i="20"/>
  <c r="N371" i="20"/>
  <c r="O371" i="20" s="1"/>
  <c r="Q355" i="20"/>
  <c r="N355" i="20"/>
  <c r="O355" i="20" s="1"/>
  <c r="Q339" i="20"/>
  <c r="N339" i="20"/>
  <c r="O339" i="20" s="1"/>
  <c r="Q504" i="20"/>
  <c r="N504" i="20"/>
  <c r="O504" i="20" s="1"/>
  <c r="Q128" i="20"/>
  <c r="N128" i="20"/>
  <c r="O128" i="20" s="1"/>
  <c r="Q88" i="20"/>
  <c r="N88" i="20"/>
  <c r="O88" i="20" s="1"/>
  <c r="Q57" i="20"/>
  <c r="N57" i="20"/>
  <c r="O57" i="20" s="1"/>
  <c r="Q326" i="20"/>
  <c r="N326" i="20"/>
  <c r="O326" i="20" s="1"/>
  <c r="Q531" i="20"/>
  <c r="N531" i="20"/>
  <c r="O531" i="20" s="1"/>
  <c r="Q188" i="20"/>
  <c r="N188" i="20"/>
  <c r="O188" i="20" s="1"/>
  <c r="Q337" i="20"/>
  <c r="N337" i="20"/>
  <c r="O337" i="20" s="1"/>
  <c r="Q539" i="20"/>
  <c r="N539" i="20"/>
  <c r="O539" i="20" s="1"/>
  <c r="Q222" i="20"/>
  <c r="N222" i="20"/>
  <c r="O222" i="20" s="1"/>
  <c r="Q171" i="20"/>
  <c r="N171" i="20"/>
  <c r="O171" i="20" s="1"/>
  <c r="Q407" i="20"/>
  <c r="N407" i="20"/>
  <c r="O407" i="20" s="1"/>
  <c r="Q509" i="20"/>
  <c r="N509" i="20"/>
  <c r="O509" i="20" s="1"/>
  <c r="Q352" i="20"/>
  <c r="N352" i="20"/>
  <c r="O352" i="20" s="1"/>
  <c r="Q96" i="20"/>
  <c r="N96" i="20"/>
  <c r="O96" i="20" s="1"/>
  <c r="Q135" i="20"/>
  <c r="N135" i="20"/>
  <c r="O135" i="20" s="1"/>
  <c r="Q394" i="20"/>
  <c r="N394" i="20"/>
  <c r="O394" i="20" s="1"/>
  <c r="Q269" i="20"/>
  <c r="Q533" i="20"/>
  <c r="N533" i="20"/>
  <c r="O533" i="20" s="1"/>
  <c r="Q453" i="20"/>
  <c r="N453" i="20"/>
  <c r="O453" i="20" s="1"/>
  <c r="Q182" i="20"/>
  <c r="N182" i="20"/>
  <c r="O182" i="20" s="1"/>
  <c r="Q325" i="20"/>
  <c r="N325" i="20"/>
  <c r="O325" i="20" s="1"/>
  <c r="Q174" i="20"/>
  <c r="N174" i="20"/>
  <c r="O174" i="20" s="1"/>
  <c r="Q523" i="20"/>
  <c r="N523" i="20"/>
  <c r="O523" i="20" s="1"/>
  <c r="Q421" i="20"/>
  <c r="N421" i="20"/>
  <c r="O421" i="20" s="1"/>
  <c r="Q528" i="20"/>
  <c r="N528" i="20"/>
  <c r="O528" i="20" s="1"/>
  <c r="Q408" i="20"/>
  <c r="N408" i="20"/>
  <c r="O408" i="20" s="1"/>
  <c r="Q357" i="20"/>
  <c r="N357" i="20"/>
  <c r="O357" i="20" s="1"/>
  <c r="Q341" i="20"/>
  <c r="N341" i="20"/>
  <c r="O341" i="20" s="1"/>
  <c r="Q317" i="20"/>
  <c r="N317" i="20"/>
  <c r="O317" i="20" s="1"/>
  <c r="Q480" i="20"/>
  <c r="N480" i="20"/>
  <c r="O480" i="20" s="1"/>
  <c r="Q124" i="20"/>
  <c r="N124" i="20"/>
  <c r="O124" i="20" s="1"/>
  <c r="Q102" i="20"/>
  <c r="N102" i="20"/>
  <c r="O102" i="20" s="1"/>
  <c r="Q227" i="20"/>
  <c r="N227" i="20"/>
  <c r="O227" i="20" s="1"/>
  <c r="Q130" i="20"/>
  <c r="N130" i="20"/>
  <c r="O130" i="20" s="1"/>
  <c r="Q522" i="20"/>
  <c r="N522" i="20"/>
  <c r="O522" i="20" s="1"/>
  <c r="I764" i="20"/>
  <c r="J764" i="20" s="1"/>
  <c r="Q400" i="20"/>
  <c r="N400" i="20"/>
  <c r="O400" i="20" s="1"/>
  <c r="Q328" i="20"/>
  <c r="N328" i="20"/>
  <c r="O328" i="20" s="1"/>
  <c r="Q295" i="20"/>
  <c r="N295" i="20"/>
  <c r="O295" i="20" s="1"/>
  <c r="Q264" i="20"/>
  <c r="N264" i="20"/>
  <c r="O264" i="20" s="1"/>
  <c r="Q243" i="20"/>
  <c r="N243" i="20"/>
  <c r="O243" i="20" s="1"/>
  <c r="Q527" i="20"/>
  <c r="N527" i="20"/>
  <c r="O527" i="20" s="1"/>
  <c r="Q477" i="20"/>
  <c r="N477" i="20"/>
  <c r="O477" i="20" s="1"/>
  <c r="Q115" i="20"/>
  <c r="N115" i="20"/>
  <c r="O115" i="20" s="1"/>
  <c r="Q81" i="20"/>
  <c r="N81" i="20"/>
  <c r="O81" i="20" s="1"/>
  <c r="Q200" i="20"/>
  <c r="N200" i="20"/>
  <c r="O200" i="20" s="1"/>
  <c r="Q168" i="20"/>
  <c r="N168" i="20"/>
  <c r="O168" i="20" s="1"/>
  <c r="I73" i="20"/>
  <c r="J73" i="20" s="1"/>
  <c r="Q518" i="20"/>
  <c r="N518" i="20"/>
  <c r="O518" i="20" s="1"/>
  <c r="Q197" i="20"/>
  <c r="N197" i="20"/>
  <c r="O197" i="20" s="1"/>
  <c r="Q165" i="20"/>
  <c r="N165" i="20"/>
  <c r="O165" i="20" s="1"/>
  <c r="Q338" i="20"/>
  <c r="N338" i="20"/>
  <c r="O338" i="20" s="1"/>
  <c r="Q201" i="20"/>
  <c r="N201" i="20"/>
  <c r="O201" i="20" s="1"/>
  <c r="Q294" i="20"/>
  <c r="N294" i="20"/>
  <c r="O294" i="20" s="1"/>
  <c r="Q263" i="20"/>
  <c r="N263" i="20"/>
  <c r="O263" i="20" s="1"/>
  <c r="Q194" i="20"/>
  <c r="N194" i="20"/>
  <c r="O194" i="20" s="1"/>
  <c r="Q293" i="20"/>
  <c r="N293" i="20"/>
  <c r="O293" i="20" s="1"/>
  <c r="Q542" i="20"/>
  <c r="N542" i="20"/>
  <c r="O542" i="20" s="1"/>
  <c r="Q154" i="20"/>
  <c r="N154" i="20"/>
  <c r="O154" i="20" s="1"/>
  <c r="Q526" i="20"/>
  <c r="N526" i="20"/>
  <c r="O526" i="20" s="1"/>
  <c r="Q167" i="20"/>
  <c r="N167" i="20"/>
  <c r="O167" i="20" s="1"/>
  <c r="Q384" i="20"/>
  <c r="N384" i="20"/>
  <c r="O384" i="20" s="1"/>
  <c r="Q525" i="20"/>
  <c r="N525" i="20"/>
  <c r="O525" i="20" s="1"/>
  <c r="Q206" i="20"/>
  <c r="N206" i="20"/>
  <c r="O206" i="20" s="1"/>
  <c r="Q177" i="20"/>
  <c r="N177" i="20"/>
  <c r="O177" i="20" s="1"/>
  <c r="Q219" i="20"/>
  <c r="N219" i="20"/>
  <c r="O219" i="20" s="1"/>
  <c r="Q148" i="20"/>
  <c r="N148" i="20"/>
  <c r="O148" i="20" s="1"/>
  <c r="Q385" i="20"/>
  <c r="N385" i="20"/>
  <c r="O385" i="20" s="1"/>
  <c r="Q125" i="20"/>
  <c r="N125" i="20"/>
  <c r="O125" i="20" s="1"/>
  <c r="Q76" i="20"/>
  <c r="N76" i="20"/>
  <c r="O76" i="20" s="1"/>
  <c r="Q161" i="20"/>
  <c r="N161" i="20"/>
  <c r="O161" i="20" s="1"/>
  <c r="Q270" i="20"/>
  <c r="N270" i="20"/>
  <c r="O270" i="20" s="1"/>
  <c r="Q459" i="20"/>
  <c r="N459" i="20"/>
  <c r="O459" i="20" s="1"/>
  <c r="Q350" i="20"/>
  <c r="N350" i="20"/>
  <c r="O350" i="20" s="1"/>
  <c r="Q106" i="20"/>
  <c r="N106" i="20"/>
  <c r="O106" i="20" s="1"/>
  <c r="Q64" i="20"/>
  <c r="N64" i="20"/>
  <c r="O64" i="20" s="1"/>
  <c r="Q406" i="20"/>
  <c r="N406" i="20"/>
  <c r="O406" i="20" s="1"/>
  <c r="Q377" i="20"/>
  <c r="N377" i="20"/>
  <c r="O377" i="20" s="1"/>
  <c r="Q360" i="20"/>
  <c r="N360" i="20"/>
  <c r="O360" i="20" s="1"/>
  <c r="Q344" i="20"/>
  <c r="N344" i="20"/>
  <c r="O344" i="20" s="1"/>
  <c r="Q299" i="20"/>
  <c r="N299" i="20"/>
  <c r="O299" i="20" s="1"/>
  <c r="Q468" i="20"/>
  <c r="N468" i="20"/>
  <c r="O468" i="20" s="1"/>
  <c r="Q120" i="20"/>
  <c r="N120" i="20"/>
  <c r="O120" i="20" s="1"/>
  <c r="Q236" i="20"/>
  <c r="Q136" i="20"/>
  <c r="N136" i="20"/>
  <c r="O136" i="20" s="1"/>
  <c r="Q481" i="20"/>
  <c r="N481" i="20"/>
  <c r="O481" i="20" s="1"/>
  <c r="Q196" i="20"/>
  <c r="N196" i="20"/>
  <c r="O196" i="20" s="1"/>
  <c r="Q398" i="20"/>
  <c r="N398" i="20"/>
  <c r="O398" i="20" s="1"/>
  <c r="Q311" i="20"/>
  <c r="N311" i="20"/>
  <c r="O311" i="20" s="1"/>
  <c r="Q242" i="20"/>
  <c r="Q529" i="20"/>
  <c r="N529" i="20"/>
  <c r="O529" i="20" s="1"/>
  <c r="Q471" i="20"/>
  <c r="N471" i="20"/>
  <c r="O471" i="20" s="1"/>
  <c r="Q107" i="20"/>
  <c r="N107" i="20"/>
  <c r="O107" i="20" s="1"/>
  <c r="Q226" i="20"/>
  <c r="N226" i="20"/>
  <c r="O226" i="20" s="1"/>
  <c r="Q164" i="20"/>
  <c r="N164" i="20"/>
  <c r="O164" i="20" s="1"/>
  <c r="Q149" i="20"/>
  <c r="N149" i="20"/>
  <c r="O149" i="20" s="1"/>
  <c r="Q423" i="20"/>
  <c r="N423" i="20"/>
  <c r="O423" i="20" s="1"/>
  <c r="Q390" i="20"/>
  <c r="N390" i="20"/>
  <c r="O390" i="20" s="1"/>
  <c r="Q367" i="20"/>
  <c r="N367" i="20"/>
  <c r="O367" i="20" s="1"/>
  <c r="Q351" i="20"/>
  <c r="N351" i="20"/>
  <c r="O351" i="20" s="1"/>
  <c r="Q319" i="20"/>
  <c r="N319" i="20"/>
  <c r="O319" i="20" s="1"/>
  <c r="Q476" i="20"/>
  <c r="N476" i="20"/>
  <c r="O476" i="20" s="1"/>
  <c r="Q122" i="20"/>
  <c r="N122" i="20"/>
  <c r="O122" i="20" s="1"/>
  <c r="Q80" i="20"/>
  <c r="N80" i="20"/>
  <c r="O80" i="20" s="1"/>
  <c r="Q199" i="20"/>
  <c r="N199" i="20"/>
  <c r="O199" i="20" s="1"/>
  <c r="Q138" i="20"/>
  <c r="N138" i="20"/>
  <c r="O138" i="20" s="1"/>
  <c r="Q297" i="20"/>
  <c r="N297" i="20"/>
  <c r="O297" i="20" s="1"/>
  <c r="Q119" i="20"/>
  <c r="N119" i="20"/>
  <c r="O119" i="20" s="1"/>
  <c r="Q172" i="20"/>
  <c r="N172" i="20"/>
  <c r="O172" i="20" s="1"/>
  <c r="Q331" i="20"/>
  <c r="N331" i="20"/>
  <c r="O331" i="20" s="1"/>
  <c r="I635" i="19"/>
  <c r="J635" i="19" s="1"/>
  <c r="L635" i="19" s="1"/>
  <c r="J199" i="19"/>
  <c r="L199" i="19" s="1"/>
  <c r="I198" i="19"/>
  <c r="J198" i="19" s="1"/>
  <c r="L198" i="19" s="1"/>
  <c r="J363" i="19"/>
  <c r="L363" i="19" s="1"/>
  <c r="I446" i="19"/>
  <c r="J446" i="19" s="1"/>
  <c r="L446" i="19" s="1"/>
  <c r="I240" i="20"/>
  <c r="J240" i="20" s="1"/>
  <c r="J241" i="20"/>
  <c r="J450" i="20"/>
  <c r="J448" i="19"/>
  <c r="I574" i="19"/>
  <c r="J574" i="19" s="1"/>
  <c r="J28" i="19"/>
  <c r="L28" i="19" s="1"/>
  <c r="I41" i="19"/>
  <c r="J41" i="19" s="1"/>
  <c r="L41" i="19" s="1"/>
  <c r="J43" i="19"/>
  <c r="L43" i="19" s="1"/>
  <c r="I197" i="19"/>
  <c r="J197" i="19" s="1"/>
  <c r="L197" i="19" s="1"/>
  <c r="J558" i="20"/>
  <c r="J26" i="20"/>
  <c r="J75" i="20"/>
  <c r="VQQ244" i="20" l="1"/>
  <c r="VQM244" i="20" s="1"/>
  <c r="VQI244" i="20" s="1"/>
  <c r="VQE244" i="20" s="1"/>
  <c r="VQP244" i="20"/>
  <c r="Q251" i="21"/>
  <c r="O249" i="21"/>
  <c r="O229" i="21"/>
  <c r="O28" i="21"/>
  <c r="K240" i="20"/>
  <c r="L240" i="20" s="1"/>
  <c r="N240" i="20" s="1"/>
  <c r="H206" i="21"/>
  <c r="O206" i="21" s="1"/>
  <c r="O205" i="21" s="1"/>
  <c r="N558" i="20"/>
  <c r="K449" i="20"/>
  <c r="K557" i="20"/>
  <c r="L557" i="20" s="1"/>
  <c r="Q240" i="20"/>
  <c r="I25" i="20"/>
  <c r="J25" i="20" s="1"/>
  <c r="K239" i="20"/>
  <c r="L239" i="20" s="1"/>
  <c r="N239" i="20" s="1"/>
  <c r="O239" i="20" s="1"/>
  <c r="K25" i="20"/>
  <c r="L25" i="20" s="1"/>
  <c r="N764" i="20"/>
  <c r="Q239" i="20"/>
  <c r="Q75" i="20"/>
  <c r="N75" i="20"/>
  <c r="O75" i="20" s="1"/>
  <c r="Q73" i="20"/>
  <c r="N73" i="20"/>
  <c r="O73" i="20" s="1"/>
  <c r="Q26" i="20"/>
  <c r="N26" i="20"/>
  <c r="O26" i="20" s="1"/>
  <c r="Q556" i="20"/>
  <c r="N556" i="20"/>
  <c r="O556" i="20" s="1"/>
  <c r="Q450" i="20"/>
  <c r="N450" i="20"/>
  <c r="O450" i="20" s="1"/>
  <c r="Q241" i="20"/>
  <c r="N241" i="20"/>
  <c r="O241" i="20" s="1"/>
  <c r="I583" i="19"/>
  <c r="I581" i="19" s="1"/>
  <c r="I362" i="19"/>
  <c r="J362" i="19" s="1"/>
  <c r="L362" i="19" s="1"/>
  <c r="I42" i="19"/>
  <c r="J42" i="19" s="1"/>
  <c r="L42" i="19" s="1"/>
  <c r="I557" i="20"/>
  <c r="J557" i="20" s="1"/>
  <c r="I447" i="19"/>
  <c r="J447" i="19" s="1"/>
  <c r="L447" i="19" s="1"/>
  <c r="I27" i="19"/>
  <c r="I74" i="20"/>
  <c r="J74" i="20" s="1"/>
  <c r="I449" i="20"/>
  <c r="J449" i="20" s="1"/>
  <c r="VQL244" i="20" l="1"/>
  <c r="VQH244" i="20" s="1"/>
  <c r="VQD244" i="20" s="1"/>
  <c r="VPZ244" i="20" s="1"/>
  <c r="VQK244" i="20"/>
  <c r="L449" i="20"/>
  <c r="N449" i="20" s="1"/>
  <c r="Q557" i="20"/>
  <c r="N557" i="20"/>
  <c r="Q449" i="20"/>
  <c r="Q74" i="20"/>
  <c r="K74" i="20"/>
  <c r="L74" i="20" s="1"/>
  <c r="N74" i="20" s="1"/>
  <c r="N25" i="20"/>
  <c r="J583" i="19"/>
  <c r="L583" i="19" s="1"/>
  <c r="J27" i="19"/>
  <c r="I25" i="19"/>
  <c r="J24" i="20"/>
  <c r="J766" i="20" s="1"/>
  <c r="Q25" i="20"/>
  <c r="I24" i="20"/>
  <c r="VQG244" i="20" l="1"/>
  <c r="VQC244" i="20" s="1"/>
  <c r="VPY244" i="20" s="1"/>
  <c r="VPU244" i="20" s="1"/>
  <c r="VQF244" i="20"/>
  <c r="K24" i="20"/>
  <c r="L24" i="20"/>
  <c r="L766"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4" i="20" l="1"/>
  <c r="VPX244" i="20" s="1"/>
  <c r="VPT244" i="20" s="1"/>
  <c r="VPP244" i="20" s="1"/>
  <c r="VQA244" i="20"/>
  <c r="N24" i="20"/>
  <c r="N766" i="20" s="1"/>
  <c r="BO12" i="20"/>
  <c r="BO9" i="20"/>
  <c r="BV16" i="21"/>
  <c r="BP13" i="20"/>
  <c r="BP12" i="20" s="1"/>
  <c r="VPW244" i="20" l="1"/>
  <c r="VPS244" i="20" s="1"/>
  <c r="VPO244" i="20" s="1"/>
  <c r="VPK244" i="20" s="1"/>
  <c r="VPV244" i="20"/>
  <c r="BV15" i="21"/>
  <c r="BW16" i="21"/>
  <c r="BQ13" i="20"/>
  <c r="BP9" i="20"/>
  <c r="VPR244" i="20" l="1"/>
  <c r="VPN244" i="20" s="1"/>
  <c r="VPJ244" i="20" s="1"/>
  <c r="VPF244" i="20" s="1"/>
  <c r="VPQ244" i="20"/>
  <c r="BX16" i="21"/>
  <c r="BW15" i="21"/>
  <c r="BQ12" i="20"/>
  <c r="BQ9" i="20"/>
  <c r="BR13" i="20"/>
  <c r="VPM244" i="20" l="1"/>
  <c r="VPI244" i="20" s="1"/>
  <c r="VPE244" i="20" s="1"/>
  <c r="VPA244" i="20" s="1"/>
  <c r="VPL244" i="20"/>
  <c r="BX15" i="21"/>
  <c r="BY16" i="21"/>
  <c r="BR9" i="20"/>
  <c r="BS13" i="20"/>
  <c r="BR12" i="20"/>
  <c r="VPH244" i="20" l="1"/>
  <c r="VPD244" i="20" s="1"/>
  <c r="VOZ244" i="20" s="1"/>
  <c r="VOV244" i="20" s="1"/>
  <c r="VPG244" i="20"/>
  <c r="BZ16" i="21"/>
  <c r="BY15" i="21"/>
  <c r="BT13" i="20"/>
  <c r="BS12" i="20"/>
  <c r="BS9" i="20"/>
  <c r="VPC244" i="20" l="1"/>
  <c r="VOY244" i="20" s="1"/>
  <c r="VOU244" i="20" s="1"/>
  <c r="VOQ244" i="20" s="1"/>
  <c r="VPB244" i="20"/>
  <c r="BZ15" i="21"/>
  <c r="CA16" i="21"/>
  <c r="BT12" i="20"/>
  <c r="BU13" i="20"/>
  <c r="BT9" i="20"/>
  <c r="VOX244" i="20" l="1"/>
  <c r="VOT244" i="20" s="1"/>
  <c r="VOP244" i="20" s="1"/>
  <c r="VOL244" i="20" s="1"/>
  <c r="VOW244" i="20"/>
  <c r="CB16" i="21"/>
  <c r="CA15" i="21"/>
  <c r="BU12" i="20"/>
  <c r="BU9" i="20"/>
  <c r="BV13" i="20"/>
  <c r="VOS244" i="20" l="1"/>
  <c r="VOO244" i="20" s="1"/>
  <c r="VOK244" i="20" s="1"/>
  <c r="VOG244" i="20" s="1"/>
  <c r="VOR244" i="20"/>
  <c r="CB15" i="21"/>
  <c r="CC16" i="21"/>
  <c r="BW13" i="20"/>
  <c r="BV12" i="20"/>
  <c r="BV9" i="20"/>
  <c r="VON244" i="20" l="1"/>
  <c r="VOJ244" i="20" s="1"/>
  <c r="VOF244" i="20" s="1"/>
  <c r="VOB244" i="20" s="1"/>
  <c r="VOM244" i="20"/>
  <c r="CC15" i="21"/>
  <c r="CD16" i="21"/>
  <c r="BX13" i="20"/>
  <c r="BW12" i="20"/>
  <c r="BW9" i="20"/>
  <c r="VOI244" i="20" l="1"/>
  <c r="VOE244" i="20" s="1"/>
  <c r="VOA244" i="20" s="1"/>
  <c r="VNW244" i="20" s="1"/>
  <c r="VOH244" i="20"/>
  <c r="CD15" i="21"/>
  <c r="CE16" i="21"/>
  <c r="BX12" i="20"/>
  <c r="BX9" i="20"/>
  <c r="BY13" i="20"/>
  <c r="VOD244" i="20" l="1"/>
  <c r="VNZ244" i="20" s="1"/>
  <c r="VNV244" i="20" s="1"/>
  <c r="VNR244" i="20" s="1"/>
  <c r="VOC244" i="20"/>
  <c r="CE15" i="21"/>
  <c r="CF16" i="21"/>
  <c r="BZ13" i="20"/>
  <c r="BY12" i="20"/>
  <c r="BY9" i="20"/>
  <c r="VNY244" i="20" l="1"/>
  <c r="VNU244" i="20" s="1"/>
  <c r="VNQ244" i="20" s="1"/>
  <c r="VNM244" i="20" s="1"/>
  <c r="VNX244" i="20"/>
  <c r="CG16" i="21"/>
  <c r="CF15" i="21"/>
  <c r="BZ9" i="20"/>
  <c r="CA13" i="20"/>
  <c r="BZ12" i="20"/>
  <c r="VNT244" i="20" l="1"/>
  <c r="VNP244" i="20" s="1"/>
  <c r="VNL244" i="20" s="1"/>
  <c r="VNH244" i="20" s="1"/>
  <c r="VNS244" i="20"/>
  <c r="CH16" i="21"/>
  <c r="CG15" i="21"/>
  <c r="CB13" i="20"/>
  <c r="CA12" i="20"/>
  <c r="CA9" i="20"/>
  <c r="VNO244" i="20" l="1"/>
  <c r="VNK244" i="20" s="1"/>
  <c r="VNG244" i="20" s="1"/>
  <c r="VNC244" i="20" s="1"/>
  <c r="VNN244"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4" i="20" l="1"/>
  <c r="VNF244" i="20" s="1"/>
  <c r="VNB244" i="20" s="1"/>
  <c r="VMX244" i="20" s="1"/>
  <c r="VNI244"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P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VNE244" i="20" l="1"/>
  <c r="VNA244" i="20" s="1"/>
  <c r="VMW244" i="20" s="1"/>
  <c r="VMS244" i="20" s="1"/>
  <c r="VND244"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4" i="20" l="1"/>
  <c r="VMV244" i="20" s="1"/>
  <c r="VMR244" i="20" s="1"/>
  <c r="VMN244" i="20" s="1"/>
  <c r="VMY244"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4" i="20" l="1"/>
  <c r="VMQ244" i="20" s="1"/>
  <c r="VMM244" i="20" s="1"/>
  <c r="VMI244" i="20" s="1"/>
  <c r="VMT244" i="20"/>
  <c r="M130" i="21"/>
  <c r="M128" i="21" s="1"/>
  <c r="M44" i="21" s="1"/>
  <c r="L130" i="21"/>
  <c r="L128" i="21" s="1"/>
  <c r="L44" i="21" s="1"/>
  <c r="Q169" i="21"/>
  <c r="CG13" i="20"/>
  <c r="CF12" i="20"/>
  <c r="CF9" i="20"/>
  <c r="VMP244" i="20" l="1"/>
  <c r="VML244" i="20" s="1"/>
  <c r="VMH244" i="20" s="1"/>
  <c r="VMD244" i="20" s="1"/>
  <c r="VMO244" i="20"/>
  <c r="CG9" i="20"/>
  <c r="CH13" i="20"/>
  <c r="CG12" i="20"/>
  <c r="VMK244" i="20" l="1"/>
  <c r="VMG244" i="20" s="1"/>
  <c r="VMC244" i="20" s="1"/>
  <c r="VLY244" i="20" s="1"/>
  <c r="VMJ244" i="20"/>
  <c r="CI13" i="20"/>
  <c r="CH12" i="20"/>
  <c r="CH9" i="20"/>
  <c r="VMF244" i="20" l="1"/>
  <c r="VMB244" i="20" s="1"/>
  <c r="VLX244" i="20" s="1"/>
  <c r="VLT244" i="20" s="1"/>
  <c r="VME244" i="20"/>
  <c r="CI12" i="20"/>
  <c r="CI9" i="20"/>
  <c r="CJ13" i="20"/>
  <c r="VMA244" i="20" l="1"/>
  <c r="VLW244" i="20" s="1"/>
  <c r="VLS244" i="20" s="1"/>
  <c r="VLO244" i="20" s="1"/>
  <c r="VLZ244" i="20"/>
  <c r="CJ9" i="20"/>
  <c r="CK13" i="20"/>
  <c r="CJ12" i="20"/>
  <c r="VLV244" i="20" l="1"/>
  <c r="VLR244" i="20" s="1"/>
  <c r="VLN244" i="20" s="1"/>
  <c r="VLJ244" i="20" s="1"/>
  <c r="VLU244" i="20"/>
  <c r="CL13" i="20"/>
  <c r="CK12" i="20"/>
  <c r="CK9" i="20"/>
  <c r="VLQ244" i="20" l="1"/>
  <c r="VLM244" i="20" s="1"/>
  <c r="VLI244" i="20" s="1"/>
  <c r="VLE244" i="20" s="1"/>
  <c r="VLP244" i="20"/>
  <c r="CL12" i="20"/>
  <c r="CL9" i="20"/>
  <c r="CM13" i="20"/>
  <c r="VLL244" i="20" l="1"/>
  <c r="VLH244" i="20" s="1"/>
  <c r="VLD244" i="20" s="1"/>
  <c r="VKZ244" i="20" s="1"/>
  <c r="VLK244" i="20"/>
  <c r="CN13" i="20"/>
  <c r="CM12" i="20"/>
  <c r="CM9" i="20"/>
  <c r="VLG244" i="20" l="1"/>
  <c r="VLC244" i="20" s="1"/>
  <c r="VKY244" i="20" s="1"/>
  <c r="VKU244" i="20" s="1"/>
  <c r="VLF244" i="20"/>
  <c r="CO13" i="20"/>
  <c r="CN12" i="20"/>
  <c r="CN9" i="20"/>
  <c r="VLB244" i="20" l="1"/>
  <c r="VKX244" i="20" s="1"/>
  <c r="VKT244" i="20" s="1"/>
  <c r="VKP244" i="20" s="1"/>
  <c r="VLA244" i="20"/>
  <c r="CO9" i="20"/>
  <c r="CP13" i="20"/>
  <c r="CO12" i="20"/>
  <c r="VKW244" i="20" l="1"/>
  <c r="VKS244" i="20" s="1"/>
  <c r="VKO244" i="20" s="1"/>
  <c r="VKK244" i="20" s="1"/>
  <c r="VKV244" i="20"/>
  <c r="CQ13" i="20"/>
  <c r="CP12" i="20"/>
  <c r="CP9" i="20"/>
  <c r="VKR244" i="20" l="1"/>
  <c r="VKN244" i="20" s="1"/>
  <c r="VKJ244" i="20" s="1"/>
  <c r="VKF244" i="20" s="1"/>
  <c r="VKQ244" i="20"/>
  <c r="CQ12" i="20"/>
  <c r="CQ9" i="20"/>
  <c r="CR13" i="20"/>
  <c r="VKM244" i="20" l="1"/>
  <c r="VKI244" i="20" s="1"/>
  <c r="VKE244" i="20" s="1"/>
  <c r="VKA244" i="20" s="1"/>
  <c r="VKL244" i="20"/>
  <c r="CR9" i="20"/>
  <c r="CS13" i="20"/>
  <c r="CR12" i="20"/>
  <c r="VKH244" i="20" l="1"/>
  <c r="VKD244" i="20" s="1"/>
  <c r="VJZ244" i="20" s="1"/>
  <c r="VJV244" i="20" s="1"/>
  <c r="VKG244" i="20"/>
  <c r="CT13" i="20"/>
  <c r="CS12" i="20"/>
  <c r="CS9" i="20"/>
  <c r="VKC244" i="20" l="1"/>
  <c r="VJY244" i="20" s="1"/>
  <c r="VJU244" i="20" s="1"/>
  <c r="VJQ244" i="20" s="1"/>
  <c r="VKB244" i="20"/>
  <c r="CT12" i="20"/>
  <c r="CT9" i="20"/>
  <c r="CU13" i="20"/>
  <c r="VJX244" i="20" l="1"/>
  <c r="VJT244" i="20" s="1"/>
  <c r="VJP244" i="20" s="1"/>
  <c r="VJL244" i="20" s="1"/>
  <c r="VJW244" i="20"/>
  <c r="CV13" i="20"/>
  <c r="CU12" i="20"/>
  <c r="CU9" i="20"/>
  <c r="VJS244" i="20" l="1"/>
  <c r="VJO244" i="20" s="1"/>
  <c r="VJK244" i="20" s="1"/>
  <c r="VJG244" i="20" s="1"/>
  <c r="VJR244" i="20"/>
  <c r="CW13" i="20"/>
  <c r="CV12" i="20"/>
  <c r="CV9" i="20"/>
  <c r="VJN244" i="20" l="1"/>
  <c r="VJJ244" i="20" s="1"/>
  <c r="VJF244" i="20" s="1"/>
  <c r="VJB244" i="20" s="1"/>
  <c r="VJM244" i="20"/>
  <c r="CW9" i="20"/>
  <c r="CX13" i="20"/>
  <c r="CW12" i="20"/>
  <c r="VJI244" i="20" l="1"/>
  <c r="VJE244" i="20" s="1"/>
  <c r="VJA244" i="20" s="1"/>
  <c r="VIW244" i="20" s="1"/>
  <c r="VJH244" i="20"/>
  <c r="CY13" i="20"/>
  <c r="CX12" i="20"/>
  <c r="CX9" i="20"/>
  <c r="VJD244" i="20" l="1"/>
  <c r="VIZ244" i="20" s="1"/>
  <c r="VIV244" i="20" s="1"/>
  <c r="VIR244" i="20" s="1"/>
  <c r="VJC244" i="20"/>
  <c r="CY12" i="20"/>
  <c r="CY9" i="20"/>
  <c r="CZ13" i="20"/>
  <c r="VIY244" i="20" l="1"/>
  <c r="VIU244" i="20" s="1"/>
  <c r="VIQ244" i="20" s="1"/>
  <c r="VIM244" i="20" s="1"/>
  <c r="VIX244" i="20"/>
  <c r="CZ9" i="20"/>
  <c r="DA13" i="20"/>
  <c r="CZ12" i="20"/>
  <c r="VIT244" i="20" l="1"/>
  <c r="VIP244" i="20" s="1"/>
  <c r="VIL244" i="20" s="1"/>
  <c r="VIH244" i="20" s="1"/>
  <c r="VIS244" i="20"/>
  <c r="DB13" i="20"/>
  <c r="DA12" i="20"/>
  <c r="DA9" i="20"/>
  <c r="VIO244" i="20" l="1"/>
  <c r="VIK244" i="20" s="1"/>
  <c r="VIG244" i="20" s="1"/>
  <c r="VIC244" i="20" s="1"/>
  <c r="VIN244" i="20"/>
  <c r="DB12" i="20"/>
  <c r="DB9" i="20"/>
  <c r="DC13" i="20"/>
  <c r="VIJ244" i="20" l="1"/>
  <c r="VIF244" i="20" s="1"/>
  <c r="VIB244" i="20" s="1"/>
  <c r="VHX244" i="20" s="1"/>
  <c r="VII244" i="20"/>
  <c r="DD13" i="20"/>
  <c r="DC12" i="20"/>
  <c r="DC9" i="20"/>
  <c r="VIE244" i="20" l="1"/>
  <c r="VIA244" i="20" s="1"/>
  <c r="VHW244" i="20" s="1"/>
  <c r="VHS244" i="20" s="1"/>
  <c r="VID244" i="20"/>
  <c r="DE13" i="20"/>
  <c r="DD12" i="20"/>
  <c r="DD9" i="20"/>
  <c r="VHZ244" i="20" l="1"/>
  <c r="VHV244" i="20" s="1"/>
  <c r="VHR244" i="20" s="1"/>
  <c r="VHN244" i="20" s="1"/>
  <c r="VHY244" i="20"/>
  <c r="DE9" i="20"/>
  <c r="DF13" i="20"/>
  <c r="DE12" i="20"/>
  <c r="VHU244" i="20" l="1"/>
  <c r="VHQ244" i="20" s="1"/>
  <c r="VHM244" i="20" s="1"/>
  <c r="VHI244" i="20" s="1"/>
  <c r="VHT244" i="20"/>
  <c r="DG13" i="20"/>
  <c r="DF12" i="20"/>
  <c r="DF9" i="20"/>
  <c r="VHP244" i="20" l="1"/>
  <c r="VHL244" i="20" s="1"/>
  <c r="VHH244" i="20" s="1"/>
  <c r="VHD244" i="20" s="1"/>
  <c r="VHO244" i="20"/>
  <c r="DG12" i="20"/>
  <c r="DG9" i="20"/>
  <c r="DH13" i="20"/>
  <c r="VHK244" i="20" l="1"/>
  <c r="VHG244" i="20" s="1"/>
  <c r="VHC244" i="20" s="1"/>
  <c r="VGY244" i="20" s="1"/>
  <c r="VHJ244" i="20"/>
  <c r="DH9" i="20"/>
  <c r="DI13" i="20"/>
  <c r="DH12" i="20"/>
  <c r="VHF244" i="20" l="1"/>
  <c r="VHB244" i="20" s="1"/>
  <c r="VGX244" i="20" s="1"/>
  <c r="VGT244" i="20" s="1"/>
  <c r="VHE244" i="20"/>
  <c r="DJ13" i="20"/>
  <c r="DI12" i="20"/>
  <c r="DI9" i="20"/>
  <c r="VHA244" i="20" l="1"/>
  <c r="VGW244" i="20" s="1"/>
  <c r="VGS244" i="20" s="1"/>
  <c r="VGO244" i="20" s="1"/>
  <c r="VGZ244" i="20"/>
  <c r="DJ12" i="20"/>
  <c r="DJ9" i="20"/>
  <c r="DK13" i="20"/>
  <c r="VGV244" i="20" l="1"/>
  <c r="VGR244" i="20" s="1"/>
  <c r="VGN244" i="20" s="1"/>
  <c r="VGJ244" i="20" s="1"/>
  <c r="VGU244" i="20"/>
  <c r="DL13" i="20"/>
  <c r="DK12" i="20"/>
  <c r="DK9" i="20"/>
  <c r="VGQ244" i="20" l="1"/>
  <c r="VGM244" i="20" s="1"/>
  <c r="VGI244" i="20" s="1"/>
  <c r="VGE244" i="20" s="1"/>
  <c r="VGP244" i="20"/>
  <c r="DM13" i="20"/>
  <c r="DL12" i="20"/>
  <c r="DL9" i="20"/>
  <c r="VGL244" i="20" l="1"/>
  <c r="VGH244" i="20" s="1"/>
  <c r="VGD244" i="20" s="1"/>
  <c r="VFZ244" i="20" s="1"/>
  <c r="VGK244" i="20"/>
  <c r="DM9" i="20"/>
  <c r="DN13" i="20"/>
  <c r="DM12" i="20"/>
  <c r="VGG244" i="20" l="1"/>
  <c r="VGC244" i="20" s="1"/>
  <c r="VFY244" i="20" s="1"/>
  <c r="VFU244" i="20" s="1"/>
  <c r="VGF244" i="20"/>
  <c r="DO13" i="20"/>
  <c r="DN12" i="20"/>
  <c r="DN9" i="20"/>
  <c r="VGB244" i="20" l="1"/>
  <c r="VFX244" i="20" s="1"/>
  <c r="VFT244" i="20" s="1"/>
  <c r="VFP244" i="20" s="1"/>
  <c r="VGA244" i="20"/>
  <c r="DO12" i="20"/>
  <c r="DO9" i="20"/>
  <c r="DP13" i="20"/>
  <c r="VFW244" i="20" l="1"/>
  <c r="VFS244" i="20" s="1"/>
  <c r="VFO244" i="20" s="1"/>
  <c r="VFK244" i="20" s="1"/>
  <c r="VFV244" i="20"/>
  <c r="DP9" i="20"/>
  <c r="DQ13" i="20"/>
  <c r="DP12" i="20"/>
  <c r="VFR244" i="20" l="1"/>
  <c r="VFN244" i="20" s="1"/>
  <c r="VFJ244" i="20" s="1"/>
  <c r="VFF244" i="20" s="1"/>
  <c r="VFQ244" i="20"/>
  <c r="DR13" i="20"/>
  <c r="DQ12" i="20"/>
  <c r="DQ9" i="20"/>
  <c r="VFM244" i="20" l="1"/>
  <c r="VFI244" i="20" s="1"/>
  <c r="VFE244" i="20" s="1"/>
  <c r="VFA244" i="20" s="1"/>
  <c r="VFL244" i="20"/>
  <c r="DR12" i="20"/>
  <c r="DR9" i="20"/>
  <c r="DS13" i="20"/>
  <c r="VFH244" i="20" l="1"/>
  <c r="VFD244" i="20" s="1"/>
  <c r="VEZ244" i="20" s="1"/>
  <c r="VEV244" i="20" s="1"/>
  <c r="VFG244" i="20"/>
  <c r="DT13" i="20"/>
  <c r="DS12" i="20"/>
  <c r="DS9" i="20"/>
  <c r="VFC244" i="20" l="1"/>
  <c r="VEY244" i="20" s="1"/>
  <c r="VEU244" i="20" s="1"/>
  <c r="VEQ244" i="20" s="1"/>
  <c r="VFB244" i="20"/>
  <c r="DU13" i="20"/>
  <c r="DT12" i="20"/>
  <c r="DT9" i="20"/>
  <c r="VEX244" i="20" l="1"/>
  <c r="VET244" i="20" s="1"/>
  <c r="VEP244" i="20" s="1"/>
  <c r="VEL244" i="20" s="1"/>
  <c r="VEW244" i="20"/>
  <c r="DU9" i="20"/>
  <c r="DV13" i="20"/>
  <c r="DU12" i="20"/>
  <c r="VES244" i="20" l="1"/>
  <c r="VEO244" i="20" s="1"/>
  <c r="VEK244" i="20" s="1"/>
  <c r="VEG244" i="20" s="1"/>
  <c r="VER244" i="20"/>
  <c r="DW13" i="20"/>
  <c r="DV12" i="20"/>
  <c r="DV9" i="20"/>
  <c r="VEN244" i="20" l="1"/>
  <c r="VEJ244" i="20" s="1"/>
  <c r="VEF244" i="20" s="1"/>
  <c r="VEB244" i="20" s="1"/>
  <c r="VEM244" i="20"/>
  <c r="DW12" i="20"/>
  <c r="DW9" i="20"/>
  <c r="DX13" i="20"/>
  <c r="VEI244" i="20" l="1"/>
  <c r="VEE244" i="20" s="1"/>
  <c r="VEA244" i="20" s="1"/>
  <c r="VDW244" i="20" s="1"/>
  <c r="VEH244" i="20"/>
  <c r="DX9" i="20"/>
  <c r="DY13" i="20"/>
  <c r="DX12" i="20"/>
  <c r="VED244" i="20" l="1"/>
  <c r="VDZ244" i="20" s="1"/>
  <c r="VDV244" i="20" s="1"/>
  <c r="VDR244" i="20" s="1"/>
  <c r="VEC244" i="20"/>
  <c r="DZ13" i="20"/>
  <c r="DY12" i="20"/>
  <c r="DY9" i="20"/>
  <c r="VDY244" i="20" l="1"/>
  <c r="VDU244" i="20" s="1"/>
  <c r="VDQ244" i="20" s="1"/>
  <c r="VDM244" i="20" s="1"/>
  <c r="VDX244" i="20"/>
  <c r="DZ12" i="20"/>
  <c r="DZ9" i="20"/>
  <c r="EA13" i="20"/>
  <c r="VDT244" i="20" l="1"/>
  <c r="VDP244" i="20" s="1"/>
  <c r="VDL244" i="20" s="1"/>
  <c r="VDH244" i="20" s="1"/>
  <c r="VDS244" i="20"/>
  <c r="EB13" i="20"/>
  <c r="EA12" i="20"/>
  <c r="EA9" i="20"/>
  <c r="VDO244" i="20" l="1"/>
  <c r="VDK244" i="20" s="1"/>
  <c r="VDG244" i="20" s="1"/>
  <c r="VDC244" i="20" s="1"/>
  <c r="VDN244" i="20"/>
  <c r="EC13" i="20"/>
  <c r="EB12" i="20"/>
  <c r="EB9" i="20"/>
  <c r="VDJ244" i="20" l="1"/>
  <c r="VDF244" i="20" s="1"/>
  <c r="VDB244" i="20" s="1"/>
  <c r="VCX244" i="20" s="1"/>
  <c r="VDI244" i="20"/>
  <c r="EC9" i="20"/>
  <c r="ED13" i="20"/>
  <c r="EC12" i="20"/>
  <c r="VDE244" i="20" l="1"/>
  <c r="VDA244" i="20" s="1"/>
  <c r="VCW244" i="20" s="1"/>
  <c r="VCS244" i="20" s="1"/>
  <c r="VDD244" i="20"/>
  <c r="EE13" i="20"/>
  <c r="ED12" i="20"/>
  <c r="ED9" i="20"/>
  <c r="VCZ244" i="20" l="1"/>
  <c r="VCV244" i="20" s="1"/>
  <c r="VCR244" i="20" s="1"/>
  <c r="VCN244" i="20" s="1"/>
  <c r="VCY244" i="20"/>
  <c r="EE12" i="20"/>
  <c r="EE9" i="20"/>
  <c r="EF13" i="20"/>
  <c r="VCU244" i="20" l="1"/>
  <c r="VCQ244" i="20" s="1"/>
  <c r="VCM244" i="20" s="1"/>
  <c r="VCI244" i="20" s="1"/>
  <c r="VCT244" i="20"/>
  <c r="EF9" i="20"/>
  <c r="EG13" i="20"/>
  <c r="EF12" i="20"/>
  <c r="VCP244" i="20" l="1"/>
  <c r="VCL244" i="20" s="1"/>
  <c r="VCH244" i="20" s="1"/>
  <c r="VCD244" i="20" s="1"/>
  <c r="VCO244" i="20"/>
  <c r="EH13" i="20"/>
  <c r="EG12" i="20"/>
  <c r="EG9" i="20"/>
  <c r="VCK244" i="20" l="1"/>
  <c r="VCG244" i="20" s="1"/>
  <c r="VCC244" i="20" s="1"/>
  <c r="VBY244" i="20" s="1"/>
  <c r="VCJ244" i="20"/>
  <c r="EH12" i="20"/>
  <c r="EH9" i="20"/>
  <c r="EI13" i="20"/>
  <c r="VCF244" i="20" l="1"/>
  <c r="VCB244" i="20" s="1"/>
  <c r="VBX244" i="20" s="1"/>
  <c r="VBT244" i="20" s="1"/>
  <c r="VCE244" i="20"/>
  <c r="EJ13" i="20"/>
  <c r="EI12" i="20"/>
  <c r="EI9" i="20"/>
  <c r="VCA244" i="20" l="1"/>
  <c r="VBW244" i="20" s="1"/>
  <c r="VBS244" i="20" s="1"/>
  <c r="VBO244" i="20" s="1"/>
  <c r="VBZ244" i="20"/>
  <c r="EK13" i="20"/>
  <c r="EJ12" i="20"/>
  <c r="EJ9" i="20"/>
  <c r="VBV244" i="20" l="1"/>
  <c r="VBR244" i="20" s="1"/>
  <c r="VBN244" i="20" s="1"/>
  <c r="VBJ244" i="20" s="1"/>
  <c r="VBU244" i="20"/>
  <c r="EK9" i="20"/>
  <c r="EL13" i="20"/>
  <c r="EK12" i="20"/>
  <c r="VBQ244" i="20" l="1"/>
  <c r="VBM244" i="20" s="1"/>
  <c r="VBI244" i="20" s="1"/>
  <c r="VBE244" i="20" s="1"/>
  <c r="VBP244" i="20"/>
  <c r="EM13" i="20"/>
  <c r="EL12" i="20"/>
  <c r="EL9" i="20"/>
  <c r="VBL244" i="20" l="1"/>
  <c r="VBH244" i="20" s="1"/>
  <c r="VBD244" i="20" s="1"/>
  <c r="VAZ244" i="20" s="1"/>
  <c r="VBK244" i="20"/>
  <c r="EM12" i="20"/>
  <c r="EM9" i="20"/>
  <c r="EN13" i="20"/>
  <c r="VBG244" i="20" l="1"/>
  <c r="VBC244" i="20" s="1"/>
  <c r="VAY244" i="20" s="1"/>
  <c r="VAU244" i="20" s="1"/>
  <c r="VBF244" i="20"/>
  <c r="EN9" i="20"/>
  <c r="EO13" i="20"/>
  <c r="EN12" i="20"/>
  <c r="VBB244" i="20" l="1"/>
  <c r="VAX244" i="20" s="1"/>
  <c r="VAT244" i="20" s="1"/>
  <c r="VAP244" i="20" s="1"/>
  <c r="VBA244" i="20"/>
  <c r="EP13" i="20"/>
  <c r="EO12" i="20"/>
  <c r="EO9" i="20"/>
  <c r="VAW244" i="20" l="1"/>
  <c r="VAS244" i="20" s="1"/>
  <c r="VAO244" i="20" s="1"/>
  <c r="VAK244" i="20" s="1"/>
  <c r="VAV244" i="20"/>
  <c r="EP12" i="20"/>
  <c r="EP9" i="20"/>
  <c r="EQ13" i="20"/>
  <c r="VAR244" i="20" l="1"/>
  <c r="VAN244" i="20" s="1"/>
  <c r="VAJ244" i="20" s="1"/>
  <c r="VAF244" i="20" s="1"/>
  <c r="VAQ244" i="20"/>
  <c r="ER13" i="20"/>
  <c r="EQ12" i="20"/>
  <c r="EQ9" i="20"/>
  <c r="VAM244" i="20" l="1"/>
  <c r="VAI244" i="20" s="1"/>
  <c r="VAE244" i="20" s="1"/>
  <c r="VAA244" i="20" s="1"/>
  <c r="VAL244" i="20"/>
  <c r="ER12" i="20"/>
  <c r="ES13" i="20"/>
  <c r="ER9" i="20"/>
  <c r="VAH244" i="20" l="1"/>
  <c r="VAD244" i="20" s="1"/>
  <c r="UZZ244" i="20" s="1"/>
  <c r="UZV244" i="20" s="1"/>
  <c r="VAG244" i="20"/>
  <c r="ES12" i="20"/>
  <c r="ES9" i="20"/>
  <c r="VAC244" i="20" l="1"/>
  <c r="UZY244" i="20" s="1"/>
  <c r="UZU244" i="20" s="1"/>
  <c r="UZQ244" i="20" s="1"/>
  <c r="VAB244" i="20"/>
  <c r="M557" i="20"/>
  <c r="O557" i="20" s="1"/>
  <c r="M20" i="20"/>
  <c r="M240" i="20"/>
  <c r="O240" i="20" s="1"/>
  <c r="M74" i="20"/>
  <c r="O74" i="20" s="1"/>
  <c r="M449" i="20"/>
  <c r="O449" i="20" s="1"/>
  <c r="M21" i="20"/>
  <c r="O21" i="20" s="1"/>
  <c r="M22" i="20"/>
  <c r="O22" i="20" s="1"/>
  <c r="M25" i="20"/>
  <c r="UZX244" i="20" l="1"/>
  <c r="UZT244" i="20" s="1"/>
  <c r="UZP244" i="20" s="1"/>
  <c r="UZL244" i="20" s="1"/>
  <c r="UZW244" i="20"/>
  <c r="M24" i="20"/>
  <c r="O25" i="20"/>
  <c r="M19" i="20"/>
  <c r="O19" i="20" s="1"/>
  <c r="O20" i="20"/>
  <c r="UZS244" i="20" l="1"/>
  <c r="UZO244" i="20" s="1"/>
  <c r="UZK244" i="20" s="1"/>
  <c r="UZG244" i="20" s="1"/>
  <c r="UZR244" i="20"/>
  <c r="O24" i="20"/>
  <c r="M766" i="20"/>
  <c r="O766" i="20" s="1"/>
  <c r="UZN244" i="20" l="1"/>
  <c r="UZJ244" i="20" s="1"/>
  <c r="UZF244" i="20" s="1"/>
  <c r="UZB244" i="20" s="1"/>
  <c r="UZM244" i="20"/>
  <c r="UZI244" i="20" l="1"/>
  <c r="UZE244" i="20" s="1"/>
  <c r="UZA244" i="20" s="1"/>
  <c r="UYW244" i="20" s="1"/>
  <c r="UZH244" i="20"/>
  <c r="UZD244" i="20" l="1"/>
  <c r="UYZ244" i="20" s="1"/>
  <c r="UYV244" i="20" s="1"/>
  <c r="UYR244" i="20" s="1"/>
  <c r="UZC244" i="20"/>
  <c r="UYY244" i="20" l="1"/>
  <c r="UYU244" i="20" s="1"/>
  <c r="UYQ244" i="20" s="1"/>
  <c r="UYM244" i="20" s="1"/>
  <c r="UYX244" i="20"/>
  <c r="UYT244" i="20" l="1"/>
  <c r="UYP244" i="20" s="1"/>
  <c r="UYL244" i="20" s="1"/>
  <c r="UYH244" i="20" s="1"/>
  <c r="UYS244" i="20"/>
  <c r="UYO244" i="20" l="1"/>
  <c r="UYK244" i="20" s="1"/>
  <c r="UYG244" i="20" s="1"/>
  <c r="UYC244" i="20" s="1"/>
  <c r="UYN244" i="20"/>
  <c r="UYJ244" i="20" l="1"/>
  <c r="UYF244" i="20" s="1"/>
  <c r="UYB244" i="20" s="1"/>
  <c r="UXX244" i="20" s="1"/>
  <c r="UYI244" i="20"/>
  <c r="UYE244" i="20" l="1"/>
  <c r="UYA244" i="20" s="1"/>
  <c r="UXW244" i="20" s="1"/>
  <c r="UXS244" i="20" s="1"/>
  <c r="UYD244" i="20"/>
  <c r="UXZ244" i="20" l="1"/>
  <c r="UXV244" i="20" s="1"/>
  <c r="UXR244" i="20" s="1"/>
  <c r="UXN244" i="20" s="1"/>
  <c r="UXY244" i="20"/>
  <c r="UXU244" i="20" l="1"/>
  <c r="UXQ244" i="20" s="1"/>
  <c r="UXM244" i="20" s="1"/>
  <c r="UXI244" i="20" s="1"/>
  <c r="UXT244" i="20"/>
  <c r="UXP244" i="20" l="1"/>
  <c r="UXL244" i="20" s="1"/>
  <c r="UXH244" i="20" s="1"/>
  <c r="UXD244" i="20" s="1"/>
  <c r="UXO244" i="20"/>
  <c r="UXK244" i="20" l="1"/>
  <c r="UXG244" i="20" s="1"/>
  <c r="UXC244" i="20" s="1"/>
  <c r="UWY244" i="20" s="1"/>
  <c r="UXJ244" i="20"/>
  <c r="UXF244" i="20" l="1"/>
  <c r="UXB244" i="20" s="1"/>
  <c r="UWX244" i="20" s="1"/>
  <c r="UWT244" i="20" s="1"/>
  <c r="UXE244" i="20"/>
  <c r="UXA244" i="20" l="1"/>
  <c r="UWW244" i="20" s="1"/>
  <c r="UWS244" i="20" s="1"/>
  <c r="UWO244" i="20" s="1"/>
  <c r="UWZ244" i="20"/>
  <c r="UWV244" i="20" l="1"/>
  <c r="UWR244" i="20" s="1"/>
  <c r="UWN244" i="20" s="1"/>
  <c r="UWJ244" i="20" s="1"/>
  <c r="UWU244" i="20"/>
  <c r="UWQ244" i="20" l="1"/>
  <c r="UWM244" i="20" s="1"/>
  <c r="UWI244" i="20" s="1"/>
  <c r="UWE244" i="20" s="1"/>
  <c r="UWP244" i="20"/>
  <c r="UWL244" i="20" l="1"/>
  <c r="UWH244" i="20" s="1"/>
  <c r="UWD244" i="20" s="1"/>
  <c r="UVZ244" i="20" s="1"/>
  <c r="UWK244" i="20"/>
  <c r="UWG244" i="20" l="1"/>
  <c r="UWC244" i="20" s="1"/>
  <c r="UVY244" i="20" s="1"/>
  <c r="UVU244" i="20" s="1"/>
  <c r="UWF244" i="20"/>
  <c r="UWB244" i="20" l="1"/>
  <c r="UVX244" i="20" s="1"/>
  <c r="UVT244" i="20" s="1"/>
  <c r="UVP244" i="20" s="1"/>
  <c r="UWA244" i="20"/>
  <c r="UVW244" i="20" l="1"/>
  <c r="UVS244" i="20" s="1"/>
  <c r="UVO244" i="20" s="1"/>
  <c r="UVK244" i="20" s="1"/>
  <c r="UVV244" i="20"/>
  <c r="UVR244" i="20" l="1"/>
  <c r="UVN244" i="20" s="1"/>
  <c r="UVJ244" i="20" s="1"/>
  <c r="UVF244" i="20" s="1"/>
  <c r="UVQ244" i="20"/>
  <c r="UVM244" i="20" l="1"/>
  <c r="UVI244" i="20" s="1"/>
  <c r="UVE244" i="20" s="1"/>
  <c r="UVA244" i="20" s="1"/>
  <c r="UVL244" i="20"/>
  <c r="UVH244" i="20" l="1"/>
  <c r="UVD244" i="20" s="1"/>
  <c r="UUZ244" i="20" s="1"/>
  <c r="UUV244" i="20" s="1"/>
  <c r="UVG244" i="20"/>
  <c r="UVC244" i="20" l="1"/>
  <c r="UUY244" i="20" s="1"/>
  <c r="UUU244" i="20" s="1"/>
  <c r="UUQ244" i="20" s="1"/>
  <c r="UVB244" i="20"/>
  <c r="UUX244" i="20" l="1"/>
  <c r="UUT244" i="20" s="1"/>
  <c r="UUP244" i="20" s="1"/>
  <c r="UUL244" i="20" s="1"/>
  <c r="UUW244" i="20"/>
  <c r="UUS244" i="20" l="1"/>
  <c r="UUO244" i="20" s="1"/>
  <c r="UUK244" i="20" s="1"/>
  <c r="UUG244" i="20" s="1"/>
  <c r="UUR244" i="20"/>
  <c r="UUN244" i="20" l="1"/>
  <c r="UUJ244" i="20" s="1"/>
  <c r="UUF244" i="20" s="1"/>
  <c r="UUB244" i="20" s="1"/>
  <c r="UUM244" i="20"/>
  <c r="UUI244" i="20" l="1"/>
  <c r="UUE244" i="20" s="1"/>
  <c r="UUA244" i="20" s="1"/>
  <c r="UTW244" i="20" s="1"/>
  <c r="UUH244" i="20"/>
  <c r="UUD244" i="20" l="1"/>
  <c r="UTZ244" i="20" s="1"/>
  <c r="UTV244" i="20" s="1"/>
  <c r="UTR244" i="20" s="1"/>
  <c r="UUC244" i="20"/>
  <c r="UTY244" i="20" l="1"/>
  <c r="UTU244" i="20" s="1"/>
  <c r="UTQ244" i="20" s="1"/>
  <c r="UTM244" i="20" s="1"/>
  <c r="UTX244" i="20"/>
  <c r="UTT244" i="20" l="1"/>
  <c r="UTP244" i="20" s="1"/>
  <c r="UTL244" i="20" s="1"/>
  <c r="UTH244" i="20" s="1"/>
  <c r="UTS244" i="20"/>
  <c r="UTO244" i="20" l="1"/>
  <c r="UTK244" i="20" s="1"/>
  <c r="UTG244" i="20" s="1"/>
  <c r="UTC244" i="20" s="1"/>
  <c r="UTN244" i="20"/>
  <c r="UTJ244" i="20" l="1"/>
  <c r="UTF244" i="20" s="1"/>
  <c r="UTB244" i="20" s="1"/>
  <c r="USX244" i="20" s="1"/>
  <c r="UTI244" i="20"/>
  <c r="UTE244" i="20" l="1"/>
  <c r="UTA244" i="20" s="1"/>
  <c r="USW244" i="20" s="1"/>
  <c r="USS244" i="20" s="1"/>
  <c r="UTD244" i="20"/>
  <c r="USZ244" i="20" l="1"/>
  <c r="USV244" i="20" s="1"/>
  <c r="USR244" i="20" s="1"/>
  <c r="USN244" i="20" s="1"/>
  <c r="USY244" i="20"/>
  <c r="USU244" i="20" l="1"/>
  <c r="USQ244" i="20" s="1"/>
  <c r="USM244" i="20" s="1"/>
  <c r="USI244" i="20" s="1"/>
  <c r="UST244" i="20"/>
  <c r="USP244" i="20" l="1"/>
  <c r="USL244" i="20" s="1"/>
  <c r="USH244" i="20" s="1"/>
  <c r="USD244" i="20" s="1"/>
  <c r="USO244" i="20"/>
  <c r="USK244" i="20" l="1"/>
  <c r="USG244" i="20" s="1"/>
  <c r="USC244" i="20" s="1"/>
  <c r="URY244" i="20" s="1"/>
  <c r="USJ244" i="20"/>
  <c r="USF244" i="20" l="1"/>
  <c r="USB244" i="20" s="1"/>
  <c r="URX244" i="20" s="1"/>
  <c r="URT244" i="20" s="1"/>
  <c r="USE244" i="20"/>
  <c r="USA244" i="20" l="1"/>
  <c r="URW244" i="20" s="1"/>
  <c r="URS244" i="20" s="1"/>
  <c r="URO244" i="20" s="1"/>
  <c r="URZ244" i="20"/>
  <c r="URV244" i="20" l="1"/>
  <c r="URR244" i="20" s="1"/>
  <c r="URN244" i="20" s="1"/>
  <c r="URJ244" i="20" s="1"/>
  <c r="URU244" i="20"/>
  <c r="URQ244" i="20" l="1"/>
  <c r="URM244" i="20" s="1"/>
  <c r="URI244" i="20" s="1"/>
  <c r="URE244" i="20" s="1"/>
  <c r="URP244" i="20"/>
  <c r="URL244" i="20" l="1"/>
  <c r="URH244" i="20" s="1"/>
  <c r="URD244" i="20" s="1"/>
  <c r="UQZ244" i="20" s="1"/>
  <c r="URK244" i="20"/>
  <c r="URG244" i="20" l="1"/>
  <c r="URC244" i="20" s="1"/>
  <c r="UQY244" i="20" s="1"/>
  <c r="UQU244" i="20" s="1"/>
  <c r="URF244" i="20"/>
  <c r="URB244" i="20" l="1"/>
  <c r="UQX244" i="20" s="1"/>
  <c r="UQT244" i="20" s="1"/>
  <c r="UQP244" i="20" s="1"/>
  <c r="URA244" i="20"/>
  <c r="UQW244" i="20" l="1"/>
  <c r="UQS244" i="20" s="1"/>
  <c r="UQO244" i="20" s="1"/>
  <c r="UQK244" i="20" s="1"/>
  <c r="UQV244" i="20"/>
  <c r="UQR244" i="20" l="1"/>
  <c r="UQN244" i="20" s="1"/>
  <c r="UQJ244" i="20" s="1"/>
  <c r="UQF244" i="20" s="1"/>
  <c r="UQQ244" i="20"/>
  <c r="UQM244" i="20" l="1"/>
  <c r="UQI244" i="20" s="1"/>
  <c r="UQE244" i="20" s="1"/>
  <c r="UQA244" i="20" s="1"/>
  <c r="UQL244" i="20"/>
  <c r="UQH244" i="20" l="1"/>
  <c r="UQD244" i="20" s="1"/>
  <c r="UPZ244" i="20" s="1"/>
  <c r="UPV244" i="20" s="1"/>
  <c r="UQG244" i="20"/>
  <c r="UQC244" i="20" l="1"/>
  <c r="UPY244" i="20" s="1"/>
  <c r="UPU244" i="20" s="1"/>
  <c r="UPQ244" i="20" s="1"/>
  <c r="UQB244" i="20"/>
  <c r="UPX244" i="20" l="1"/>
  <c r="UPT244" i="20" s="1"/>
  <c r="UPP244" i="20" s="1"/>
  <c r="UPL244" i="20" s="1"/>
  <c r="UPW244" i="20"/>
  <c r="UPS244" i="20" l="1"/>
  <c r="UPO244" i="20" s="1"/>
  <c r="UPK244" i="20" s="1"/>
  <c r="UPG244" i="20" s="1"/>
  <c r="UPR244" i="20"/>
  <c r="UPN244" i="20" l="1"/>
  <c r="UPJ244" i="20" s="1"/>
  <c r="UPF244" i="20" s="1"/>
  <c r="UPB244" i="20" s="1"/>
  <c r="UPM244" i="20"/>
  <c r="UPI244" i="20" l="1"/>
  <c r="UPE244" i="20" s="1"/>
  <c r="UPA244" i="20" s="1"/>
  <c r="UOW244" i="20" s="1"/>
  <c r="UPH244" i="20"/>
  <c r="UPD244" i="20" l="1"/>
  <c r="UOZ244" i="20" s="1"/>
  <c r="UOV244" i="20" s="1"/>
  <c r="UOR244" i="20" s="1"/>
  <c r="UPC244" i="20"/>
  <c r="UOY244" i="20" l="1"/>
  <c r="UOU244" i="20" s="1"/>
  <c r="UOQ244" i="20" s="1"/>
  <c r="UOM244" i="20" s="1"/>
  <c r="UOX244" i="20"/>
  <c r="UOT244" i="20" l="1"/>
  <c r="UOP244" i="20" s="1"/>
  <c r="UOL244" i="20" s="1"/>
  <c r="UOH244" i="20" s="1"/>
  <c r="UOS244" i="20"/>
  <c r="UOO244" i="20" l="1"/>
  <c r="UOK244" i="20" s="1"/>
  <c r="UOG244" i="20" s="1"/>
  <c r="UOC244" i="20" s="1"/>
  <c r="UON244" i="20"/>
  <c r="UOJ244" i="20" l="1"/>
  <c r="UOF244" i="20" s="1"/>
  <c r="UOB244" i="20" s="1"/>
  <c r="UNX244" i="20" s="1"/>
  <c r="UOI244" i="20"/>
  <c r="UOE244" i="20" l="1"/>
  <c r="UOA244" i="20" s="1"/>
  <c r="UNW244" i="20" s="1"/>
  <c r="UNS244" i="20" s="1"/>
  <c r="UOD244" i="20"/>
  <c r="UNZ244" i="20" l="1"/>
  <c r="UNV244" i="20" s="1"/>
  <c r="UNR244" i="20" s="1"/>
  <c r="UNN244" i="20" s="1"/>
  <c r="UNY244" i="20"/>
  <c r="UNU244" i="20" l="1"/>
  <c r="UNQ244" i="20" s="1"/>
  <c r="UNM244" i="20" s="1"/>
  <c r="UNI244" i="20" s="1"/>
  <c r="UNT244" i="20"/>
  <c r="UNP244" i="20" l="1"/>
  <c r="UNL244" i="20" s="1"/>
  <c r="UNH244" i="20" s="1"/>
  <c r="UND244" i="20" s="1"/>
  <c r="UNO244" i="20"/>
  <c r="UNK244" i="20" l="1"/>
  <c r="UNG244" i="20" s="1"/>
  <c r="UNC244" i="20" s="1"/>
  <c r="UMY244" i="20" s="1"/>
  <c r="UNJ244" i="20"/>
  <c r="UNF244" i="20" l="1"/>
  <c r="UNB244" i="20" s="1"/>
  <c r="UMX244" i="20" s="1"/>
  <c r="UMT244" i="20" s="1"/>
  <c r="UNE244" i="20"/>
  <c r="UNA244" i="20" l="1"/>
  <c r="UMW244" i="20" s="1"/>
  <c r="UMS244" i="20" s="1"/>
  <c r="UMO244" i="20" s="1"/>
  <c r="UMZ244" i="20"/>
  <c r="UMV244" i="20" l="1"/>
  <c r="UMR244" i="20" s="1"/>
  <c r="UMN244" i="20" s="1"/>
  <c r="UMJ244" i="20" s="1"/>
  <c r="UMU244" i="20"/>
  <c r="UMQ244" i="20" l="1"/>
  <c r="UMM244" i="20" s="1"/>
  <c r="UMI244" i="20" s="1"/>
  <c r="UME244" i="20" s="1"/>
  <c r="UMP244" i="20"/>
  <c r="UML244" i="20" l="1"/>
  <c r="UMH244" i="20" s="1"/>
  <c r="UMD244" i="20" s="1"/>
  <c r="ULZ244" i="20" s="1"/>
  <c r="UMK244" i="20"/>
  <c r="UMG244" i="20" l="1"/>
  <c r="UMC244" i="20" s="1"/>
  <c r="ULY244" i="20" s="1"/>
  <c r="ULU244" i="20" s="1"/>
  <c r="UMF244" i="20"/>
  <c r="UMB244" i="20" l="1"/>
  <c r="ULX244" i="20" s="1"/>
  <c r="ULT244" i="20" s="1"/>
  <c r="ULP244" i="20" s="1"/>
  <c r="UMA244" i="20"/>
  <c r="ULW244" i="20" l="1"/>
  <c r="ULS244" i="20" s="1"/>
  <c r="ULO244" i="20" s="1"/>
  <c r="ULK244" i="20" s="1"/>
  <c r="ULV244" i="20"/>
  <c r="ULR244" i="20" l="1"/>
  <c r="ULN244" i="20" s="1"/>
  <c r="ULJ244" i="20" s="1"/>
  <c r="ULF244" i="20" s="1"/>
  <c r="ULQ244" i="20"/>
  <c r="ULM244" i="20" l="1"/>
  <c r="ULI244" i="20" s="1"/>
  <c r="ULE244" i="20" s="1"/>
  <c r="ULA244" i="20" s="1"/>
  <c r="ULL244" i="20"/>
  <c r="ULH244" i="20" l="1"/>
  <c r="ULD244" i="20" s="1"/>
  <c r="UKZ244" i="20" s="1"/>
  <c r="UKV244" i="20" s="1"/>
  <c r="ULG244" i="20"/>
  <c r="ULC244" i="20" l="1"/>
  <c r="UKY244" i="20" s="1"/>
  <c r="UKU244" i="20" s="1"/>
  <c r="UKQ244" i="20" s="1"/>
  <c r="ULB244" i="20"/>
  <c r="UKX244" i="20" l="1"/>
  <c r="UKT244" i="20" s="1"/>
  <c r="UKP244" i="20" s="1"/>
  <c r="UKL244" i="20" s="1"/>
  <c r="UKW244" i="20"/>
  <c r="UKS244" i="20" l="1"/>
  <c r="UKO244" i="20" s="1"/>
  <c r="UKK244" i="20" s="1"/>
  <c r="UKG244" i="20" s="1"/>
  <c r="UKR244" i="20"/>
  <c r="UKN244" i="20" l="1"/>
  <c r="UKJ244" i="20" s="1"/>
  <c r="UKF244" i="20" s="1"/>
  <c r="UKB244" i="20" s="1"/>
  <c r="UKM244" i="20"/>
  <c r="UKI244" i="20" l="1"/>
  <c r="UKE244" i="20" s="1"/>
  <c r="UKA244" i="20" s="1"/>
  <c r="UJW244" i="20" s="1"/>
  <c r="UKH244" i="20"/>
  <c r="UKD244" i="20" l="1"/>
  <c r="UJZ244" i="20" s="1"/>
  <c r="UJV244" i="20" s="1"/>
  <c r="UJR244" i="20" s="1"/>
  <c r="UKC244" i="20"/>
  <c r="UJY244" i="20" l="1"/>
  <c r="UJU244" i="20" s="1"/>
  <c r="UJQ244" i="20" s="1"/>
  <c r="UJM244" i="20" s="1"/>
  <c r="UJX244" i="20"/>
  <c r="UJT244" i="20" l="1"/>
  <c r="UJP244" i="20" s="1"/>
  <c r="UJL244" i="20" s="1"/>
  <c r="UJH244" i="20" s="1"/>
  <c r="UJS244" i="20"/>
  <c r="UJO244" i="20" l="1"/>
  <c r="UJK244" i="20" s="1"/>
  <c r="UJG244" i="20" s="1"/>
  <c r="UJC244" i="20" s="1"/>
  <c r="UJN244" i="20"/>
  <c r="UJJ244" i="20" l="1"/>
  <c r="UJF244" i="20" s="1"/>
  <c r="UJB244" i="20" s="1"/>
  <c r="UIX244" i="20" s="1"/>
  <c r="UJI244" i="20"/>
  <c r="UJE244" i="20" l="1"/>
  <c r="UJA244" i="20" s="1"/>
  <c r="UIW244" i="20" s="1"/>
  <c r="UIS244" i="20" s="1"/>
  <c r="UJD244" i="20"/>
  <c r="UIZ244" i="20" l="1"/>
  <c r="UIV244" i="20" s="1"/>
  <c r="UIR244" i="20" s="1"/>
  <c r="UIN244" i="20" s="1"/>
  <c r="UIY244" i="20"/>
  <c r="UIU244" i="20" l="1"/>
  <c r="UIQ244" i="20" s="1"/>
  <c r="UIM244" i="20" s="1"/>
  <c r="UII244" i="20" s="1"/>
  <c r="UIT244" i="20"/>
  <c r="UIP244" i="20" l="1"/>
  <c r="UIL244" i="20" s="1"/>
  <c r="UIH244" i="20" s="1"/>
  <c r="UID244" i="20" s="1"/>
  <c r="UIO244" i="20"/>
  <c r="UIK244" i="20" l="1"/>
  <c r="UIG244" i="20" s="1"/>
  <c r="UIC244" i="20" s="1"/>
  <c r="UHY244" i="20" s="1"/>
  <c r="UIJ244" i="20"/>
  <c r="UIF244" i="20" l="1"/>
  <c r="UIB244" i="20" s="1"/>
  <c r="UHX244" i="20" s="1"/>
  <c r="UHT244" i="20" s="1"/>
  <c r="UIE244" i="20"/>
  <c r="UIA244" i="20" l="1"/>
  <c r="UHW244" i="20" s="1"/>
  <c r="UHS244" i="20" s="1"/>
  <c r="UHO244" i="20" s="1"/>
  <c r="UHZ244" i="20"/>
  <c r="UHV244" i="20" l="1"/>
  <c r="UHR244" i="20" s="1"/>
  <c r="UHN244" i="20" s="1"/>
  <c r="UHJ244" i="20" s="1"/>
  <c r="UHU244" i="20"/>
  <c r="UHQ244" i="20" l="1"/>
  <c r="UHM244" i="20" s="1"/>
  <c r="UHI244" i="20" s="1"/>
  <c r="UHE244" i="20" s="1"/>
  <c r="UHP244" i="20"/>
  <c r="UHL244" i="20" l="1"/>
  <c r="UHH244" i="20" s="1"/>
  <c r="UHD244" i="20" s="1"/>
  <c r="UGZ244" i="20" s="1"/>
  <c r="UHK244" i="20"/>
  <c r="UHG244" i="20" l="1"/>
  <c r="UHC244" i="20" s="1"/>
  <c r="UGY244" i="20" s="1"/>
  <c r="UGU244" i="20" s="1"/>
  <c r="UHF244" i="20"/>
  <c r="UHB244" i="20" l="1"/>
  <c r="UGX244" i="20" s="1"/>
  <c r="UGT244" i="20" s="1"/>
  <c r="UGP244" i="20" s="1"/>
  <c r="UHA244" i="20"/>
  <c r="UGW244" i="20" l="1"/>
  <c r="UGS244" i="20" s="1"/>
  <c r="UGO244" i="20" s="1"/>
  <c r="UGK244" i="20" s="1"/>
  <c r="UGV244" i="20"/>
  <c r="UGR244" i="20" l="1"/>
  <c r="UGN244" i="20" s="1"/>
  <c r="UGJ244" i="20" s="1"/>
  <c r="UGF244" i="20" s="1"/>
  <c r="UGQ244" i="20"/>
  <c r="UGM244" i="20" l="1"/>
  <c r="UGI244" i="20" s="1"/>
  <c r="UGE244" i="20" s="1"/>
  <c r="UGA244" i="20" s="1"/>
  <c r="UGL244" i="20"/>
  <c r="UGH244" i="20" l="1"/>
  <c r="UGD244" i="20" s="1"/>
  <c r="UFZ244" i="20" s="1"/>
  <c r="UFV244" i="20" s="1"/>
  <c r="UGG244" i="20"/>
  <c r="UGC244" i="20" l="1"/>
  <c r="UFY244" i="20" s="1"/>
  <c r="UFU244" i="20" s="1"/>
  <c r="UFQ244" i="20" s="1"/>
  <c r="UGB244" i="20"/>
  <c r="UFX244" i="20" l="1"/>
  <c r="UFT244" i="20" s="1"/>
  <c r="UFP244" i="20" s="1"/>
  <c r="UFL244" i="20" s="1"/>
  <c r="UFW244" i="20"/>
  <c r="UFS244" i="20" l="1"/>
  <c r="UFO244" i="20" s="1"/>
  <c r="UFK244" i="20" s="1"/>
  <c r="UFG244" i="20" s="1"/>
  <c r="UFR244" i="20"/>
  <c r="UFN244" i="20" l="1"/>
  <c r="UFJ244" i="20" s="1"/>
  <c r="UFF244" i="20" s="1"/>
  <c r="UFB244" i="20" s="1"/>
  <c r="UFM244" i="20"/>
  <c r="UFI244" i="20" l="1"/>
  <c r="UFE244" i="20" s="1"/>
  <c r="UFA244" i="20" s="1"/>
  <c r="UEW244" i="20" s="1"/>
  <c r="UFH244" i="20"/>
  <c r="UFD244" i="20" l="1"/>
  <c r="UEZ244" i="20" s="1"/>
  <c r="UEV244" i="20" s="1"/>
  <c r="UER244" i="20" s="1"/>
  <c r="UFC244" i="20"/>
  <c r="UEY244" i="20" l="1"/>
  <c r="UEU244" i="20" s="1"/>
  <c r="UEQ244" i="20" s="1"/>
  <c r="UEM244" i="20" s="1"/>
  <c r="UEX244" i="20"/>
  <c r="UET244" i="20" l="1"/>
  <c r="UEP244" i="20" s="1"/>
  <c r="UEL244" i="20" s="1"/>
  <c r="UEH244" i="20" s="1"/>
  <c r="UES244" i="20"/>
  <c r="UEO244" i="20" l="1"/>
  <c r="UEK244" i="20" s="1"/>
  <c r="UEG244" i="20" s="1"/>
  <c r="UEC244" i="20" s="1"/>
  <c r="UEN244" i="20"/>
  <c r="UEJ244" i="20" l="1"/>
  <c r="UEF244" i="20" s="1"/>
  <c r="UEB244" i="20" s="1"/>
  <c r="UDX244" i="20" s="1"/>
  <c r="UEI244" i="20"/>
  <c r="UEE244" i="20" l="1"/>
  <c r="UEA244" i="20" s="1"/>
  <c r="UDW244" i="20" s="1"/>
  <c r="UDS244" i="20" s="1"/>
  <c r="UED244" i="20"/>
  <c r="UDZ244" i="20" l="1"/>
  <c r="UDV244" i="20" s="1"/>
  <c r="UDR244" i="20" s="1"/>
  <c r="UDN244" i="20" s="1"/>
  <c r="UDY244" i="20"/>
  <c r="UDU244" i="20" l="1"/>
  <c r="UDQ244" i="20" s="1"/>
  <c r="UDM244" i="20" s="1"/>
  <c r="UDI244" i="20" s="1"/>
  <c r="UDT244" i="20"/>
  <c r="UDP244" i="20" l="1"/>
  <c r="UDL244" i="20" s="1"/>
  <c r="UDH244" i="20" s="1"/>
  <c r="UDD244" i="20" s="1"/>
  <c r="UDO244" i="20"/>
  <c r="UDK244" i="20" l="1"/>
  <c r="UDG244" i="20" s="1"/>
  <c r="UDC244" i="20" s="1"/>
  <c r="UCY244" i="20" s="1"/>
  <c r="UDJ244" i="20"/>
  <c r="UDF244" i="20" l="1"/>
  <c r="UDB244" i="20" s="1"/>
  <c r="UCX244" i="20" s="1"/>
  <c r="UCT244" i="20" s="1"/>
  <c r="UDE244" i="20"/>
  <c r="UDA244" i="20" l="1"/>
  <c r="UCW244" i="20" s="1"/>
  <c r="UCS244" i="20" s="1"/>
  <c r="UCO244" i="20" s="1"/>
  <c r="UCZ244" i="20"/>
  <c r="UCV244" i="20" l="1"/>
  <c r="UCR244" i="20" s="1"/>
  <c r="UCN244" i="20" s="1"/>
  <c r="UCJ244" i="20" s="1"/>
  <c r="UCU244" i="20"/>
  <c r="UCQ244" i="20" l="1"/>
  <c r="UCM244" i="20" s="1"/>
  <c r="UCI244" i="20" s="1"/>
  <c r="UCE244" i="20" s="1"/>
  <c r="UCP244" i="20"/>
  <c r="UCL244" i="20" l="1"/>
  <c r="UCH244" i="20" s="1"/>
  <c r="UCD244" i="20" s="1"/>
  <c r="UBZ244" i="20" s="1"/>
  <c r="UCK244" i="20"/>
  <c r="UCG244" i="20" l="1"/>
  <c r="UCC244" i="20" s="1"/>
  <c r="UBY244" i="20" s="1"/>
  <c r="UBU244" i="20" s="1"/>
  <c r="UCF244" i="20"/>
  <c r="UCB244" i="20" l="1"/>
  <c r="UBX244" i="20" s="1"/>
  <c r="UBT244" i="20" s="1"/>
  <c r="UBP244" i="20" s="1"/>
  <c r="UCA244" i="20"/>
  <c r="UBW244" i="20" l="1"/>
  <c r="UBS244" i="20" s="1"/>
  <c r="UBO244" i="20" s="1"/>
  <c r="UBK244" i="20" s="1"/>
  <c r="UBV244" i="20"/>
  <c r="UBR244" i="20" l="1"/>
  <c r="UBN244" i="20" s="1"/>
  <c r="UBJ244" i="20" s="1"/>
  <c r="UBF244" i="20" s="1"/>
  <c r="UBQ244" i="20"/>
  <c r="UBM244" i="20" l="1"/>
  <c r="UBI244" i="20" s="1"/>
  <c r="UBE244" i="20" s="1"/>
  <c r="UBA244" i="20" s="1"/>
  <c r="UBL244" i="20"/>
  <c r="UBH244" i="20" l="1"/>
  <c r="UBD244" i="20" s="1"/>
  <c r="UAZ244" i="20" s="1"/>
  <c r="UAV244" i="20" s="1"/>
  <c r="UBG244" i="20"/>
  <c r="UBC244" i="20" l="1"/>
  <c r="UAY244" i="20" s="1"/>
  <c r="UAU244" i="20" s="1"/>
  <c r="UAQ244" i="20" s="1"/>
  <c r="UBB244" i="20"/>
  <c r="UAX244" i="20" l="1"/>
  <c r="UAT244" i="20" s="1"/>
  <c r="UAP244" i="20" s="1"/>
  <c r="UAL244" i="20" s="1"/>
  <c r="UAW244" i="20"/>
  <c r="UAS244" i="20" l="1"/>
  <c r="UAO244" i="20" s="1"/>
  <c r="UAK244" i="20" s="1"/>
  <c r="UAG244" i="20" s="1"/>
  <c r="UAR244" i="20"/>
  <c r="UAN244" i="20" l="1"/>
  <c r="UAJ244" i="20" s="1"/>
  <c r="UAF244" i="20" s="1"/>
  <c r="UAB244" i="20" s="1"/>
  <c r="UAM244" i="20"/>
  <c r="UAI244" i="20" l="1"/>
  <c r="UAE244" i="20" s="1"/>
  <c r="UAA244" i="20" s="1"/>
  <c r="TZW244" i="20" s="1"/>
  <c r="UAH244" i="20"/>
  <c r="UAD244" i="20" l="1"/>
  <c r="TZZ244" i="20" s="1"/>
  <c r="TZV244" i="20" s="1"/>
  <c r="TZR244" i="20" s="1"/>
  <c r="UAC244" i="20"/>
  <c r="TZY244" i="20" l="1"/>
  <c r="TZU244" i="20" s="1"/>
  <c r="TZQ244" i="20" s="1"/>
  <c r="TZM244" i="20" s="1"/>
  <c r="TZX244" i="20"/>
  <c r="TZT244" i="20" l="1"/>
  <c r="TZP244" i="20" s="1"/>
  <c r="TZL244" i="20" s="1"/>
  <c r="TZH244" i="20" s="1"/>
  <c r="TZS244" i="20"/>
  <c r="TZO244" i="20" l="1"/>
  <c r="TZK244" i="20" s="1"/>
  <c r="TZG244" i="20" s="1"/>
  <c r="TZC244" i="20" s="1"/>
  <c r="TZN244" i="20"/>
  <c r="TZJ244" i="20" l="1"/>
  <c r="TZF244" i="20" s="1"/>
  <c r="TZB244" i="20" s="1"/>
  <c r="TYX244" i="20" s="1"/>
  <c r="TZI244" i="20"/>
  <c r="TZE244" i="20" l="1"/>
  <c r="TZA244" i="20" s="1"/>
  <c r="TYW244" i="20" s="1"/>
  <c r="TYS244" i="20" s="1"/>
  <c r="TZD244" i="20"/>
  <c r="TYZ244" i="20" l="1"/>
  <c r="TYV244" i="20" s="1"/>
  <c r="TYR244" i="20" s="1"/>
  <c r="TYN244" i="20" s="1"/>
  <c r="TYY244" i="20"/>
  <c r="TYU244" i="20" l="1"/>
  <c r="TYQ244" i="20" s="1"/>
  <c r="TYM244" i="20" s="1"/>
  <c r="TYI244" i="20" s="1"/>
  <c r="TYT244" i="20"/>
  <c r="TYP244" i="20" l="1"/>
  <c r="TYL244" i="20" s="1"/>
  <c r="TYH244" i="20" s="1"/>
  <c r="TYD244" i="20" s="1"/>
  <c r="TYO244" i="20"/>
  <c r="TYK244" i="20" l="1"/>
  <c r="TYG244" i="20" s="1"/>
  <c r="TYC244" i="20" s="1"/>
  <c r="TXY244" i="20" s="1"/>
  <c r="TYJ244" i="20"/>
  <c r="TYF244" i="20" l="1"/>
  <c r="TYB244" i="20" s="1"/>
  <c r="TXX244" i="20" s="1"/>
  <c r="TXT244" i="20" s="1"/>
  <c r="TYE244" i="20"/>
  <c r="TYA244" i="20" l="1"/>
  <c r="TXW244" i="20" s="1"/>
  <c r="TXS244" i="20" s="1"/>
  <c r="TXO244" i="20" s="1"/>
  <c r="TXZ244" i="20"/>
  <c r="TXV244" i="20" l="1"/>
  <c r="TXR244" i="20" s="1"/>
  <c r="TXN244" i="20" s="1"/>
  <c r="TXJ244" i="20" s="1"/>
  <c r="TXU244" i="20"/>
  <c r="TXQ244" i="20" l="1"/>
  <c r="TXM244" i="20" s="1"/>
  <c r="TXI244" i="20" s="1"/>
  <c r="TXE244" i="20" s="1"/>
  <c r="TXP244" i="20"/>
  <c r="TXL244" i="20" l="1"/>
  <c r="TXH244" i="20" s="1"/>
  <c r="TXD244" i="20" s="1"/>
  <c r="TWZ244" i="20" s="1"/>
  <c r="TXK244" i="20"/>
  <c r="TXG244" i="20" l="1"/>
  <c r="TXC244" i="20" s="1"/>
  <c r="TWY244" i="20" s="1"/>
  <c r="TWU244" i="20" s="1"/>
  <c r="TXF244" i="20"/>
  <c r="TXB244" i="20" l="1"/>
  <c r="TWX244" i="20" s="1"/>
  <c r="TWT244" i="20" s="1"/>
  <c r="TWP244" i="20" s="1"/>
  <c r="TXA244" i="20"/>
  <c r="TWW244" i="20" l="1"/>
  <c r="TWS244" i="20" s="1"/>
  <c r="TWO244" i="20" s="1"/>
  <c r="TWK244" i="20" s="1"/>
  <c r="TWV244" i="20"/>
  <c r="TWR244" i="20" l="1"/>
  <c r="TWN244" i="20" s="1"/>
  <c r="TWJ244" i="20" s="1"/>
  <c r="TWF244" i="20" s="1"/>
  <c r="TWQ244" i="20"/>
  <c r="TWM244" i="20" l="1"/>
  <c r="TWI244" i="20" s="1"/>
  <c r="TWE244" i="20" s="1"/>
  <c r="TWA244" i="20" s="1"/>
  <c r="TWL244" i="20"/>
  <c r="TWH244" i="20" l="1"/>
  <c r="TWD244" i="20" s="1"/>
  <c r="TVZ244" i="20" s="1"/>
  <c r="TVV244" i="20" s="1"/>
  <c r="TWG244" i="20"/>
  <c r="TWC244" i="20" l="1"/>
  <c r="TVY244" i="20" s="1"/>
  <c r="TVU244" i="20" s="1"/>
  <c r="TVQ244" i="20" s="1"/>
  <c r="TWB244" i="20"/>
  <c r="TVX244" i="20" l="1"/>
  <c r="TVT244" i="20" s="1"/>
  <c r="TVP244" i="20" s="1"/>
  <c r="TVL244" i="20" s="1"/>
  <c r="TVW244" i="20"/>
  <c r="TVS244" i="20" l="1"/>
  <c r="TVO244" i="20" s="1"/>
  <c r="TVK244" i="20" s="1"/>
  <c r="TVG244" i="20" s="1"/>
  <c r="TVR244" i="20"/>
  <c r="TVN244" i="20" l="1"/>
  <c r="TVJ244" i="20" s="1"/>
  <c r="TVF244" i="20" s="1"/>
  <c r="TVB244" i="20" s="1"/>
  <c r="TVM244" i="20"/>
  <c r="TVI244" i="20" l="1"/>
  <c r="TVE244" i="20" s="1"/>
  <c r="TVA244" i="20" s="1"/>
  <c r="TUW244" i="20" s="1"/>
  <c r="TVH244" i="20"/>
  <c r="TVD244" i="20" l="1"/>
  <c r="TUZ244" i="20" s="1"/>
  <c r="TUV244" i="20" s="1"/>
  <c r="TUR244" i="20" s="1"/>
  <c r="TVC244" i="20"/>
  <c r="TUY244" i="20" l="1"/>
  <c r="TUU244" i="20" s="1"/>
  <c r="TUQ244" i="20" s="1"/>
  <c r="TUM244" i="20" s="1"/>
  <c r="TUX244" i="20"/>
  <c r="TUT244" i="20" l="1"/>
  <c r="TUP244" i="20" s="1"/>
  <c r="TUL244" i="20" s="1"/>
  <c r="TUH244" i="20" s="1"/>
  <c r="TUS244" i="20"/>
  <c r="TUO244" i="20" l="1"/>
  <c r="TUK244" i="20" s="1"/>
  <c r="TUG244" i="20" s="1"/>
  <c r="TUC244" i="20" s="1"/>
  <c r="TUN244" i="20"/>
  <c r="TUJ244" i="20" l="1"/>
  <c r="TUF244" i="20" s="1"/>
  <c r="TUB244" i="20" s="1"/>
  <c r="TTX244" i="20" s="1"/>
  <c r="TUI244" i="20"/>
  <c r="TUE244" i="20" l="1"/>
  <c r="TUA244" i="20" s="1"/>
  <c r="TTW244" i="20" s="1"/>
  <c r="TTS244" i="20" s="1"/>
  <c r="TUD244" i="20"/>
  <c r="TTZ244" i="20" l="1"/>
  <c r="TTV244" i="20" s="1"/>
  <c r="TTR244" i="20" s="1"/>
  <c r="TTN244" i="20" s="1"/>
  <c r="TTY244" i="20"/>
  <c r="TTU244" i="20" l="1"/>
  <c r="TTQ244" i="20" s="1"/>
  <c r="TTM244" i="20" s="1"/>
  <c r="TTI244" i="20" s="1"/>
  <c r="TTT244" i="20"/>
  <c r="TTP244" i="20" l="1"/>
  <c r="TTL244" i="20" s="1"/>
  <c r="TTH244" i="20" s="1"/>
  <c r="TTD244" i="20" s="1"/>
  <c r="TTO244" i="20"/>
  <c r="TTK244" i="20" l="1"/>
  <c r="TTG244" i="20" s="1"/>
  <c r="TTC244" i="20" s="1"/>
  <c r="TSY244" i="20" s="1"/>
  <c r="TTJ244" i="20"/>
  <c r="TTF244" i="20" l="1"/>
  <c r="TTB244" i="20" s="1"/>
  <c r="TSX244" i="20" s="1"/>
  <c r="TST244" i="20" s="1"/>
  <c r="TTE244" i="20"/>
  <c r="TTA244" i="20" l="1"/>
  <c r="TSW244" i="20" s="1"/>
  <c r="TSS244" i="20" s="1"/>
  <c r="TSO244" i="20" s="1"/>
  <c r="TSZ244" i="20"/>
  <c r="TSV244" i="20" l="1"/>
  <c r="TSR244" i="20" s="1"/>
  <c r="TSN244" i="20" s="1"/>
  <c r="TSJ244" i="20" s="1"/>
  <c r="TSU244" i="20"/>
  <c r="TSQ244" i="20" l="1"/>
  <c r="TSM244" i="20" s="1"/>
  <c r="TSI244" i="20" s="1"/>
  <c r="TSE244" i="20" s="1"/>
  <c r="TSP244" i="20"/>
  <c r="TSL244" i="20" l="1"/>
  <c r="TSH244" i="20" s="1"/>
  <c r="TSD244" i="20" s="1"/>
  <c r="TRZ244" i="20" s="1"/>
  <c r="TSK244" i="20"/>
  <c r="TSG244" i="20" l="1"/>
  <c r="TSC244" i="20" s="1"/>
  <c r="TRY244" i="20" s="1"/>
  <c r="TRU244" i="20" s="1"/>
  <c r="TSF244" i="20"/>
  <c r="TSB244" i="20" l="1"/>
  <c r="TRX244" i="20" s="1"/>
  <c r="TRT244" i="20" s="1"/>
  <c r="TRP244" i="20" s="1"/>
  <c r="TSA244" i="20"/>
  <c r="TRW244" i="20" l="1"/>
  <c r="TRS244" i="20" s="1"/>
  <c r="TRO244" i="20" s="1"/>
  <c r="TRK244" i="20" s="1"/>
  <c r="TRV244" i="20"/>
  <c r="TRR244" i="20" l="1"/>
  <c r="TRN244" i="20" s="1"/>
  <c r="TRJ244" i="20" s="1"/>
  <c r="TRF244" i="20" s="1"/>
  <c r="TRQ244" i="20"/>
  <c r="TRM244" i="20" l="1"/>
  <c r="TRI244" i="20" s="1"/>
  <c r="TRE244" i="20" s="1"/>
  <c r="TRA244" i="20" s="1"/>
  <c r="TRL244" i="20"/>
  <c r="TRH244" i="20" l="1"/>
  <c r="TRD244" i="20" s="1"/>
  <c r="TQZ244" i="20" s="1"/>
  <c r="TQV244" i="20" s="1"/>
  <c r="TRG244" i="20"/>
  <c r="TRC244" i="20" l="1"/>
  <c r="TQY244" i="20" s="1"/>
  <c r="TQU244" i="20" s="1"/>
  <c r="TQQ244" i="20" s="1"/>
  <c r="TRB244" i="20"/>
  <c r="TQX244" i="20" l="1"/>
  <c r="TQT244" i="20" s="1"/>
  <c r="TQP244" i="20" s="1"/>
  <c r="TQL244" i="20" s="1"/>
  <c r="TQW244" i="20"/>
  <c r="TQS244" i="20" l="1"/>
  <c r="TQO244" i="20" s="1"/>
  <c r="TQK244" i="20" s="1"/>
  <c r="TQG244" i="20" s="1"/>
  <c r="TQR244" i="20"/>
  <c r="TQN244" i="20" l="1"/>
  <c r="TQJ244" i="20" s="1"/>
  <c r="TQF244" i="20" s="1"/>
  <c r="TQB244" i="20" s="1"/>
  <c r="TQM244" i="20"/>
  <c r="TQI244" i="20" l="1"/>
  <c r="TQE244" i="20" s="1"/>
  <c r="TQA244" i="20" s="1"/>
  <c r="TPW244" i="20" s="1"/>
  <c r="TQH244" i="20"/>
  <c r="TQD244" i="20" l="1"/>
  <c r="TPZ244" i="20" s="1"/>
  <c r="TPV244" i="20" s="1"/>
  <c r="TPR244" i="20" s="1"/>
  <c r="TQC244" i="20"/>
  <c r="TPY244" i="20" l="1"/>
  <c r="TPU244" i="20" s="1"/>
  <c r="TPQ244" i="20" s="1"/>
  <c r="TPM244" i="20" s="1"/>
  <c r="TPX244" i="20"/>
  <c r="TPT244" i="20" l="1"/>
  <c r="TPP244" i="20" s="1"/>
  <c r="TPL244" i="20" s="1"/>
  <c r="TPH244" i="20" s="1"/>
  <c r="TPS244" i="20"/>
  <c r="TPO244" i="20" l="1"/>
  <c r="TPK244" i="20" s="1"/>
  <c r="TPG244" i="20" s="1"/>
  <c r="TPC244" i="20" s="1"/>
  <c r="TPN244" i="20"/>
  <c r="TPJ244" i="20" l="1"/>
  <c r="TPF244" i="20" s="1"/>
  <c r="TPB244" i="20" s="1"/>
  <c r="TOX244" i="20" s="1"/>
  <c r="TPI244" i="20"/>
  <c r="TPE244" i="20" l="1"/>
  <c r="TPA244" i="20" s="1"/>
  <c r="TOW244" i="20" s="1"/>
  <c r="TOS244" i="20" s="1"/>
  <c r="TPD244" i="20"/>
  <c r="TOZ244" i="20" l="1"/>
  <c r="TOV244" i="20" s="1"/>
  <c r="TOR244" i="20" s="1"/>
  <c r="TON244" i="20" s="1"/>
  <c r="TOY244" i="20"/>
  <c r="TOU244" i="20" l="1"/>
  <c r="TOQ244" i="20" s="1"/>
  <c r="TOM244" i="20" s="1"/>
  <c r="TOI244" i="20" s="1"/>
  <c r="TOT244" i="20"/>
  <c r="TOP244" i="20" l="1"/>
  <c r="TOL244" i="20" s="1"/>
  <c r="TOH244" i="20" s="1"/>
  <c r="TOD244" i="20" s="1"/>
  <c r="TOO244" i="20"/>
  <c r="TOK244" i="20" l="1"/>
  <c r="TOG244" i="20" s="1"/>
  <c r="TOC244" i="20" s="1"/>
  <c r="TNY244" i="20" s="1"/>
  <c r="TOJ244" i="20"/>
  <c r="TOF244" i="20" l="1"/>
  <c r="TOB244" i="20" s="1"/>
  <c r="TNX244" i="20" s="1"/>
  <c r="TNT244" i="20" s="1"/>
  <c r="TOE244" i="20"/>
  <c r="TOA244" i="20" l="1"/>
  <c r="TNW244" i="20" s="1"/>
  <c r="TNS244" i="20" s="1"/>
  <c r="TNO244" i="20" s="1"/>
  <c r="TNZ244" i="20"/>
  <c r="TNV244" i="20" l="1"/>
  <c r="TNR244" i="20" s="1"/>
  <c r="TNN244" i="20" s="1"/>
  <c r="TNJ244" i="20" s="1"/>
  <c r="TNU244" i="20"/>
  <c r="TNQ244" i="20" l="1"/>
  <c r="TNM244" i="20" s="1"/>
  <c r="TNI244" i="20" s="1"/>
  <c r="TNE244" i="20" s="1"/>
  <c r="TNP244" i="20"/>
  <c r="TNL244" i="20" l="1"/>
  <c r="TNH244" i="20" s="1"/>
  <c r="TND244" i="20" s="1"/>
  <c r="TMZ244" i="20" s="1"/>
  <c r="TNK244" i="20"/>
  <c r="TNG244" i="20" l="1"/>
  <c r="TNC244" i="20" s="1"/>
  <c r="TMY244" i="20" s="1"/>
  <c r="TMU244" i="20" s="1"/>
  <c r="TNF244" i="20"/>
  <c r="TNB244" i="20" l="1"/>
  <c r="TMX244" i="20" s="1"/>
  <c r="TMT244" i="20" s="1"/>
  <c r="TMP244" i="20" s="1"/>
  <c r="TNA244" i="20"/>
  <c r="TMW244" i="20" l="1"/>
  <c r="TMS244" i="20" s="1"/>
  <c r="TMO244" i="20" s="1"/>
  <c r="TMK244" i="20" s="1"/>
  <c r="TMV244" i="20"/>
  <c r="TMR244" i="20" l="1"/>
  <c r="TMN244" i="20" s="1"/>
  <c r="TMJ244" i="20" s="1"/>
  <c r="TMF244" i="20" s="1"/>
  <c r="TMQ244" i="20"/>
  <c r="TMM244" i="20" l="1"/>
  <c r="TMI244" i="20" s="1"/>
  <c r="TME244" i="20" s="1"/>
  <c r="TMA244" i="20" s="1"/>
  <c r="TML244" i="20"/>
  <c r="TMH244" i="20" l="1"/>
  <c r="TMD244" i="20" s="1"/>
  <c r="TLZ244" i="20" s="1"/>
  <c r="TLV244" i="20" s="1"/>
  <c r="TMG244" i="20"/>
  <c r="TMC244" i="20" l="1"/>
  <c r="TLY244" i="20" s="1"/>
  <c r="TLU244" i="20" s="1"/>
  <c r="TLQ244" i="20" s="1"/>
  <c r="TMB244" i="20"/>
  <c r="TLX244" i="20" l="1"/>
  <c r="TLT244" i="20" s="1"/>
  <c r="TLP244" i="20" s="1"/>
  <c r="TLL244" i="20" s="1"/>
  <c r="TLW244" i="20"/>
  <c r="TLS244" i="20" l="1"/>
  <c r="TLO244" i="20" s="1"/>
  <c r="TLK244" i="20" s="1"/>
  <c r="TLG244" i="20" s="1"/>
  <c r="TLR244" i="20"/>
  <c r="TLN244" i="20" l="1"/>
  <c r="TLJ244" i="20" s="1"/>
  <c r="TLF244" i="20" s="1"/>
  <c r="TLB244" i="20" s="1"/>
  <c r="TLM244" i="20"/>
  <c r="TLI244" i="20" l="1"/>
  <c r="TLE244" i="20" s="1"/>
  <c r="TLA244" i="20" s="1"/>
  <c r="TKW244" i="20" s="1"/>
  <c r="TLH244" i="20"/>
  <c r="TLD244" i="20" l="1"/>
  <c r="TKZ244" i="20" s="1"/>
  <c r="TKV244" i="20" s="1"/>
  <c r="TKR244" i="20" s="1"/>
  <c r="TLC244" i="20"/>
  <c r="TKY244" i="20" l="1"/>
  <c r="TKU244" i="20" s="1"/>
  <c r="TKQ244" i="20" s="1"/>
  <c r="TKM244" i="20" s="1"/>
  <c r="TKX244" i="20"/>
  <c r="TKT244" i="20" l="1"/>
  <c r="TKP244" i="20" s="1"/>
  <c r="TKL244" i="20" s="1"/>
  <c r="TKH244" i="20" s="1"/>
  <c r="TKS244" i="20"/>
  <c r="TKO244" i="20" l="1"/>
  <c r="TKK244" i="20" s="1"/>
  <c r="TKG244" i="20" s="1"/>
  <c r="TKC244" i="20" s="1"/>
  <c r="TKN244" i="20"/>
  <c r="TKJ244" i="20" l="1"/>
  <c r="TKF244" i="20" s="1"/>
  <c r="TKB244" i="20" s="1"/>
  <c r="TJX244" i="20" s="1"/>
  <c r="TKI244" i="20"/>
  <c r="TKE244" i="20" l="1"/>
  <c r="TKA244" i="20" s="1"/>
  <c r="TJW244" i="20" s="1"/>
  <c r="TJS244" i="20" s="1"/>
  <c r="TKD244" i="20"/>
  <c r="TJZ244" i="20" l="1"/>
  <c r="TJV244" i="20" s="1"/>
  <c r="TJR244" i="20" s="1"/>
  <c r="TJN244" i="20" s="1"/>
  <c r="TJY244" i="20"/>
  <c r="TJU244" i="20" l="1"/>
  <c r="TJQ244" i="20" s="1"/>
  <c r="TJM244" i="20" s="1"/>
  <c r="TJI244" i="20" s="1"/>
  <c r="TJT244" i="20"/>
  <c r="TJP244" i="20" l="1"/>
  <c r="TJL244" i="20" s="1"/>
  <c r="TJH244" i="20" s="1"/>
  <c r="TJD244" i="20" s="1"/>
  <c r="TJO244" i="20"/>
  <c r="TJK244" i="20" l="1"/>
  <c r="TJG244" i="20" s="1"/>
  <c r="TJC244" i="20" s="1"/>
  <c r="TIY244" i="20" s="1"/>
  <c r="TJJ244" i="20"/>
  <c r="TJF244" i="20" l="1"/>
  <c r="TJB244" i="20" s="1"/>
  <c r="TIX244" i="20" s="1"/>
  <c r="TIT244" i="20" s="1"/>
  <c r="TJE244" i="20"/>
  <c r="TJA244" i="20" l="1"/>
  <c r="TIW244" i="20" s="1"/>
  <c r="TIS244" i="20" s="1"/>
  <c r="TIO244" i="20" s="1"/>
  <c r="TIZ244" i="20"/>
  <c r="TIV244" i="20" l="1"/>
  <c r="TIR244" i="20" s="1"/>
  <c r="TIN244" i="20" s="1"/>
  <c r="TIJ244" i="20" s="1"/>
  <c r="TIU244" i="20"/>
  <c r="TIQ244" i="20" l="1"/>
  <c r="TIM244" i="20" s="1"/>
  <c r="TII244" i="20" s="1"/>
  <c r="TIE244" i="20" s="1"/>
  <c r="TIP244" i="20"/>
  <c r="TIL244" i="20" l="1"/>
  <c r="TIH244" i="20" s="1"/>
  <c r="TID244" i="20" s="1"/>
  <c r="THZ244" i="20" s="1"/>
  <c r="TIK244" i="20"/>
  <c r="TIG244" i="20" l="1"/>
  <c r="TIC244" i="20" s="1"/>
  <c r="THY244" i="20" s="1"/>
  <c r="THU244" i="20" s="1"/>
  <c r="TIF244" i="20"/>
  <c r="TIB244" i="20" l="1"/>
  <c r="THX244" i="20" s="1"/>
  <c r="THT244" i="20" s="1"/>
  <c r="THP244" i="20" s="1"/>
  <c r="TIA244" i="20"/>
  <c r="THW244" i="20" l="1"/>
  <c r="THS244" i="20" s="1"/>
  <c r="THO244" i="20" s="1"/>
  <c r="THK244" i="20" s="1"/>
  <c r="THV244" i="20"/>
  <c r="THR244" i="20" l="1"/>
  <c r="THN244" i="20" s="1"/>
  <c r="THJ244" i="20" s="1"/>
  <c r="THF244" i="20" s="1"/>
  <c r="THQ244" i="20"/>
  <c r="THM244" i="20" l="1"/>
  <c r="THI244" i="20" s="1"/>
  <c r="THE244" i="20" s="1"/>
  <c r="THA244" i="20" s="1"/>
  <c r="THL244" i="20"/>
  <c r="THH244" i="20" l="1"/>
  <c r="THD244" i="20" s="1"/>
  <c r="TGZ244" i="20" s="1"/>
  <c r="TGV244" i="20" s="1"/>
  <c r="THG244" i="20"/>
  <c r="THC244" i="20" l="1"/>
  <c r="TGY244" i="20" s="1"/>
  <c r="TGU244" i="20" s="1"/>
  <c r="TGQ244" i="20" s="1"/>
  <c r="THB244" i="20"/>
  <c r="TGX244" i="20" l="1"/>
  <c r="TGT244" i="20" s="1"/>
  <c r="TGP244" i="20" s="1"/>
  <c r="TGL244" i="20" s="1"/>
  <c r="TGW244" i="20"/>
  <c r="TGS244" i="20" l="1"/>
  <c r="TGO244" i="20" s="1"/>
  <c r="TGK244" i="20" s="1"/>
  <c r="TGG244" i="20" s="1"/>
  <c r="TGR244" i="20"/>
  <c r="TGN244" i="20" l="1"/>
  <c r="TGJ244" i="20" s="1"/>
  <c r="TGF244" i="20" s="1"/>
  <c r="TGB244" i="20" s="1"/>
  <c r="TGM244" i="20"/>
  <c r="TGI244" i="20" l="1"/>
  <c r="TGE244" i="20" s="1"/>
  <c r="TGA244" i="20" s="1"/>
  <c r="TFW244" i="20" s="1"/>
  <c r="TGH244" i="20"/>
  <c r="TGD244" i="20" l="1"/>
  <c r="TFZ244" i="20" s="1"/>
  <c r="TFV244" i="20" s="1"/>
  <c r="TFR244" i="20" s="1"/>
  <c r="TGC244" i="20"/>
  <c r="TFY244" i="20" l="1"/>
  <c r="TFU244" i="20" s="1"/>
  <c r="TFQ244" i="20" s="1"/>
  <c r="TFM244" i="20" s="1"/>
  <c r="TFX244" i="20"/>
  <c r="TFT244" i="20" l="1"/>
  <c r="TFP244" i="20" s="1"/>
  <c r="TFL244" i="20" s="1"/>
  <c r="TFH244" i="20" s="1"/>
  <c r="TFS244" i="20"/>
  <c r="TFO244" i="20" l="1"/>
  <c r="TFK244" i="20" s="1"/>
  <c r="TFG244" i="20" s="1"/>
  <c r="TFC244" i="20" s="1"/>
  <c r="TFN244" i="20"/>
  <c r="TFJ244" i="20" l="1"/>
  <c r="TFF244" i="20" s="1"/>
  <c r="TFB244" i="20" s="1"/>
  <c r="TEX244" i="20" s="1"/>
  <c r="TFI244" i="20"/>
  <c r="TFE244" i="20" l="1"/>
  <c r="TFA244" i="20" s="1"/>
  <c r="TEW244" i="20" s="1"/>
  <c r="TES244" i="20" s="1"/>
  <c r="TFD244" i="20"/>
  <c r="TEZ244" i="20" l="1"/>
  <c r="TEV244" i="20" s="1"/>
  <c r="TER244" i="20" s="1"/>
  <c r="TEN244" i="20" s="1"/>
  <c r="TEY244" i="20"/>
  <c r="TEU244" i="20" l="1"/>
  <c r="TEQ244" i="20" s="1"/>
  <c r="TEM244" i="20" s="1"/>
  <c r="TEI244" i="20" s="1"/>
  <c r="TET244" i="20"/>
  <c r="TEP244" i="20" l="1"/>
  <c r="TEL244" i="20" s="1"/>
  <c r="TEH244" i="20" s="1"/>
  <c r="TED244" i="20" s="1"/>
  <c r="TEO244" i="20"/>
  <c r="TEK244" i="20" l="1"/>
  <c r="TEG244" i="20" s="1"/>
  <c r="TEC244" i="20" s="1"/>
  <c r="TDY244" i="20" s="1"/>
  <c r="TEJ244" i="20"/>
  <c r="TEF244" i="20" l="1"/>
  <c r="TEB244" i="20" s="1"/>
  <c r="TDX244" i="20" s="1"/>
  <c r="TDT244" i="20" s="1"/>
  <c r="TEE244" i="20"/>
  <c r="TEA244" i="20" l="1"/>
  <c r="TDW244" i="20" s="1"/>
  <c r="TDS244" i="20" s="1"/>
  <c r="TDO244" i="20" s="1"/>
  <c r="TDZ244" i="20"/>
  <c r="TDV244" i="20" l="1"/>
  <c r="TDR244" i="20" s="1"/>
  <c r="TDN244" i="20" s="1"/>
  <c r="TDJ244" i="20" s="1"/>
  <c r="TDU244" i="20"/>
  <c r="TDQ244" i="20" l="1"/>
  <c r="TDM244" i="20" s="1"/>
  <c r="TDI244" i="20" s="1"/>
  <c r="TDE244" i="20" s="1"/>
  <c r="TDP244" i="20"/>
  <c r="TDL244" i="20" l="1"/>
  <c r="TDH244" i="20" s="1"/>
  <c r="TDD244" i="20" s="1"/>
  <c r="TCZ244" i="20" s="1"/>
  <c r="TDK244" i="20"/>
  <c r="TDG244" i="20" l="1"/>
  <c r="TDC244" i="20" s="1"/>
  <c r="TCY244" i="20" s="1"/>
  <c r="TCU244" i="20" s="1"/>
  <c r="TDF244" i="20"/>
  <c r="TDB244" i="20" l="1"/>
  <c r="TCX244" i="20" s="1"/>
  <c r="TCT244" i="20" s="1"/>
  <c r="TCP244" i="20" s="1"/>
  <c r="TDA244" i="20"/>
  <c r="TCW244" i="20" l="1"/>
  <c r="TCS244" i="20" s="1"/>
  <c r="TCO244" i="20" s="1"/>
  <c r="TCK244" i="20" s="1"/>
  <c r="TCV244" i="20"/>
  <c r="TCR244" i="20" l="1"/>
  <c r="TCN244" i="20" s="1"/>
  <c r="TCJ244" i="20" s="1"/>
  <c r="TCF244" i="20" s="1"/>
  <c r="TCQ244" i="20"/>
  <c r="TCM244" i="20" l="1"/>
  <c r="TCI244" i="20" s="1"/>
  <c r="TCE244" i="20" s="1"/>
  <c r="TCA244" i="20" s="1"/>
  <c r="TCL244" i="20"/>
  <c r="TCH244" i="20" l="1"/>
  <c r="TCD244" i="20" s="1"/>
  <c r="TBZ244" i="20" s="1"/>
  <c r="TBV244" i="20" s="1"/>
  <c r="TCG244" i="20"/>
  <c r="TCC244" i="20" l="1"/>
  <c r="TBY244" i="20" s="1"/>
  <c r="TBU244" i="20" s="1"/>
  <c r="TBQ244" i="20" s="1"/>
  <c r="TCB244" i="20"/>
  <c r="TBX244" i="20" l="1"/>
  <c r="TBT244" i="20" s="1"/>
  <c r="TBP244" i="20" s="1"/>
  <c r="TBL244" i="20" s="1"/>
  <c r="TBW244" i="20"/>
  <c r="TBS244" i="20" l="1"/>
  <c r="TBO244" i="20" s="1"/>
  <c r="TBK244" i="20" s="1"/>
  <c r="TBG244" i="20" s="1"/>
  <c r="TBR244" i="20"/>
  <c r="TBN244" i="20" l="1"/>
  <c r="TBJ244" i="20" s="1"/>
  <c r="TBF244" i="20" s="1"/>
  <c r="TBB244" i="20" s="1"/>
  <c r="TBM244" i="20"/>
  <c r="TBI244" i="20" l="1"/>
  <c r="TBE244" i="20" s="1"/>
  <c r="TBA244" i="20" s="1"/>
  <c r="TAW244" i="20" s="1"/>
  <c r="TBH244" i="20"/>
  <c r="TBD244" i="20" l="1"/>
  <c r="TAZ244" i="20" s="1"/>
  <c r="TAV244" i="20" s="1"/>
  <c r="TAR244" i="20" s="1"/>
  <c r="TBC244" i="20"/>
  <c r="TAY244" i="20" l="1"/>
  <c r="TAU244" i="20" s="1"/>
  <c r="TAQ244" i="20" s="1"/>
  <c r="TAM244" i="20" s="1"/>
  <c r="TAX244" i="20"/>
  <c r="TAT244" i="20" l="1"/>
  <c r="TAP244" i="20" s="1"/>
  <c r="TAL244" i="20" s="1"/>
  <c r="TAH244" i="20" s="1"/>
  <c r="TAS244" i="20"/>
  <c r="TAO244" i="20" l="1"/>
  <c r="TAK244" i="20" s="1"/>
  <c r="TAG244" i="20" s="1"/>
  <c r="TAC244" i="20" s="1"/>
  <c r="TAN244" i="20"/>
  <c r="TAJ244" i="20" l="1"/>
  <c r="TAF244" i="20" s="1"/>
  <c r="TAB244" i="20" s="1"/>
  <c r="SZX244" i="20" s="1"/>
  <c r="TAI244" i="20"/>
  <c r="TAE244" i="20" l="1"/>
  <c r="TAA244" i="20" s="1"/>
  <c r="SZW244" i="20" s="1"/>
  <c r="SZS244" i="20" s="1"/>
  <c r="TAD244" i="20"/>
  <c r="SZZ244" i="20" l="1"/>
  <c r="SZV244" i="20" s="1"/>
  <c r="SZR244" i="20" s="1"/>
  <c r="SZN244" i="20" s="1"/>
  <c r="SZY244" i="20"/>
  <c r="SZU244" i="20" l="1"/>
  <c r="SZQ244" i="20" s="1"/>
  <c r="SZM244" i="20" s="1"/>
  <c r="SZI244" i="20" s="1"/>
  <c r="SZT244" i="20"/>
  <c r="SZP244" i="20" l="1"/>
  <c r="SZL244" i="20" s="1"/>
  <c r="SZH244" i="20" s="1"/>
  <c r="SZD244" i="20" s="1"/>
  <c r="SZO244" i="20"/>
  <c r="SZK244" i="20" l="1"/>
  <c r="SZG244" i="20" s="1"/>
  <c r="SZC244" i="20" s="1"/>
  <c r="SYY244" i="20" s="1"/>
  <c r="SZJ244" i="20"/>
  <c r="SZF244" i="20" l="1"/>
  <c r="SZB244" i="20" s="1"/>
  <c r="SYX244" i="20" s="1"/>
  <c r="SYT244" i="20" s="1"/>
  <c r="SZE244" i="20"/>
  <c r="SZA244" i="20" l="1"/>
  <c r="SYW244" i="20" s="1"/>
  <c r="SYS244" i="20" s="1"/>
  <c r="SYO244" i="20" s="1"/>
  <c r="SYZ244" i="20"/>
  <c r="SYV244" i="20" l="1"/>
  <c r="SYR244" i="20" s="1"/>
  <c r="SYN244" i="20" s="1"/>
  <c r="SYJ244" i="20" s="1"/>
  <c r="SYU244" i="20"/>
  <c r="SYQ244" i="20" l="1"/>
  <c r="SYM244" i="20" s="1"/>
  <c r="SYI244" i="20" s="1"/>
  <c r="SYE244" i="20" s="1"/>
  <c r="SYP244" i="20"/>
  <c r="SYL244" i="20" l="1"/>
  <c r="SYH244" i="20" s="1"/>
  <c r="SYD244" i="20" s="1"/>
  <c r="SXZ244" i="20" s="1"/>
  <c r="SYK244" i="20"/>
  <c r="SYG244" i="20" l="1"/>
  <c r="SYC244" i="20" s="1"/>
  <c r="SXY244" i="20" s="1"/>
  <c r="SXU244" i="20" s="1"/>
  <c r="SYF244" i="20"/>
  <c r="SYB244" i="20" l="1"/>
  <c r="SXX244" i="20" s="1"/>
  <c r="SXT244" i="20" s="1"/>
  <c r="SXP244" i="20" s="1"/>
  <c r="SYA244" i="20"/>
  <c r="SXW244" i="20" l="1"/>
  <c r="SXS244" i="20" s="1"/>
  <c r="SXO244" i="20" s="1"/>
  <c r="SXK244" i="20" s="1"/>
  <c r="SXV244" i="20"/>
  <c r="SXR244" i="20" l="1"/>
  <c r="SXN244" i="20" s="1"/>
  <c r="SXJ244" i="20" s="1"/>
  <c r="SXF244" i="20" s="1"/>
  <c r="SXQ244" i="20"/>
  <c r="SXM244" i="20" l="1"/>
  <c r="SXI244" i="20" s="1"/>
  <c r="SXE244" i="20" s="1"/>
  <c r="SXA244" i="20" s="1"/>
  <c r="SXL244" i="20"/>
  <c r="SXH244" i="20" l="1"/>
  <c r="SXD244" i="20" s="1"/>
  <c r="SWZ244" i="20" s="1"/>
  <c r="SWV244" i="20" s="1"/>
  <c r="SXG244" i="20"/>
  <c r="SXC244" i="20" l="1"/>
  <c r="SWY244" i="20" s="1"/>
  <c r="SWU244" i="20" s="1"/>
  <c r="SWQ244" i="20" s="1"/>
  <c r="SXB244" i="20"/>
  <c r="SWX244" i="20" l="1"/>
  <c r="SWT244" i="20" s="1"/>
  <c r="SWP244" i="20" s="1"/>
  <c r="SWL244" i="20" s="1"/>
  <c r="SWW244" i="20"/>
  <c r="SWS244" i="20" l="1"/>
  <c r="SWO244" i="20" s="1"/>
  <c r="SWK244" i="20" s="1"/>
  <c r="SWG244" i="20" s="1"/>
  <c r="SWR244" i="20"/>
  <c r="SWN244" i="20" l="1"/>
  <c r="SWJ244" i="20" s="1"/>
  <c r="SWF244" i="20" s="1"/>
  <c r="SWB244" i="20" s="1"/>
  <c r="SWM244" i="20"/>
  <c r="SWI244" i="20" l="1"/>
  <c r="SWE244" i="20" s="1"/>
  <c r="SWA244" i="20" s="1"/>
  <c r="SVW244" i="20" s="1"/>
  <c r="SWH244" i="20"/>
  <c r="SWD244" i="20" l="1"/>
  <c r="SVZ244" i="20" s="1"/>
  <c r="SVV244" i="20" s="1"/>
  <c r="SVR244" i="20" s="1"/>
  <c r="SWC244" i="20"/>
  <c r="SVY244" i="20" l="1"/>
  <c r="SVU244" i="20" s="1"/>
  <c r="SVQ244" i="20" s="1"/>
  <c r="SVM244" i="20" s="1"/>
  <c r="SVX244" i="20"/>
  <c r="SVT244" i="20" l="1"/>
  <c r="SVP244" i="20" s="1"/>
  <c r="SVL244" i="20" s="1"/>
  <c r="SVH244" i="20" s="1"/>
  <c r="SVS244" i="20"/>
  <c r="SVO244" i="20" l="1"/>
  <c r="SVK244" i="20" s="1"/>
  <c r="SVG244" i="20" s="1"/>
  <c r="SVC244" i="20" s="1"/>
  <c r="SVN244" i="20"/>
  <c r="SVJ244" i="20" l="1"/>
  <c r="SVF244" i="20" s="1"/>
  <c r="SVB244" i="20" s="1"/>
  <c r="SUX244" i="20" s="1"/>
  <c r="SVI244" i="20"/>
  <c r="SVE244" i="20" l="1"/>
  <c r="SVA244" i="20" s="1"/>
  <c r="SUW244" i="20" s="1"/>
  <c r="SUS244" i="20" s="1"/>
  <c r="SVD244" i="20"/>
  <c r="SUZ244" i="20" l="1"/>
  <c r="SUV244" i="20" s="1"/>
  <c r="SUR244" i="20" s="1"/>
  <c r="SUN244" i="20" s="1"/>
  <c r="SUY244" i="20"/>
  <c r="SUU244" i="20" l="1"/>
  <c r="SUQ244" i="20" s="1"/>
  <c r="SUM244" i="20" s="1"/>
  <c r="SUI244" i="20" s="1"/>
  <c r="SUT244" i="20"/>
  <c r="SUP244" i="20" l="1"/>
  <c r="SUL244" i="20" s="1"/>
  <c r="SUH244" i="20" s="1"/>
  <c r="SUD244" i="20" s="1"/>
  <c r="SUO244" i="20"/>
  <c r="SUK244" i="20" l="1"/>
  <c r="SUG244" i="20" s="1"/>
  <c r="SUC244" i="20" s="1"/>
  <c r="STY244" i="20" s="1"/>
  <c r="SUJ244" i="20"/>
  <c r="SUF244" i="20" l="1"/>
  <c r="SUB244" i="20" s="1"/>
  <c r="STX244" i="20" s="1"/>
  <c r="STT244" i="20" s="1"/>
  <c r="SUE244" i="20"/>
  <c r="SUA244" i="20" l="1"/>
  <c r="STW244" i="20" s="1"/>
  <c r="STS244" i="20" s="1"/>
  <c r="STO244" i="20" s="1"/>
  <c r="STZ244" i="20"/>
  <c r="STV244" i="20" l="1"/>
  <c r="STR244" i="20" s="1"/>
  <c r="STN244" i="20" s="1"/>
  <c r="STJ244" i="20" s="1"/>
  <c r="STU244" i="20"/>
  <c r="STQ244" i="20" l="1"/>
  <c r="STM244" i="20" s="1"/>
  <c r="STI244" i="20" s="1"/>
  <c r="STE244" i="20" s="1"/>
  <c r="STP244" i="20"/>
  <c r="STL244" i="20" l="1"/>
  <c r="STH244" i="20" s="1"/>
  <c r="STD244" i="20" s="1"/>
  <c r="SSZ244" i="20" s="1"/>
  <c r="STK244" i="20"/>
  <c r="STG244" i="20" l="1"/>
  <c r="STC244" i="20" s="1"/>
  <c r="SSY244" i="20" s="1"/>
  <c r="SSU244" i="20" s="1"/>
  <c r="STF244" i="20"/>
  <c r="STB244" i="20" l="1"/>
  <c r="SSX244" i="20" s="1"/>
  <c r="SST244" i="20" s="1"/>
  <c r="SSP244" i="20" s="1"/>
  <c r="STA244" i="20"/>
  <c r="SSW244" i="20" l="1"/>
  <c r="SSS244" i="20" s="1"/>
  <c r="SSO244" i="20" s="1"/>
  <c r="SSK244" i="20" s="1"/>
  <c r="SSV244" i="20"/>
  <c r="SSR244" i="20" l="1"/>
  <c r="SSN244" i="20" s="1"/>
  <c r="SSJ244" i="20" s="1"/>
  <c r="SSF244" i="20" s="1"/>
  <c r="SSQ244" i="20"/>
  <c r="SSM244" i="20" l="1"/>
  <c r="SSI244" i="20" s="1"/>
  <c r="SSE244" i="20" s="1"/>
  <c r="SSA244" i="20" s="1"/>
  <c r="SSL244" i="20"/>
  <c r="SSH244" i="20" l="1"/>
  <c r="SSD244" i="20" s="1"/>
  <c r="SRZ244" i="20" s="1"/>
  <c r="SRV244" i="20" s="1"/>
  <c r="SSG244" i="20"/>
  <c r="SSC244" i="20" l="1"/>
  <c r="SRY244" i="20" s="1"/>
  <c r="SRU244" i="20" s="1"/>
  <c r="SRQ244" i="20" s="1"/>
  <c r="SSB244" i="20"/>
  <c r="SRX244" i="20" l="1"/>
  <c r="SRT244" i="20" s="1"/>
  <c r="SRP244" i="20" s="1"/>
  <c r="SRL244" i="20" s="1"/>
  <c r="SRW244" i="20"/>
  <c r="SRS244" i="20" l="1"/>
  <c r="SRO244" i="20" s="1"/>
  <c r="SRK244" i="20" s="1"/>
  <c r="SRG244" i="20" s="1"/>
  <c r="SRR244" i="20"/>
  <c r="SRN244" i="20" l="1"/>
  <c r="SRJ244" i="20" s="1"/>
  <c r="SRF244" i="20" s="1"/>
  <c r="SRB244" i="20" s="1"/>
  <c r="SRM244" i="20"/>
  <c r="SRI244" i="20" l="1"/>
  <c r="SRE244" i="20" s="1"/>
  <c r="SRA244" i="20" s="1"/>
  <c r="SQW244" i="20" s="1"/>
  <c r="SRH244" i="20"/>
  <c r="SRD244" i="20" l="1"/>
  <c r="SQZ244" i="20" s="1"/>
  <c r="SQV244" i="20" s="1"/>
  <c r="SQR244" i="20" s="1"/>
  <c r="SRC244" i="20"/>
  <c r="SQY244" i="20" l="1"/>
  <c r="SQU244" i="20" s="1"/>
  <c r="SQQ244" i="20" s="1"/>
  <c r="SQM244" i="20" s="1"/>
  <c r="SQX244" i="20"/>
  <c r="SQT244" i="20" l="1"/>
  <c r="SQP244" i="20" s="1"/>
  <c r="SQL244" i="20" s="1"/>
  <c r="SQH244" i="20" s="1"/>
  <c r="SQS244" i="20"/>
  <c r="SQO244" i="20" l="1"/>
  <c r="SQK244" i="20" s="1"/>
  <c r="SQG244" i="20" s="1"/>
  <c r="SQC244" i="20" s="1"/>
  <c r="SQN244" i="20"/>
  <c r="SQJ244" i="20" l="1"/>
  <c r="SQF244" i="20" s="1"/>
  <c r="SQB244" i="20" s="1"/>
  <c r="SPX244" i="20" s="1"/>
  <c r="SQI244" i="20"/>
  <c r="SQE244" i="20" l="1"/>
  <c r="SQA244" i="20" s="1"/>
  <c r="SPW244" i="20" s="1"/>
  <c r="SPS244" i="20" s="1"/>
  <c r="SQD244" i="20"/>
  <c r="SPZ244" i="20" l="1"/>
  <c r="SPV244" i="20" s="1"/>
  <c r="SPR244" i="20" s="1"/>
  <c r="SPN244" i="20" s="1"/>
  <c r="SPY244" i="20"/>
  <c r="SPU244" i="20" l="1"/>
  <c r="SPQ244" i="20" s="1"/>
  <c r="SPM244" i="20" s="1"/>
  <c r="SPI244" i="20" s="1"/>
  <c r="SPT244" i="20"/>
  <c r="SPP244" i="20" l="1"/>
  <c r="SPL244" i="20" s="1"/>
  <c r="SPH244" i="20" s="1"/>
  <c r="SPD244" i="20" s="1"/>
  <c r="SPO244" i="20"/>
  <c r="SPK244" i="20" l="1"/>
  <c r="SPG244" i="20" s="1"/>
  <c r="SPC244" i="20" s="1"/>
  <c r="SOY244" i="20" s="1"/>
  <c r="SPJ244" i="20"/>
  <c r="SPF244" i="20" l="1"/>
  <c r="SPB244" i="20" s="1"/>
  <c r="SOX244" i="20" s="1"/>
  <c r="SOT244" i="20" s="1"/>
  <c r="SPE244" i="20"/>
  <c r="SPA244" i="20" l="1"/>
  <c r="SOW244" i="20" s="1"/>
  <c r="SOS244" i="20" s="1"/>
  <c r="SOO244" i="20" s="1"/>
  <c r="SOZ244" i="20"/>
  <c r="SOV244" i="20" l="1"/>
  <c r="SOR244" i="20" s="1"/>
  <c r="SON244" i="20" s="1"/>
  <c r="SOJ244" i="20" s="1"/>
  <c r="SOU244" i="20"/>
  <c r="SOQ244" i="20" l="1"/>
  <c r="SOM244" i="20" s="1"/>
  <c r="SOI244" i="20" s="1"/>
  <c r="SOE244" i="20" s="1"/>
  <c r="SOP244" i="20"/>
  <c r="SOL244" i="20" l="1"/>
  <c r="SOH244" i="20" s="1"/>
  <c r="SOD244" i="20" s="1"/>
  <c r="SNZ244" i="20" s="1"/>
  <c r="SOK244" i="20"/>
  <c r="SOG244" i="20" l="1"/>
  <c r="SOC244" i="20" s="1"/>
  <c r="SNY244" i="20" s="1"/>
  <c r="SNU244" i="20" s="1"/>
  <c r="SOF244" i="20"/>
  <c r="SOB244" i="20" l="1"/>
  <c r="SNX244" i="20" s="1"/>
  <c r="SNT244" i="20" s="1"/>
  <c r="SNP244" i="20" s="1"/>
  <c r="SOA244" i="20"/>
  <c r="SNW244" i="20" l="1"/>
  <c r="SNS244" i="20" s="1"/>
  <c r="SNO244" i="20" s="1"/>
  <c r="SNK244" i="20" s="1"/>
  <c r="SNV244" i="20"/>
  <c r="SNR244" i="20" l="1"/>
  <c r="SNN244" i="20" s="1"/>
  <c r="SNJ244" i="20" s="1"/>
  <c r="SNF244" i="20" s="1"/>
  <c r="SNQ244" i="20"/>
  <c r="SNM244" i="20" l="1"/>
  <c r="SNI244" i="20" s="1"/>
  <c r="SNE244" i="20" s="1"/>
  <c r="SNA244" i="20" s="1"/>
  <c r="SNL244" i="20"/>
  <c r="SNH244" i="20" l="1"/>
  <c r="SND244" i="20" s="1"/>
  <c r="SMZ244" i="20" s="1"/>
  <c r="SMV244" i="20" s="1"/>
  <c r="SNG244" i="20"/>
  <c r="SNC244" i="20" l="1"/>
  <c r="SMY244" i="20" s="1"/>
  <c r="SMU244" i="20" s="1"/>
  <c r="SMQ244" i="20" s="1"/>
  <c r="SNB244" i="20"/>
  <c r="SMX244" i="20" l="1"/>
  <c r="SMT244" i="20" s="1"/>
  <c r="SMP244" i="20" s="1"/>
  <c r="SML244" i="20" s="1"/>
  <c r="SMW244" i="20"/>
  <c r="SMS244" i="20" l="1"/>
  <c r="SMO244" i="20" s="1"/>
  <c r="SMK244" i="20" s="1"/>
  <c r="SMG244" i="20" s="1"/>
  <c r="SMR244" i="20"/>
  <c r="SMN244" i="20" l="1"/>
  <c r="SMJ244" i="20" s="1"/>
  <c r="SMF244" i="20" s="1"/>
  <c r="SMB244" i="20" s="1"/>
  <c r="SMM244" i="20"/>
  <c r="SMI244" i="20" l="1"/>
  <c r="SME244" i="20" s="1"/>
  <c r="SMA244" i="20" s="1"/>
  <c r="SLW244" i="20" s="1"/>
  <c r="SMH244" i="20"/>
  <c r="SMD244" i="20" l="1"/>
  <c r="SLZ244" i="20" s="1"/>
  <c r="SLV244" i="20" s="1"/>
  <c r="SLR244" i="20" s="1"/>
  <c r="SMC244" i="20"/>
  <c r="SLY244" i="20" l="1"/>
  <c r="SLU244" i="20" s="1"/>
  <c r="SLQ244" i="20" s="1"/>
  <c r="SLM244" i="20" s="1"/>
  <c r="SLX244" i="20"/>
  <c r="SLT244" i="20" l="1"/>
  <c r="SLP244" i="20" s="1"/>
  <c r="SLL244" i="20" s="1"/>
  <c r="SLH244" i="20" s="1"/>
  <c r="SLS244" i="20"/>
  <c r="SLO244" i="20" l="1"/>
  <c r="SLK244" i="20" s="1"/>
  <c r="SLG244" i="20" s="1"/>
  <c r="SLC244" i="20" s="1"/>
  <c r="SLN244" i="20"/>
  <c r="SLJ244" i="20" l="1"/>
  <c r="SLF244" i="20" s="1"/>
  <c r="SLB244" i="20" s="1"/>
  <c r="SKX244" i="20" s="1"/>
  <c r="SLI244" i="20"/>
  <c r="SLE244" i="20" l="1"/>
  <c r="SLA244" i="20" s="1"/>
  <c r="SKW244" i="20" s="1"/>
  <c r="SKS244" i="20" s="1"/>
  <c r="SLD244" i="20"/>
  <c r="SKZ244" i="20" l="1"/>
  <c r="SKV244" i="20" s="1"/>
  <c r="SKR244" i="20" s="1"/>
  <c r="SKN244" i="20" s="1"/>
  <c r="SKY244" i="20"/>
  <c r="SKU244" i="20" l="1"/>
  <c r="SKQ244" i="20" s="1"/>
  <c r="SKM244" i="20" s="1"/>
  <c r="SKI244" i="20" s="1"/>
  <c r="SKT244" i="20"/>
  <c r="SKP244" i="20" l="1"/>
  <c r="SKL244" i="20" s="1"/>
  <c r="SKH244" i="20" s="1"/>
  <c r="SKD244" i="20" s="1"/>
  <c r="SKO244" i="20"/>
  <c r="SKK244" i="20" l="1"/>
  <c r="SKG244" i="20" s="1"/>
  <c r="SKC244" i="20" s="1"/>
  <c r="SJY244" i="20" s="1"/>
  <c r="SKJ244" i="20"/>
  <c r="SKF244" i="20" l="1"/>
  <c r="SKB244" i="20" s="1"/>
  <c r="SJX244" i="20" s="1"/>
  <c r="SJT244" i="20" s="1"/>
  <c r="SKE244" i="20"/>
  <c r="SKA244" i="20" l="1"/>
  <c r="SJW244" i="20" s="1"/>
  <c r="SJS244" i="20" s="1"/>
  <c r="SJO244" i="20" s="1"/>
  <c r="SJZ244" i="20"/>
  <c r="SJV244" i="20" l="1"/>
  <c r="SJR244" i="20" s="1"/>
  <c r="SJN244" i="20" s="1"/>
  <c r="SJJ244" i="20" s="1"/>
  <c r="SJU244" i="20"/>
  <c r="SJQ244" i="20" l="1"/>
  <c r="SJM244" i="20" s="1"/>
  <c r="SJI244" i="20" s="1"/>
  <c r="SJE244" i="20" s="1"/>
  <c r="SJP244" i="20"/>
  <c r="SJL244" i="20" l="1"/>
  <c r="SJH244" i="20" s="1"/>
  <c r="SJD244" i="20" s="1"/>
  <c r="SIZ244" i="20" s="1"/>
  <c r="SJK244" i="20"/>
  <c r="SJG244" i="20" l="1"/>
  <c r="SJC244" i="20" s="1"/>
  <c r="SIY244" i="20" s="1"/>
  <c r="SIU244" i="20" s="1"/>
  <c r="SJF244" i="20"/>
  <c r="SJB244" i="20" l="1"/>
  <c r="SIX244" i="20" s="1"/>
  <c r="SIT244" i="20" s="1"/>
  <c r="SIP244" i="20" s="1"/>
  <c r="SJA244" i="20"/>
  <c r="SIW244" i="20" l="1"/>
  <c r="SIS244" i="20" s="1"/>
  <c r="SIO244" i="20" s="1"/>
  <c r="SIK244" i="20" s="1"/>
  <c r="SIV244" i="20"/>
  <c r="SIR244" i="20" l="1"/>
  <c r="SIN244" i="20" s="1"/>
  <c r="SIJ244" i="20" s="1"/>
  <c r="SIF244" i="20" s="1"/>
  <c r="SIQ244" i="20"/>
  <c r="SIM244" i="20" l="1"/>
  <c r="SII244" i="20" s="1"/>
  <c r="SIE244" i="20" s="1"/>
  <c r="SIA244" i="20" s="1"/>
  <c r="SIL244" i="20"/>
  <c r="SIH244" i="20" l="1"/>
  <c r="SID244" i="20" s="1"/>
  <c r="SHZ244" i="20" s="1"/>
  <c r="SHV244" i="20" s="1"/>
  <c r="SIG244" i="20"/>
  <c r="SIC244" i="20" l="1"/>
  <c r="SHY244" i="20" s="1"/>
  <c r="SHU244" i="20" s="1"/>
  <c r="SHQ244" i="20" s="1"/>
  <c r="SIB244" i="20"/>
  <c r="SHX244" i="20" l="1"/>
  <c r="SHT244" i="20" s="1"/>
  <c r="SHP244" i="20" s="1"/>
  <c r="SHL244" i="20" s="1"/>
  <c r="SHW244" i="20"/>
  <c r="SHS244" i="20" l="1"/>
  <c r="SHO244" i="20" s="1"/>
  <c r="SHK244" i="20" s="1"/>
  <c r="SHG244" i="20" s="1"/>
  <c r="SHR244" i="20"/>
  <c r="SHN244" i="20" l="1"/>
  <c r="SHJ244" i="20" s="1"/>
  <c r="SHF244" i="20" s="1"/>
  <c r="SHB244" i="20" s="1"/>
  <c r="SHM244" i="20"/>
  <c r="SHI244" i="20" l="1"/>
  <c r="SHE244" i="20" s="1"/>
  <c r="SHA244" i="20" s="1"/>
  <c r="SGW244" i="20" s="1"/>
  <c r="SHH244" i="20"/>
  <c r="SHD244" i="20" l="1"/>
  <c r="SGZ244" i="20" s="1"/>
  <c r="SGV244" i="20" s="1"/>
  <c r="SGR244" i="20" s="1"/>
  <c r="SHC244" i="20"/>
  <c r="SGY244" i="20" l="1"/>
  <c r="SGU244" i="20" s="1"/>
  <c r="SGQ244" i="20" s="1"/>
  <c r="SGM244" i="20" s="1"/>
  <c r="SGX244" i="20"/>
  <c r="SGT244" i="20" l="1"/>
  <c r="SGP244" i="20" s="1"/>
  <c r="SGL244" i="20" s="1"/>
  <c r="SGH244" i="20" s="1"/>
  <c r="SGS244" i="20"/>
  <c r="SGO244" i="20" l="1"/>
  <c r="SGK244" i="20" s="1"/>
  <c r="SGG244" i="20" s="1"/>
  <c r="SGC244" i="20" s="1"/>
  <c r="SGN244" i="20"/>
  <c r="SGJ244" i="20" l="1"/>
  <c r="SGF244" i="20" s="1"/>
  <c r="SGB244" i="20" s="1"/>
  <c r="SFX244" i="20" s="1"/>
  <c r="SGI244" i="20"/>
  <c r="SGE244" i="20" l="1"/>
  <c r="SGA244" i="20" s="1"/>
  <c r="SFW244" i="20" s="1"/>
  <c r="SFS244" i="20" s="1"/>
  <c r="SGD244" i="20"/>
  <c r="SFZ244" i="20" l="1"/>
  <c r="SFV244" i="20" s="1"/>
  <c r="SFR244" i="20" s="1"/>
  <c r="SFN244" i="20" s="1"/>
  <c r="SFY244" i="20"/>
  <c r="SFU244" i="20" l="1"/>
  <c r="SFQ244" i="20" s="1"/>
  <c r="SFM244" i="20" s="1"/>
  <c r="SFI244" i="20" s="1"/>
  <c r="SFT244" i="20"/>
  <c r="SFP244" i="20" l="1"/>
  <c r="SFL244" i="20" s="1"/>
  <c r="SFH244" i="20" s="1"/>
  <c r="SFD244" i="20" s="1"/>
  <c r="SFO244" i="20"/>
  <c r="SFK244" i="20" l="1"/>
  <c r="SFG244" i="20" s="1"/>
  <c r="SFC244" i="20" s="1"/>
  <c r="SEY244" i="20" s="1"/>
  <c r="SFJ244" i="20"/>
  <c r="SFF244" i="20" l="1"/>
  <c r="SFB244" i="20" s="1"/>
  <c r="SEX244" i="20" s="1"/>
  <c r="SET244" i="20" s="1"/>
  <c r="SFE244" i="20"/>
  <c r="SFA244" i="20" l="1"/>
  <c r="SEW244" i="20" s="1"/>
  <c r="SES244" i="20" s="1"/>
  <c r="SEO244" i="20" s="1"/>
  <c r="SEZ244" i="20"/>
  <c r="SEV244" i="20" l="1"/>
  <c r="SER244" i="20" s="1"/>
  <c r="SEN244" i="20" s="1"/>
  <c r="SEJ244" i="20" s="1"/>
  <c r="SEU244" i="20"/>
  <c r="SEQ244" i="20" l="1"/>
  <c r="SEM244" i="20" s="1"/>
  <c r="SEI244" i="20" s="1"/>
  <c r="SEE244" i="20" s="1"/>
  <c r="SEP244" i="20"/>
  <c r="SEL244" i="20" l="1"/>
  <c r="SEH244" i="20" s="1"/>
  <c r="SED244" i="20" s="1"/>
  <c r="SDZ244" i="20" s="1"/>
  <c r="SEK244" i="20"/>
  <c r="SEG244" i="20" l="1"/>
  <c r="SEC244" i="20" s="1"/>
  <c r="SDY244" i="20" s="1"/>
  <c r="SDU244" i="20" s="1"/>
  <c r="SEF244" i="20"/>
  <c r="SEB244" i="20" l="1"/>
  <c r="SDX244" i="20" s="1"/>
  <c r="SDT244" i="20" s="1"/>
  <c r="SDP244" i="20" s="1"/>
  <c r="SEA244" i="20"/>
  <c r="SDW244" i="20" l="1"/>
  <c r="SDS244" i="20" s="1"/>
  <c r="SDO244" i="20" s="1"/>
  <c r="SDK244" i="20" s="1"/>
  <c r="SDV244" i="20"/>
  <c r="SDR244" i="20" l="1"/>
  <c r="SDN244" i="20" s="1"/>
  <c r="SDJ244" i="20" s="1"/>
  <c r="SDF244" i="20" s="1"/>
  <c r="SDQ244" i="20"/>
  <c r="SDM244" i="20" l="1"/>
  <c r="SDI244" i="20" s="1"/>
  <c r="SDE244" i="20" s="1"/>
  <c r="SDA244" i="20" s="1"/>
  <c r="SDL244" i="20"/>
  <c r="SDH244" i="20" l="1"/>
  <c r="SDD244" i="20" s="1"/>
  <c r="SCZ244" i="20" s="1"/>
  <c r="SCV244" i="20" s="1"/>
  <c r="SDG244" i="20"/>
  <c r="SDC244" i="20" l="1"/>
  <c r="SCY244" i="20" s="1"/>
  <c r="SCU244" i="20" s="1"/>
  <c r="SCQ244" i="20" s="1"/>
  <c r="SDB244" i="20"/>
  <c r="SCX244" i="20" l="1"/>
  <c r="SCT244" i="20" s="1"/>
  <c r="SCP244" i="20" s="1"/>
  <c r="SCL244" i="20" s="1"/>
  <c r="SCW244" i="20"/>
  <c r="SCS244" i="20" l="1"/>
  <c r="SCO244" i="20" s="1"/>
  <c r="SCK244" i="20" s="1"/>
  <c r="SCG244" i="20" s="1"/>
  <c r="SCR244" i="20"/>
  <c r="SCN244" i="20" l="1"/>
  <c r="SCJ244" i="20" s="1"/>
  <c r="SCF244" i="20" s="1"/>
  <c r="SCB244" i="20" s="1"/>
  <c r="SCM244" i="20"/>
  <c r="SCI244" i="20" l="1"/>
  <c r="SCE244" i="20" s="1"/>
  <c r="SCA244" i="20" s="1"/>
  <c r="SBW244" i="20" s="1"/>
  <c r="SCH244" i="20"/>
  <c r="SCD244" i="20" l="1"/>
  <c r="SBZ244" i="20" s="1"/>
  <c r="SBV244" i="20" s="1"/>
  <c r="SBR244" i="20" s="1"/>
  <c r="SCC244" i="20"/>
  <c r="SBY244" i="20" l="1"/>
  <c r="SBU244" i="20" s="1"/>
  <c r="SBQ244" i="20" s="1"/>
  <c r="SBM244" i="20" s="1"/>
  <c r="SBX244" i="20"/>
  <c r="SBT244" i="20" l="1"/>
  <c r="SBP244" i="20" s="1"/>
  <c r="SBL244" i="20" s="1"/>
  <c r="SBH244" i="20" s="1"/>
  <c r="SBS244" i="20"/>
  <c r="SBO244" i="20" l="1"/>
  <c r="SBK244" i="20" s="1"/>
  <c r="SBG244" i="20" s="1"/>
  <c r="SBC244" i="20" s="1"/>
  <c r="SBN244" i="20"/>
  <c r="SBJ244" i="20" l="1"/>
  <c r="SBF244" i="20" s="1"/>
  <c r="SBB244" i="20" s="1"/>
  <c r="SAX244" i="20" s="1"/>
  <c r="SBI244" i="20"/>
  <c r="SBE244" i="20" l="1"/>
  <c r="SBA244" i="20" s="1"/>
  <c r="SAW244" i="20" s="1"/>
  <c r="SAS244" i="20" s="1"/>
  <c r="SBD244" i="20"/>
  <c r="SAZ244" i="20" l="1"/>
  <c r="SAV244" i="20" s="1"/>
  <c r="SAR244" i="20" s="1"/>
  <c r="SAN244" i="20" s="1"/>
  <c r="SAY244" i="20"/>
  <c r="SAU244" i="20" l="1"/>
  <c r="SAQ244" i="20" s="1"/>
  <c r="SAM244" i="20" s="1"/>
  <c r="SAI244" i="20" s="1"/>
  <c r="SAT244" i="20"/>
  <c r="SAP244" i="20" l="1"/>
  <c r="SAL244" i="20" s="1"/>
  <c r="SAH244" i="20" s="1"/>
  <c r="SAD244" i="20" s="1"/>
  <c r="SAO244" i="20"/>
  <c r="SAK244" i="20" l="1"/>
  <c r="SAG244" i="20" s="1"/>
  <c r="SAC244" i="20" s="1"/>
  <c r="RZY244" i="20" s="1"/>
  <c r="SAJ244" i="20"/>
  <c r="SAF244" i="20" l="1"/>
  <c r="SAB244" i="20" s="1"/>
  <c r="RZX244" i="20" s="1"/>
  <c r="RZT244" i="20" s="1"/>
  <c r="SAE244" i="20"/>
  <c r="SAA244" i="20" l="1"/>
  <c r="RZW244" i="20" s="1"/>
  <c r="RZS244" i="20" s="1"/>
  <c r="RZO244" i="20" s="1"/>
  <c r="RZZ244" i="20"/>
  <c r="RZV244" i="20" l="1"/>
  <c r="RZR244" i="20" s="1"/>
  <c r="RZN244" i="20" s="1"/>
  <c r="RZJ244" i="20" s="1"/>
  <c r="RZU244" i="20"/>
  <c r="RZQ244" i="20" l="1"/>
  <c r="RZM244" i="20" s="1"/>
  <c r="RZI244" i="20" s="1"/>
  <c r="RZE244" i="20" s="1"/>
  <c r="RZP244" i="20"/>
  <c r="RZL244" i="20" l="1"/>
  <c r="RZH244" i="20" s="1"/>
  <c r="RZD244" i="20" s="1"/>
  <c r="RYZ244" i="20" s="1"/>
  <c r="RZK244" i="20"/>
  <c r="RZG244" i="20" l="1"/>
  <c r="RZC244" i="20" s="1"/>
  <c r="RYY244" i="20" s="1"/>
  <c r="RYU244" i="20" s="1"/>
  <c r="RZF244" i="20"/>
  <c r="RZB244" i="20" l="1"/>
  <c r="RYX244" i="20" s="1"/>
  <c r="RYT244" i="20" s="1"/>
  <c r="RYP244" i="20" s="1"/>
  <c r="RZA244" i="20"/>
  <c r="RYW244" i="20" l="1"/>
  <c r="RYS244" i="20" s="1"/>
  <c r="RYO244" i="20" s="1"/>
  <c r="RYK244" i="20" s="1"/>
  <c r="RYV244" i="20"/>
  <c r="RYR244" i="20" l="1"/>
  <c r="RYN244" i="20" s="1"/>
  <c r="RYJ244" i="20" s="1"/>
  <c r="RYF244" i="20" s="1"/>
  <c r="RYQ244" i="20"/>
  <c r="RYM244" i="20" l="1"/>
  <c r="RYI244" i="20" s="1"/>
  <c r="RYE244" i="20" s="1"/>
  <c r="RYA244" i="20" s="1"/>
  <c r="RYL244" i="20"/>
  <c r="RYH244" i="20" l="1"/>
  <c r="RYD244" i="20" s="1"/>
  <c r="RXZ244" i="20" s="1"/>
  <c r="RXV244" i="20" s="1"/>
  <c r="RYG244" i="20"/>
  <c r="RYC244" i="20" l="1"/>
  <c r="RXY244" i="20" s="1"/>
  <c r="RXU244" i="20" s="1"/>
  <c r="RXQ244" i="20" s="1"/>
  <c r="RYB244" i="20"/>
  <c r="RXX244" i="20" l="1"/>
  <c r="RXT244" i="20" s="1"/>
  <c r="RXP244" i="20" s="1"/>
  <c r="RXL244" i="20" s="1"/>
  <c r="RXW244" i="20"/>
  <c r="RXS244" i="20" l="1"/>
  <c r="RXO244" i="20" s="1"/>
  <c r="RXK244" i="20" s="1"/>
  <c r="RXG244" i="20" s="1"/>
  <c r="RXR244" i="20"/>
  <c r="RXN244" i="20" l="1"/>
  <c r="RXJ244" i="20" s="1"/>
  <c r="RXF244" i="20" s="1"/>
  <c r="RXB244" i="20" s="1"/>
  <c r="RXM244" i="20"/>
  <c r="RXI244" i="20" l="1"/>
  <c r="RXE244" i="20" s="1"/>
  <c r="RXA244" i="20" s="1"/>
  <c r="RWW244" i="20" s="1"/>
  <c r="RXH244" i="20"/>
  <c r="RXD244" i="20" l="1"/>
  <c r="RWZ244" i="20" s="1"/>
  <c r="RWV244" i="20" s="1"/>
  <c r="RWR244" i="20" s="1"/>
  <c r="RXC244" i="20"/>
  <c r="RWY244" i="20" l="1"/>
  <c r="RWU244" i="20" s="1"/>
  <c r="RWQ244" i="20" s="1"/>
  <c r="RWM244" i="20" s="1"/>
  <c r="RWX244" i="20"/>
  <c r="RWT244" i="20" l="1"/>
  <c r="RWP244" i="20" s="1"/>
  <c r="RWL244" i="20" s="1"/>
  <c r="RWH244" i="20" s="1"/>
  <c r="RWS244" i="20"/>
  <c r="RWO244" i="20" l="1"/>
  <c r="RWK244" i="20" s="1"/>
  <c r="RWG244" i="20" s="1"/>
  <c r="RWC244" i="20" s="1"/>
  <c r="RWN244" i="20"/>
  <c r="RWJ244" i="20" l="1"/>
  <c r="RWF244" i="20" s="1"/>
  <c r="RWB244" i="20" s="1"/>
  <c r="RVX244" i="20" s="1"/>
  <c r="RWI244" i="20"/>
  <c r="RWE244" i="20" l="1"/>
  <c r="RWA244" i="20" s="1"/>
  <c r="RVW244" i="20" s="1"/>
  <c r="RVS244" i="20" s="1"/>
  <c r="RWD244" i="20"/>
  <c r="RVZ244" i="20" l="1"/>
  <c r="RVV244" i="20" s="1"/>
  <c r="RVR244" i="20" s="1"/>
  <c r="RVN244" i="20" s="1"/>
  <c r="RVY244" i="20"/>
  <c r="RVU244" i="20" l="1"/>
  <c r="RVQ244" i="20" s="1"/>
  <c r="RVM244" i="20" s="1"/>
  <c r="RVI244" i="20" s="1"/>
  <c r="RVT244" i="20"/>
  <c r="RVP244" i="20" l="1"/>
  <c r="RVL244" i="20" s="1"/>
  <c r="RVH244" i="20" s="1"/>
  <c r="RVD244" i="20" s="1"/>
  <c r="RVO244" i="20"/>
  <c r="RVK244" i="20" l="1"/>
  <c r="RVG244" i="20" s="1"/>
  <c r="RVC244" i="20" s="1"/>
  <c r="RUY244" i="20" s="1"/>
  <c r="RVJ244" i="20"/>
  <c r="RVF244" i="20" l="1"/>
  <c r="RVB244" i="20" s="1"/>
  <c r="RUX244" i="20" s="1"/>
  <c r="RUT244" i="20" s="1"/>
  <c r="RVE244" i="20"/>
  <c r="RVA244" i="20" l="1"/>
  <c r="RUW244" i="20" s="1"/>
  <c r="RUS244" i="20" s="1"/>
  <c r="RUO244" i="20" s="1"/>
  <c r="RUZ244" i="20"/>
  <c r="RUV244" i="20" l="1"/>
  <c r="RUR244" i="20" s="1"/>
  <c r="RUN244" i="20" s="1"/>
  <c r="RUJ244" i="20" s="1"/>
  <c r="RUU244" i="20"/>
  <c r="RUQ244" i="20" l="1"/>
  <c r="RUM244" i="20" s="1"/>
  <c r="RUI244" i="20" s="1"/>
  <c r="RUE244" i="20" s="1"/>
  <c r="RUP244" i="20"/>
  <c r="RUL244" i="20" l="1"/>
  <c r="RUH244" i="20" s="1"/>
  <c r="RUD244" i="20" s="1"/>
  <c r="RTZ244" i="20" s="1"/>
  <c r="RUK244" i="20"/>
  <c r="RUG244" i="20" l="1"/>
  <c r="RUC244" i="20" s="1"/>
  <c r="RTY244" i="20" s="1"/>
  <c r="RTU244" i="20" s="1"/>
  <c r="RUF244" i="20"/>
  <c r="RUB244" i="20" l="1"/>
  <c r="RTX244" i="20" s="1"/>
  <c r="RTT244" i="20" s="1"/>
  <c r="RTP244" i="20" s="1"/>
  <c r="RUA244" i="20"/>
  <c r="RTW244" i="20" l="1"/>
  <c r="RTS244" i="20" s="1"/>
  <c r="RTO244" i="20" s="1"/>
  <c r="RTK244" i="20" s="1"/>
  <c r="RTV244" i="20"/>
  <c r="RTR244" i="20" l="1"/>
  <c r="RTN244" i="20" s="1"/>
  <c r="RTJ244" i="20" s="1"/>
  <c r="RTF244" i="20" s="1"/>
  <c r="RTQ244" i="20"/>
  <c r="RTM244" i="20" l="1"/>
  <c r="RTI244" i="20" s="1"/>
  <c r="RTE244" i="20" s="1"/>
  <c r="RTA244" i="20" s="1"/>
  <c r="RTL244" i="20"/>
  <c r="RTH244" i="20" l="1"/>
  <c r="RTD244" i="20" s="1"/>
  <c r="RSZ244" i="20" s="1"/>
  <c r="RSV244" i="20" s="1"/>
  <c r="RTG244" i="20"/>
  <c r="RTC244" i="20" l="1"/>
  <c r="RSY244" i="20" s="1"/>
  <c r="RSU244" i="20" s="1"/>
  <c r="RSQ244" i="20" s="1"/>
  <c r="RTB244" i="20"/>
  <c r="RSX244" i="20" l="1"/>
  <c r="RST244" i="20" s="1"/>
  <c r="RSP244" i="20" s="1"/>
  <c r="RSL244" i="20" s="1"/>
  <c r="RSW244" i="20"/>
  <c r="RSS244" i="20" l="1"/>
  <c r="RSO244" i="20" s="1"/>
  <c r="RSK244" i="20" s="1"/>
  <c r="RSG244" i="20" s="1"/>
  <c r="RSR244" i="20"/>
  <c r="RSN244" i="20" l="1"/>
  <c r="RSJ244" i="20" s="1"/>
  <c r="RSF244" i="20" s="1"/>
  <c r="RSB244" i="20" s="1"/>
  <c r="RSM244" i="20"/>
  <c r="RSI244" i="20" l="1"/>
  <c r="RSE244" i="20" s="1"/>
  <c r="RSA244" i="20" s="1"/>
  <c r="RRW244" i="20" s="1"/>
  <c r="RSH244" i="20"/>
  <c r="RSD244" i="20" l="1"/>
  <c r="RRZ244" i="20" s="1"/>
  <c r="RRV244" i="20" s="1"/>
  <c r="RRR244" i="20" s="1"/>
  <c r="RSC244" i="20"/>
  <c r="RRY244" i="20" l="1"/>
  <c r="RRU244" i="20" s="1"/>
  <c r="RRQ244" i="20" s="1"/>
  <c r="RRM244" i="20" s="1"/>
  <c r="RRX244" i="20"/>
  <c r="RRT244" i="20" l="1"/>
  <c r="RRP244" i="20" s="1"/>
  <c r="RRL244" i="20" s="1"/>
  <c r="RRH244" i="20" s="1"/>
  <c r="RRS244" i="20"/>
  <c r="RRO244" i="20" l="1"/>
  <c r="RRK244" i="20" s="1"/>
  <c r="RRG244" i="20" s="1"/>
  <c r="RRC244" i="20" s="1"/>
  <c r="RRN244" i="20"/>
  <c r="RRJ244" i="20" l="1"/>
  <c r="RRF244" i="20" s="1"/>
  <c r="RRB244" i="20" s="1"/>
  <c r="RQX244" i="20" s="1"/>
  <c r="RRI244" i="20"/>
  <c r="RRE244" i="20" l="1"/>
  <c r="RRA244" i="20" s="1"/>
  <c r="RQW244" i="20" s="1"/>
  <c r="RQS244" i="20" s="1"/>
  <c r="RRD244" i="20"/>
  <c r="RQZ244" i="20" l="1"/>
  <c r="RQV244" i="20" s="1"/>
  <c r="RQR244" i="20" s="1"/>
  <c r="RQN244" i="20" s="1"/>
  <c r="RQY244" i="20"/>
  <c r="RQU244" i="20" l="1"/>
  <c r="RQQ244" i="20" s="1"/>
  <c r="RQM244" i="20" s="1"/>
  <c r="RQI244" i="20" s="1"/>
  <c r="RQT244" i="20"/>
  <c r="RQP244" i="20" l="1"/>
  <c r="RQL244" i="20" s="1"/>
  <c r="RQH244" i="20" s="1"/>
  <c r="RQD244" i="20" s="1"/>
  <c r="RQO244" i="20"/>
  <c r="RQK244" i="20" l="1"/>
  <c r="RQG244" i="20" s="1"/>
  <c r="RQC244" i="20" s="1"/>
  <c r="RPY244" i="20" s="1"/>
  <c r="RQJ244" i="20"/>
  <c r="RQF244" i="20" l="1"/>
  <c r="RQB244" i="20" s="1"/>
  <c r="RPX244" i="20" s="1"/>
  <c r="RPT244" i="20" s="1"/>
  <c r="RQE244" i="20"/>
  <c r="RQA244" i="20" l="1"/>
  <c r="RPW244" i="20" s="1"/>
  <c r="RPS244" i="20" s="1"/>
  <c r="RPO244" i="20" s="1"/>
  <c r="RPZ244" i="20"/>
  <c r="RPV244" i="20" l="1"/>
  <c r="RPR244" i="20" s="1"/>
  <c r="RPN244" i="20" s="1"/>
  <c r="RPJ244" i="20" s="1"/>
  <c r="RPU244" i="20"/>
  <c r="RPQ244" i="20" l="1"/>
  <c r="RPM244" i="20" s="1"/>
  <c r="RPI244" i="20" s="1"/>
  <c r="RPE244" i="20" s="1"/>
  <c r="RPP244" i="20"/>
  <c r="RPL244" i="20" l="1"/>
  <c r="RPH244" i="20" s="1"/>
  <c r="RPD244" i="20" s="1"/>
  <c r="ROZ244" i="20" s="1"/>
  <c r="RPK244" i="20"/>
  <c r="RPG244" i="20" l="1"/>
  <c r="RPC244" i="20" s="1"/>
  <c r="ROY244" i="20" s="1"/>
  <c r="ROU244" i="20" s="1"/>
  <c r="RPF244" i="20"/>
  <c r="RPB244" i="20" l="1"/>
  <c r="ROX244" i="20" s="1"/>
  <c r="ROT244" i="20" s="1"/>
  <c r="ROP244" i="20" s="1"/>
  <c r="RPA244" i="20"/>
  <c r="ROW244" i="20" l="1"/>
  <c r="ROS244" i="20" s="1"/>
  <c r="ROO244" i="20" s="1"/>
  <c r="ROK244" i="20" s="1"/>
  <c r="ROV244" i="20"/>
  <c r="ROR244" i="20" l="1"/>
  <c r="RON244" i="20" s="1"/>
  <c r="ROJ244" i="20" s="1"/>
  <c r="ROF244" i="20" s="1"/>
  <c r="ROQ244" i="20"/>
  <c r="ROM244" i="20" l="1"/>
  <c r="ROI244" i="20" s="1"/>
  <c r="ROE244" i="20" s="1"/>
  <c r="ROA244" i="20" s="1"/>
  <c r="ROL244" i="20"/>
  <c r="ROH244" i="20" l="1"/>
  <c r="ROD244" i="20" s="1"/>
  <c r="RNZ244" i="20" s="1"/>
  <c r="RNV244" i="20" s="1"/>
  <c r="ROG244" i="20"/>
  <c r="ROC244" i="20" l="1"/>
  <c r="RNY244" i="20" s="1"/>
  <c r="RNU244" i="20" s="1"/>
  <c r="RNQ244" i="20" s="1"/>
  <c r="ROB244" i="20"/>
  <c r="RNX244" i="20" l="1"/>
  <c r="RNT244" i="20" s="1"/>
  <c r="RNP244" i="20" s="1"/>
  <c r="RNL244" i="20" s="1"/>
  <c r="RNW244" i="20"/>
  <c r="RNS244" i="20" l="1"/>
  <c r="RNO244" i="20" s="1"/>
  <c r="RNK244" i="20" s="1"/>
  <c r="RNG244" i="20" s="1"/>
  <c r="RNR244" i="20"/>
  <c r="RNN244" i="20" l="1"/>
  <c r="RNJ244" i="20" s="1"/>
  <c r="RNF244" i="20" s="1"/>
  <c r="RNB244" i="20" s="1"/>
  <c r="RNM244" i="20"/>
  <c r="RNI244" i="20" l="1"/>
  <c r="RNE244" i="20" s="1"/>
  <c r="RNA244" i="20" s="1"/>
  <c r="RMW244" i="20" s="1"/>
  <c r="RNH244" i="20"/>
  <c r="RND244" i="20" l="1"/>
  <c r="RMZ244" i="20" s="1"/>
  <c r="RMV244" i="20" s="1"/>
  <c r="RMR244" i="20" s="1"/>
  <c r="RNC244" i="20"/>
  <c r="RMY244" i="20" l="1"/>
  <c r="RMU244" i="20" s="1"/>
  <c r="RMQ244" i="20" s="1"/>
  <c r="RMM244" i="20" s="1"/>
  <c r="RMX244" i="20"/>
  <c r="RMT244" i="20" l="1"/>
  <c r="RMP244" i="20" s="1"/>
  <c r="RML244" i="20" s="1"/>
  <c r="RMH244" i="20" s="1"/>
  <c r="RMS244" i="20"/>
  <c r="RMO244" i="20" l="1"/>
  <c r="RMK244" i="20" s="1"/>
  <c r="RMG244" i="20" s="1"/>
  <c r="RMC244" i="20" s="1"/>
  <c r="RMN244" i="20"/>
  <c r="RMJ244" i="20" l="1"/>
  <c r="RMF244" i="20" s="1"/>
  <c r="RMB244" i="20" s="1"/>
  <c r="RLX244" i="20" s="1"/>
  <c r="RMI244" i="20"/>
  <c r="RME244" i="20" l="1"/>
  <c r="RMA244" i="20" s="1"/>
  <c r="RLW244" i="20" s="1"/>
  <c r="RLS244" i="20" s="1"/>
  <c r="RMD244" i="20"/>
  <c r="RLZ244" i="20" l="1"/>
  <c r="RLV244" i="20" s="1"/>
  <c r="RLR244" i="20" s="1"/>
  <c r="RLN244" i="20" s="1"/>
  <c r="RLY244" i="20"/>
  <c r="RLU244" i="20" l="1"/>
  <c r="RLQ244" i="20" s="1"/>
  <c r="RLM244" i="20" s="1"/>
  <c r="RLI244" i="20" s="1"/>
  <c r="RLT244" i="20"/>
  <c r="RLP244" i="20" l="1"/>
  <c r="RLL244" i="20" s="1"/>
  <c r="RLH244" i="20" s="1"/>
  <c r="RLD244" i="20" s="1"/>
  <c r="RLO244" i="20"/>
  <c r="RLK244" i="20" l="1"/>
  <c r="RLG244" i="20" s="1"/>
  <c r="RLC244" i="20" s="1"/>
  <c r="RKY244" i="20" s="1"/>
  <c r="RLJ244" i="20"/>
  <c r="RLF244" i="20" l="1"/>
  <c r="RLB244" i="20" s="1"/>
  <c r="RKX244" i="20" s="1"/>
  <c r="RKT244" i="20" s="1"/>
  <c r="RLE244" i="20"/>
  <c r="RLA244" i="20" l="1"/>
  <c r="RKW244" i="20" s="1"/>
  <c r="RKS244" i="20" s="1"/>
  <c r="RKO244" i="20" s="1"/>
  <c r="RKZ244" i="20"/>
  <c r="RKV244" i="20" l="1"/>
  <c r="RKR244" i="20" s="1"/>
  <c r="RKN244" i="20" s="1"/>
  <c r="RKJ244" i="20" s="1"/>
  <c r="RKU244" i="20"/>
  <c r="RKQ244" i="20" l="1"/>
  <c r="RKM244" i="20" s="1"/>
  <c r="RKI244" i="20" s="1"/>
  <c r="RKE244" i="20" s="1"/>
  <c r="RKP244" i="20"/>
  <c r="RKL244" i="20" l="1"/>
  <c r="RKH244" i="20" s="1"/>
  <c r="RKD244" i="20" s="1"/>
  <c r="RJZ244" i="20" s="1"/>
  <c r="RKK244" i="20"/>
  <c r="RKG244" i="20" l="1"/>
  <c r="RKC244" i="20" s="1"/>
  <c r="RJY244" i="20" s="1"/>
  <c r="RJU244" i="20" s="1"/>
  <c r="RKF244" i="20"/>
  <c r="RKB244" i="20" l="1"/>
  <c r="RJX244" i="20" s="1"/>
  <c r="RJT244" i="20" s="1"/>
  <c r="RJP244" i="20" s="1"/>
  <c r="RKA244" i="20"/>
  <c r="RJW244" i="20" l="1"/>
  <c r="RJS244" i="20" s="1"/>
  <c r="RJO244" i="20" s="1"/>
  <c r="RJK244" i="20" s="1"/>
  <c r="RJV244" i="20"/>
  <c r="RJR244" i="20" l="1"/>
  <c r="RJN244" i="20" s="1"/>
  <c r="RJJ244" i="20" s="1"/>
  <c r="RJF244" i="20" s="1"/>
  <c r="RJQ244" i="20"/>
  <c r="RJM244" i="20" l="1"/>
  <c r="RJI244" i="20" s="1"/>
  <c r="RJE244" i="20" s="1"/>
  <c r="RJA244" i="20" s="1"/>
  <c r="RJL244" i="20"/>
  <c r="RJH244" i="20" l="1"/>
  <c r="RJD244" i="20" s="1"/>
  <c r="RIZ244" i="20" s="1"/>
  <c r="RIV244" i="20" s="1"/>
  <c r="RJG244" i="20"/>
  <c r="RJC244" i="20" l="1"/>
  <c r="RIY244" i="20" s="1"/>
  <c r="RIU244" i="20" s="1"/>
  <c r="RIQ244" i="20" s="1"/>
  <c r="RJB244" i="20"/>
  <c r="RIX244" i="20" l="1"/>
  <c r="RIT244" i="20" s="1"/>
  <c r="RIP244" i="20" s="1"/>
  <c r="RIL244" i="20" s="1"/>
  <c r="RIW244" i="20"/>
  <c r="RIS244" i="20" l="1"/>
  <c r="RIO244" i="20" s="1"/>
  <c r="RIK244" i="20" s="1"/>
  <c r="RIG244" i="20" s="1"/>
  <c r="RIR244" i="20"/>
  <c r="RIN244" i="20" l="1"/>
  <c r="RIJ244" i="20" s="1"/>
  <c r="RIF244" i="20" s="1"/>
  <c r="RIB244" i="20" s="1"/>
  <c r="RIM244" i="20"/>
  <c r="RII244" i="20" l="1"/>
  <c r="RIE244" i="20" s="1"/>
  <c r="RIA244" i="20" s="1"/>
  <c r="RHW244" i="20" s="1"/>
  <c r="RIH244" i="20"/>
  <c r="RID244" i="20" l="1"/>
  <c r="RHZ244" i="20" s="1"/>
  <c r="RHV244" i="20" s="1"/>
  <c r="RHR244" i="20" s="1"/>
  <c r="RIC244" i="20"/>
  <c r="RHY244" i="20" l="1"/>
  <c r="RHU244" i="20" s="1"/>
  <c r="RHQ244" i="20" s="1"/>
  <c r="RHM244" i="20" s="1"/>
  <c r="RHX244" i="20"/>
  <c r="RHT244" i="20" l="1"/>
  <c r="RHP244" i="20" s="1"/>
  <c r="RHL244" i="20" s="1"/>
  <c r="RHH244" i="20" s="1"/>
  <c r="RHS244" i="20"/>
  <c r="RHO244" i="20" l="1"/>
  <c r="RHK244" i="20" s="1"/>
  <c r="RHG244" i="20" s="1"/>
  <c r="RHC244" i="20" s="1"/>
  <c r="RHN244" i="20"/>
  <c r="RHJ244" i="20" l="1"/>
  <c r="RHF244" i="20" s="1"/>
  <c r="RHB244" i="20" s="1"/>
  <c r="RGX244" i="20" s="1"/>
  <c r="RHI244" i="20"/>
  <c r="RHE244" i="20" l="1"/>
  <c r="RHA244" i="20" s="1"/>
  <c r="RGW244" i="20" s="1"/>
  <c r="RGS244" i="20" s="1"/>
  <c r="RHD244" i="20"/>
  <c r="RGZ244" i="20" l="1"/>
  <c r="RGV244" i="20" s="1"/>
  <c r="RGR244" i="20" s="1"/>
  <c r="RGN244" i="20" s="1"/>
  <c r="RGY244" i="20"/>
  <c r="RGU244" i="20" l="1"/>
  <c r="RGQ244" i="20" s="1"/>
  <c r="RGM244" i="20" s="1"/>
  <c r="RGI244" i="20" s="1"/>
  <c r="RGT244" i="20"/>
  <c r="RGP244" i="20" l="1"/>
  <c r="RGL244" i="20" s="1"/>
  <c r="RGH244" i="20" s="1"/>
  <c r="RGD244" i="20" s="1"/>
  <c r="RGO244" i="20"/>
  <c r="RGK244" i="20" l="1"/>
  <c r="RGG244" i="20" s="1"/>
  <c r="RGC244" i="20" s="1"/>
  <c r="RFY244" i="20" s="1"/>
  <c r="RGJ244" i="20"/>
  <c r="RGF244" i="20" l="1"/>
  <c r="RGB244" i="20" s="1"/>
  <c r="RFX244" i="20" s="1"/>
  <c r="RFT244" i="20" s="1"/>
  <c r="RGE244" i="20"/>
  <c r="RGA244" i="20" l="1"/>
  <c r="RFW244" i="20" s="1"/>
  <c r="RFS244" i="20" s="1"/>
  <c r="RFO244" i="20" s="1"/>
  <c r="RFZ244" i="20"/>
  <c r="RFV244" i="20" l="1"/>
  <c r="RFR244" i="20" s="1"/>
  <c r="RFN244" i="20" s="1"/>
  <c r="RFJ244" i="20" s="1"/>
  <c r="RFU244" i="20"/>
  <c r="RFQ244" i="20" l="1"/>
  <c r="RFM244" i="20" s="1"/>
  <c r="RFI244" i="20" s="1"/>
  <c r="RFE244" i="20" s="1"/>
  <c r="RFP244" i="20"/>
  <c r="RFL244" i="20" l="1"/>
  <c r="RFH244" i="20" s="1"/>
  <c r="RFD244" i="20" s="1"/>
  <c r="REZ244" i="20" s="1"/>
  <c r="RFK244" i="20"/>
  <c r="RFG244" i="20" l="1"/>
  <c r="RFC244" i="20" s="1"/>
  <c r="REY244" i="20" s="1"/>
  <c r="REU244" i="20" s="1"/>
  <c r="RFF244" i="20"/>
  <c r="RFB244" i="20" l="1"/>
  <c r="REX244" i="20" s="1"/>
  <c r="RET244" i="20" s="1"/>
  <c r="REP244" i="20" s="1"/>
  <c r="RFA244" i="20"/>
  <c r="REW244" i="20" l="1"/>
  <c r="RES244" i="20" s="1"/>
  <c r="REO244" i="20" s="1"/>
  <c r="REK244" i="20" s="1"/>
  <c r="REV244" i="20"/>
  <c r="RER244" i="20" l="1"/>
  <c r="REN244" i="20" s="1"/>
  <c r="REJ244" i="20" s="1"/>
  <c r="REF244" i="20" s="1"/>
  <c r="REQ244" i="20"/>
  <c r="REM244" i="20" l="1"/>
  <c r="REI244" i="20" s="1"/>
  <c r="REE244" i="20" s="1"/>
  <c r="REA244" i="20" s="1"/>
  <c r="REL244" i="20"/>
  <c r="REH244" i="20" l="1"/>
  <c r="RED244" i="20" s="1"/>
  <c r="RDZ244" i="20" s="1"/>
  <c r="RDV244" i="20" s="1"/>
  <c r="REG244" i="20"/>
  <c r="REC244" i="20" l="1"/>
  <c r="RDY244" i="20" s="1"/>
  <c r="RDU244" i="20" s="1"/>
  <c r="RDQ244" i="20" s="1"/>
  <c r="REB244" i="20"/>
  <c r="RDX244" i="20" l="1"/>
  <c r="RDT244" i="20" s="1"/>
  <c r="RDP244" i="20" s="1"/>
  <c r="RDL244" i="20" s="1"/>
  <c r="RDW244" i="20"/>
  <c r="RDS244" i="20" l="1"/>
  <c r="RDO244" i="20" s="1"/>
  <c r="RDK244" i="20" s="1"/>
  <c r="RDG244" i="20" s="1"/>
  <c r="RDR244" i="20"/>
  <c r="RDN244" i="20" l="1"/>
  <c r="RDJ244" i="20" s="1"/>
  <c r="RDF244" i="20" s="1"/>
  <c r="RDB244" i="20" s="1"/>
  <c r="RDM244" i="20"/>
  <c r="RDI244" i="20" l="1"/>
  <c r="RDE244" i="20" s="1"/>
  <c r="RDA244" i="20" s="1"/>
  <c r="RCW244" i="20" s="1"/>
  <c r="RDH244" i="20"/>
  <c r="RDD244" i="20" l="1"/>
  <c r="RCZ244" i="20" s="1"/>
  <c r="RCV244" i="20" s="1"/>
  <c r="RCR244" i="20" s="1"/>
  <c r="RDC244" i="20"/>
  <c r="RCY244" i="20" l="1"/>
  <c r="RCU244" i="20" s="1"/>
  <c r="RCQ244" i="20" s="1"/>
  <c r="RCM244" i="20" s="1"/>
  <c r="RCX244" i="20"/>
  <c r="RCT244" i="20" l="1"/>
  <c r="RCP244" i="20" s="1"/>
  <c r="RCL244" i="20" s="1"/>
  <c r="RCH244" i="20" s="1"/>
  <c r="RCS244" i="20"/>
  <c r="RCO244" i="20" l="1"/>
  <c r="RCK244" i="20" s="1"/>
  <c r="RCG244" i="20" s="1"/>
  <c r="RCC244" i="20" s="1"/>
  <c r="RCN244" i="20"/>
  <c r="RCJ244" i="20" l="1"/>
  <c r="RCF244" i="20" s="1"/>
  <c r="RCB244" i="20" s="1"/>
  <c r="RBX244" i="20" s="1"/>
  <c r="RCI244" i="20"/>
  <c r="RCE244" i="20" l="1"/>
  <c r="RCA244" i="20" s="1"/>
  <c r="RBW244" i="20" s="1"/>
  <c r="RBS244" i="20" s="1"/>
  <c r="RCD244" i="20"/>
  <c r="RBZ244" i="20" l="1"/>
  <c r="RBV244" i="20" s="1"/>
  <c r="RBR244" i="20" s="1"/>
  <c r="RBN244" i="20" s="1"/>
  <c r="RBY244" i="20"/>
  <c r="RBU244" i="20" l="1"/>
  <c r="RBQ244" i="20" s="1"/>
  <c r="RBM244" i="20" s="1"/>
  <c r="RBI244" i="20" s="1"/>
  <c r="RBT244" i="20"/>
  <c r="RBP244" i="20" l="1"/>
  <c r="RBL244" i="20" s="1"/>
  <c r="RBH244" i="20" s="1"/>
  <c r="RBD244" i="20" s="1"/>
  <c r="RBO244" i="20"/>
  <c r="RBK244" i="20" l="1"/>
  <c r="RBG244" i="20" s="1"/>
  <c r="RBC244" i="20" s="1"/>
  <c r="RAY244" i="20" s="1"/>
  <c r="RBJ244" i="20"/>
  <c r="RBF244" i="20" l="1"/>
  <c r="RBB244" i="20" s="1"/>
  <c r="RAX244" i="20" s="1"/>
  <c r="RAT244" i="20" s="1"/>
  <c r="RBE244" i="20"/>
  <c r="RBA244" i="20" l="1"/>
  <c r="RAW244" i="20" s="1"/>
  <c r="RAS244" i="20" s="1"/>
  <c r="RAO244" i="20" s="1"/>
  <c r="RAZ244" i="20"/>
  <c r="RAV244" i="20" l="1"/>
  <c r="RAR244" i="20" s="1"/>
  <c r="RAN244" i="20" s="1"/>
  <c r="RAJ244" i="20" s="1"/>
  <c r="RAU244" i="20"/>
  <c r="RAQ244" i="20" l="1"/>
  <c r="RAM244" i="20" s="1"/>
  <c r="RAI244" i="20" s="1"/>
  <c r="RAE244" i="20" s="1"/>
  <c r="RAP244" i="20"/>
  <c r="RAL244" i="20" l="1"/>
  <c r="RAH244" i="20" s="1"/>
  <c r="RAD244" i="20" s="1"/>
  <c r="QZZ244" i="20" s="1"/>
  <c r="RAK244" i="20"/>
  <c r="RAG244" i="20" l="1"/>
  <c r="RAC244" i="20" s="1"/>
  <c r="QZY244" i="20" s="1"/>
  <c r="QZU244" i="20" s="1"/>
  <c r="RAF244" i="20"/>
  <c r="RAB244" i="20" l="1"/>
  <c r="QZX244" i="20" s="1"/>
  <c r="QZT244" i="20" s="1"/>
  <c r="QZP244" i="20" s="1"/>
  <c r="RAA244" i="20"/>
  <c r="QZW244" i="20" l="1"/>
  <c r="QZS244" i="20" s="1"/>
  <c r="QZO244" i="20" s="1"/>
  <c r="QZK244" i="20" s="1"/>
  <c r="QZV244" i="20"/>
  <c r="QZR244" i="20" l="1"/>
  <c r="QZN244" i="20" s="1"/>
  <c r="QZJ244" i="20" s="1"/>
  <c r="QZF244" i="20" s="1"/>
  <c r="QZQ244" i="20"/>
  <c r="QZM244" i="20" l="1"/>
  <c r="QZI244" i="20" s="1"/>
  <c r="QZE244" i="20" s="1"/>
  <c r="QZA244" i="20" s="1"/>
  <c r="QZL244" i="20"/>
  <c r="QZH244" i="20" l="1"/>
  <c r="QZD244" i="20" s="1"/>
  <c r="QYZ244" i="20" s="1"/>
  <c r="QYV244" i="20" s="1"/>
  <c r="QZG244" i="20"/>
  <c r="QZC244" i="20" l="1"/>
  <c r="QYY244" i="20" s="1"/>
  <c r="QYU244" i="20" s="1"/>
  <c r="QYQ244" i="20" s="1"/>
  <c r="QZB244" i="20"/>
  <c r="QYX244" i="20" l="1"/>
  <c r="QYT244" i="20" s="1"/>
  <c r="QYP244" i="20" s="1"/>
  <c r="QYL244" i="20" s="1"/>
  <c r="QYW244" i="20"/>
  <c r="QYS244" i="20" l="1"/>
  <c r="QYO244" i="20" s="1"/>
  <c r="QYK244" i="20" s="1"/>
  <c r="QYG244" i="20" s="1"/>
  <c r="QYR244" i="20"/>
  <c r="QYN244" i="20" l="1"/>
  <c r="QYJ244" i="20" s="1"/>
  <c r="QYF244" i="20" s="1"/>
  <c r="QYB244" i="20" s="1"/>
  <c r="QYM244" i="20"/>
  <c r="QYI244" i="20" l="1"/>
  <c r="QYE244" i="20" s="1"/>
  <c r="QYA244" i="20" s="1"/>
  <c r="QXW244" i="20" s="1"/>
  <c r="QYH244" i="20"/>
  <c r="QYD244" i="20" l="1"/>
  <c r="QXZ244" i="20" s="1"/>
  <c r="QXV244" i="20" s="1"/>
  <c r="QXR244" i="20" s="1"/>
  <c r="QYC244" i="20"/>
  <c r="QXY244" i="20" l="1"/>
  <c r="QXU244" i="20" s="1"/>
  <c r="QXQ244" i="20" s="1"/>
  <c r="QXM244" i="20" s="1"/>
  <c r="QXX244" i="20"/>
  <c r="QXT244" i="20" l="1"/>
  <c r="QXP244" i="20" s="1"/>
  <c r="QXL244" i="20" s="1"/>
  <c r="QXH244" i="20" s="1"/>
  <c r="QXS244" i="20"/>
  <c r="QXO244" i="20" l="1"/>
  <c r="QXK244" i="20" s="1"/>
  <c r="QXG244" i="20" s="1"/>
  <c r="QXC244" i="20" s="1"/>
  <c r="QXN244" i="20"/>
  <c r="QXJ244" i="20" l="1"/>
  <c r="QXF244" i="20" s="1"/>
  <c r="QXB244" i="20" s="1"/>
  <c r="QWX244" i="20" s="1"/>
  <c r="QXI244" i="20"/>
  <c r="QXE244" i="20" l="1"/>
  <c r="QXA244" i="20" s="1"/>
  <c r="QWW244" i="20" s="1"/>
  <c r="QWS244" i="20" s="1"/>
  <c r="QXD244" i="20"/>
  <c r="QWZ244" i="20" l="1"/>
  <c r="QWV244" i="20" s="1"/>
  <c r="QWR244" i="20" s="1"/>
  <c r="QWN244" i="20" s="1"/>
  <c r="QWY244" i="20"/>
  <c r="QWU244" i="20" l="1"/>
  <c r="QWQ244" i="20" s="1"/>
  <c r="QWM244" i="20" s="1"/>
  <c r="QWI244" i="20" s="1"/>
  <c r="QWT244" i="20"/>
  <c r="QWP244" i="20" l="1"/>
  <c r="QWL244" i="20" s="1"/>
  <c r="QWH244" i="20" s="1"/>
  <c r="QWD244" i="20" s="1"/>
  <c r="QWO244" i="20"/>
  <c r="QWK244" i="20" l="1"/>
  <c r="QWG244" i="20" s="1"/>
  <c r="QWC244" i="20" s="1"/>
  <c r="QVY244" i="20" s="1"/>
  <c r="QWJ244" i="20"/>
  <c r="QWF244" i="20" l="1"/>
  <c r="QWB244" i="20" s="1"/>
  <c r="QVX244" i="20" s="1"/>
  <c r="QVT244" i="20" s="1"/>
  <c r="QWE244" i="20"/>
  <c r="QWA244" i="20" l="1"/>
  <c r="QVW244" i="20" s="1"/>
  <c r="QVS244" i="20" s="1"/>
  <c r="QVO244" i="20" s="1"/>
  <c r="QVZ244" i="20"/>
  <c r="QVV244" i="20" l="1"/>
  <c r="QVR244" i="20" s="1"/>
  <c r="QVN244" i="20" s="1"/>
  <c r="QVJ244" i="20" s="1"/>
  <c r="QVU244" i="20"/>
  <c r="QVQ244" i="20" l="1"/>
  <c r="QVM244" i="20" s="1"/>
  <c r="QVI244" i="20" s="1"/>
  <c r="QVE244" i="20" s="1"/>
  <c r="QVP244" i="20"/>
  <c r="QVL244" i="20" l="1"/>
  <c r="QVH244" i="20" s="1"/>
  <c r="QVD244" i="20" s="1"/>
  <c r="QUZ244" i="20" s="1"/>
  <c r="QVK244" i="20"/>
  <c r="QVG244" i="20" l="1"/>
  <c r="QVC244" i="20" s="1"/>
  <c r="QUY244" i="20" s="1"/>
  <c r="QUU244" i="20" s="1"/>
  <c r="QVF244" i="20"/>
  <c r="QVB244" i="20" l="1"/>
  <c r="QUX244" i="20" s="1"/>
  <c r="QUT244" i="20" s="1"/>
  <c r="QUP244" i="20" s="1"/>
  <c r="QVA244" i="20"/>
  <c r="QUW244" i="20" l="1"/>
  <c r="QUS244" i="20" s="1"/>
  <c r="QUO244" i="20" s="1"/>
  <c r="QUK244" i="20" s="1"/>
  <c r="QUV244" i="20"/>
  <c r="QUR244" i="20" l="1"/>
  <c r="QUN244" i="20" s="1"/>
  <c r="QUJ244" i="20" s="1"/>
  <c r="QUF244" i="20" s="1"/>
  <c r="QUQ244" i="20"/>
  <c r="QUM244" i="20" l="1"/>
  <c r="QUI244" i="20" s="1"/>
  <c r="QUE244" i="20" s="1"/>
  <c r="QUA244" i="20" s="1"/>
  <c r="QUL244" i="20"/>
  <c r="QUH244" i="20" l="1"/>
  <c r="QUD244" i="20" s="1"/>
  <c r="QTZ244" i="20" s="1"/>
  <c r="QTV244" i="20" s="1"/>
  <c r="QUG244" i="20"/>
  <c r="QUC244" i="20" l="1"/>
  <c r="QTY244" i="20" s="1"/>
  <c r="QTU244" i="20" s="1"/>
  <c r="QTQ244" i="20" s="1"/>
  <c r="QUB244" i="20"/>
  <c r="QTX244" i="20" l="1"/>
  <c r="QTT244" i="20" s="1"/>
  <c r="QTP244" i="20" s="1"/>
  <c r="QTL244" i="20" s="1"/>
  <c r="QTW244" i="20"/>
  <c r="QTS244" i="20" l="1"/>
  <c r="QTO244" i="20" s="1"/>
  <c r="QTK244" i="20" s="1"/>
  <c r="QTG244" i="20" s="1"/>
  <c r="QTR244" i="20"/>
  <c r="QTN244" i="20" l="1"/>
  <c r="QTJ244" i="20" s="1"/>
  <c r="QTF244" i="20" s="1"/>
  <c r="QTB244" i="20" s="1"/>
  <c r="QTM244" i="20"/>
  <c r="QTI244" i="20" l="1"/>
  <c r="QTE244" i="20" s="1"/>
  <c r="QTA244" i="20" s="1"/>
  <c r="QSW244" i="20" s="1"/>
  <c r="QTH244" i="20"/>
  <c r="QTD244" i="20" l="1"/>
  <c r="QSZ244" i="20" s="1"/>
  <c r="QSV244" i="20" s="1"/>
  <c r="QSR244" i="20" s="1"/>
  <c r="QTC244" i="20"/>
  <c r="QSY244" i="20" l="1"/>
  <c r="QSU244" i="20" s="1"/>
  <c r="QSQ244" i="20" s="1"/>
  <c r="QSM244" i="20" s="1"/>
  <c r="QSX244" i="20"/>
  <c r="QST244" i="20" l="1"/>
  <c r="QSP244" i="20" s="1"/>
  <c r="QSL244" i="20" s="1"/>
  <c r="QSH244" i="20" s="1"/>
  <c r="QSS244" i="20"/>
  <c r="QSO244" i="20" l="1"/>
  <c r="QSK244" i="20" s="1"/>
  <c r="QSG244" i="20" s="1"/>
  <c r="QSC244" i="20" s="1"/>
  <c r="QSN244" i="20"/>
  <c r="QSJ244" i="20" l="1"/>
  <c r="QSF244" i="20" s="1"/>
  <c r="QSB244" i="20" s="1"/>
  <c r="QRX244" i="20" s="1"/>
  <c r="QSI244" i="20"/>
  <c r="QSE244" i="20" l="1"/>
  <c r="QSA244" i="20" s="1"/>
  <c r="QRW244" i="20" s="1"/>
  <c r="QRS244" i="20" s="1"/>
  <c r="QSD244" i="20"/>
  <c r="QRZ244" i="20" l="1"/>
  <c r="QRV244" i="20" s="1"/>
  <c r="QRR244" i="20" s="1"/>
  <c r="QRN244" i="20" s="1"/>
  <c r="QRY244" i="20"/>
  <c r="QRU244" i="20" l="1"/>
  <c r="QRQ244" i="20" s="1"/>
  <c r="QRM244" i="20" s="1"/>
  <c r="QRI244" i="20" s="1"/>
  <c r="QRT244" i="20"/>
  <c r="QRP244" i="20" l="1"/>
  <c r="QRL244" i="20" s="1"/>
  <c r="QRH244" i="20" s="1"/>
  <c r="QRD244" i="20" s="1"/>
  <c r="QRO244" i="20"/>
  <c r="QRK244" i="20" l="1"/>
  <c r="QRG244" i="20" s="1"/>
  <c r="QRC244" i="20" s="1"/>
  <c r="QQY244" i="20" s="1"/>
  <c r="QRJ244" i="20"/>
  <c r="QRF244" i="20" l="1"/>
  <c r="QRB244" i="20" s="1"/>
  <c r="QQX244" i="20" s="1"/>
  <c r="QQT244" i="20" s="1"/>
  <c r="QRE244" i="20"/>
  <c r="QRA244" i="20" l="1"/>
  <c r="QQW244" i="20" s="1"/>
  <c r="QQS244" i="20" s="1"/>
  <c r="QQO244" i="20" s="1"/>
  <c r="QQZ244" i="20"/>
  <c r="QQV244" i="20" l="1"/>
  <c r="QQR244" i="20" s="1"/>
  <c r="QQN244" i="20" s="1"/>
  <c r="QQJ244" i="20" s="1"/>
  <c r="QQU244" i="20"/>
  <c r="QQQ244" i="20" l="1"/>
  <c r="QQM244" i="20" s="1"/>
  <c r="QQI244" i="20" s="1"/>
  <c r="QQE244" i="20" s="1"/>
  <c r="QQP244" i="20"/>
  <c r="QQL244" i="20" l="1"/>
  <c r="QQH244" i="20" s="1"/>
  <c r="QQD244" i="20" s="1"/>
  <c r="QPZ244" i="20" s="1"/>
  <c r="QQK244" i="20"/>
  <c r="QQG244" i="20" l="1"/>
  <c r="QQC244" i="20" s="1"/>
  <c r="QPY244" i="20" s="1"/>
  <c r="QPU244" i="20" s="1"/>
  <c r="QQF244" i="20"/>
  <c r="QQB244" i="20" l="1"/>
  <c r="QPX244" i="20" s="1"/>
  <c r="QPT244" i="20" s="1"/>
  <c r="QPP244" i="20" s="1"/>
  <c r="QQA244" i="20"/>
  <c r="QPW244" i="20" l="1"/>
  <c r="QPS244" i="20" s="1"/>
  <c r="QPO244" i="20" s="1"/>
  <c r="QPK244" i="20" s="1"/>
  <c r="QPV244" i="20"/>
  <c r="QPR244" i="20" l="1"/>
  <c r="QPN244" i="20" s="1"/>
  <c r="QPJ244" i="20" s="1"/>
  <c r="QPF244" i="20" s="1"/>
  <c r="QPQ244" i="20"/>
  <c r="QPM244" i="20" l="1"/>
  <c r="QPI244" i="20" s="1"/>
  <c r="QPE244" i="20" s="1"/>
  <c r="QPA244" i="20" s="1"/>
  <c r="QPL244" i="20"/>
  <c r="QPH244" i="20" l="1"/>
  <c r="QPD244" i="20" s="1"/>
  <c r="QOZ244" i="20" s="1"/>
  <c r="QOV244" i="20" s="1"/>
  <c r="QPG244" i="20"/>
  <c r="QPC244" i="20" l="1"/>
  <c r="QOY244" i="20" s="1"/>
  <c r="QOU244" i="20" s="1"/>
  <c r="QOQ244" i="20" s="1"/>
  <c r="QPB244" i="20"/>
  <c r="QOX244" i="20" l="1"/>
  <c r="QOT244" i="20" s="1"/>
  <c r="QOP244" i="20" s="1"/>
  <c r="QOL244" i="20" s="1"/>
  <c r="QOW244" i="20"/>
  <c r="QOS244" i="20" l="1"/>
  <c r="QOO244" i="20" s="1"/>
  <c r="QOK244" i="20" s="1"/>
  <c r="QOG244" i="20" s="1"/>
  <c r="QOR244" i="20"/>
  <c r="QON244" i="20" l="1"/>
  <c r="QOJ244" i="20" s="1"/>
  <c r="QOF244" i="20" s="1"/>
  <c r="QOB244" i="20" s="1"/>
  <c r="QOM244" i="20"/>
  <c r="QOI244" i="20" l="1"/>
  <c r="QOE244" i="20" s="1"/>
  <c r="QOA244" i="20" s="1"/>
  <c r="QNW244" i="20" s="1"/>
  <c r="QOH244" i="20"/>
  <c r="QOD244" i="20" l="1"/>
  <c r="QNZ244" i="20" s="1"/>
  <c r="QNV244" i="20" s="1"/>
  <c r="QNR244" i="20" s="1"/>
  <c r="QOC244" i="20"/>
  <c r="QNY244" i="20" l="1"/>
  <c r="QNU244" i="20" s="1"/>
  <c r="QNQ244" i="20" s="1"/>
  <c r="QNM244" i="20" s="1"/>
  <c r="QNX244" i="20"/>
  <c r="QNT244" i="20" l="1"/>
  <c r="QNP244" i="20" s="1"/>
  <c r="QNL244" i="20" s="1"/>
  <c r="QNH244" i="20" s="1"/>
  <c r="QNS244" i="20"/>
  <c r="QNO244" i="20" l="1"/>
  <c r="QNK244" i="20" s="1"/>
  <c r="QNG244" i="20" s="1"/>
  <c r="QNC244" i="20" s="1"/>
  <c r="QNN244" i="20"/>
  <c r="QNJ244" i="20" l="1"/>
  <c r="QNF244" i="20" s="1"/>
  <c r="QNB244" i="20" s="1"/>
  <c r="QMX244" i="20" s="1"/>
  <c r="QNI244" i="20"/>
  <c r="QNE244" i="20" l="1"/>
  <c r="QNA244" i="20" s="1"/>
  <c r="QMW244" i="20" s="1"/>
  <c r="QMS244" i="20" s="1"/>
  <c r="QND244" i="20"/>
  <c r="QMZ244" i="20" l="1"/>
  <c r="QMV244" i="20" s="1"/>
  <c r="QMR244" i="20" s="1"/>
  <c r="QMN244" i="20" s="1"/>
  <c r="QMY244" i="20"/>
  <c r="QMU244" i="20" l="1"/>
  <c r="QMQ244" i="20" s="1"/>
  <c r="QMM244" i="20" s="1"/>
  <c r="QMI244" i="20" s="1"/>
  <c r="QMT244" i="20"/>
  <c r="QMP244" i="20" l="1"/>
  <c r="QML244" i="20" s="1"/>
  <c r="QMH244" i="20" s="1"/>
  <c r="QMD244" i="20" s="1"/>
  <c r="QMO244" i="20"/>
  <c r="QMK244" i="20" l="1"/>
  <c r="QMG244" i="20" s="1"/>
  <c r="QMC244" i="20" s="1"/>
  <c r="QLY244" i="20" s="1"/>
  <c r="QMJ244" i="20"/>
  <c r="QMF244" i="20" l="1"/>
  <c r="QMB244" i="20" s="1"/>
  <c r="QLX244" i="20" s="1"/>
  <c r="QLT244" i="20" s="1"/>
  <c r="QME244" i="20"/>
  <c r="QMA244" i="20" l="1"/>
  <c r="QLW244" i="20" s="1"/>
  <c r="QLS244" i="20" s="1"/>
  <c r="QLO244" i="20" s="1"/>
  <c r="QLZ244" i="20"/>
  <c r="QLV244" i="20" l="1"/>
  <c r="QLR244" i="20" s="1"/>
  <c r="QLN244" i="20" s="1"/>
  <c r="QLJ244" i="20" s="1"/>
  <c r="QLU244" i="20"/>
  <c r="QLQ244" i="20" l="1"/>
  <c r="QLM244" i="20" s="1"/>
  <c r="QLI244" i="20" s="1"/>
  <c r="QLE244" i="20" s="1"/>
  <c r="QLP244" i="20"/>
  <c r="QLL244" i="20" l="1"/>
  <c r="QLH244" i="20" s="1"/>
  <c r="QLD244" i="20" s="1"/>
  <c r="QKZ244" i="20" s="1"/>
  <c r="QLK244" i="20"/>
  <c r="QLG244" i="20" l="1"/>
  <c r="QLC244" i="20" s="1"/>
  <c r="QKY244" i="20" s="1"/>
  <c r="QKU244" i="20" s="1"/>
  <c r="QLF244" i="20"/>
  <c r="QLB244" i="20" l="1"/>
  <c r="QKX244" i="20" s="1"/>
  <c r="QKT244" i="20" s="1"/>
  <c r="QKP244" i="20" s="1"/>
  <c r="QLA244" i="20"/>
  <c r="QKW244" i="20" l="1"/>
  <c r="QKS244" i="20" s="1"/>
  <c r="QKO244" i="20" s="1"/>
  <c r="QKK244" i="20" s="1"/>
  <c r="QKV244" i="20"/>
  <c r="QKR244" i="20" l="1"/>
  <c r="QKN244" i="20" s="1"/>
  <c r="QKJ244" i="20" s="1"/>
  <c r="QKF244" i="20" s="1"/>
  <c r="QKQ244" i="20"/>
  <c r="QKM244" i="20" l="1"/>
  <c r="QKI244" i="20" s="1"/>
  <c r="QKE244" i="20" s="1"/>
  <c r="QKA244" i="20" s="1"/>
  <c r="QKL244" i="20"/>
  <c r="QKH244" i="20" l="1"/>
  <c r="QKD244" i="20" s="1"/>
  <c r="QJZ244" i="20" s="1"/>
  <c r="QJV244" i="20" s="1"/>
  <c r="QKG244" i="20"/>
  <c r="QKC244" i="20" l="1"/>
  <c r="QJY244" i="20" s="1"/>
  <c r="QJU244" i="20" s="1"/>
  <c r="QJQ244" i="20" s="1"/>
  <c r="QKB244" i="20"/>
  <c r="QJX244" i="20" l="1"/>
  <c r="QJT244" i="20" s="1"/>
  <c r="QJP244" i="20" s="1"/>
  <c r="QJL244" i="20" s="1"/>
  <c r="QJW244" i="20"/>
  <c r="QJS244" i="20" l="1"/>
  <c r="QJO244" i="20" s="1"/>
  <c r="QJK244" i="20" s="1"/>
  <c r="QJG244" i="20" s="1"/>
  <c r="QJR244" i="20"/>
  <c r="QJN244" i="20" l="1"/>
  <c r="QJJ244" i="20" s="1"/>
  <c r="QJF244" i="20" s="1"/>
  <c r="QJB244" i="20" s="1"/>
  <c r="QJM244" i="20"/>
  <c r="QJI244" i="20" l="1"/>
  <c r="QJE244" i="20" s="1"/>
  <c r="QJA244" i="20" s="1"/>
  <c r="QIW244" i="20" s="1"/>
  <c r="QJH244" i="20"/>
  <c r="QJD244" i="20" l="1"/>
  <c r="QIZ244" i="20" s="1"/>
  <c r="QIV244" i="20" s="1"/>
  <c r="QIR244" i="20" s="1"/>
  <c r="QJC244" i="20"/>
  <c r="QIY244" i="20" l="1"/>
  <c r="QIU244" i="20" s="1"/>
  <c r="QIQ244" i="20" s="1"/>
  <c r="QIM244" i="20" s="1"/>
  <c r="QIX244" i="20"/>
  <c r="QIT244" i="20" l="1"/>
  <c r="QIP244" i="20" s="1"/>
  <c r="QIL244" i="20" s="1"/>
  <c r="QIH244" i="20" s="1"/>
  <c r="QIS244" i="20"/>
  <c r="QIO244" i="20" l="1"/>
  <c r="QIK244" i="20" s="1"/>
  <c r="QIG244" i="20" s="1"/>
  <c r="QIC244" i="20" s="1"/>
  <c r="QIN244" i="20"/>
  <c r="QIJ244" i="20" l="1"/>
  <c r="QIF244" i="20" s="1"/>
  <c r="QIB244" i="20" s="1"/>
  <c r="QHX244" i="20" s="1"/>
  <c r="QII244" i="20"/>
  <c r="QIE244" i="20" l="1"/>
  <c r="QIA244" i="20" s="1"/>
  <c r="QHW244" i="20" s="1"/>
  <c r="QHS244" i="20" s="1"/>
  <c r="QID244" i="20"/>
  <c r="QHZ244" i="20" l="1"/>
  <c r="QHV244" i="20" s="1"/>
  <c r="QHR244" i="20" s="1"/>
  <c r="QHN244" i="20" s="1"/>
  <c r="QHY244" i="20"/>
  <c r="QHU244" i="20" l="1"/>
  <c r="QHQ244" i="20" s="1"/>
  <c r="QHM244" i="20" s="1"/>
  <c r="QHI244" i="20" s="1"/>
  <c r="QHT244" i="20"/>
  <c r="QHP244" i="20" l="1"/>
  <c r="QHL244" i="20" s="1"/>
  <c r="QHH244" i="20" s="1"/>
  <c r="QHD244" i="20" s="1"/>
  <c r="QHO244" i="20"/>
  <c r="QHK244" i="20" l="1"/>
  <c r="QHG244" i="20" s="1"/>
  <c r="QHC244" i="20" s="1"/>
  <c r="QGY244" i="20" s="1"/>
  <c r="QHJ244" i="20"/>
  <c r="QHF244" i="20" l="1"/>
  <c r="QHB244" i="20" s="1"/>
  <c r="QGX244" i="20" s="1"/>
  <c r="QGT244" i="20" s="1"/>
  <c r="QHE244" i="20"/>
  <c r="QHA244" i="20" l="1"/>
  <c r="QGW244" i="20" s="1"/>
  <c r="QGS244" i="20" s="1"/>
  <c r="QGO244" i="20" s="1"/>
  <c r="QGZ244" i="20"/>
  <c r="QGV244" i="20" l="1"/>
  <c r="QGR244" i="20" s="1"/>
  <c r="QGN244" i="20" s="1"/>
  <c r="QGJ244" i="20" s="1"/>
  <c r="QGU244" i="20"/>
  <c r="QGQ244" i="20" l="1"/>
  <c r="QGM244" i="20" s="1"/>
  <c r="QGI244" i="20" s="1"/>
  <c r="QGE244" i="20" s="1"/>
  <c r="QGP244" i="20"/>
  <c r="QGL244" i="20" l="1"/>
  <c r="QGH244" i="20" s="1"/>
  <c r="QGD244" i="20" s="1"/>
  <c r="QFZ244" i="20" s="1"/>
  <c r="QGK244" i="20"/>
  <c r="QGG244" i="20" l="1"/>
  <c r="QGC244" i="20" s="1"/>
  <c r="QFY244" i="20" s="1"/>
  <c r="QFU244" i="20" s="1"/>
  <c r="QGF244" i="20"/>
  <c r="QGB244" i="20" l="1"/>
  <c r="QFX244" i="20" s="1"/>
  <c r="QFT244" i="20" s="1"/>
  <c r="QFP244" i="20" s="1"/>
  <c r="QGA244" i="20"/>
  <c r="QFW244" i="20" l="1"/>
  <c r="QFS244" i="20" s="1"/>
  <c r="QFO244" i="20" s="1"/>
  <c r="QFK244" i="20" s="1"/>
  <c r="QFV244" i="20"/>
  <c r="QFR244" i="20" l="1"/>
  <c r="QFN244" i="20" s="1"/>
  <c r="QFJ244" i="20" s="1"/>
  <c r="QFF244" i="20" s="1"/>
  <c r="QFQ244" i="20"/>
  <c r="QFM244" i="20" l="1"/>
  <c r="QFI244" i="20" s="1"/>
  <c r="QFE244" i="20" s="1"/>
  <c r="QFA244" i="20" s="1"/>
  <c r="QFL244" i="20"/>
  <c r="QFH244" i="20" l="1"/>
  <c r="QFD244" i="20" s="1"/>
  <c r="QEZ244" i="20" s="1"/>
  <c r="QEV244" i="20" s="1"/>
  <c r="QFG244" i="20"/>
  <c r="QFC244" i="20" l="1"/>
  <c r="QEY244" i="20" s="1"/>
  <c r="QEU244" i="20" s="1"/>
  <c r="QEQ244" i="20" s="1"/>
  <c r="QFB244" i="20"/>
  <c r="QEX244" i="20" l="1"/>
  <c r="QET244" i="20" s="1"/>
  <c r="QEP244" i="20" s="1"/>
  <c r="QEL244" i="20" s="1"/>
  <c r="QEW244" i="20"/>
  <c r="QES244" i="20" l="1"/>
  <c r="QEO244" i="20" s="1"/>
  <c r="QEK244" i="20" s="1"/>
  <c r="QEG244" i="20" s="1"/>
  <c r="QER244" i="20"/>
  <c r="QEN244" i="20" l="1"/>
  <c r="QEJ244" i="20" s="1"/>
  <c r="QEF244" i="20" s="1"/>
  <c r="QEB244" i="20" s="1"/>
  <c r="QEM244" i="20"/>
  <c r="QEI244" i="20" l="1"/>
  <c r="QEE244" i="20" s="1"/>
  <c r="QEA244" i="20" s="1"/>
  <c r="QDW244" i="20" s="1"/>
  <c r="QEH244" i="20"/>
  <c r="QED244" i="20" l="1"/>
  <c r="QDZ244" i="20" s="1"/>
  <c r="QDV244" i="20" s="1"/>
  <c r="QDR244" i="20" s="1"/>
  <c r="QEC244" i="20"/>
  <c r="QDY244" i="20" l="1"/>
  <c r="QDU244" i="20" s="1"/>
  <c r="QDQ244" i="20" s="1"/>
  <c r="QDM244" i="20" s="1"/>
  <c r="QDX244" i="20"/>
  <c r="QDT244" i="20" l="1"/>
  <c r="QDP244" i="20" s="1"/>
  <c r="QDL244" i="20" s="1"/>
  <c r="QDH244" i="20" s="1"/>
  <c r="QDS244" i="20"/>
  <c r="QDO244" i="20" l="1"/>
  <c r="QDK244" i="20" s="1"/>
  <c r="QDG244" i="20" s="1"/>
  <c r="QDC244" i="20" s="1"/>
  <c r="QDN244" i="20"/>
  <c r="QDJ244" i="20" l="1"/>
  <c r="QDF244" i="20" s="1"/>
  <c r="QDB244" i="20" s="1"/>
  <c r="QCX244" i="20" s="1"/>
  <c r="QDI244" i="20"/>
  <c r="QDE244" i="20" l="1"/>
  <c r="QDA244" i="20" s="1"/>
  <c r="QCW244" i="20" s="1"/>
  <c r="QCS244" i="20" s="1"/>
  <c r="QDD244" i="20"/>
  <c r="QCZ244" i="20" l="1"/>
  <c r="QCV244" i="20" s="1"/>
  <c r="QCR244" i="20" s="1"/>
  <c r="QCN244" i="20" s="1"/>
  <c r="QCY244" i="20"/>
  <c r="QCU244" i="20" l="1"/>
  <c r="QCQ244" i="20" s="1"/>
  <c r="QCM244" i="20" s="1"/>
  <c r="QCI244" i="20" s="1"/>
  <c r="QCT244" i="20"/>
  <c r="QCP244" i="20" l="1"/>
  <c r="QCL244" i="20" s="1"/>
  <c r="QCH244" i="20" s="1"/>
  <c r="QCD244" i="20" s="1"/>
  <c r="QCO244" i="20"/>
  <c r="QCK244" i="20" l="1"/>
  <c r="QCG244" i="20" s="1"/>
  <c r="QCC244" i="20" s="1"/>
  <c r="QBY244" i="20" s="1"/>
  <c r="QCJ244" i="20"/>
  <c r="QCF244" i="20" l="1"/>
  <c r="QCB244" i="20" s="1"/>
  <c r="QBX244" i="20" s="1"/>
  <c r="QBT244" i="20" s="1"/>
  <c r="QCE244" i="20"/>
  <c r="QCA244" i="20" l="1"/>
  <c r="QBW244" i="20" s="1"/>
  <c r="QBS244" i="20" s="1"/>
  <c r="QBO244" i="20" s="1"/>
  <c r="QBZ244" i="20"/>
  <c r="QBV244" i="20" l="1"/>
  <c r="QBR244" i="20" s="1"/>
  <c r="QBN244" i="20" s="1"/>
  <c r="QBJ244" i="20" s="1"/>
  <c r="QBU244" i="20"/>
  <c r="QBQ244" i="20" l="1"/>
  <c r="QBM244" i="20" s="1"/>
  <c r="QBI244" i="20" s="1"/>
  <c r="QBE244" i="20" s="1"/>
  <c r="QBP244" i="20"/>
  <c r="QBL244" i="20" l="1"/>
  <c r="QBH244" i="20" s="1"/>
  <c r="QBD244" i="20" s="1"/>
  <c r="QAZ244" i="20" s="1"/>
  <c r="QBK244" i="20"/>
  <c r="QBG244" i="20" l="1"/>
  <c r="QBC244" i="20" s="1"/>
  <c r="QAY244" i="20" s="1"/>
  <c r="QAU244" i="20" s="1"/>
  <c r="QBF244" i="20"/>
  <c r="QBB244" i="20" l="1"/>
  <c r="QAX244" i="20" s="1"/>
  <c r="QAT244" i="20" s="1"/>
  <c r="QAP244" i="20" s="1"/>
  <c r="QBA244" i="20"/>
  <c r="QAW244" i="20" l="1"/>
  <c r="QAS244" i="20" s="1"/>
  <c r="QAO244" i="20" s="1"/>
  <c r="QAK244" i="20" s="1"/>
  <c r="QAV244" i="20"/>
  <c r="QAR244" i="20" l="1"/>
  <c r="QAN244" i="20" s="1"/>
  <c r="QAJ244" i="20" s="1"/>
  <c r="QAF244" i="20" s="1"/>
  <c r="QAQ244" i="20"/>
  <c r="QAM244" i="20" l="1"/>
  <c r="QAI244" i="20" s="1"/>
  <c r="QAE244" i="20" s="1"/>
  <c r="QAA244" i="20" s="1"/>
  <c r="QAL244" i="20"/>
  <c r="QAH244" i="20" l="1"/>
  <c r="QAD244" i="20" s="1"/>
  <c r="PZZ244" i="20" s="1"/>
  <c r="PZV244" i="20" s="1"/>
  <c r="QAG244" i="20"/>
  <c r="QAC244" i="20" l="1"/>
  <c r="PZY244" i="20" s="1"/>
  <c r="PZU244" i="20" s="1"/>
  <c r="PZQ244" i="20" s="1"/>
  <c r="QAB244" i="20"/>
  <c r="PZX244" i="20" l="1"/>
  <c r="PZT244" i="20" s="1"/>
  <c r="PZP244" i="20" s="1"/>
  <c r="PZL244" i="20" s="1"/>
  <c r="PZW244" i="20"/>
  <c r="PZS244" i="20" l="1"/>
  <c r="PZO244" i="20" s="1"/>
  <c r="PZK244" i="20" s="1"/>
  <c r="PZG244" i="20" s="1"/>
  <c r="PZR244" i="20"/>
  <c r="PZN244" i="20" l="1"/>
  <c r="PZJ244" i="20" s="1"/>
  <c r="PZF244" i="20" s="1"/>
  <c r="PZB244" i="20" s="1"/>
  <c r="PZM244" i="20"/>
  <c r="PZI244" i="20" l="1"/>
  <c r="PZE244" i="20" s="1"/>
  <c r="PZA244" i="20" s="1"/>
  <c r="PYW244" i="20" s="1"/>
  <c r="PZH244" i="20"/>
  <c r="PZD244" i="20" l="1"/>
  <c r="PYZ244" i="20" s="1"/>
  <c r="PYV244" i="20" s="1"/>
  <c r="PYR244" i="20" s="1"/>
  <c r="PZC244" i="20"/>
  <c r="PYY244" i="20" l="1"/>
  <c r="PYU244" i="20" s="1"/>
  <c r="PYQ244" i="20" s="1"/>
  <c r="PYM244" i="20" s="1"/>
  <c r="PYX244" i="20"/>
  <c r="PYT244" i="20" l="1"/>
  <c r="PYP244" i="20" s="1"/>
  <c r="PYL244" i="20" s="1"/>
  <c r="PYH244" i="20" s="1"/>
  <c r="PYS244" i="20"/>
  <c r="PYO244" i="20" l="1"/>
  <c r="PYK244" i="20" s="1"/>
  <c r="PYG244" i="20" s="1"/>
  <c r="PYC244" i="20" s="1"/>
  <c r="PYN244" i="20"/>
  <c r="PYJ244" i="20" l="1"/>
  <c r="PYF244" i="20" s="1"/>
  <c r="PYB244" i="20" s="1"/>
  <c r="PXX244" i="20" s="1"/>
  <c r="PYI244" i="20"/>
  <c r="PYE244" i="20" l="1"/>
  <c r="PYA244" i="20" s="1"/>
  <c r="PXW244" i="20" s="1"/>
  <c r="PXS244" i="20" s="1"/>
  <c r="PYD244" i="20"/>
  <c r="PXZ244" i="20" l="1"/>
  <c r="PXV244" i="20" s="1"/>
  <c r="PXR244" i="20" s="1"/>
  <c r="PXN244" i="20" s="1"/>
  <c r="PXY244" i="20"/>
  <c r="PXU244" i="20" l="1"/>
  <c r="PXQ244" i="20" s="1"/>
  <c r="PXM244" i="20" s="1"/>
  <c r="PXI244" i="20" s="1"/>
  <c r="PXT244" i="20"/>
  <c r="PXP244" i="20" l="1"/>
  <c r="PXL244" i="20" s="1"/>
  <c r="PXH244" i="20" s="1"/>
  <c r="PXD244" i="20" s="1"/>
  <c r="PXO244" i="20"/>
  <c r="PXK244" i="20" l="1"/>
  <c r="PXG244" i="20" s="1"/>
  <c r="PXC244" i="20" s="1"/>
  <c r="PWY244" i="20" s="1"/>
  <c r="PXJ244" i="20"/>
  <c r="PXF244" i="20" l="1"/>
  <c r="PXB244" i="20" s="1"/>
  <c r="PWX244" i="20" s="1"/>
  <c r="PWT244" i="20" s="1"/>
  <c r="PXE244" i="20"/>
  <c r="PXA244" i="20" l="1"/>
  <c r="PWW244" i="20" s="1"/>
  <c r="PWS244" i="20" s="1"/>
  <c r="PWO244" i="20" s="1"/>
  <c r="PWZ244" i="20"/>
  <c r="PWV244" i="20" l="1"/>
  <c r="PWR244" i="20" s="1"/>
  <c r="PWN244" i="20" s="1"/>
  <c r="PWJ244" i="20" s="1"/>
  <c r="PWU244" i="20"/>
  <c r="PWQ244" i="20" l="1"/>
  <c r="PWM244" i="20" s="1"/>
  <c r="PWI244" i="20" s="1"/>
  <c r="PWE244" i="20" s="1"/>
  <c r="PWP244" i="20"/>
  <c r="PWL244" i="20" l="1"/>
  <c r="PWH244" i="20" s="1"/>
  <c r="PWD244" i="20" s="1"/>
  <c r="PVZ244" i="20" s="1"/>
  <c r="PWK244" i="20"/>
  <c r="PWG244" i="20" l="1"/>
  <c r="PWC244" i="20" s="1"/>
  <c r="PVY244" i="20" s="1"/>
  <c r="PVU244" i="20" s="1"/>
  <c r="PWF244" i="20"/>
  <c r="PWB244" i="20" l="1"/>
  <c r="PVX244" i="20" s="1"/>
  <c r="PVT244" i="20" s="1"/>
  <c r="PVP244" i="20" s="1"/>
  <c r="PWA244" i="20"/>
  <c r="PVW244" i="20" l="1"/>
  <c r="PVS244" i="20" s="1"/>
  <c r="PVO244" i="20" s="1"/>
  <c r="PVK244" i="20" s="1"/>
  <c r="PVV244" i="20"/>
  <c r="PVR244" i="20" l="1"/>
  <c r="PVN244" i="20" s="1"/>
  <c r="PVJ244" i="20" s="1"/>
  <c r="PVF244" i="20" s="1"/>
  <c r="PVQ244" i="20"/>
  <c r="PVM244" i="20" l="1"/>
  <c r="PVI244" i="20" s="1"/>
  <c r="PVE244" i="20" s="1"/>
  <c r="PVA244" i="20" s="1"/>
  <c r="PVL244" i="20"/>
  <c r="PVH244" i="20" l="1"/>
  <c r="PVD244" i="20" s="1"/>
  <c r="PUZ244" i="20" s="1"/>
  <c r="PUV244" i="20" s="1"/>
  <c r="PVG244" i="20"/>
  <c r="PVC244" i="20" l="1"/>
  <c r="PUY244" i="20" s="1"/>
  <c r="PUU244" i="20" s="1"/>
  <c r="PUQ244" i="20" s="1"/>
  <c r="PVB244" i="20"/>
  <c r="PUX244" i="20" l="1"/>
  <c r="PUT244" i="20" s="1"/>
  <c r="PUP244" i="20" s="1"/>
  <c r="PUL244" i="20" s="1"/>
  <c r="PUW244" i="20"/>
  <c r="PUS244" i="20" l="1"/>
  <c r="PUO244" i="20" s="1"/>
  <c r="PUK244" i="20" s="1"/>
  <c r="PUG244" i="20" s="1"/>
  <c r="PUR244" i="20"/>
  <c r="PUN244" i="20" l="1"/>
  <c r="PUJ244" i="20" s="1"/>
  <c r="PUF244" i="20" s="1"/>
  <c r="PUB244" i="20" s="1"/>
  <c r="PUM244" i="20"/>
  <c r="PUI244" i="20" l="1"/>
  <c r="PUE244" i="20" s="1"/>
  <c r="PUA244" i="20" s="1"/>
  <c r="PTW244" i="20" s="1"/>
  <c r="PUH244" i="20"/>
  <c r="PUD244" i="20" l="1"/>
  <c r="PTZ244" i="20" s="1"/>
  <c r="PTV244" i="20" s="1"/>
  <c r="PTR244" i="20" s="1"/>
  <c r="PUC244" i="20"/>
  <c r="PTY244" i="20" l="1"/>
  <c r="PTU244" i="20" s="1"/>
  <c r="PTQ244" i="20" s="1"/>
  <c r="PTM244" i="20" s="1"/>
  <c r="PTX244" i="20"/>
  <c r="PTT244" i="20" l="1"/>
  <c r="PTP244" i="20" s="1"/>
  <c r="PTL244" i="20" s="1"/>
  <c r="PTH244" i="20" s="1"/>
  <c r="PTS244" i="20"/>
  <c r="PTO244" i="20" l="1"/>
  <c r="PTK244" i="20" s="1"/>
  <c r="PTG244" i="20" s="1"/>
  <c r="PTC244" i="20" s="1"/>
  <c r="PTN244" i="20"/>
  <c r="PTJ244" i="20" l="1"/>
  <c r="PTF244" i="20" s="1"/>
  <c r="PTB244" i="20" s="1"/>
  <c r="PSX244" i="20" s="1"/>
  <c r="PTI244" i="20"/>
  <c r="PTE244" i="20" l="1"/>
  <c r="PTA244" i="20" s="1"/>
  <c r="PSW244" i="20" s="1"/>
  <c r="PSS244" i="20" s="1"/>
  <c r="PTD244" i="20"/>
  <c r="PSZ244" i="20" l="1"/>
  <c r="PSV244" i="20" s="1"/>
  <c r="PSR244" i="20" s="1"/>
  <c r="PSN244" i="20" s="1"/>
  <c r="PSY244" i="20"/>
  <c r="PSU244" i="20" l="1"/>
  <c r="PSQ244" i="20" s="1"/>
  <c r="PSM244" i="20" s="1"/>
  <c r="PSI244" i="20" s="1"/>
  <c r="PST244" i="20"/>
  <c r="PSP244" i="20" l="1"/>
  <c r="PSL244" i="20" s="1"/>
  <c r="PSH244" i="20" s="1"/>
  <c r="PSD244" i="20" s="1"/>
  <c r="PSO244" i="20"/>
  <c r="PSK244" i="20" l="1"/>
  <c r="PSG244" i="20" s="1"/>
  <c r="PSC244" i="20" s="1"/>
  <c r="PRY244" i="20" s="1"/>
  <c r="PSJ244" i="20"/>
  <c r="PSF244" i="20" l="1"/>
  <c r="PSB244" i="20" s="1"/>
  <c r="PRX244" i="20" s="1"/>
  <c r="PRT244" i="20" s="1"/>
  <c r="PSE244" i="20"/>
  <c r="PSA244" i="20" l="1"/>
  <c r="PRW244" i="20" s="1"/>
  <c r="PRS244" i="20" s="1"/>
  <c r="PRO244" i="20" s="1"/>
  <c r="PRZ244" i="20"/>
  <c r="PRV244" i="20" l="1"/>
  <c r="PRR244" i="20" s="1"/>
  <c r="PRN244" i="20" s="1"/>
  <c r="PRJ244" i="20" s="1"/>
  <c r="PRU244" i="20"/>
  <c r="PRQ244" i="20" l="1"/>
  <c r="PRM244" i="20" s="1"/>
  <c r="PRI244" i="20" s="1"/>
  <c r="PRE244" i="20" s="1"/>
  <c r="PRP244" i="20"/>
  <c r="PRL244" i="20" l="1"/>
  <c r="PRH244" i="20" s="1"/>
  <c r="PRD244" i="20" s="1"/>
  <c r="PQZ244" i="20" s="1"/>
  <c r="PRK244" i="20"/>
  <c r="PRG244" i="20" l="1"/>
  <c r="PRC244" i="20" s="1"/>
  <c r="PQY244" i="20" s="1"/>
  <c r="PQU244" i="20" s="1"/>
  <c r="PRF244" i="20"/>
  <c r="PRB244" i="20" l="1"/>
  <c r="PQX244" i="20" s="1"/>
  <c r="PQT244" i="20" s="1"/>
  <c r="PQP244" i="20" s="1"/>
  <c r="PRA244" i="20"/>
  <c r="PQW244" i="20" l="1"/>
  <c r="PQS244" i="20" s="1"/>
  <c r="PQO244" i="20" s="1"/>
  <c r="PQK244" i="20" s="1"/>
  <c r="PQV244" i="20"/>
  <c r="PQR244" i="20" l="1"/>
  <c r="PQN244" i="20" s="1"/>
  <c r="PQJ244" i="20" s="1"/>
  <c r="PQF244" i="20" s="1"/>
  <c r="PQQ244" i="20"/>
  <c r="PQM244" i="20" l="1"/>
  <c r="PQI244" i="20" s="1"/>
  <c r="PQE244" i="20" s="1"/>
  <c r="PQA244" i="20" s="1"/>
  <c r="PQL244" i="20"/>
  <c r="PQH244" i="20" l="1"/>
  <c r="PQD244" i="20" s="1"/>
  <c r="PPZ244" i="20" s="1"/>
  <c r="PPV244" i="20" s="1"/>
  <c r="PQG244" i="20"/>
  <c r="PQC244" i="20" l="1"/>
  <c r="PPY244" i="20" s="1"/>
  <c r="PPU244" i="20" s="1"/>
  <c r="PPQ244" i="20" s="1"/>
  <c r="PQB244" i="20"/>
  <c r="PPX244" i="20" l="1"/>
  <c r="PPT244" i="20" s="1"/>
  <c r="PPP244" i="20" s="1"/>
  <c r="PPL244" i="20" s="1"/>
  <c r="PPW244" i="20"/>
  <c r="PPS244" i="20" l="1"/>
  <c r="PPO244" i="20" s="1"/>
  <c r="PPK244" i="20" s="1"/>
  <c r="PPG244" i="20" s="1"/>
  <c r="PPR244" i="20"/>
  <c r="PPN244" i="20" l="1"/>
  <c r="PPJ244" i="20" s="1"/>
  <c r="PPF244" i="20" s="1"/>
  <c r="PPB244" i="20" s="1"/>
  <c r="PPM244" i="20"/>
  <c r="PPI244" i="20" l="1"/>
  <c r="PPE244" i="20" s="1"/>
  <c r="PPA244" i="20" s="1"/>
  <c r="POW244" i="20" s="1"/>
  <c r="PPH244" i="20"/>
  <c r="PPD244" i="20" l="1"/>
  <c r="POZ244" i="20" s="1"/>
  <c r="POV244" i="20" s="1"/>
  <c r="POR244" i="20" s="1"/>
  <c r="PPC244" i="20"/>
  <c r="POY244" i="20" l="1"/>
  <c r="POU244" i="20" s="1"/>
  <c r="POQ244" i="20" s="1"/>
  <c r="POM244" i="20" s="1"/>
  <c r="POX244" i="20"/>
  <c r="POT244" i="20" l="1"/>
  <c r="POP244" i="20" s="1"/>
  <c r="POL244" i="20" s="1"/>
  <c r="POH244" i="20" s="1"/>
  <c r="POS244" i="20"/>
  <c r="POO244" i="20" l="1"/>
  <c r="POK244" i="20" s="1"/>
  <c r="POG244" i="20" s="1"/>
  <c r="POC244" i="20" s="1"/>
  <c r="PON244" i="20"/>
  <c r="POJ244" i="20" l="1"/>
  <c r="POF244" i="20" s="1"/>
  <c r="POB244" i="20" s="1"/>
  <c r="PNX244" i="20" s="1"/>
  <c r="POI244" i="20"/>
  <c r="POE244" i="20" l="1"/>
  <c r="POA244" i="20" s="1"/>
  <c r="PNW244" i="20" s="1"/>
  <c r="PNS244" i="20" s="1"/>
  <c r="POD244" i="20"/>
  <c r="PNZ244" i="20" l="1"/>
  <c r="PNV244" i="20" s="1"/>
  <c r="PNR244" i="20" s="1"/>
  <c r="PNN244" i="20" s="1"/>
  <c r="PNY244" i="20"/>
  <c r="PNU244" i="20" l="1"/>
  <c r="PNQ244" i="20" s="1"/>
  <c r="PNM244" i="20" s="1"/>
  <c r="PNI244" i="20" s="1"/>
  <c r="PNT244" i="20"/>
  <c r="PNP244" i="20" l="1"/>
  <c r="PNL244" i="20" s="1"/>
  <c r="PNH244" i="20" s="1"/>
  <c r="PND244" i="20" s="1"/>
  <c r="PNO244" i="20"/>
  <c r="PNK244" i="20" l="1"/>
  <c r="PNG244" i="20" s="1"/>
  <c r="PNC244" i="20" s="1"/>
  <c r="PMY244" i="20" s="1"/>
  <c r="PNJ244" i="20"/>
  <c r="PNF244" i="20" l="1"/>
  <c r="PNB244" i="20" s="1"/>
  <c r="PMX244" i="20" s="1"/>
  <c r="PMT244" i="20" s="1"/>
  <c r="PNE244" i="20"/>
  <c r="PNA244" i="20" l="1"/>
  <c r="PMW244" i="20" s="1"/>
  <c r="PMS244" i="20" s="1"/>
  <c r="PMO244" i="20" s="1"/>
  <c r="PMZ244" i="20"/>
  <c r="PMV244" i="20" l="1"/>
  <c r="PMR244" i="20" s="1"/>
  <c r="PMN244" i="20" s="1"/>
  <c r="PMJ244" i="20" s="1"/>
  <c r="PMU244" i="20"/>
  <c r="PMQ244" i="20" l="1"/>
  <c r="PMM244" i="20" s="1"/>
  <c r="PMI244" i="20" s="1"/>
  <c r="PME244" i="20" s="1"/>
  <c r="PMP244" i="20"/>
  <c r="PML244" i="20" l="1"/>
  <c r="PMH244" i="20" s="1"/>
  <c r="PMD244" i="20" s="1"/>
  <c r="PLZ244" i="20" s="1"/>
  <c r="PMK244" i="20"/>
  <c r="PMG244" i="20" l="1"/>
  <c r="PMC244" i="20" s="1"/>
  <c r="PLY244" i="20" s="1"/>
  <c r="PLU244" i="20" s="1"/>
  <c r="PMF244" i="20"/>
  <c r="PMB244" i="20" l="1"/>
  <c r="PLX244" i="20" s="1"/>
  <c r="PLT244" i="20" s="1"/>
  <c r="PLP244" i="20" s="1"/>
  <c r="PMA244" i="20"/>
  <c r="PLW244" i="20" l="1"/>
  <c r="PLS244" i="20" s="1"/>
  <c r="PLO244" i="20" s="1"/>
  <c r="PLK244" i="20" s="1"/>
  <c r="PLV244" i="20"/>
  <c r="PLR244" i="20" l="1"/>
  <c r="PLN244" i="20" s="1"/>
  <c r="PLJ244" i="20" s="1"/>
  <c r="PLF244" i="20" s="1"/>
  <c r="PLQ244" i="20"/>
  <c r="PLM244" i="20" l="1"/>
  <c r="PLI244" i="20" s="1"/>
  <c r="PLE244" i="20" s="1"/>
  <c r="PLA244" i="20" s="1"/>
  <c r="PLL244" i="20"/>
  <c r="PLH244" i="20" l="1"/>
  <c r="PLD244" i="20" s="1"/>
  <c r="PKZ244" i="20" s="1"/>
  <c r="PKV244" i="20" s="1"/>
  <c r="PLG244" i="20"/>
  <c r="PLC244" i="20" l="1"/>
  <c r="PKY244" i="20" s="1"/>
  <c r="PKU244" i="20" s="1"/>
  <c r="PKQ244" i="20" s="1"/>
  <c r="PLB244" i="20"/>
  <c r="PKX244" i="20" l="1"/>
  <c r="PKT244" i="20" s="1"/>
  <c r="PKP244" i="20" s="1"/>
  <c r="PKL244" i="20" s="1"/>
  <c r="PKW244" i="20"/>
  <c r="PKS244" i="20" l="1"/>
  <c r="PKO244" i="20" s="1"/>
  <c r="PKK244" i="20" s="1"/>
  <c r="PKG244" i="20" s="1"/>
  <c r="PKR244" i="20"/>
  <c r="PKN244" i="20" l="1"/>
  <c r="PKJ244" i="20" s="1"/>
  <c r="PKF244" i="20" s="1"/>
  <c r="PKB244" i="20" s="1"/>
  <c r="PKM244" i="20"/>
  <c r="PKI244" i="20" l="1"/>
  <c r="PKE244" i="20" s="1"/>
  <c r="PKA244" i="20" s="1"/>
  <c r="PJW244" i="20" s="1"/>
  <c r="PKH244" i="20"/>
  <c r="PKD244" i="20" l="1"/>
  <c r="PJZ244" i="20" s="1"/>
  <c r="PJV244" i="20" s="1"/>
  <c r="PJR244" i="20" s="1"/>
  <c r="PKC244" i="20"/>
  <c r="PJY244" i="20" l="1"/>
  <c r="PJU244" i="20" s="1"/>
  <c r="PJQ244" i="20" s="1"/>
  <c r="PJM244" i="20" s="1"/>
  <c r="PJX244" i="20"/>
  <c r="PJT244" i="20" l="1"/>
  <c r="PJP244" i="20" s="1"/>
  <c r="PJL244" i="20" s="1"/>
  <c r="PJH244" i="20" s="1"/>
  <c r="PJS244" i="20"/>
  <c r="PJO244" i="20" l="1"/>
  <c r="PJK244" i="20" s="1"/>
  <c r="PJG244" i="20" s="1"/>
  <c r="PJC244" i="20" s="1"/>
  <c r="PJN244" i="20"/>
  <c r="PJJ244" i="20" l="1"/>
  <c r="PJF244" i="20" s="1"/>
  <c r="PJB244" i="20" s="1"/>
  <c r="PIX244" i="20" s="1"/>
  <c r="PJI244" i="20"/>
  <c r="PJE244" i="20" l="1"/>
  <c r="PJA244" i="20" s="1"/>
  <c r="PIW244" i="20" s="1"/>
  <c r="PIS244" i="20" s="1"/>
  <c r="PJD244" i="20"/>
  <c r="PIZ244" i="20" l="1"/>
  <c r="PIV244" i="20" s="1"/>
  <c r="PIR244" i="20" s="1"/>
  <c r="PIN244" i="20" s="1"/>
  <c r="PIY244" i="20"/>
  <c r="PIU244" i="20" l="1"/>
  <c r="PIQ244" i="20" s="1"/>
  <c r="PIM244" i="20" s="1"/>
  <c r="PII244" i="20" s="1"/>
  <c r="PIT244" i="20"/>
  <c r="PIP244" i="20" l="1"/>
  <c r="PIL244" i="20" s="1"/>
  <c r="PIH244" i="20" s="1"/>
  <c r="PID244" i="20" s="1"/>
  <c r="PIO244" i="20"/>
  <c r="PIK244" i="20" l="1"/>
  <c r="PIG244" i="20" s="1"/>
  <c r="PIC244" i="20" s="1"/>
  <c r="PHY244" i="20" s="1"/>
  <c r="PIJ244" i="20"/>
  <c r="PIF244" i="20" l="1"/>
  <c r="PIB244" i="20" s="1"/>
  <c r="PHX244" i="20" s="1"/>
  <c r="PHT244" i="20" s="1"/>
  <c r="PIE244" i="20"/>
  <c r="PIA244" i="20" l="1"/>
  <c r="PHW244" i="20" s="1"/>
  <c r="PHS244" i="20" s="1"/>
  <c r="PHO244" i="20" s="1"/>
  <c r="PHZ244" i="20"/>
  <c r="PHV244" i="20" l="1"/>
  <c r="PHR244" i="20" s="1"/>
  <c r="PHN244" i="20" s="1"/>
  <c r="PHJ244" i="20" s="1"/>
  <c r="PHU244" i="20"/>
  <c r="PHQ244" i="20" l="1"/>
  <c r="PHM244" i="20" s="1"/>
  <c r="PHI244" i="20" s="1"/>
  <c r="PHE244" i="20" s="1"/>
  <c r="PHP244" i="20"/>
  <c r="PHL244" i="20" l="1"/>
  <c r="PHH244" i="20" s="1"/>
  <c r="PHD244" i="20" s="1"/>
  <c r="PGZ244" i="20" s="1"/>
  <c r="PHK244" i="20"/>
  <c r="PHG244" i="20" l="1"/>
  <c r="PHC244" i="20" s="1"/>
  <c r="PGY244" i="20" s="1"/>
  <c r="PGU244" i="20" s="1"/>
  <c r="PHF244" i="20"/>
  <c r="PHB244" i="20" l="1"/>
  <c r="PGX244" i="20" s="1"/>
  <c r="PGT244" i="20" s="1"/>
  <c r="PGP244" i="20" s="1"/>
  <c r="PHA244" i="20"/>
  <c r="PGW244" i="20" l="1"/>
  <c r="PGS244" i="20" s="1"/>
  <c r="PGO244" i="20" s="1"/>
  <c r="PGK244" i="20" s="1"/>
  <c r="PGV244" i="20"/>
  <c r="PGR244" i="20" l="1"/>
  <c r="PGN244" i="20" s="1"/>
  <c r="PGJ244" i="20" s="1"/>
  <c r="PGF244" i="20" s="1"/>
  <c r="PGQ244" i="20"/>
  <c r="PGM244" i="20" l="1"/>
  <c r="PGI244" i="20" s="1"/>
  <c r="PGE244" i="20" s="1"/>
  <c r="PGA244" i="20" s="1"/>
  <c r="PGL244" i="20"/>
  <c r="PGH244" i="20" l="1"/>
  <c r="PGD244" i="20" s="1"/>
  <c r="PFZ244" i="20" s="1"/>
  <c r="PFV244" i="20" s="1"/>
  <c r="PGG244" i="20"/>
  <c r="PGC244" i="20" l="1"/>
  <c r="PFY244" i="20" s="1"/>
  <c r="PFU244" i="20" s="1"/>
  <c r="PFQ244" i="20" s="1"/>
  <c r="PGB244" i="20"/>
  <c r="PFX244" i="20" l="1"/>
  <c r="PFT244" i="20" s="1"/>
  <c r="PFP244" i="20" s="1"/>
  <c r="PFL244" i="20" s="1"/>
  <c r="PFW244" i="20"/>
  <c r="PFS244" i="20" l="1"/>
  <c r="PFO244" i="20" s="1"/>
  <c r="PFK244" i="20" s="1"/>
  <c r="PFG244" i="20" s="1"/>
  <c r="PFR244" i="20"/>
  <c r="PFN244" i="20" l="1"/>
  <c r="PFJ244" i="20" s="1"/>
  <c r="PFF244" i="20" s="1"/>
  <c r="PFB244" i="20" s="1"/>
  <c r="PFM244" i="20"/>
  <c r="PFI244" i="20" l="1"/>
  <c r="PFE244" i="20" s="1"/>
  <c r="PFA244" i="20" s="1"/>
  <c r="PEW244" i="20" s="1"/>
  <c r="PFH244" i="20"/>
  <c r="PFD244" i="20" l="1"/>
  <c r="PEZ244" i="20" s="1"/>
  <c r="PEV244" i="20" s="1"/>
  <c r="PER244" i="20" s="1"/>
  <c r="PFC244" i="20"/>
  <c r="PEY244" i="20" l="1"/>
  <c r="PEU244" i="20" s="1"/>
  <c r="PEQ244" i="20" s="1"/>
  <c r="PEM244" i="20" s="1"/>
  <c r="PEX244" i="20"/>
  <c r="PET244" i="20" l="1"/>
  <c r="PEP244" i="20" s="1"/>
  <c r="PEL244" i="20" s="1"/>
  <c r="PEH244" i="20" s="1"/>
  <c r="PES244" i="20"/>
  <c r="PEO244" i="20" l="1"/>
  <c r="PEK244" i="20" s="1"/>
  <c r="PEG244" i="20" s="1"/>
  <c r="PEC244" i="20" s="1"/>
  <c r="PEN244" i="20"/>
  <c r="PEJ244" i="20" l="1"/>
  <c r="PEF244" i="20" s="1"/>
  <c r="PEB244" i="20" s="1"/>
  <c r="PDX244" i="20" s="1"/>
  <c r="PEI244" i="20"/>
  <c r="PEE244" i="20" l="1"/>
  <c r="PEA244" i="20" s="1"/>
  <c r="PDW244" i="20" s="1"/>
  <c r="PDS244" i="20" s="1"/>
  <c r="PED244" i="20"/>
  <c r="PDZ244" i="20" l="1"/>
  <c r="PDV244" i="20" s="1"/>
  <c r="PDR244" i="20" s="1"/>
  <c r="PDN244" i="20" s="1"/>
  <c r="PDY244" i="20"/>
  <c r="PDU244" i="20" l="1"/>
  <c r="PDQ244" i="20" s="1"/>
  <c r="PDM244" i="20" s="1"/>
  <c r="PDI244" i="20" s="1"/>
  <c r="PDT244" i="20"/>
  <c r="PDP244" i="20" l="1"/>
  <c r="PDL244" i="20" s="1"/>
  <c r="PDH244" i="20" s="1"/>
  <c r="PDD244" i="20" s="1"/>
  <c r="PDO244" i="20"/>
  <c r="PDK244" i="20" l="1"/>
  <c r="PDG244" i="20" s="1"/>
  <c r="PDC244" i="20" s="1"/>
  <c r="PCY244" i="20" s="1"/>
  <c r="PDJ244" i="20"/>
  <c r="PDF244" i="20" l="1"/>
  <c r="PDB244" i="20" s="1"/>
  <c r="PCX244" i="20" s="1"/>
  <c r="PCT244" i="20" s="1"/>
  <c r="PDE244" i="20"/>
  <c r="PDA244" i="20" l="1"/>
  <c r="PCW244" i="20" s="1"/>
  <c r="PCS244" i="20" s="1"/>
  <c r="PCO244" i="20" s="1"/>
  <c r="PCZ244" i="20"/>
  <c r="PCV244" i="20" l="1"/>
  <c r="PCR244" i="20" s="1"/>
  <c r="PCN244" i="20" s="1"/>
  <c r="PCJ244" i="20" s="1"/>
  <c r="PCU244" i="20"/>
  <c r="PCQ244" i="20" l="1"/>
  <c r="PCM244" i="20" s="1"/>
  <c r="PCI244" i="20" s="1"/>
  <c r="PCE244" i="20" s="1"/>
  <c r="PCP244" i="20"/>
  <c r="PCL244" i="20" l="1"/>
  <c r="PCH244" i="20" s="1"/>
  <c r="PCD244" i="20" s="1"/>
  <c r="PBZ244" i="20" s="1"/>
  <c r="PCK244" i="20"/>
  <c r="PCG244" i="20" l="1"/>
  <c r="PCC244" i="20" s="1"/>
  <c r="PBY244" i="20" s="1"/>
  <c r="PBU244" i="20" s="1"/>
  <c r="PCF244" i="20"/>
  <c r="PCB244" i="20" l="1"/>
  <c r="PBX244" i="20" s="1"/>
  <c r="PBT244" i="20" s="1"/>
  <c r="PBP244" i="20" s="1"/>
  <c r="PCA244" i="20"/>
  <c r="PBW244" i="20" l="1"/>
  <c r="PBS244" i="20" s="1"/>
  <c r="PBO244" i="20" s="1"/>
  <c r="PBK244" i="20" s="1"/>
  <c r="PBV244" i="20"/>
  <c r="PBR244" i="20" l="1"/>
  <c r="PBN244" i="20" s="1"/>
  <c r="PBJ244" i="20" s="1"/>
  <c r="PBF244" i="20" s="1"/>
  <c r="PBQ244" i="20"/>
  <c r="PBM244" i="20" l="1"/>
  <c r="PBI244" i="20" s="1"/>
  <c r="PBE244" i="20" s="1"/>
  <c r="PBA244" i="20" s="1"/>
  <c r="PBL244" i="20"/>
  <c r="PBH244" i="20" l="1"/>
  <c r="PBD244" i="20" s="1"/>
  <c r="PAZ244" i="20" s="1"/>
  <c r="PAV244" i="20" s="1"/>
  <c r="PBG244" i="20"/>
  <c r="PBC244" i="20" l="1"/>
  <c r="PAY244" i="20" s="1"/>
  <c r="PAU244" i="20" s="1"/>
  <c r="PAQ244" i="20" s="1"/>
  <c r="PBB244" i="20"/>
  <c r="PAX244" i="20" l="1"/>
  <c r="PAT244" i="20" s="1"/>
  <c r="PAP244" i="20" s="1"/>
  <c r="PAL244" i="20" s="1"/>
  <c r="PAW244" i="20"/>
  <c r="PAS244" i="20" l="1"/>
  <c r="PAO244" i="20" s="1"/>
  <c r="PAK244" i="20" s="1"/>
  <c r="PAG244" i="20" s="1"/>
  <c r="PAR244" i="20"/>
  <c r="PAN244" i="20" l="1"/>
  <c r="PAJ244" i="20" s="1"/>
  <c r="PAF244" i="20" s="1"/>
  <c r="PAB244" i="20" s="1"/>
  <c r="PAM244" i="20"/>
  <c r="PAI244" i="20" l="1"/>
  <c r="PAE244" i="20" s="1"/>
  <c r="PAA244" i="20" s="1"/>
  <c r="OZW244" i="20" s="1"/>
  <c r="PAH244" i="20"/>
  <c r="PAD244" i="20" l="1"/>
  <c r="OZZ244" i="20" s="1"/>
  <c r="OZV244" i="20" s="1"/>
  <c r="OZR244" i="20" s="1"/>
  <c r="PAC244" i="20"/>
  <c r="OZY244" i="20" l="1"/>
  <c r="OZU244" i="20" s="1"/>
  <c r="OZQ244" i="20" s="1"/>
  <c r="OZM244" i="20" s="1"/>
  <c r="OZX244" i="20"/>
  <c r="OZT244" i="20" l="1"/>
  <c r="OZP244" i="20" s="1"/>
  <c r="OZL244" i="20" s="1"/>
  <c r="OZH244" i="20" s="1"/>
  <c r="OZS244" i="20"/>
  <c r="OZO244" i="20" l="1"/>
  <c r="OZK244" i="20" s="1"/>
  <c r="OZG244" i="20" s="1"/>
  <c r="OZC244" i="20" s="1"/>
  <c r="OZN244" i="20"/>
  <c r="OZJ244" i="20" l="1"/>
  <c r="OZF244" i="20" s="1"/>
  <c r="OZB244" i="20" s="1"/>
  <c r="OYX244" i="20" s="1"/>
  <c r="OZI244" i="20"/>
  <c r="OZE244" i="20" l="1"/>
  <c r="OZA244" i="20" s="1"/>
  <c r="OYW244" i="20" s="1"/>
  <c r="OYS244" i="20" s="1"/>
  <c r="OZD244" i="20"/>
  <c r="OYZ244" i="20" l="1"/>
  <c r="OYV244" i="20" s="1"/>
  <c r="OYR244" i="20" s="1"/>
  <c r="OYN244" i="20" s="1"/>
  <c r="OYY244" i="20"/>
  <c r="OYU244" i="20" l="1"/>
  <c r="OYQ244" i="20" s="1"/>
  <c r="OYM244" i="20" s="1"/>
  <c r="OYI244" i="20" s="1"/>
  <c r="OYT244" i="20"/>
  <c r="OYP244" i="20" l="1"/>
  <c r="OYL244" i="20" s="1"/>
  <c r="OYH244" i="20" s="1"/>
  <c r="OYD244" i="20" s="1"/>
  <c r="OYO244" i="20"/>
  <c r="OYK244" i="20" l="1"/>
  <c r="OYG244" i="20" s="1"/>
  <c r="OYC244" i="20" s="1"/>
  <c r="OXY244" i="20" s="1"/>
  <c r="OYJ244" i="20"/>
  <c r="OYF244" i="20" l="1"/>
  <c r="OYB244" i="20" s="1"/>
  <c r="OXX244" i="20" s="1"/>
  <c r="OXT244" i="20" s="1"/>
  <c r="OYE244" i="20"/>
  <c r="OYA244" i="20" l="1"/>
  <c r="OXW244" i="20" s="1"/>
  <c r="OXS244" i="20" s="1"/>
  <c r="OXO244" i="20" s="1"/>
  <c r="OXZ244" i="20"/>
  <c r="OXV244" i="20" l="1"/>
  <c r="OXR244" i="20" s="1"/>
  <c r="OXN244" i="20" s="1"/>
  <c r="OXJ244" i="20" s="1"/>
  <c r="OXU244" i="20"/>
  <c r="OXQ244" i="20" l="1"/>
  <c r="OXM244" i="20" s="1"/>
  <c r="OXI244" i="20" s="1"/>
  <c r="OXE244" i="20" s="1"/>
  <c r="OXP244" i="20"/>
  <c r="OXL244" i="20" l="1"/>
  <c r="OXH244" i="20" s="1"/>
  <c r="OXD244" i="20" s="1"/>
  <c r="OWZ244" i="20" s="1"/>
  <c r="OXK244" i="20"/>
  <c r="OXG244" i="20" l="1"/>
  <c r="OXC244" i="20" s="1"/>
  <c r="OWY244" i="20" s="1"/>
  <c r="OWU244" i="20" s="1"/>
  <c r="OXF244" i="20"/>
  <c r="OXB244" i="20" l="1"/>
  <c r="OWX244" i="20" s="1"/>
  <c r="OWT244" i="20" s="1"/>
  <c r="OWP244" i="20" s="1"/>
  <c r="OXA244" i="20"/>
  <c r="OWW244" i="20" l="1"/>
  <c r="OWS244" i="20" s="1"/>
  <c r="OWO244" i="20" s="1"/>
  <c r="OWK244" i="20" s="1"/>
  <c r="OWV244" i="20"/>
  <c r="OWR244" i="20" l="1"/>
  <c r="OWN244" i="20" s="1"/>
  <c r="OWJ244" i="20" s="1"/>
  <c r="OWF244" i="20" s="1"/>
  <c r="OWQ244" i="20"/>
  <c r="OWM244" i="20" l="1"/>
  <c r="OWI244" i="20" s="1"/>
  <c r="OWE244" i="20" s="1"/>
  <c r="OWA244" i="20" s="1"/>
  <c r="OWL244" i="20"/>
  <c r="OWH244" i="20" l="1"/>
  <c r="OWD244" i="20" s="1"/>
  <c r="OVZ244" i="20" s="1"/>
  <c r="OVV244" i="20" s="1"/>
  <c r="OWG244" i="20"/>
  <c r="OWC244" i="20" l="1"/>
  <c r="OVY244" i="20" s="1"/>
  <c r="OVU244" i="20" s="1"/>
  <c r="OVQ244" i="20" s="1"/>
  <c r="OWB244" i="20"/>
  <c r="OVX244" i="20" l="1"/>
  <c r="OVT244" i="20" s="1"/>
  <c r="OVP244" i="20" s="1"/>
  <c r="OVL244" i="20" s="1"/>
  <c r="OVW244" i="20"/>
  <c r="OVS244" i="20" l="1"/>
  <c r="OVO244" i="20" s="1"/>
  <c r="OVK244" i="20" s="1"/>
  <c r="OVG244" i="20" s="1"/>
  <c r="OVR244" i="20"/>
  <c r="OVN244" i="20" l="1"/>
  <c r="OVJ244" i="20" s="1"/>
  <c r="OVF244" i="20" s="1"/>
  <c r="OVB244" i="20" s="1"/>
  <c r="OVM244" i="20"/>
  <c r="OVI244" i="20" l="1"/>
  <c r="OVE244" i="20" s="1"/>
  <c r="OVA244" i="20" s="1"/>
  <c r="OUW244" i="20" s="1"/>
  <c r="OVH244" i="20"/>
  <c r="OVD244" i="20" l="1"/>
  <c r="OUZ244" i="20" s="1"/>
  <c r="OUV244" i="20" s="1"/>
  <c r="OUR244" i="20" s="1"/>
  <c r="OVC244" i="20"/>
  <c r="OUY244" i="20" l="1"/>
  <c r="OUU244" i="20" s="1"/>
  <c r="OUQ244" i="20" s="1"/>
  <c r="OUM244" i="20" s="1"/>
  <c r="OUX244" i="20"/>
  <c r="OUT244" i="20" l="1"/>
  <c r="OUP244" i="20" s="1"/>
  <c r="OUL244" i="20" s="1"/>
  <c r="OUH244" i="20" s="1"/>
  <c r="OUS244" i="20"/>
  <c r="OUO244" i="20" l="1"/>
  <c r="OUK244" i="20" s="1"/>
  <c r="OUG244" i="20" s="1"/>
  <c r="OUC244" i="20" s="1"/>
  <c r="OUN244" i="20"/>
  <c r="OUJ244" i="20" l="1"/>
  <c r="OUF244" i="20" s="1"/>
  <c r="OUB244" i="20" s="1"/>
  <c r="OTX244" i="20" s="1"/>
  <c r="OUI244" i="20"/>
  <c r="OUE244" i="20" l="1"/>
  <c r="OUA244" i="20" s="1"/>
  <c r="OTW244" i="20" s="1"/>
  <c r="OTS244" i="20" s="1"/>
  <c r="OUD244" i="20"/>
  <c r="OTZ244" i="20" l="1"/>
  <c r="OTV244" i="20" s="1"/>
  <c r="OTR244" i="20" s="1"/>
  <c r="OTN244" i="20" s="1"/>
  <c r="OTY244" i="20"/>
  <c r="OTU244" i="20" l="1"/>
  <c r="OTQ244" i="20" s="1"/>
  <c r="OTM244" i="20" s="1"/>
  <c r="OTI244" i="20" s="1"/>
  <c r="OTT244" i="20"/>
  <c r="OTP244" i="20" l="1"/>
  <c r="OTL244" i="20" s="1"/>
  <c r="OTH244" i="20" s="1"/>
  <c r="OTD244" i="20" s="1"/>
  <c r="OTO244" i="20"/>
  <c r="OTK244" i="20" l="1"/>
  <c r="OTG244" i="20" s="1"/>
  <c r="OTC244" i="20" s="1"/>
  <c r="OSY244" i="20" s="1"/>
  <c r="OTJ244" i="20"/>
  <c r="OTF244" i="20" l="1"/>
  <c r="OTB244" i="20" s="1"/>
  <c r="OSX244" i="20" s="1"/>
  <c r="OST244" i="20" s="1"/>
  <c r="OTE244" i="20"/>
  <c r="OTA244" i="20" l="1"/>
  <c r="OSW244" i="20" s="1"/>
  <c r="OSS244" i="20" s="1"/>
  <c r="OSO244" i="20" s="1"/>
  <c r="OSZ244" i="20"/>
  <c r="OSV244" i="20" l="1"/>
  <c r="OSR244" i="20" s="1"/>
  <c r="OSN244" i="20" s="1"/>
  <c r="OSJ244" i="20" s="1"/>
  <c r="OSU244" i="20"/>
  <c r="OSQ244" i="20" l="1"/>
  <c r="OSM244" i="20" s="1"/>
  <c r="OSI244" i="20" s="1"/>
  <c r="OSE244" i="20" s="1"/>
  <c r="OSP244" i="20"/>
  <c r="OSL244" i="20" l="1"/>
  <c r="OSH244" i="20" s="1"/>
  <c r="OSD244" i="20" s="1"/>
  <c r="ORZ244" i="20" s="1"/>
  <c r="OSK244" i="20"/>
  <c r="OSG244" i="20" l="1"/>
  <c r="OSC244" i="20" s="1"/>
  <c r="ORY244" i="20" s="1"/>
  <c r="ORU244" i="20" s="1"/>
  <c r="OSF244" i="20"/>
  <c r="OSB244" i="20" l="1"/>
  <c r="ORX244" i="20" s="1"/>
  <c r="ORT244" i="20" s="1"/>
  <c r="ORP244" i="20" s="1"/>
  <c r="OSA244" i="20"/>
  <c r="ORW244" i="20" l="1"/>
  <c r="ORS244" i="20" s="1"/>
  <c r="ORO244" i="20" s="1"/>
  <c r="ORK244" i="20" s="1"/>
  <c r="ORV244" i="20"/>
  <c r="ORR244" i="20" l="1"/>
  <c r="ORN244" i="20" s="1"/>
  <c r="ORJ244" i="20" s="1"/>
  <c r="ORF244" i="20" s="1"/>
  <c r="ORQ244" i="20"/>
  <c r="ORM244" i="20" l="1"/>
  <c r="ORI244" i="20" s="1"/>
  <c r="ORE244" i="20" s="1"/>
  <c r="ORA244" i="20" s="1"/>
  <c r="ORL244" i="20"/>
  <c r="ORH244" i="20" l="1"/>
  <c r="ORD244" i="20" s="1"/>
  <c r="OQZ244" i="20" s="1"/>
  <c r="OQV244" i="20" s="1"/>
  <c r="ORG244" i="20"/>
  <c r="ORC244" i="20" l="1"/>
  <c r="OQY244" i="20" s="1"/>
  <c r="OQU244" i="20" s="1"/>
  <c r="OQQ244" i="20" s="1"/>
  <c r="ORB244" i="20"/>
  <c r="OQX244" i="20" l="1"/>
  <c r="OQT244" i="20" s="1"/>
  <c r="OQP244" i="20" s="1"/>
  <c r="OQL244" i="20" s="1"/>
  <c r="OQW244" i="20"/>
  <c r="OQS244" i="20" l="1"/>
  <c r="OQO244" i="20" s="1"/>
  <c r="OQK244" i="20" s="1"/>
  <c r="OQG244" i="20" s="1"/>
  <c r="OQR244" i="20"/>
  <c r="OQN244" i="20" l="1"/>
  <c r="OQJ244" i="20" s="1"/>
  <c r="OQF244" i="20" s="1"/>
  <c r="OQB244" i="20" s="1"/>
  <c r="OQM244" i="20"/>
  <c r="OQI244" i="20" l="1"/>
  <c r="OQE244" i="20" s="1"/>
  <c r="OQA244" i="20" s="1"/>
  <c r="OPW244" i="20" s="1"/>
  <c r="OQH244" i="20"/>
  <c r="OQD244" i="20" l="1"/>
  <c r="OPZ244" i="20" s="1"/>
  <c r="OPV244" i="20" s="1"/>
  <c r="OPR244" i="20" s="1"/>
  <c r="OQC244" i="20"/>
  <c r="OPY244" i="20" l="1"/>
  <c r="OPU244" i="20" s="1"/>
  <c r="OPQ244" i="20" s="1"/>
  <c r="OPM244" i="20" s="1"/>
  <c r="OPX244" i="20"/>
  <c r="OPT244" i="20" l="1"/>
  <c r="OPP244" i="20" s="1"/>
  <c r="OPL244" i="20" s="1"/>
  <c r="OPH244" i="20" s="1"/>
  <c r="OPS244" i="20"/>
  <c r="OPO244" i="20" l="1"/>
  <c r="OPK244" i="20" s="1"/>
  <c r="OPG244" i="20" s="1"/>
  <c r="OPC244" i="20" s="1"/>
  <c r="OPN244" i="20"/>
  <c r="OPJ244" i="20" l="1"/>
  <c r="OPF244" i="20" s="1"/>
  <c r="OPB244" i="20" s="1"/>
  <c r="OOX244" i="20" s="1"/>
  <c r="OPI244" i="20"/>
  <c r="OPE244" i="20" l="1"/>
  <c r="OPA244" i="20" s="1"/>
  <c r="OOW244" i="20" s="1"/>
  <c r="OOS244" i="20" s="1"/>
  <c r="OPD244" i="20"/>
  <c r="OOZ244" i="20" l="1"/>
  <c r="OOV244" i="20" s="1"/>
  <c r="OOR244" i="20" s="1"/>
  <c r="OON244" i="20" s="1"/>
  <c r="OOY244" i="20"/>
  <c r="OOU244" i="20" l="1"/>
  <c r="OOQ244" i="20" s="1"/>
  <c r="OOM244" i="20" s="1"/>
  <c r="OOI244" i="20" s="1"/>
  <c r="OOT244" i="20"/>
  <c r="OOP244" i="20" l="1"/>
  <c r="OOL244" i="20" s="1"/>
  <c r="OOH244" i="20" s="1"/>
  <c r="OOD244" i="20" s="1"/>
  <c r="OOO244" i="20"/>
  <c r="OOK244" i="20" l="1"/>
  <c r="OOG244" i="20" s="1"/>
  <c r="OOC244" i="20" s="1"/>
  <c r="ONY244" i="20" s="1"/>
  <c r="OOJ244" i="20"/>
  <c r="OOF244" i="20" l="1"/>
  <c r="OOB244" i="20" s="1"/>
  <c r="ONX244" i="20" s="1"/>
  <c r="ONT244" i="20" s="1"/>
  <c r="OOE244" i="20"/>
  <c r="OOA244" i="20" l="1"/>
  <c r="ONW244" i="20" s="1"/>
  <c r="ONS244" i="20" s="1"/>
  <c r="ONO244" i="20" s="1"/>
  <c r="ONZ244" i="20"/>
  <c r="ONV244" i="20" l="1"/>
  <c r="ONR244" i="20" s="1"/>
  <c r="ONN244" i="20" s="1"/>
  <c r="ONJ244" i="20" s="1"/>
  <c r="ONU244" i="20"/>
  <c r="ONQ244" i="20" l="1"/>
  <c r="ONM244" i="20" s="1"/>
  <c r="ONI244" i="20" s="1"/>
  <c r="ONE244" i="20" s="1"/>
  <c r="ONP244" i="20"/>
  <c r="ONL244" i="20" l="1"/>
  <c r="ONH244" i="20" s="1"/>
  <c r="OND244" i="20" s="1"/>
  <c r="OMZ244" i="20" s="1"/>
  <c r="ONK244" i="20"/>
  <c r="ONG244" i="20" l="1"/>
  <c r="ONC244" i="20" s="1"/>
  <c r="OMY244" i="20" s="1"/>
  <c r="OMU244" i="20" s="1"/>
  <c r="ONF244" i="20"/>
  <c r="ONB244" i="20" l="1"/>
  <c r="OMX244" i="20" s="1"/>
  <c r="OMT244" i="20" s="1"/>
  <c r="OMP244" i="20" s="1"/>
  <c r="ONA244" i="20"/>
  <c r="OMW244" i="20" l="1"/>
  <c r="OMS244" i="20" s="1"/>
  <c r="OMO244" i="20" s="1"/>
  <c r="OMK244" i="20" s="1"/>
  <c r="OMV244" i="20"/>
  <c r="OMR244" i="20" l="1"/>
  <c r="OMN244" i="20" s="1"/>
  <c r="OMJ244" i="20" s="1"/>
  <c r="OMF244" i="20" s="1"/>
  <c r="OMQ244" i="20"/>
  <c r="OMM244" i="20" l="1"/>
  <c r="OMI244" i="20" s="1"/>
  <c r="OME244" i="20" s="1"/>
  <c r="OMA244" i="20" s="1"/>
  <c r="OML244" i="20"/>
  <c r="OMH244" i="20" l="1"/>
  <c r="OMD244" i="20" s="1"/>
  <c r="OLZ244" i="20" s="1"/>
  <c r="OLV244" i="20" s="1"/>
  <c r="OMG244" i="20"/>
  <c r="OMC244" i="20" l="1"/>
  <c r="OLY244" i="20" s="1"/>
  <c r="OLU244" i="20" s="1"/>
  <c r="OLQ244" i="20" s="1"/>
  <c r="OMB244" i="20"/>
  <c r="OLX244" i="20" l="1"/>
  <c r="OLT244" i="20" s="1"/>
  <c r="OLP244" i="20" s="1"/>
  <c r="OLL244" i="20" s="1"/>
  <c r="OLW244" i="20"/>
  <c r="OLS244" i="20" l="1"/>
  <c r="OLO244" i="20" s="1"/>
  <c r="OLK244" i="20" s="1"/>
  <c r="OLG244" i="20" s="1"/>
  <c r="OLR244" i="20"/>
  <c r="OLN244" i="20" l="1"/>
  <c r="OLJ244" i="20" s="1"/>
  <c r="OLF244" i="20" s="1"/>
  <c r="OLB244" i="20" s="1"/>
  <c r="OLM244" i="20"/>
  <c r="OLI244" i="20" l="1"/>
  <c r="OLE244" i="20" s="1"/>
  <c r="OLA244" i="20" s="1"/>
  <c r="OKW244" i="20" s="1"/>
  <c r="OLH244" i="20"/>
  <c r="OLD244" i="20" l="1"/>
  <c r="OKZ244" i="20" s="1"/>
  <c r="OKV244" i="20" s="1"/>
  <c r="OKR244" i="20" s="1"/>
  <c r="OLC244" i="20"/>
  <c r="OKY244" i="20" l="1"/>
  <c r="OKU244" i="20" s="1"/>
  <c r="OKQ244" i="20" s="1"/>
  <c r="OKM244" i="20" s="1"/>
  <c r="OKX244" i="20"/>
  <c r="OKT244" i="20" l="1"/>
  <c r="OKP244" i="20" s="1"/>
  <c r="OKL244" i="20" s="1"/>
  <c r="OKH244" i="20" s="1"/>
  <c r="OKS244" i="20"/>
  <c r="OKO244" i="20" l="1"/>
  <c r="OKK244" i="20" s="1"/>
  <c r="OKG244" i="20" s="1"/>
  <c r="OKC244" i="20" s="1"/>
  <c r="OKN244" i="20"/>
  <c r="OKJ244" i="20" l="1"/>
  <c r="OKF244" i="20" s="1"/>
  <c r="OKB244" i="20" s="1"/>
  <c r="OJX244" i="20" s="1"/>
  <c r="OKI244" i="20"/>
  <c r="OKE244" i="20" l="1"/>
  <c r="OKA244" i="20" s="1"/>
  <c r="OJW244" i="20" s="1"/>
  <c r="OJS244" i="20" s="1"/>
  <c r="OKD244" i="20"/>
  <c r="OJZ244" i="20" l="1"/>
  <c r="OJV244" i="20" s="1"/>
  <c r="OJR244" i="20" s="1"/>
  <c r="OJN244" i="20" s="1"/>
  <c r="OJY244" i="20"/>
  <c r="OJU244" i="20" l="1"/>
  <c r="OJQ244" i="20" s="1"/>
  <c r="OJM244" i="20" s="1"/>
  <c r="OJI244" i="20" s="1"/>
  <c r="OJT244" i="20"/>
  <c r="OJP244" i="20" l="1"/>
  <c r="OJL244" i="20" s="1"/>
  <c r="OJH244" i="20" s="1"/>
  <c r="OJD244" i="20" s="1"/>
  <c r="OJO244" i="20"/>
  <c r="OJK244" i="20" l="1"/>
  <c r="OJG244" i="20" s="1"/>
  <c r="OJC244" i="20" s="1"/>
  <c r="OIY244" i="20" s="1"/>
  <c r="OJJ244" i="20"/>
  <c r="OJF244" i="20" l="1"/>
  <c r="OJB244" i="20" s="1"/>
  <c r="OIX244" i="20" s="1"/>
  <c r="OIT244" i="20" s="1"/>
  <c r="OJE244" i="20"/>
  <c r="OJA244" i="20" l="1"/>
  <c r="OIW244" i="20" s="1"/>
  <c r="OIS244" i="20" s="1"/>
  <c r="OIO244" i="20" s="1"/>
  <c r="OIZ244" i="20"/>
  <c r="OIV244" i="20" l="1"/>
  <c r="OIR244" i="20" s="1"/>
  <c r="OIN244" i="20" s="1"/>
  <c r="OIJ244" i="20" s="1"/>
  <c r="OIU244" i="20"/>
  <c r="OIQ244" i="20" l="1"/>
  <c r="OIM244" i="20" s="1"/>
  <c r="OII244" i="20" s="1"/>
  <c r="OIE244" i="20" s="1"/>
  <c r="OIP244" i="20"/>
  <c r="OIL244" i="20" l="1"/>
  <c r="OIH244" i="20" s="1"/>
  <c r="OID244" i="20" s="1"/>
  <c r="OHZ244" i="20" s="1"/>
  <c r="OIK244" i="20"/>
  <c r="OIG244" i="20" l="1"/>
  <c r="OIC244" i="20" s="1"/>
  <c r="OHY244" i="20" s="1"/>
  <c r="OHU244" i="20" s="1"/>
  <c r="OIF244" i="20"/>
  <c r="OIB244" i="20" l="1"/>
  <c r="OHX244" i="20" s="1"/>
  <c r="OHT244" i="20" s="1"/>
  <c r="OHP244" i="20" s="1"/>
  <c r="OIA244" i="20"/>
  <c r="OHW244" i="20" l="1"/>
  <c r="OHS244" i="20" s="1"/>
  <c r="OHO244" i="20" s="1"/>
  <c r="OHK244" i="20" s="1"/>
  <c r="OHV244" i="20"/>
  <c r="OHR244" i="20" l="1"/>
  <c r="OHN244" i="20" s="1"/>
  <c r="OHJ244" i="20" s="1"/>
  <c r="OHF244" i="20" s="1"/>
  <c r="OHQ244" i="20"/>
  <c r="OHM244" i="20" l="1"/>
  <c r="OHI244" i="20" s="1"/>
  <c r="OHE244" i="20" s="1"/>
  <c r="OHA244" i="20" s="1"/>
  <c r="OHL244" i="20"/>
  <c r="OHH244" i="20" l="1"/>
  <c r="OHD244" i="20" s="1"/>
  <c r="OGZ244" i="20" s="1"/>
  <c r="OGV244" i="20" s="1"/>
  <c r="OHG244" i="20"/>
  <c r="OHC244" i="20" l="1"/>
  <c r="OGY244" i="20" s="1"/>
  <c r="OGU244" i="20" s="1"/>
  <c r="OGQ244" i="20" s="1"/>
  <c r="OHB244" i="20"/>
  <c r="OGX244" i="20" l="1"/>
  <c r="OGT244" i="20" s="1"/>
  <c r="OGP244" i="20" s="1"/>
  <c r="OGL244" i="20" s="1"/>
  <c r="OGW244" i="20"/>
  <c r="OGS244" i="20" l="1"/>
  <c r="OGO244" i="20" s="1"/>
  <c r="OGK244" i="20" s="1"/>
  <c r="OGG244" i="20" s="1"/>
  <c r="OGR244" i="20"/>
  <c r="OGN244" i="20" l="1"/>
  <c r="OGJ244" i="20" s="1"/>
  <c r="OGF244" i="20" s="1"/>
  <c r="OGB244" i="20" s="1"/>
  <c r="OGM244" i="20"/>
  <c r="OGI244" i="20" l="1"/>
  <c r="OGE244" i="20" s="1"/>
  <c r="OGA244" i="20" s="1"/>
  <c r="OFW244" i="20" s="1"/>
  <c r="OGH244" i="20"/>
  <c r="OGD244" i="20" l="1"/>
  <c r="OFZ244" i="20" s="1"/>
  <c r="OFV244" i="20" s="1"/>
  <c r="OFR244" i="20" s="1"/>
  <c r="OGC244" i="20"/>
  <c r="OFY244" i="20" l="1"/>
  <c r="OFU244" i="20" s="1"/>
  <c r="OFQ244" i="20" s="1"/>
  <c r="OFM244" i="20" s="1"/>
  <c r="OFX244" i="20"/>
  <c r="OFT244" i="20" l="1"/>
  <c r="OFP244" i="20" s="1"/>
  <c r="OFL244" i="20" s="1"/>
  <c r="OFH244" i="20" s="1"/>
  <c r="OFS244" i="20"/>
  <c r="OFO244" i="20" l="1"/>
  <c r="OFK244" i="20" s="1"/>
  <c r="OFG244" i="20" s="1"/>
  <c r="OFC244" i="20" s="1"/>
  <c r="OFN244" i="20"/>
  <c r="OFJ244" i="20" l="1"/>
  <c r="OFF244" i="20" s="1"/>
  <c r="OFB244" i="20" s="1"/>
  <c r="OEX244" i="20" s="1"/>
  <c r="OFI244" i="20"/>
  <c r="OFE244" i="20" l="1"/>
  <c r="OFA244" i="20" s="1"/>
  <c r="OEW244" i="20" s="1"/>
  <c r="OES244" i="20" s="1"/>
  <c r="OFD244" i="20"/>
  <c r="OEZ244" i="20" l="1"/>
  <c r="OEV244" i="20" s="1"/>
  <c r="OER244" i="20" s="1"/>
  <c r="OEN244" i="20" s="1"/>
  <c r="OEY244" i="20"/>
  <c r="OEU244" i="20" l="1"/>
  <c r="OEQ244" i="20" s="1"/>
  <c r="OEM244" i="20" s="1"/>
  <c r="OEI244" i="20" s="1"/>
  <c r="OET244" i="20"/>
  <c r="OEP244" i="20" l="1"/>
  <c r="OEL244" i="20" s="1"/>
  <c r="OEH244" i="20" s="1"/>
  <c r="OED244" i="20" s="1"/>
  <c r="OEO244" i="20"/>
  <c r="OEK244" i="20" l="1"/>
  <c r="OEG244" i="20" s="1"/>
  <c r="OEC244" i="20" s="1"/>
  <c r="ODY244" i="20" s="1"/>
  <c r="OEJ244" i="20"/>
  <c r="OEF244" i="20" l="1"/>
  <c r="OEB244" i="20" s="1"/>
  <c r="ODX244" i="20" s="1"/>
  <c r="ODT244" i="20" s="1"/>
  <c r="OEE244" i="20"/>
  <c r="OEA244" i="20" l="1"/>
  <c r="ODW244" i="20" s="1"/>
  <c r="ODS244" i="20" s="1"/>
  <c r="ODO244" i="20" s="1"/>
  <c r="ODZ244" i="20"/>
  <c r="ODV244" i="20" l="1"/>
  <c r="ODR244" i="20" s="1"/>
  <c r="ODN244" i="20" s="1"/>
  <c r="ODJ244" i="20" s="1"/>
  <c r="ODU244" i="20"/>
  <c r="ODQ244" i="20" l="1"/>
  <c r="ODM244" i="20" s="1"/>
  <c r="ODI244" i="20" s="1"/>
  <c r="ODE244" i="20" s="1"/>
  <c r="ODP244" i="20"/>
  <c r="ODL244" i="20" l="1"/>
  <c r="ODH244" i="20" s="1"/>
  <c r="ODD244" i="20" s="1"/>
  <c r="OCZ244" i="20" s="1"/>
  <c r="ODK244" i="20"/>
  <c r="ODG244" i="20" l="1"/>
  <c r="ODC244" i="20" s="1"/>
  <c r="OCY244" i="20" s="1"/>
  <c r="OCU244" i="20" s="1"/>
  <c r="ODF244" i="20"/>
  <c r="ODB244" i="20" l="1"/>
  <c r="OCX244" i="20" s="1"/>
  <c r="OCT244" i="20" s="1"/>
  <c r="OCP244" i="20" s="1"/>
  <c r="ODA244" i="20"/>
  <c r="OCW244" i="20" l="1"/>
  <c r="OCS244" i="20" s="1"/>
  <c r="OCO244" i="20" s="1"/>
  <c r="OCK244" i="20" s="1"/>
  <c r="OCV244" i="20"/>
  <c r="OCR244" i="20" l="1"/>
  <c r="OCN244" i="20" s="1"/>
  <c r="OCJ244" i="20" s="1"/>
  <c r="OCF244" i="20" s="1"/>
  <c r="OCQ244" i="20"/>
  <c r="OCM244" i="20" l="1"/>
  <c r="OCI244" i="20" s="1"/>
  <c r="OCE244" i="20" s="1"/>
  <c r="OCA244" i="20" s="1"/>
  <c r="OCL244" i="20"/>
  <c r="OCH244" i="20" l="1"/>
  <c r="OCD244" i="20" s="1"/>
  <c r="OBZ244" i="20" s="1"/>
  <c r="OBV244" i="20" s="1"/>
  <c r="OCG244" i="20"/>
  <c r="OCC244" i="20" l="1"/>
  <c r="OBY244" i="20" s="1"/>
  <c r="OBU244" i="20" s="1"/>
  <c r="OBQ244" i="20" s="1"/>
  <c r="OCB244" i="20"/>
  <c r="OBX244" i="20" l="1"/>
  <c r="OBT244" i="20" s="1"/>
  <c r="OBP244" i="20" s="1"/>
  <c r="OBL244" i="20" s="1"/>
  <c r="OBW244" i="20"/>
  <c r="OBS244" i="20" l="1"/>
  <c r="OBO244" i="20" s="1"/>
  <c r="OBK244" i="20" s="1"/>
  <c r="OBG244" i="20" s="1"/>
  <c r="OBR244" i="20"/>
  <c r="OBN244" i="20" l="1"/>
  <c r="OBJ244" i="20" s="1"/>
  <c r="OBF244" i="20" s="1"/>
  <c r="OBB244" i="20" s="1"/>
  <c r="OBM244" i="20"/>
  <c r="OBI244" i="20" l="1"/>
  <c r="OBE244" i="20" s="1"/>
  <c r="OBA244" i="20" s="1"/>
  <c r="OAW244" i="20" s="1"/>
  <c r="OBH244" i="20"/>
  <c r="OBD244" i="20" l="1"/>
  <c r="OAZ244" i="20" s="1"/>
  <c r="OAV244" i="20" s="1"/>
  <c r="OAR244" i="20" s="1"/>
  <c r="OBC244" i="20"/>
  <c r="OAY244" i="20" l="1"/>
  <c r="OAU244" i="20" s="1"/>
  <c r="OAQ244" i="20" s="1"/>
  <c r="OAM244" i="20" s="1"/>
  <c r="OAX244" i="20"/>
  <c r="OAT244" i="20" l="1"/>
  <c r="OAP244" i="20" s="1"/>
  <c r="OAL244" i="20" s="1"/>
  <c r="OAH244" i="20" s="1"/>
  <c r="OAS244" i="20"/>
  <c r="OAO244" i="20" l="1"/>
  <c r="OAK244" i="20" s="1"/>
  <c r="OAG244" i="20" s="1"/>
  <c r="OAC244" i="20" s="1"/>
  <c r="OAN244" i="20"/>
  <c r="OAJ244" i="20" l="1"/>
  <c r="OAF244" i="20" s="1"/>
  <c r="OAB244" i="20" s="1"/>
  <c r="NZX244" i="20" s="1"/>
  <c r="OAI244" i="20"/>
  <c r="OAE244" i="20" l="1"/>
  <c r="OAA244" i="20" s="1"/>
  <c r="NZW244" i="20" s="1"/>
  <c r="NZS244" i="20" s="1"/>
  <c r="OAD244" i="20"/>
  <c r="NZZ244" i="20" l="1"/>
  <c r="NZV244" i="20" s="1"/>
  <c r="NZR244" i="20" s="1"/>
  <c r="NZN244" i="20" s="1"/>
  <c r="NZY244" i="20"/>
  <c r="NZU244" i="20" l="1"/>
  <c r="NZQ244" i="20" s="1"/>
  <c r="NZM244" i="20" s="1"/>
  <c r="NZI244" i="20" s="1"/>
  <c r="NZT244" i="20"/>
  <c r="NZP244" i="20" l="1"/>
  <c r="NZL244" i="20" s="1"/>
  <c r="NZH244" i="20" s="1"/>
  <c r="NZD244" i="20" s="1"/>
  <c r="NZO244" i="20"/>
  <c r="NZK244" i="20" l="1"/>
  <c r="NZG244" i="20" s="1"/>
  <c r="NZC244" i="20" s="1"/>
  <c r="NYY244" i="20" s="1"/>
  <c r="NZJ244" i="20"/>
  <c r="NZF244" i="20" l="1"/>
  <c r="NZB244" i="20" s="1"/>
  <c r="NYX244" i="20" s="1"/>
  <c r="NYT244" i="20" s="1"/>
  <c r="NZE244" i="20"/>
  <c r="NZA244" i="20" l="1"/>
  <c r="NYW244" i="20" s="1"/>
  <c r="NYS244" i="20" s="1"/>
  <c r="NYO244" i="20" s="1"/>
  <c r="NYZ244" i="20"/>
  <c r="NYV244" i="20" l="1"/>
  <c r="NYR244" i="20" s="1"/>
  <c r="NYN244" i="20" s="1"/>
  <c r="NYJ244" i="20" s="1"/>
  <c r="NYU244" i="20"/>
  <c r="NYQ244" i="20" l="1"/>
  <c r="NYM244" i="20" s="1"/>
  <c r="NYI244" i="20" s="1"/>
  <c r="NYE244" i="20" s="1"/>
  <c r="NYP244" i="20"/>
  <c r="NYL244" i="20" l="1"/>
  <c r="NYH244" i="20" s="1"/>
  <c r="NYD244" i="20" s="1"/>
  <c r="NXZ244" i="20" s="1"/>
  <c r="NYK244" i="20"/>
  <c r="NYG244" i="20" l="1"/>
  <c r="NYC244" i="20" s="1"/>
  <c r="NXY244" i="20" s="1"/>
  <c r="NXU244" i="20" s="1"/>
  <c r="NYF244" i="20"/>
  <c r="NYB244" i="20" l="1"/>
  <c r="NXX244" i="20" s="1"/>
  <c r="NXT244" i="20" s="1"/>
  <c r="NXP244" i="20" s="1"/>
  <c r="NYA244" i="20"/>
  <c r="NXW244" i="20" l="1"/>
  <c r="NXS244" i="20" s="1"/>
  <c r="NXO244" i="20" s="1"/>
  <c r="NXK244" i="20" s="1"/>
  <c r="NXV244" i="20"/>
  <c r="NXR244" i="20" l="1"/>
  <c r="NXN244" i="20" s="1"/>
  <c r="NXJ244" i="20" s="1"/>
  <c r="NXF244" i="20" s="1"/>
  <c r="NXQ244" i="20"/>
  <c r="NXM244" i="20" l="1"/>
  <c r="NXI244" i="20" s="1"/>
  <c r="NXE244" i="20" s="1"/>
  <c r="NXA244" i="20" s="1"/>
  <c r="NXL244" i="20"/>
  <c r="NXH244" i="20" l="1"/>
  <c r="NXD244" i="20" s="1"/>
  <c r="NWZ244" i="20" s="1"/>
  <c r="NWV244" i="20" s="1"/>
  <c r="NXG244" i="20"/>
  <c r="NXC244" i="20" l="1"/>
  <c r="NWY244" i="20" s="1"/>
  <c r="NWU244" i="20" s="1"/>
  <c r="NWQ244" i="20" s="1"/>
  <c r="NXB244" i="20"/>
  <c r="NWX244" i="20" l="1"/>
  <c r="NWT244" i="20" s="1"/>
  <c r="NWP244" i="20" s="1"/>
  <c r="NWL244" i="20" s="1"/>
  <c r="NWW244" i="20"/>
  <c r="NWS244" i="20" l="1"/>
  <c r="NWO244" i="20" s="1"/>
  <c r="NWK244" i="20" s="1"/>
  <c r="NWG244" i="20" s="1"/>
  <c r="NWR244" i="20"/>
  <c r="NWN244" i="20" l="1"/>
  <c r="NWJ244" i="20" s="1"/>
  <c r="NWF244" i="20" s="1"/>
  <c r="NWB244" i="20" s="1"/>
  <c r="NWM244" i="20"/>
  <c r="NWI244" i="20" l="1"/>
  <c r="NWE244" i="20" s="1"/>
  <c r="NWA244" i="20" s="1"/>
  <c r="NVW244" i="20" s="1"/>
  <c r="NWH244" i="20"/>
  <c r="NWD244" i="20" l="1"/>
  <c r="NVZ244" i="20" s="1"/>
  <c r="NVV244" i="20" s="1"/>
  <c r="NVR244" i="20" s="1"/>
  <c r="NWC244" i="20"/>
  <c r="NVY244" i="20" l="1"/>
  <c r="NVU244" i="20" s="1"/>
  <c r="NVQ244" i="20" s="1"/>
  <c r="NVM244" i="20" s="1"/>
  <c r="NVX244" i="20"/>
  <c r="NVT244" i="20" l="1"/>
  <c r="NVP244" i="20" s="1"/>
  <c r="NVL244" i="20" s="1"/>
  <c r="NVH244" i="20" s="1"/>
  <c r="NVS244" i="20"/>
  <c r="NVO244" i="20" l="1"/>
  <c r="NVK244" i="20" s="1"/>
  <c r="NVG244" i="20" s="1"/>
  <c r="NVC244" i="20" s="1"/>
  <c r="NVN244" i="20"/>
  <c r="NVJ244" i="20" l="1"/>
  <c r="NVF244" i="20" s="1"/>
  <c r="NVB244" i="20" s="1"/>
  <c r="NUX244" i="20" s="1"/>
  <c r="NVI244" i="20"/>
  <c r="NVE244" i="20" l="1"/>
  <c r="NVA244" i="20" s="1"/>
  <c r="NUW244" i="20" s="1"/>
  <c r="NUS244" i="20" s="1"/>
  <c r="NVD244" i="20"/>
  <c r="NUZ244" i="20" l="1"/>
  <c r="NUV244" i="20" s="1"/>
  <c r="NUR244" i="20" s="1"/>
  <c r="NUN244" i="20" s="1"/>
  <c r="NUY244" i="20"/>
  <c r="NUU244" i="20" l="1"/>
  <c r="NUQ244" i="20" s="1"/>
  <c r="NUM244" i="20" s="1"/>
  <c r="NUI244" i="20" s="1"/>
  <c r="NUT244" i="20"/>
  <c r="NUP244" i="20" l="1"/>
  <c r="NUL244" i="20" s="1"/>
  <c r="NUH244" i="20" s="1"/>
  <c r="NUD244" i="20" s="1"/>
  <c r="NUO244" i="20"/>
  <c r="NUK244" i="20" l="1"/>
  <c r="NUG244" i="20" s="1"/>
  <c r="NUC244" i="20" s="1"/>
  <c r="NTY244" i="20" s="1"/>
  <c r="NUJ244" i="20"/>
  <c r="NUF244" i="20" l="1"/>
  <c r="NUB244" i="20" s="1"/>
  <c r="NTX244" i="20" s="1"/>
  <c r="NTT244" i="20" s="1"/>
  <c r="NUE244" i="20"/>
  <c r="NUA244" i="20" l="1"/>
  <c r="NTW244" i="20" s="1"/>
  <c r="NTS244" i="20" s="1"/>
  <c r="NTO244" i="20" s="1"/>
  <c r="NTZ244" i="20"/>
  <c r="NTV244" i="20" l="1"/>
  <c r="NTR244" i="20" s="1"/>
  <c r="NTN244" i="20" s="1"/>
  <c r="NTJ244" i="20" s="1"/>
  <c r="NTU244" i="20"/>
  <c r="NTQ244" i="20" l="1"/>
  <c r="NTM244" i="20" s="1"/>
  <c r="NTI244" i="20" s="1"/>
  <c r="NTE244" i="20" s="1"/>
  <c r="NTP244" i="20"/>
  <c r="NTL244" i="20" l="1"/>
  <c r="NTH244" i="20" s="1"/>
  <c r="NTD244" i="20" s="1"/>
  <c r="NSZ244" i="20" s="1"/>
  <c r="NTK244" i="20"/>
  <c r="NTG244" i="20" l="1"/>
  <c r="NTC244" i="20" s="1"/>
  <c r="NSY244" i="20" s="1"/>
  <c r="NSU244" i="20" s="1"/>
  <c r="NTF244" i="20"/>
  <c r="NTB244" i="20" l="1"/>
  <c r="NSX244" i="20" s="1"/>
  <c r="NST244" i="20" s="1"/>
  <c r="NSP244" i="20" s="1"/>
  <c r="NTA244" i="20"/>
  <c r="NSW244" i="20" l="1"/>
  <c r="NSS244" i="20" s="1"/>
  <c r="NSO244" i="20" s="1"/>
  <c r="NSK244" i="20" s="1"/>
  <c r="NSV244" i="20"/>
  <c r="NSR244" i="20" l="1"/>
  <c r="NSN244" i="20" s="1"/>
  <c r="NSJ244" i="20" s="1"/>
  <c r="NSF244" i="20" s="1"/>
  <c r="NSQ244" i="20"/>
  <c r="NSM244" i="20" l="1"/>
  <c r="NSI244" i="20" s="1"/>
  <c r="NSE244" i="20" s="1"/>
  <c r="NSA244" i="20" s="1"/>
  <c r="NSL244" i="20"/>
  <c r="NSH244" i="20" l="1"/>
  <c r="NSD244" i="20" s="1"/>
  <c r="NRZ244" i="20" s="1"/>
  <c r="NRV244" i="20" s="1"/>
  <c r="NSG244" i="20"/>
  <c r="NSC244" i="20" l="1"/>
  <c r="NRY244" i="20" s="1"/>
  <c r="NRU244" i="20" s="1"/>
  <c r="NRQ244" i="20" s="1"/>
  <c r="NSB244" i="20"/>
  <c r="NRX244" i="20" l="1"/>
  <c r="NRT244" i="20" s="1"/>
  <c r="NRP244" i="20" s="1"/>
  <c r="NRL244" i="20" s="1"/>
  <c r="NRW244" i="20"/>
  <c r="NRS244" i="20" l="1"/>
  <c r="NRO244" i="20" s="1"/>
  <c r="NRK244" i="20" s="1"/>
  <c r="NRG244" i="20" s="1"/>
  <c r="NRR244" i="20"/>
  <c r="NRN244" i="20" l="1"/>
  <c r="NRJ244" i="20" s="1"/>
  <c r="NRF244" i="20" s="1"/>
  <c r="NRB244" i="20" s="1"/>
  <c r="NRM244" i="20"/>
  <c r="NRI244" i="20" l="1"/>
  <c r="NRE244" i="20" s="1"/>
  <c r="NRA244" i="20" s="1"/>
  <c r="NQW244" i="20" s="1"/>
  <c r="NRH244" i="20"/>
  <c r="NRD244" i="20" l="1"/>
  <c r="NQZ244" i="20" s="1"/>
  <c r="NQV244" i="20" s="1"/>
  <c r="NQR244" i="20" s="1"/>
  <c r="NRC244" i="20"/>
  <c r="NQY244" i="20" l="1"/>
  <c r="NQU244" i="20" s="1"/>
  <c r="NQQ244" i="20" s="1"/>
  <c r="NQM244" i="20" s="1"/>
  <c r="NQX244" i="20"/>
  <c r="NQT244" i="20" l="1"/>
  <c r="NQP244" i="20" s="1"/>
  <c r="NQL244" i="20" s="1"/>
  <c r="NQH244" i="20" s="1"/>
  <c r="NQS244" i="20"/>
  <c r="NQO244" i="20" l="1"/>
  <c r="NQK244" i="20" s="1"/>
  <c r="NQG244" i="20" s="1"/>
  <c r="NQC244" i="20" s="1"/>
  <c r="NQN244" i="20"/>
  <c r="NQJ244" i="20" l="1"/>
  <c r="NQF244" i="20" s="1"/>
  <c r="NQB244" i="20" s="1"/>
  <c r="NPX244" i="20" s="1"/>
  <c r="NQI244" i="20"/>
  <c r="NQE244" i="20" l="1"/>
  <c r="NQA244" i="20" s="1"/>
  <c r="NPW244" i="20" s="1"/>
  <c r="NPS244" i="20" s="1"/>
  <c r="NQD244" i="20"/>
  <c r="NPZ244" i="20" l="1"/>
  <c r="NPV244" i="20" s="1"/>
  <c r="NPR244" i="20" s="1"/>
  <c r="NPN244" i="20" s="1"/>
  <c r="NPY244" i="20"/>
  <c r="NPU244" i="20" l="1"/>
  <c r="NPQ244" i="20" s="1"/>
  <c r="NPM244" i="20" s="1"/>
  <c r="NPI244" i="20" s="1"/>
  <c r="NPT244" i="20"/>
  <c r="NPP244" i="20" l="1"/>
  <c r="NPL244" i="20" s="1"/>
  <c r="NPH244" i="20" s="1"/>
  <c r="NPD244" i="20" s="1"/>
  <c r="NPO244" i="20"/>
  <c r="NPK244" i="20" l="1"/>
  <c r="NPG244" i="20" s="1"/>
  <c r="NPC244" i="20" s="1"/>
  <c r="NOY244" i="20" s="1"/>
  <c r="NPJ244" i="20"/>
  <c r="NPF244" i="20" l="1"/>
  <c r="NPB244" i="20" s="1"/>
  <c r="NOX244" i="20" s="1"/>
  <c r="NOT244" i="20" s="1"/>
  <c r="NPE244" i="20"/>
  <c r="NPA244" i="20" l="1"/>
  <c r="NOW244" i="20" s="1"/>
  <c r="NOS244" i="20" s="1"/>
  <c r="NOO244" i="20" s="1"/>
  <c r="NOZ244" i="20"/>
  <c r="NOV244" i="20" l="1"/>
  <c r="NOR244" i="20" s="1"/>
  <c r="NON244" i="20" s="1"/>
  <c r="NOJ244" i="20" s="1"/>
  <c r="NOU244" i="20"/>
  <c r="NOQ244" i="20" l="1"/>
  <c r="NOM244" i="20" s="1"/>
  <c r="NOI244" i="20" s="1"/>
  <c r="NOE244" i="20" s="1"/>
  <c r="NOP244" i="20"/>
  <c r="NOL244" i="20" l="1"/>
  <c r="NOH244" i="20" s="1"/>
  <c r="NOD244" i="20" s="1"/>
  <c r="NNZ244" i="20" s="1"/>
  <c r="NOK244" i="20"/>
  <c r="NOG244" i="20" l="1"/>
  <c r="NOC244" i="20" s="1"/>
  <c r="NNY244" i="20" s="1"/>
  <c r="NNU244" i="20" s="1"/>
  <c r="NOF244" i="20"/>
  <c r="NOB244" i="20" l="1"/>
  <c r="NNX244" i="20" s="1"/>
  <c r="NNT244" i="20" s="1"/>
  <c r="NNP244" i="20" s="1"/>
  <c r="NOA244" i="20"/>
  <c r="NNW244" i="20" l="1"/>
  <c r="NNS244" i="20" s="1"/>
  <c r="NNO244" i="20" s="1"/>
  <c r="NNK244" i="20" s="1"/>
  <c r="NNV244" i="20"/>
  <c r="NNR244" i="20" l="1"/>
  <c r="NNN244" i="20" s="1"/>
  <c r="NNJ244" i="20" s="1"/>
  <c r="NNF244" i="20" s="1"/>
  <c r="NNQ244" i="20"/>
  <c r="NNM244" i="20" l="1"/>
  <c r="NNI244" i="20" s="1"/>
  <c r="NNE244" i="20" s="1"/>
  <c r="NNA244" i="20" s="1"/>
  <c r="NNL244" i="20"/>
  <c r="NNH244" i="20" l="1"/>
  <c r="NND244" i="20" s="1"/>
  <c r="NMZ244" i="20" s="1"/>
  <c r="NMV244" i="20" s="1"/>
  <c r="NNG244" i="20"/>
  <c r="NNC244" i="20" l="1"/>
  <c r="NMY244" i="20" s="1"/>
  <c r="NMU244" i="20" s="1"/>
  <c r="NMQ244" i="20" s="1"/>
  <c r="NNB244" i="20"/>
  <c r="NMX244" i="20" l="1"/>
  <c r="NMT244" i="20" s="1"/>
  <c r="NMP244" i="20" s="1"/>
  <c r="NML244" i="20" s="1"/>
  <c r="NMW244" i="20"/>
  <c r="NMS244" i="20" l="1"/>
  <c r="NMO244" i="20" s="1"/>
  <c r="NMK244" i="20" s="1"/>
  <c r="NMG244" i="20" s="1"/>
  <c r="NMR244" i="20"/>
  <c r="NMN244" i="20" l="1"/>
  <c r="NMJ244" i="20" s="1"/>
  <c r="NMF244" i="20" s="1"/>
  <c r="NMB244" i="20" s="1"/>
  <c r="NMM244" i="20"/>
  <c r="NMI244" i="20" l="1"/>
  <c r="NME244" i="20" s="1"/>
  <c r="NMA244" i="20" s="1"/>
  <c r="NLW244" i="20" s="1"/>
  <c r="NMH244" i="20"/>
  <c r="NMD244" i="20" l="1"/>
  <c r="NLZ244" i="20" s="1"/>
  <c r="NLV244" i="20" s="1"/>
  <c r="NLR244" i="20" s="1"/>
  <c r="NMC244" i="20"/>
  <c r="NLY244" i="20" l="1"/>
  <c r="NLU244" i="20" s="1"/>
  <c r="NLQ244" i="20" s="1"/>
  <c r="NLM244" i="20" s="1"/>
  <c r="NLX244" i="20"/>
  <c r="NLT244" i="20" l="1"/>
  <c r="NLP244" i="20" s="1"/>
  <c r="NLL244" i="20" s="1"/>
  <c r="NLH244" i="20" s="1"/>
  <c r="NLS244" i="20"/>
  <c r="NLO244" i="20" l="1"/>
  <c r="NLK244" i="20" s="1"/>
  <c r="NLG244" i="20" s="1"/>
  <c r="NLC244" i="20" s="1"/>
  <c r="NLN244" i="20"/>
  <c r="NLJ244" i="20" l="1"/>
  <c r="NLF244" i="20" s="1"/>
  <c r="NLB244" i="20" s="1"/>
  <c r="NKX244" i="20" s="1"/>
  <c r="NLI244" i="20"/>
  <c r="NLE244" i="20" l="1"/>
  <c r="NLA244" i="20" s="1"/>
  <c r="NKW244" i="20" s="1"/>
  <c r="NKS244" i="20" s="1"/>
  <c r="NLD244" i="20"/>
  <c r="NKZ244" i="20" l="1"/>
  <c r="NKV244" i="20" s="1"/>
  <c r="NKR244" i="20" s="1"/>
  <c r="NKN244" i="20" s="1"/>
  <c r="NKY244" i="20"/>
  <c r="NKU244" i="20" l="1"/>
  <c r="NKQ244" i="20" s="1"/>
  <c r="NKM244" i="20" s="1"/>
  <c r="NKI244" i="20" s="1"/>
  <c r="NKT244" i="20"/>
  <c r="NKP244" i="20" l="1"/>
  <c r="NKL244" i="20" s="1"/>
  <c r="NKH244" i="20" s="1"/>
  <c r="NKD244" i="20" s="1"/>
  <c r="NKO244" i="20"/>
  <c r="NKK244" i="20" l="1"/>
  <c r="NKG244" i="20" s="1"/>
  <c r="NKC244" i="20" s="1"/>
  <c r="NJY244" i="20" s="1"/>
  <c r="NKJ244" i="20"/>
  <c r="NKF244" i="20" l="1"/>
  <c r="NKB244" i="20" s="1"/>
  <c r="NJX244" i="20" s="1"/>
  <c r="NJT244" i="20" s="1"/>
  <c r="NKE244" i="20"/>
  <c r="NKA244" i="20" l="1"/>
  <c r="NJW244" i="20" s="1"/>
  <c r="NJS244" i="20" s="1"/>
  <c r="NJO244" i="20" s="1"/>
  <c r="NJZ244" i="20"/>
  <c r="NJV244" i="20" l="1"/>
  <c r="NJR244" i="20" s="1"/>
  <c r="NJN244" i="20" s="1"/>
  <c r="NJJ244" i="20" s="1"/>
  <c r="NJU244" i="20"/>
  <c r="NJQ244" i="20" l="1"/>
  <c r="NJM244" i="20" s="1"/>
  <c r="NJI244" i="20" s="1"/>
  <c r="NJE244" i="20" s="1"/>
  <c r="NJP244" i="20"/>
  <c r="NJL244" i="20" l="1"/>
  <c r="NJH244" i="20" s="1"/>
  <c r="NJD244" i="20" s="1"/>
  <c r="NIZ244" i="20" s="1"/>
  <c r="NJK244" i="20"/>
  <c r="NJG244" i="20" l="1"/>
  <c r="NJC244" i="20" s="1"/>
  <c r="NIY244" i="20" s="1"/>
  <c r="NIU244" i="20" s="1"/>
  <c r="NJF244" i="20"/>
  <c r="NJB244" i="20" l="1"/>
  <c r="NIX244" i="20" s="1"/>
  <c r="NIT244" i="20" s="1"/>
  <c r="NIP244" i="20" s="1"/>
  <c r="NJA244" i="20"/>
  <c r="NIW244" i="20" l="1"/>
  <c r="NIS244" i="20" s="1"/>
  <c r="NIO244" i="20" s="1"/>
  <c r="NIK244" i="20" s="1"/>
  <c r="NIV244" i="20"/>
  <c r="NIR244" i="20" l="1"/>
  <c r="NIN244" i="20" s="1"/>
  <c r="NIJ244" i="20" s="1"/>
  <c r="NIF244" i="20" s="1"/>
  <c r="NIQ244" i="20"/>
  <c r="NIM244" i="20" l="1"/>
  <c r="NII244" i="20" s="1"/>
  <c r="NIE244" i="20" s="1"/>
  <c r="NIA244" i="20" s="1"/>
  <c r="NIL244" i="20"/>
  <c r="NIH244" i="20" l="1"/>
  <c r="NID244" i="20" s="1"/>
  <c r="NHZ244" i="20" s="1"/>
  <c r="NHV244" i="20" s="1"/>
  <c r="NIG244" i="20"/>
  <c r="NIC244" i="20" l="1"/>
  <c r="NHY244" i="20" s="1"/>
  <c r="NHU244" i="20" s="1"/>
  <c r="NHQ244" i="20" s="1"/>
  <c r="NIB244" i="20"/>
  <c r="NHX244" i="20" l="1"/>
  <c r="NHT244" i="20" s="1"/>
  <c r="NHP244" i="20" s="1"/>
  <c r="NHL244" i="20" s="1"/>
  <c r="NHW244" i="20"/>
  <c r="NHS244" i="20" l="1"/>
  <c r="NHO244" i="20" s="1"/>
  <c r="NHK244" i="20" s="1"/>
  <c r="NHG244" i="20" s="1"/>
  <c r="NHR244" i="20"/>
  <c r="NHN244" i="20" l="1"/>
  <c r="NHJ244" i="20" s="1"/>
  <c r="NHF244" i="20" s="1"/>
  <c r="NHB244" i="20" s="1"/>
  <c r="NHM244" i="20"/>
  <c r="NHI244" i="20" l="1"/>
  <c r="NHE244" i="20" s="1"/>
  <c r="NHA244" i="20" s="1"/>
  <c r="NGW244" i="20" s="1"/>
  <c r="NHH244" i="20"/>
  <c r="NHD244" i="20" l="1"/>
  <c r="NGZ244" i="20" s="1"/>
  <c r="NGV244" i="20" s="1"/>
  <c r="NGR244" i="20" s="1"/>
  <c r="NHC244" i="20"/>
  <c r="NGY244" i="20" l="1"/>
  <c r="NGU244" i="20" s="1"/>
  <c r="NGQ244" i="20" s="1"/>
  <c r="NGM244" i="20" s="1"/>
  <c r="NGX244" i="20"/>
  <c r="NGT244" i="20" l="1"/>
  <c r="NGP244" i="20" s="1"/>
  <c r="NGL244" i="20" s="1"/>
  <c r="NGH244" i="20" s="1"/>
  <c r="NGS244" i="20"/>
  <c r="NGO244" i="20" l="1"/>
  <c r="NGK244" i="20" s="1"/>
  <c r="NGG244" i="20" s="1"/>
  <c r="NGC244" i="20" s="1"/>
  <c r="NGN244" i="20"/>
  <c r="NGJ244" i="20" l="1"/>
  <c r="NGF244" i="20" s="1"/>
  <c r="NGB244" i="20" s="1"/>
  <c r="NFX244" i="20" s="1"/>
  <c r="NGI244" i="20"/>
  <c r="NGE244" i="20" l="1"/>
  <c r="NGA244" i="20" s="1"/>
  <c r="NFW244" i="20" s="1"/>
  <c r="NFS244" i="20" s="1"/>
  <c r="NGD244" i="20"/>
  <c r="NFZ244" i="20" l="1"/>
  <c r="NFV244" i="20" s="1"/>
  <c r="NFR244" i="20" s="1"/>
  <c r="NFN244" i="20" s="1"/>
  <c r="NFY244" i="20"/>
  <c r="NFU244" i="20" l="1"/>
  <c r="NFQ244" i="20" s="1"/>
  <c r="NFM244" i="20" s="1"/>
  <c r="NFI244" i="20" s="1"/>
  <c r="NFT244" i="20"/>
  <c r="NFP244" i="20" l="1"/>
  <c r="NFL244" i="20" s="1"/>
  <c r="NFH244" i="20" s="1"/>
  <c r="NFD244" i="20" s="1"/>
  <c r="NFO244" i="20"/>
  <c r="NFK244" i="20" l="1"/>
  <c r="NFG244" i="20" s="1"/>
  <c r="NFC244" i="20" s="1"/>
  <c r="NEY244" i="20" s="1"/>
  <c r="NFJ244" i="20"/>
  <c r="NFF244" i="20" l="1"/>
  <c r="NFB244" i="20" s="1"/>
  <c r="NEX244" i="20" s="1"/>
  <c r="NET244" i="20" s="1"/>
  <c r="NFE244" i="20"/>
  <c r="NFA244" i="20" l="1"/>
  <c r="NEW244" i="20" s="1"/>
  <c r="NES244" i="20" s="1"/>
  <c r="NEO244" i="20" s="1"/>
  <c r="NEZ244" i="20"/>
  <c r="NEV244" i="20" l="1"/>
  <c r="NER244" i="20" s="1"/>
  <c r="NEN244" i="20" s="1"/>
  <c r="NEJ244" i="20" s="1"/>
  <c r="NEU244" i="20"/>
  <c r="NEQ244" i="20" l="1"/>
  <c r="NEM244" i="20" s="1"/>
  <c r="NEI244" i="20" s="1"/>
  <c r="NEE244" i="20" s="1"/>
  <c r="NEP244" i="20"/>
  <c r="NEL244" i="20" l="1"/>
  <c r="NEH244" i="20" s="1"/>
  <c r="NED244" i="20" s="1"/>
  <c r="NDZ244" i="20" s="1"/>
  <c r="NEK244" i="20"/>
  <c r="NEG244" i="20" l="1"/>
  <c r="NEC244" i="20" s="1"/>
  <c r="NDY244" i="20" s="1"/>
  <c r="NDU244" i="20" s="1"/>
  <c r="NEF244" i="20"/>
  <c r="NEB244" i="20" l="1"/>
  <c r="NDX244" i="20" s="1"/>
  <c r="NDT244" i="20" s="1"/>
  <c r="NDP244" i="20" s="1"/>
  <c r="NEA244" i="20"/>
  <c r="NDW244" i="20" l="1"/>
  <c r="NDS244" i="20" s="1"/>
  <c r="NDO244" i="20" s="1"/>
  <c r="NDK244" i="20" s="1"/>
  <c r="NDV244" i="20"/>
  <c r="NDR244" i="20" l="1"/>
  <c r="NDN244" i="20" s="1"/>
  <c r="NDJ244" i="20" s="1"/>
  <c r="NDF244" i="20" s="1"/>
  <c r="NDQ244" i="20"/>
  <c r="NDM244" i="20" l="1"/>
  <c r="NDI244" i="20" s="1"/>
  <c r="NDE244" i="20" s="1"/>
  <c r="NDA244" i="20" s="1"/>
  <c r="NDL244" i="20"/>
  <c r="NDH244" i="20" l="1"/>
  <c r="NDD244" i="20" s="1"/>
  <c r="NCZ244" i="20" s="1"/>
  <c r="NCV244" i="20" s="1"/>
  <c r="NDG244" i="20"/>
  <c r="NDC244" i="20" l="1"/>
  <c r="NCY244" i="20" s="1"/>
  <c r="NCU244" i="20" s="1"/>
  <c r="NCQ244" i="20" s="1"/>
  <c r="NDB244" i="20"/>
  <c r="NCX244" i="20" l="1"/>
  <c r="NCT244" i="20" s="1"/>
  <c r="NCP244" i="20" s="1"/>
  <c r="NCL244" i="20" s="1"/>
  <c r="NCW244" i="20"/>
  <c r="NCS244" i="20" l="1"/>
  <c r="NCO244" i="20" s="1"/>
  <c r="NCK244" i="20" s="1"/>
  <c r="NCG244" i="20" s="1"/>
  <c r="NCR244" i="20"/>
  <c r="NCN244" i="20" l="1"/>
  <c r="NCJ244" i="20" s="1"/>
  <c r="NCF244" i="20" s="1"/>
  <c r="NCB244" i="20" s="1"/>
  <c r="NCM244" i="20"/>
  <c r="NCI244" i="20" l="1"/>
  <c r="NCE244" i="20" s="1"/>
  <c r="NCA244" i="20" s="1"/>
  <c r="NBW244" i="20" s="1"/>
  <c r="NCH244" i="20"/>
  <c r="NCD244" i="20" l="1"/>
  <c r="NBZ244" i="20" s="1"/>
  <c r="NBV244" i="20" s="1"/>
  <c r="NBR244" i="20" s="1"/>
  <c r="NCC244" i="20"/>
  <c r="NBY244" i="20" l="1"/>
  <c r="NBU244" i="20" s="1"/>
  <c r="NBQ244" i="20" s="1"/>
  <c r="NBM244" i="20" s="1"/>
  <c r="NBX244" i="20"/>
  <c r="NBT244" i="20" l="1"/>
  <c r="NBP244" i="20" s="1"/>
  <c r="NBL244" i="20" s="1"/>
  <c r="NBH244" i="20" s="1"/>
  <c r="NBS244" i="20"/>
  <c r="NBO244" i="20" l="1"/>
  <c r="NBK244" i="20" s="1"/>
  <c r="NBG244" i="20" s="1"/>
  <c r="NBC244" i="20" s="1"/>
  <c r="NBN244" i="20"/>
  <c r="NBJ244" i="20" l="1"/>
  <c r="NBF244" i="20" s="1"/>
  <c r="NBB244" i="20" s="1"/>
  <c r="NAX244" i="20" s="1"/>
  <c r="NBI244" i="20"/>
  <c r="NBE244" i="20" l="1"/>
  <c r="NBA244" i="20" s="1"/>
  <c r="NAW244" i="20" s="1"/>
  <c r="NAS244" i="20" s="1"/>
  <c r="NBD244" i="20"/>
  <c r="NAZ244" i="20" l="1"/>
  <c r="NAV244" i="20" s="1"/>
  <c r="NAR244" i="20" s="1"/>
  <c r="NAN244" i="20" s="1"/>
  <c r="NAY244" i="20"/>
  <c r="NAU244" i="20" l="1"/>
  <c r="NAQ244" i="20" s="1"/>
  <c r="NAM244" i="20" s="1"/>
  <c r="NAI244" i="20" s="1"/>
  <c r="NAT244" i="20"/>
  <c r="NAP244" i="20" l="1"/>
  <c r="NAL244" i="20" s="1"/>
  <c r="NAH244" i="20" s="1"/>
  <c r="NAD244" i="20" s="1"/>
  <c r="NAO244" i="20"/>
  <c r="NAK244" i="20" l="1"/>
  <c r="NAG244" i="20" s="1"/>
  <c r="NAC244" i="20" s="1"/>
  <c r="MZY244" i="20" s="1"/>
  <c r="NAJ244" i="20"/>
  <c r="NAF244" i="20" l="1"/>
  <c r="NAB244" i="20" s="1"/>
  <c r="MZX244" i="20" s="1"/>
  <c r="MZT244" i="20" s="1"/>
  <c r="NAE244" i="20"/>
  <c r="NAA244" i="20" l="1"/>
  <c r="MZW244" i="20" s="1"/>
  <c r="MZS244" i="20" s="1"/>
  <c r="MZO244" i="20" s="1"/>
  <c r="MZZ244" i="20"/>
  <c r="MZV244" i="20" l="1"/>
  <c r="MZR244" i="20" s="1"/>
  <c r="MZN244" i="20" s="1"/>
  <c r="MZJ244" i="20" s="1"/>
  <c r="MZU244" i="20"/>
  <c r="MZQ244" i="20" l="1"/>
  <c r="MZM244" i="20" s="1"/>
  <c r="MZI244" i="20" s="1"/>
  <c r="MZE244" i="20" s="1"/>
  <c r="MZP244" i="20"/>
  <c r="MZL244" i="20" l="1"/>
  <c r="MZH244" i="20" s="1"/>
  <c r="MZD244" i="20" s="1"/>
  <c r="MYZ244" i="20" s="1"/>
  <c r="MZK244" i="20"/>
  <c r="MZG244" i="20" l="1"/>
  <c r="MZC244" i="20" s="1"/>
  <c r="MYY244" i="20" s="1"/>
  <c r="MYU244" i="20" s="1"/>
  <c r="MZF244" i="20"/>
  <c r="MZB244" i="20" l="1"/>
  <c r="MYX244" i="20" s="1"/>
  <c r="MYT244" i="20" s="1"/>
  <c r="MYP244" i="20" s="1"/>
  <c r="MZA244" i="20"/>
  <c r="MYW244" i="20" l="1"/>
  <c r="MYS244" i="20" s="1"/>
  <c r="MYO244" i="20" s="1"/>
  <c r="MYK244" i="20" s="1"/>
  <c r="MYV244" i="20"/>
  <c r="MYR244" i="20" l="1"/>
  <c r="MYN244" i="20" s="1"/>
  <c r="MYJ244" i="20" s="1"/>
  <c r="MYF244" i="20" s="1"/>
  <c r="MYQ244" i="20"/>
  <c r="MYM244" i="20" l="1"/>
  <c r="MYI244" i="20" s="1"/>
  <c r="MYE244" i="20" s="1"/>
  <c r="MYA244" i="20" s="1"/>
  <c r="MYL244" i="20"/>
  <c r="MYH244" i="20" l="1"/>
  <c r="MYD244" i="20" s="1"/>
  <c r="MXZ244" i="20" s="1"/>
  <c r="MXV244" i="20" s="1"/>
  <c r="MYG244" i="20"/>
  <c r="MYC244" i="20" l="1"/>
  <c r="MXY244" i="20" s="1"/>
  <c r="MXU244" i="20" s="1"/>
  <c r="MXQ244" i="20" s="1"/>
  <c r="MYB244" i="20"/>
  <c r="MXX244" i="20" l="1"/>
  <c r="MXT244" i="20" s="1"/>
  <c r="MXP244" i="20" s="1"/>
  <c r="MXL244" i="20" s="1"/>
  <c r="MXW244" i="20"/>
  <c r="MXS244" i="20" l="1"/>
  <c r="MXO244" i="20" s="1"/>
  <c r="MXK244" i="20" s="1"/>
  <c r="MXG244" i="20" s="1"/>
  <c r="MXR244" i="20"/>
  <c r="MXN244" i="20" l="1"/>
  <c r="MXJ244" i="20" s="1"/>
  <c r="MXF244" i="20" s="1"/>
  <c r="MXB244" i="20" s="1"/>
  <c r="MXM244" i="20"/>
  <c r="MXI244" i="20" l="1"/>
  <c r="MXE244" i="20" s="1"/>
  <c r="MXA244" i="20" s="1"/>
  <c r="MWW244" i="20" s="1"/>
  <c r="MXH244" i="20"/>
  <c r="MXD244" i="20" l="1"/>
  <c r="MWZ244" i="20" s="1"/>
  <c r="MWV244" i="20" s="1"/>
  <c r="MWR244" i="20" s="1"/>
  <c r="MXC244" i="20"/>
  <c r="MWY244" i="20" l="1"/>
  <c r="MWU244" i="20" s="1"/>
  <c r="MWQ244" i="20" s="1"/>
  <c r="MWM244" i="20" s="1"/>
  <c r="MWX244" i="20"/>
  <c r="MWT244" i="20" l="1"/>
  <c r="MWP244" i="20" s="1"/>
  <c r="MWL244" i="20" s="1"/>
  <c r="MWH244" i="20" s="1"/>
  <c r="MWS244" i="20"/>
  <c r="MWO244" i="20" l="1"/>
  <c r="MWK244" i="20" s="1"/>
  <c r="MWG244" i="20" s="1"/>
  <c r="MWC244" i="20" s="1"/>
  <c r="MWN244" i="20"/>
  <c r="MWJ244" i="20" l="1"/>
  <c r="MWF244" i="20" s="1"/>
  <c r="MWB244" i="20" s="1"/>
  <c r="MVX244" i="20" s="1"/>
  <c r="MWI244" i="20"/>
  <c r="MWE244" i="20" l="1"/>
  <c r="MWA244" i="20" s="1"/>
  <c r="MVW244" i="20" s="1"/>
  <c r="MVS244" i="20" s="1"/>
  <c r="MWD244" i="20"/>
  <c r="MVZ244" i="20" l="1"/>
  <c r="MVV244" i="20" s="1"/>
  <c r="MVR244" i="20" s="1"/>
  <c r="MVN244" i="20" s="1"/>
  <c r="MVY244" i="20"/>
  <c r="MVU244" i="20" l="1"/>
  <c r="MVQ244" i="20" s="1"/>
  <c r="MVM244" i="20" s="1"/>
  <c r="MVI244" i="20" s="1"/>
  <c r="MVT244" i="20"/>
  <c r="MVP244" i="20" l="1"/>
  <c r="MVL244" i="20" s="1"/>
  <c r="MVH244" i="20" s="1"/>
  <c r="MVD244" i="20" s="1"/>
  <c r="MVO244" i="20"/>
  <c r="MVK244" i="20" l="1"/>
  <c r="MVG244" i="20" s="1"/>
  <c r="MVC244" i="20" s="1"/>
  <c r="MUY244" i="20" s="1"/>
  <c r="MVJ244" i="20"/>
  <c r="MVF244" i="20" l="1"/>
  <c r="MVB244" i="20" s="1"/>
  <c r="MUX244" i="20" s="1"/>
  <c r="MUT244" i="20" s="1"/>
  <c r="MVE244" i="20"/>
  <c r="MVA244" i="20" l="1"/>
  <c r="MUW244" i="20" s="1"/>
  <c r="MUS244" i="20" s="1"/>
  <c r="MUO244" i="20" s="1"/>
  <c r="MUZ244" i="20"/>
  <c r="MUV244" i="20" l="1"/>
  <c r="MUR244" i="20" s="1"/>
  <c r="MUN244" i="20" s="1"/>
  <c r="MUJ244" i="20" s="1"/>
  <c r="MUU244" i="20"/>
  <c r="MUQ244" i="20" l="1"/>
  <c r="MUM244" i="20" s="1"/>
  <c r="MUI244" i="20" s="1"/>
  <c r="MUE244" i="20" s="1"/>
  <c r="MUP244" i="20"/>
  <c r="MUL244" i="20" l="1"/>
  <c r="MUH244" i="20" s="1"/>
  <c r="MUD244" i="20" s="1"/>
  <c r="MTZ244" i="20" s="1"/>
  <c r="MUK244" i="20"/>
  <c r="MUG244" i="20" l="1"/>
  <c r="MUC244" i="20" s="1"/>
  <c r="MTY244" i="20" s="1"/>
  <c r="MTU244" i="20" s="1"/>
  <c r="MUF244" i="20"/>
  <c r="MUB244" i="20" l="1"/>
  <c r="MTX244" i="20" s="1"/>
  <c r="MTT244" i="20" s="1"/>
  <c r="MTP244" i="20" s="1"/>
  <c r="MUA244" i="20"/>
  <c r="MTW244" i="20" l="1"/>
  <c r="MTS244" i="20" s="1"/>
  <c r="MTO244" i="20" s="1"/>
  <c r="MTK244" i="20" s="1"/>
  <c r="MTV244" i="20"/>
  <c r="MTR244" i="20" l="1"/>
  <c r="MTN244" i="20" s="1"/>
  <c r="MTJ244" i="20" s="1"/>
  <c r="MTF244" i="20" s="1"/>
  <c r="MTQ244" i="20"/>
  <c r="MTM244" i="20" l="1"/>
  <c r="MTI244" i="20" s="1"/>
  <c r="MTE244" i="20" s="1"/>
  <c r="MTA244" i="20" s="1"/>
  <c r="MTL244" i="20"/>
  <c r="MTH244" i="20" l="1"/>
  <c r="MTD244" i="20" s="1"/>
  <c r="MSZ244" i="20" s="1"/>
  <c r="MSV244" i="20" s="1"/>
  <c r="MTG244" i="20"/>
  <c r="MTC244" i="20" l="1"/>
  <c r="MSY244" i="20" s="1"/>
  <c r="MSU244" i="20" s="1"/>
  <c r="MSQ244" i="20" s="1"/>
  <c r="MTB244" i="20"/>
  <c r="MSX244" i="20" l="1"/>
  <c r="MST244" i="20" s="1"/>
  <c r="MSP244" i="20" s="1"/>
  <c r="MSL244" i="20" s="1"/>
  <c r="MSW244" i="20"/>
  <c r="MSS244" i="20" l="1"/>
  <c r="MSO244" i="20" s="1"/>
  <c r="MSK244" i="20" s="1"/>
  <c r="MSG244" i="20" s="1"/>
  <c r="MSR244" i="20"/>
  <c r="MSN244" i="20" l="1"/>
  <c r="MSJ244" i="20" s="1"/>
  <c r="MSF244" i="20" s="1"/>
  <c r="MSB244" i="20" s="1"/>
  <c r="MSM244" i="20"/>
  <c r="MSI244" i="20" l="1"/>
  <c r="MSE244" i="20" s="1"/>
  <c r="MSA244" i="20" s="1"/>
  <c r="MRW244" i="20" s="1"/>
  <c r="MSH244" i="20"/>
  <c r="MSD244" i="20" l="1"/>
  <c r="MRZ244" i="20" s="1"/>
  <c r="MRV244" i="20" s="1"/>
  <c r="MRR244" i="20" s="1"/>
  <c r="MSC244" i="20"/>
  <c r="MRY244" i="20" l="1"/>
  <c r="MRU244" i="20" s="1"/>
  <c r="MRQ244" i="20" s="1"/>
  <c r="MRM244" i="20" s="1"/>
  <c r="MRX244" i="20"/>
  <c r="MRT244" i="20" l="1"/>
  <c r="MRP244" i="20" s="1"/>
  <c r="MRL244" i="20" s="1"/>
  <c r="MRH244" i="20" s="1"/>
  <c r="MRS244" i="20"/>
  <c r="MRO244" i="20" l="1"/>
  <c r="MRK244" i="20" s="1"/>
  <c r="MRG244" i="20" s="1"/>
  <c r="MRC244" i="20" s="1"/>
  <c r="MRN244" i="20"/>
  <c r="MRJ244" i="20" l="1"/>
  <c r="MRF244" i="20" s="1"/>
  <c r="MRB244" i="20" s="1"/>
  <c r="MQX244" i="20" s="1"/>
  <c r="MRI244" i="20"/>
  <c r="MRE244" i="20" l="1"/>
  <c r="MRA244" i="20" s="1"/>
  <c r="MQW244" i="20" s="1"/>
  <c r="MQS244" i="20" s="1"/>
  <c r="MRD244" i="20"/>
  <c r="MQZ244" i="20" l="1"/>
  <c r="MQV244" i="20" s="1"/>
  <c r="MQR244" i="20" s="1"/>
  <c r="MQN244" i="20" s="1"/>
  <c r="MQY244" i="20"/>
  <c r="MQU244" i="20" l="1"/>
  <c r="MQQ244" i="20" s="1"/>
  <c r="MQM244" i="20" s="1"/>
  <c r="MQI244" i="20" s="1"/>
  <c r="MQT244" i="20"/>
  <c r="MQP244" i="20" l="1"/>
  <c r="MQL244" i="20" s="1"/>
  <c r="MQH244" i="20" s="1"/>
  <c r="MQD244" i="20" s="1"/>
  <c r="MQO244" i="20"/>
  <c r="MQK244" i="20" l="1"/>
  <c r="MQG244" i="20" s="1"/>
  <c r="MQC244" i="20" s="1"/>
  <c r="MPY244" i="20" s="1"/>
  <c r="MQJ244" i="20"/>
  <c r="MQF244" i="20" l="1"/>
  <c r="MQB244" i="20" s="1"/>
  <c r="MPX244" i="20" s="1"/>
  <c r="MPT244" i="20" s="1"/>
  <c r="MQE244" i="20"/>
  <c r="MQA244" i="20" l="1"/>
  <c r="MPW244" i="20" s="1"/>
  <c r="MPS244" i="20" s="1"/>
  <c r="MPO244" i="20" s="1"/>
  <c r="MPZ244" i="20"/>
  <c r="MPV244" i="20" l="1"/>
  <c r="MPR244" i="20" s="1"/>
  <c r="MPN244" i="20" s="1"/>
  <c r="MPJ244" i="20" s="1"/>
  <c r="MPU244" i="20"/>
  <c r="MPQ244" i="20" l="1"/>
  <c r="MPM244" i="20" s="1"/>
  <c r="MPI244" i="20" s="1"/>
  <c r="MPE244" i="20" s="1"/>
  <c r="MPP244" i="20"/>
  <c r="MPL244" i="20" l="1"/>
  <c r="MPH244" i="20" s="1"/>
  <c r="MPD244" i="20" s="1"/>
  <c r="MOZ244" i="20" s="1"/>
  <c r="MPK244" i="20"/>
  <c r="MPG244" i="20" l="1"/>
  <c r="MPC244" i="20" s="1"/>
  <c r="MOY244" i="20" s="1"/>
  <c r="MOU244" i="20" s="1"/>
  <c r="MPF244" i="20"/>
  <c r="MPB244" i="20" l="1"/>
  <c r="MOX244" i="20" s="1"/>
  <c r="MOT244" i="20" s="1"/>
  <c r="MOP244" i="20" s="1"/>
  <c r="MPA244" i="20"/>
  <c r="MOW244" i="20" l="1"/>
  <c r="MOS244" i="20" s="1"/>
  <c r="MOO244" i="20" s="1"/>
  <c r="MOK244" i="20" s="1"/>
  <c r="MOV244" i="20"/>
  <c r="MOR244" i="20" l="1"/>
  <c r="MON244" i="20" s="1"/>
  <c r="MOJ244" i="20" s="1"/>
  <c r="MOF244" i="20" s="1"/>
  <c r="MOQ244" i="20"/>
  <c r="MOM244" i="20" l="1"/>
  <c r="MOI244" i="20" s="1"/>
  <c r="MOE244" i="20" s="1"/>
  <c r="MOA244" i="20" s="1"/>
  <c r="MOL244" i="20"/>
  <c r="MOH244" i="20" l="1"/>
  <c r="MOD244" i="20" s="1"/>
  <c r="MNZ244" i="20" s="1"/>
  <c r="MNV244" i="20" s="1"/>
  <c r="MOG244" i="20"/>
  <c r="MOC244" i="20" l="1"/>
  <c r="MNY244" i="20" s="1"/>
  <c r="MNU244" i="20" s="1"/>
  <c r="MNQ244" i="20" s="1"/>
  <c r="MOB244" i="20"/>
  <c r="MNX244" i="20" l="1"/>
  <c r="MNT244" i="20" s="1"/>
  <c r="MNP244" i="20" s="1"/>
  <c r="MNL244" i="20" s="1"/>
  <c r="MNW244" i="20"/>
  <c r="MNS244" i="20" l="1"/>
  <c r="MNO244" i="20" s="1"/>
  <c r="MNK244" i="20" s="1"/>
  <c r="MNG244" i="20" s="1"/>
  <c r="MNR244" i="20"/>
  <c r="MNN244" i="20" l="1"/>
  <c r="MNJ244" i="20" s="1"/>
  <c r="MNF244" i="20" s="1"/>
  <c r="MNB244" i="20" s="1"/>
  <c r="MNM244" i="20"/>
  <c r="MNI244" i="20" l="1"/>
  <c r="MNE244" i="20" s="1"/>
  <c r="MNA244" i="20" s="1"/>
  <c r="MMW244" i="20" s="1"/>
  <c r="MNH244" i="20"/>
  <c r="MND244" i="20" l="1"/>
  <c r="MMZ244" i="20" s="1"/>
  <c r="MMV244" i="20" s="1"/>
  <c r="MMR244" i="20" s="1"/>
  <c r="MNC244" i="20"/>
  <c r="MMY244" i="20" l="1"/>
  <c r="MMU244" i="20" s="1"/>
  <c r="MMQ244" i="20" s="1"/>
  <c r="MMM244" i="20" s="1"/>
  <c r="MMX244" i="20"/>
  <c r="MMT244" i="20" l="1"/>
  <c r="MMP244" i="20" s="1"/>
  <c r="MML244" i="20" s="1"/>
  <c r="MMH244" i="20" s="1"/>
  <c r="MMS244" i="20"/>
  <c r="MMO244" i="20" l="1"/>
  <c r="MMK244" i="20" s="1"/>
  <c r="MMG244" i="20" s="1"/>
  <c r="MMC244" i="20" s="1"/>
  <c r="MMN244" i="20"/>
  <c r="MMJ244" i="20" l="1"/>
  <c r="MMF244" i="20" s="1"/>
  <c r="MMB244" i="20" s="1"/>
  <c r="MLX244" i="20" s="1"/>
  <c r="MMI244" i="20"/>
  <c r="MME244" i="20" l="1"/>
  <c r="MMA244" i="20" s="1"/>
  <c r="MLW244" i="20" s="1"/>
  <c r="MLS244" i="20" s="1"/>
  <c r="MMD244" i="20"/>
  <c r="MLZ244" i="20" l="1"/>
  <c r="MLV244" i="20" s="1"/>
  <c r="MLR244" i="20" s="1"/>
  <c r="MLN244" i="20" s="1"/>
  <c r="MLY244" i="20"/>
  <c r="MLU244" i="20" l="1"/>
  <c r="MLQ244" i="20" s="1"/>
  <c r="MLM244" i="20" s="1"/>
  <c r="MLI244" i="20" s="1"/>
  <c r="MLT244" i="20"/>
  <c r="MLP244" i="20" l="1"/>
  <c r="MLL244" i="20" s="1"/>
  <c r="MLH244" i="20" s="1"/>
  <c r="MLD244" i="20" s="1"/>
  <c r="MLO244" i="20"/>
  <c r="MLK244" i="20" l="1"/>
  <c r="MLG244" i="20" s="1"/>
  <c r="MLC244" i="20" s="1"/>
  <c r="MKY244" i="20" s="1"/>
  <c r="MLJ244" i="20"/>
  <c r="MLF244" i="20" l="1"/>
  <c r="MLB244" i="20" s="1"/>
  <c r="MKX244" i="20" s="1"/>
  <c r="MKT244" i="20" s="1"/>
  <c r="MLE244" i="20"/>
  <c r="MLA244" i="20" l="1"/>
  <c r="MKW244" i="20" s="1"/>
  <c r="MKS244" i="20" s="1"/>
  <c r="MKO244" i="20" s="1"/>
  <c r="MKZ244" i="20"/>
  <c r="MKV244" i="20" l="1"/>
  <c r="MKR244" i="20" s="1"/>
  <c r="MKN244" i="20" s="1"/>
  <c r="MKJ244" i="20" s="1"/>
  <c r="MKU244" i="20"/>
  <c r="MKQ244" i="20" l="1"/>
  <c r="MKM244" i="20" s="1"/>
  <c r="MKI244" i="20" s="1"/>
  <c r="MKE244" i="20" s="1"/>
  <c r="MKP244" i="20"/>
  <c r="MKL244" i="20" l="1"/>
  <c r="MKH244" i="20" s="1"/>
  <c r="MKD244" i="20" s="1"/>
  <c r="MJZ244" i="20" s="1"/>
  <c r="MKK244" i="20"/>
  <c r="MKG244" i="20" l="1"/>
  <c r="MKC244" i="20" s="1"/>
  <c r="MJY244" i="20" s="1"/>
  <c r="MJU244" i="20" s="1"/>
  <c r="MKF244" i="20"/>
  <c r="MKB244" i="20" l="1"/>
  <c r="MJX244" i="20" s="1"/>
  <c r="MJT244" i="20" s="1"/>
  <c r="MJP244" i="20" s="1"/>
  <c r="MKA244" i="20"/>
  <c r="MJW244" i="20" l="1"/>
  <c r="MJS244" i="20" s="1"/>
  <c r="MJO244" i="20" s="1"/>
  <c r="MJK244" i="20" s="1"/>
  <c r="MJV244" i="20"/>
  <c r="MJR244" i="20" l="1"/>
  <c r="MJN244" i="20" s="1"/>
  <c r="MJJ244" i="20" s="1"/>
  <c r="MJF244" i="20" s="1"/>
  <c r="MJQ244" i="20"/>
  <c r="MJM244" i="20" l="1"/>
  <c r="MJI244" i="20" s="1"/>
  <c r="MJE244" i="20" s="1"/>
  <c r="MJA244" i="20" s="1"/>
  <c r="MJL244" i="20"/>
  <c r="MJH244" i="20" l="1"/>
  <c r="MJD244" i="20" s="1"/>
  <c r="MIZ244" i="20" s="1"/>
  <c r="MIV244" i="20" s="1"/>
  <c r="MJG244" i="20"/>
  <c r="MJC244" i="20" l="1"/>
  <c r="MIY244" i="20" s="1"/>
  <c r="MIU244" i="20" s="1"/>
  <c r="MIQ244" i="20" s="1"/>
  <c r="MJB244" i="20"/>
  <c r="MIX244" i="20" l="1"/>
  <c r="MIT244" i="20" s="1"/>
  <c r="MIP244" i="20" s="1"/>
  <c r="MIL244" i="20" s="1"/>
  <c r="MIW244" i="20"/>
  <c r="MIS244" i="20" l="1"/>
  <c r="MIO244" i="20" s="1"/>
  <c r="MIK244" i="20" s="1"/>
  <c r="MIG244" i="20" s="1"/>
  <c r="MIR244" i="20"/>
  <c r="MIN244" i="20" l="1"/>
  <c r="MIJ244" i="20" s="1"/>
  <c r="MIF244" i="20" s="1"/>
  <c r="MIB244" i="20" s="1"/>
  <c r="MIM244" i="20"/>
  <c r="MII244" i="20" l="1"/>
  <c r="MIE244" i="20" s="1"/>
  <c r="MIA244" i="20" s="1"/>
  <c r="MHW244" i="20" s="1"/>
  <c r="MIH244" i="20"/>
  <c r="MID244" i="20" l="1"/>
  <c r="MHZ244" i="20" s="1"/>
  <c r="MHV244" i="20" s="1"/>
  <c r="MHR244" i="20" s="1"/>
  <c r="MIC244" i="20"/>
  <c r="MHY244" i="20" l="1"/>
  <c r="MHU244" i="20" s="1"/>
  <c r="MHQ244" i="20" s="1"/>
  <c r="MHM244" i="20" s="1"/>
  <c r="MHX244" i="20"/>
  <c r="MHT244" i="20" l="1"/>
  <c r="MHP244" i="20" s="1"/>
  <c r="MHL244" i="20" s="1"/>
  <c r="MHH244" i="20" s="1"/>
  <c r="MHS244" i="20"/>
  <c r="MHO244" i="20" l="1"/>
  <c r="MHK244" i="20" s="1"/>
  <c r="MHG244" i="20" s="1"/>
  <c r="MHC244" i="20" s="1"/>
  <c r="MHN244" i="20"/>
  <c r="MHJ244" i="20" l="1"/>
  <c r="MHF244" i="20" s="1"/>
  <c r="MHB244" i="20" s="1"/>
  <c r="MGX244" i="20" s="1"/>
  <c r="MHI244" i="20"/>
  <c r="MHE244" i="20" l="1"/>
  <c r="MHA244" i="20" s="1"/>
  <c r="MGW244" i="20" s="1"/>
  <c r="MGS244" i="20" s="1"/>
  <c r="MHD244" i="20"/>
  <c r="MGZ244" i="20" l="1"/>
  <c r="MGV244" i="20" s="1"/>
  <c r="MGR244" i="20" s="1"/>
  <c r="MGN244" i="20" s="1"/>
  <c r="MGY244" i="20"/>
  <c r="MGU244" i="20" l="1"/>
  <c r="MGQ244" i="20" s="1"/>
  <c r="MGM244" i="20" s="1"/>
  <c r="MGI244" i="20" s="1"/>
  <c r="MGT244" i="20"/>
  <c r="MGP244" i="20" l="1"/>
  <c r="MGL244" i="20" s="1"/>
  <c r="MGH244" i="20" s="1"/>
  <c r="MGD244" i="20" s="1"/>
  <c r="MGO244" i="20"/>
  <c r="MGK244" i="20" l="1"/>
  <c r="MGG244" i="20" s="1"/>
  <c r="MGC244" i="20" s="1"/>
  <c r="MFY244" i="20" s="1"/>
  <c r="MGJ244" i="20"/>
  <c r="MGF244" i="20" l="1"/>
  <c r="MGB244" i="20" s="1"/>
  <c r="MFX244" i="20" s="1"/>
  <c r="MFT244" i="20" s="1"/>
  <c r="MGE244" i="20"/>
  <c r="MGA244" i="20" l="1"/>
  <c r="MFW244" i="20" s="1"/>
  <c r="MFS244" i="20" s="1"/>
  <c r="MFO244" i="20" s="1"/>
  <c r="MFZ244" i="20"/>
  <c r="MFV244" i="20" l="1"/>
  <c r="MFR244" i="20" s="1"/>
  <c r="MFN244" i="20" s="1"/>
  <c r="MFJ244" i="20" s="1"/>
  <c r="MFU244" i="20"/>
  <c r="MFQ244" i="20" l="1"/>
  <c r="MFM244" i="20" s="1"/>
  <c r="MFI244" i="20" s="1"/>
  <c r="MFE244" i="20" s="1"/>
  <c r="MFP244" i="20"/>
  <c r="MFL244" i="20" l="1"/>
  <c r="MFH244" i="20" s="1"/>
  <c r="MFD244" i="20" s="1"/>
  <c r="MEZ244" i="20" s="1"/>
  <c r="MFK244" i="20"/>
  <c r="MFG244" i="20" l="1"/>
  <c r="MFC244" i="20" s="1"/>
  <c r="MEY244" i="20" s="1"/>
  <c r="MEU244" i="20" s="1"/>
  <c r="MFF244" i="20"/>
  <c r="MFB244" i="20" l="1"/>
  <c r="MEX244" i="20" s="1"/>
  <c r="MET244" i="20" s="1"/>
  <c r="MEP244" i="20" s="1"/>
  <c r="MFA244" i="20"/>
  <c r="MEW244" i="20" l="1"/>
  <c r="MES244" i="20" s="1"/>
  <c r="MEO244" i="20" s="1"/>
  <c r="MEK244" i="20" s="1"/>
  <c r="MEV244" i="20"/>
  <c r="MER244" i="20" l="1"/>
  <c r="MEN244" i="20" s="1"/>
  <c r="MEJ244" i="20" s="1"/>
  <c r="MEF244" i="20" s="1"/>
  <c r="MEQ244" i="20"/>
  <c r="MEM244" i="20" l="1"/>
  <c r="MEI244" i="20" s="1"/>
  <c r="MEE244" i="20" s="1"/>
  <c r="MEA244" i="20" s="1"/>
  <c r="MEL244" i="20"/>
  <c r="MEH244" i="20" l="1"/>
  <c r="MED244" i="20" s="1"/>
  <c r="MDZ244" i="20" s="1"/>
  <c r="MDV244" i="20" s="1"/>
  <c r="MEG244" i="20"/>
  <c r="MEC244" i="20" l="1"/>
  <c r="MDY244" i="20" s="1"/>
  <c r="MDU244" i="20" s="1"/>
  <c r="MDQ244" i="20" s="1"/>
  <c r="MEB244" i="20"/>
  <c r="MDX244" i="20" l="1"/>
  <c r="MDT244" i="20" s="1"/>
  <c r="MDP244" i="20" s="1"/>
  <c r="MDL244" i="20" s="1"/>
  <c r="MDW244" i="20"/>
  <c r="MDS244" i="20" l="1"/>
  <c r="MDO244" i="20" s="1"/>
  <c r="MDK244" i="20" s="1"/>
  <c r="MDG244" i="20" s="1"/>
  <c r="MDR244" i="20"/>
  <c r="MDN244" i="20" l="1"/>
  <c r="MDJ244" i="20" s="1"/>
  <c r="MDF244" i="20" s="1"/>
  <c r="MDB244" i="20" s="1"/>
  <c r="MDM244" i="20"/>
  <c r="MDI244" i="20" l="1"/>
  <c r="MDE244" i="20" s="1"/>
  <c r="MDA244" i="20" s="1"/>
  <c r="MCW244" i="20" s="1"/>
  <c r="MDH244" i="20"/>
  <c r="MDD244" i="20" l="1"/>
  <c r="MCZ244" i="20" s="1"/>
  <c r="MCV244" i="20" s="1"/>
  <c r="MCR244" i="20" s="1"/>
  <c r="MDC244" i="20"/>
  <c r="MCY244" i="20" l="1"/>
  <c r="MCU244" i="20" s="1"/>
  <c r="MCQ244" i="20" s="1"/>
  <c r="MCM244" i="20" s="1"/>
  <c r="MCX244" i="20"/>
  <c r="MCT244" i="20" l="1"/>
  <c r="MCP244" i="20" s="1"/>
  <c r="MCL244" i="20" s="1"/>
  <c r="MCH244" i="20" s="1"/>
  <c r="MCS244" i="20"/>
  <c r="MCO244" i="20" l="1"/>
  <c r="MCK244" i="20" s="1"/>
  <c r="MCG244" i="20" s="1"/>
  <c r="MCC244" i="20" s="1"/>
  <c r="MCN244" i="20"/>
  <c r="MCJ244" i="20" l="1"/>
  <c r="MCF244" i="20" s="1"/>
  <c r="MCB244" i="20" s="1"/>
  <c r="MBX244" i="20" s="1"/>
  <c r="MCI244" i="20"/>
  <c r="MCE244" i="20" l="1"/>
  <c r="MCA244" i="20" s="1"/>
  <c r="MBW244" i="20" s="1"/>
  <c r="MBS244" i="20" s="1"/>
  <c r="MCD244" i="20"/>
  <c r="MBZ244" i="20" l="1"/>
  <c r="MBV244" i="20" s="1"/>
  <c r="MBR244" i="20" s="1"/>
  <c r="MBN244" i="20" s="1"/>
  <c r="MBY244" i="20"/>
  <c r="MBU244" i="20" l="1"/>
  <c r="MBQ244" i="20" s="1"/>
  <c r="MBM244" i="20" s="1"/>
  <c r="MBI244" i="20" s="1"/>
  <c r="MBT244" i="20"/>
  <c r="MBP244" i="20" l="1"/>
  <c r="MBL244" i="20" s="1"/>
  <c r="MBH244" i="20" s="1"/>
  <c r="MBD244" i="20" s="1"/>
  <c r="MBO244" i="20"/>
  <c r="MBK244" i="20" l="1"/>
  <c r="MBG244" i="20" s="1"/>
  <c r="MBC244" i="20" s="1"/>
  <c r="MAY244" i="20" s="1"/>
  <c r="MBJ244" i="20"/>
  <c r="MBF244" i="20" l="1"/>
  <c r="MBB244" i="20" s="1"/>
  <c r="MAX244" i="20" s="1"/>
  <c r="MAT244" i="20" s="1"/>
  <c r="MBE244" i="20"/>
  <c r="MBA244" i="20" l="1"/>
  <c r="MAW244" i="20" s="1"/>
  <c r="MAS244" i="20" s="1"/>
  <c r="MAO244" i="20" s="1"/>
  <c r="MAZ244" i="20"/>
  <c r="MAV244" i="20" l="1"/>
  <c r="MAR244" i="20" s="1"/>
  <c r="MAN244" i="20" s="1"/>
  <c r="MAJ244" i="20" s="1"/>
  <c r="MAU244" i="20"/>
  <c r="MAQ244" i="20" l="1"/>
  <c r="MAM244" i="20" s="1"/>
  <c r="MAI244" i="20" s="1"/>
  <c r="MAE244" i="20" s="1"/>
  <c r="MAP244" i="20"/>
  <c r="MAL244" i="20" l="1"/>
  <c r="MAH244" i="20" s="1"/>
  <c r="MAD244" i="20" s="1"/>
  <c r="LZZ244" i="20" s="1"/>
  <c r="MAK244" i="20"/>
  <c r="MAG244" i="20" l="1"/>
  <c r="MAC244" i="20" s="1"/>
  <c r="LZY244" i="20" s="1"/>
  <c r="LZU244" i="20" s="1"/>
  <c r="MAF244" i="20"/>
  <c r="MAB244" i="20" l="1"/>
  <c r="LZX244" i="20" s="1"/>
  <c r="LZT244" i="20" s="1"/>
  <c r="LZP244" i="20" s="1"/>
  <c r="MAA244" i="20"/>
  <c r="LZW244" i="20" l="1"/>
  <c r="LZS244" i="20" s="1"/>
  <c r="LZO244" i="20" s="1"/>
  <c r="LZK244" i="20" s="1"/>
  <c r="LZV244" i="20"/>
  <c r="LZR244" i="20" l="1"/>
  <c r="LZN244" i="20" s="1"/>
  <c r="LZJ244" i="20" s="1"/>
  <c r="LZF244" i="20" s="1"/>
  <c r="LZQ244" i="20"/>
  <c r="LZM244" i="20" l="1"/>
  <c r="LZI244" i="20" s="1"/>
  <c r="LZE244" i="20" s="1"/>
  <c r="LZA244" i="20" s="1"/>
  <c r="LZL244" i="20"/>
  <c r="LZH244" i="20" l="1"/>
  <c r="LZD244" i="20" s="1"/>
  <c r="LYZ244" i="20" s="1"/>
  <c r="LYV244" i="20" s="1"/>
  <c r="LZG244" i="20"/>
  <c r="LZC244" i="20" l="1"/>
  <c r="LYY244" i="20" s="1"/>
  <c r="LYU244" i="20" s="1"/>
  <c r="LYQ244" i="20" s="1"/>
  <c r="LZB244" i="20"/>
  <c r="LYX244" i="20" l="1"/>
  <c r="LYT244" i="20" s="1"/>
  <c r="LYP244" i="20" s="1"/>
  <c r="LYL244" i="20" s="1"/>
  <c r="LYW244" i="20"/>
  <c r="LYS244" i="20" l="1"/>
  <c r="LYO244" i="20" s="1"/>
  <c r="LYK244" i="20" s="1"/>
  <c r="LYG244" i="20" s="1"/>
  <c r="LYR244" i="20"/>
  <c r="LYN244" i="20" l="1"/>
  <c r="LYJ244" i="20" s="1"/>
  <c r="LYF244" i="20" s="1"/>
  <c r="LYB244" i="20" s="1"/>
  <c r="LYM244" i="20"/>
  <c r="LYI244" i="20" l="1"/>
  <c r="LYE244" i="20" s="1"/>
  <c r="LYA244" i="20" s="1"/>
  <c r="LXW244" i="20" s="1"/>
  <c r="LYH244" i="20"/>
  <c r="LYD244" i="20" l="1"/>
  <c r="LXZ244" i="20" s="1"/>
  <c r="LXV244" i="20" s="1"/>
  <c r="LXR244" i="20" s="1"/>
  <c r="LYC244" i="20"/>
  <c r="LXY244" i="20" l="1"/>
  <c r="LXU244" i="20" s="1"/>
  <c r="LXQ244" i="20" s="1"/>
  <c r="LXM244" i="20" s="1"/>
  <c r="LXX244" i="20"/>
  <c r="LXT244" i="20" l="1"/>
  <c r="LXP244" i="20" s="1"/>
  <c r="LXL244" i="20" s="1"/>
  <c r="LXH244" i="20" s="1"/>
  <c r="LXS244" i="20"/>
  <c r="LXO244" i="20" l="1"/>
  <c r="LXK244" i="20" s="1"/>
  <c r="LXG244" i="20" s="1"/>
  <c r="LXC244" i="20" s="1"/>
  <c r="LXN244" i="20"/>
  <c r="LXJ244" i="20" l="1"/>
  <c r="LXF244" i="20" s="1"/>
  <c r="LXB244" i="20" s="1"/>
  <c r="LWX244" i="20" s="1"/>
  <c r="LXI244" i="20"/>
  <c r="LXE244" i="20" l="1"/>
  <c r="LXA244" i="20" s="1"/>
  <c r="LWW244" i="20" s="1"/>
  <c r="LWS244" i="20" s="1"/>
  <c r="LXD244" i="20"/>
  <c r="LWZ244" i="20" l="1"/>
  <c r="LWV244" i="20" s="1"/>
  <c r="LWR244" i="20" s="1"/>
  <c r="LWN244" i="20" s="1"/>
  <c r="LWY244" i="20"/>
  <c r="LWU244" i="20" l="1"/>
  <c r="LWQ244" i="20" s="1"/>
  <c r="LWM244" i="20" s="1"/>
  <c r="LWI244" i="20" s="1"/>
  <c r="LWT244" i="20"/>
  <c r="LWP244" i="20" l="1"/>
  <c r="LWL244" i="20" s="1"/>
  <c r="LWH244" i="20" s="1"/>
  <c r="LWD244" i="20" s="1"/>
  <c r="LWO244" i="20"/>
  <c r="LWK244" i="20" l="1"/>
  <c r="LWG244" i="20" s="1"/>
  <c r="LWC244" i="20" s="1"/>
  <c r="LVY244" i="20" s="1"/>
  <c r="LWJ244" i="20"/>
  <c r="LWF244" i="20" l="1"/>
  <c r="LWB244" i="20" s="1"/>
  <c r="LVX244" i="20" s="1"/>
  <c r="LVT244" i="20" s="1"/>
  <c r="LWE244" i="20"/>
  <c r="LWA244" i="20" l="1"/>
  <c r="LVW244" i="20" s="1"/>
  <c r="LVS244" i="20" s="1"/>
  <c r="LVO244" i="20" s="1"/>
  <c r="LVZ244" i="20"/>
  <c r="LVV244" i="20" l="1"/>
  <c r="LVR244" i="20" s="1"/>
  <c r="LVN244" i="20" s="1"/>
  <c r="LVJ244" i="20" s="1"/>
  <c r="LVU244" i="20"/>
  <c r="LVQ244" i="20" l="1"/>
  <c r="LVM244" i="20" s="1"/>
  <c r="LVI244" i="20" s="1"/>
  <c r="LVE244" i="20" s="1"/>
  <c r="LVP244" i="20"/>
  <c r="LVL244" i="20" l="1"/>
  <c r="LVH244" i="20" s="1"/>
  <c r="LVD244" i="20" s="1"/>
  <c r="LUZ244" i="20" s="1"/>
  <c r="LVK244" i="20"/>
  <c r="LVG244" i="20" l="1"/>
  <c r="LVC244" i="20" s="1"/>
  <c r="LUY244" i="20" s="1"/>
  <c r="LUU244" i="20" s="1"/>
  <c r="LVF244" i="20"/>
  <c r="LVB244" i="20" l="1"/>
  <c r="LUX244" i="20" s="1"/>
  <c r="LUT244" i="20" s="1"/>
  <c r="LUP244" i="20" s="1"/>
  <c r="LVA244" i="20"/>
  <c r="LUW244" i="20" l="1"/>
  <c r="LUS244" i="20" s="1"/>
  <c r="LUO244" i="20" s="1"/>
  <c r="LUK244" i="20" s="1"/>
  <c r="LUV244" i="20"/>
  <c r="LUR244" i="20" l="1"/>
  <c r="LUN244" i="20" s="1"/>
  <c r="LUJ244" i="20" s="1"/>
  <c r="LUF244" i="20" s="1"/>
  <c r="LUQ244" i="20"/>
  <c r="LUM244" i="20" l="1"/>
  <c r="LUI244" i="20" s="1"/>
  <c r="LUE244" i="20" s="1"/>
  <c r="LUA244" i="20" s="1"/>
  <c r="LUL244" i="20"/>
  <c r="LUH244" i="20" l="1"/>
  <c r="LUD244" i="20" s="1"/>
  <c r="LTZ244" i="20" s="1"/>
  <c r="LTV244" i="20" s="1"/>
  <c r="LUG244" i="20"/>
  <c r="LUC244" i="20" l="1"/>
  <c r="LTY244" i="20" s="1"/>
  <c r="LTU244" i="20" s="1"/>
  <c r="LTQ244" i="20" s="1"/>
  <c r="LUB244" i="20"/>
  <c r="LTX244" i="20" l="1"/>
  <c r="LTT244" i="20" s="1"/>
  <c r="LTP244" i="20" s="1"/>
  <c r="LTL244" i="20" s="1"/>
  <c r="LTW244" i="20"/>
  <c r="LTS244" i="20" l="1"/>
  <c r="LTO244" i="20" s="1"/>
  <c r="LTK244" i="20" s="1"/>
  <c r="LTG244" i="20" s="1"/>
  <c r="LTR244" i="20"/>
  <c r="LTN244" i="20" l="1"/>
  <c r="LTJ244" i="20" s="1"/>
  <c r="LTF244" i="20" s="1"/>
  <c r="LTB244" i="20" s="1"/>
  <c r="LTM244" i="20"/>
  <c r="LTI244" i="20" l="1"/>
  <c r="LTE244" i="20" s="1"/>
  <c r="LTA244" i="20" s="1"/>
  <c r="LSW244" i="20" s="1"/>
  <c r="LTH244" i="20"/>
  <c r="LTD244" i="20" l="1"/>
  <c r="LSZ244" i="20" s="1"/>
  <c r="LSV244" i="20" s="1"/>
  <c r="LSR244" i="20" s="1"/>
  <c r="LTC244" i="20"/>
  <c r="LSY244" i="20" l="1"/>
  <c r="LSU244" i="20" s="1"/>
  <c r="LSQ244" i="20" s="1"/>
  <c r="LSM244" i="20" s="1"/>
  <c r="LSX244" i="20"/>
  <c r="LST244" i="20" l="1"/>
  <c r="LSP244" i="20" s="1"/>
  <c r="LSL244" i="20" s="1"/>
  <c r="LSH244" i="20" s="1"/>
  <c r="LSS244" i="20"/>
  <c r="LSO244" i="20" l="1"/>
  <c r="LSK244" i="20" s="1"/>
  <c r="LSG244" i="20" s="1"/>
  <c r="LSC244" i="20" s="1"/>
  <c r="LSN244" i="20"/>
  <c r="LSJ244" i="20" l="1"/>
  <c r="LSF244" i="20" s="1"/>
  <c r="LSB244" i="20" s="1"/>
  <c r="LRX244" i="20" s="1"/>
  <c r="LSI244" i="20"/>
  <c r="LSE244" i="20" l="1"/>
  <c r="LSA244" i="20" s="1"/>
  <c r="LRW244" i="20" s="1"/>
  <c r="LRS244" i="20" s="1"/>
  <c r="LSD244" i="20"/>
  <c r="LRZ244" i="20" l="1"/>
  <c r="LRV244" i="20" s="1"/>
  <c r="LRR244" i="20" s="1"/>
  <c r="LRN244" i="20" s="1"/>
  <c r="LRY244" i="20"/>
  <c r="LRU244" i="20" l="1"/>
  <c r="LRQ244" i="20" s="1"/>
  <c r="LRM244" i="20" s="1"/>
  <c r="LRI244" i="20" s="1"/>
  <c r="LRT244" i="20"/>
  <c r="LRP244" i="20" l="1"/>
  <c r="LRL244" i="20" s="1"/>
  <c r="LRH244" i="20" s="1"/>
  <c r="LRD244" i="20" s="1"/>
  <c r="LRO244" i="20"/>
  <c r="LRK244" i="20" l="1"/>
  <c r="LRG244" i="20" s="1"/>
  <c r="LRC244" i="20" s="1"/>
  <c r="LQY244" i="20" s="1"/>
  <c r="LRJ244" i="20"/>
  <c r="LRF244" i="20" l="1"/>
  <c r="LRB244" i="20" s="1"/>
  <c r="LQX244" i="20" s="1"/>
  <c r="LQT244" i="20" s="1"/>
  <c r="LRE244" i="20"/>
  <c r="LRA244" i="20" l="1"/>
  <c r="LQW244" i="20" s="1"/>
  <c r="LQS244" i="20" s="1"/>
  <c r="LQO244" i="20" s="1"/>
  <c r="LQZ244" i="20"/>
  <c r="LQV244" i="20" l="1"/>
  <c r="LQR244" i="20" s="1"/>
  <c r="LQN244" i="20" s="1"/>
  <c r="LQJ244" i="20" s="1"/>
  <c r="LQU244" i="20"/>
  <c r="LQQ244" i="20" l="1"/>
  <c r="LQM244" i="20" s="1"/>
  <c r="LQI244" i="20" s="1"/>
  <c r="LQE244" i="20" s="1"/>
  <c r="LQP244" i="20"/>
  <c r="LQL244" i="20" l="1"/>
  <c r="LQH244" i="20" s="1"/>
  <c r="LQD244" i="20" s="1"/>
  <c r="LPZ244" i="20" s="1"/>
  <c r="LQK244" i="20"/>
  <c r="LQG244" i="20" l="1"/>
  <c r="LQC244" i="20" s="1"/>
  <c r="LPY244" i="20" s="1"/>
  <c r="LPU244" i="20" s="1"/>
  <c r="LQF244" i="20"/>
  <c r="LQB244" i="20" l="1"/>
  <c r="LPX244" i="20" s="1"/>
  <c r="LPT244" i="20" s="1"/>
  <c r="LPP244" i="20" s="1"/>
  <c r="LQA244" i="20"/>
  <c r="LPW244" i="20" l="1"/>
  <c r="LPS244" i="20" s="1"/>
  <c r="LPO244" i="20" s="1"/>
  <c r="LPK244" i="20" s="1"/>
  <c r="LPV244" i="20"/>
  <c r="LPR244" i="20" l="1"/>
  <c r="LPN244" i="20" s="1"/>
  <c r="LPJ244" i="20" s="1"/>
  <c r="LPF244" i="20" s="1"/>
  <c r="LPQ244" i="20"/>
  <c r="LPM244" i="20" l="1"/>
  <c r="LPI244" i="20" s="1"/>
  <c r="LPE244" i="20" s="1"/>
  <c r="LPA244" i="20" s="1"/>
  <c r="LPL244" i="20"/>
  <c r="LPH244" i="20" l="1"/>
  <c r="LPD244" i="20" s="1"/>
  <c r="LOZ244" i="20" s="1"/>
  <c r="LOV244" i="20" s="1"/>
  <c r="LPG244" i="20"/>
  <c r="LPC244" i="20" l="1"/>
  <c r="LOY244" i="20" s="1"/>
  <c r="LOU244" i="20" s="1"/>
  <c r="LOQ244" i="20" s="1"/>
  <c r="LPB244" i="20"/>
  <c r="LOX244" i="20" l="1"/>
  <c r="LOT244" i="20" s="1"/>
  <c r="LOP244" i="20" s="1"/>
  <c r="LOL244" i="20" s="1"/>
  <c r="LOW244" i="20"/>
  <c r="LOS244" i="20" l="1"/>
  <c r="LOO244" i="20" s="1"/>
  <c r="LOK244" i="20" s="1"/>
  <c r="LOG244" i="20" s="1"/>
  <c r="LOR244" i="20"/>
  <c r="LON244" i="20" l="1"/>
  <c r="LOJ244" i="20" s="1"/>
  <c r="LOF244" i="20" s="1"/>
  <c r="LOB244" i="20" s="1"/>
  <c r="LOM244" i="20"/>
  <c r="LOI244" i="20" l="1"/>
  <c r="LOE244" i="20" s="1"/>
  <c r="LOA244" i="20" s="1"/>
  <c r="LNW244" i="20" s="1"/>
  <c r="LOH244" i="20"/>
  <c r="LOD244" i="20" l="1"/>
  <c r="LNZ244" i="20" s="1"/>
  <c r="LNV244" i="20" s="1"/>
  <c r="LNR244" i="20" s="1"/>
  <c r="LOC244" i="20"/>
  <c r="LNY244" i="20" l="1"/>
  <c r="LNU244" i="20" s="1"/>
  <c r="LNQ244" i="20" s="1"/>
  <c r="LNM244" i="20" s="1"/>
  <c r="LNX244" i="20"/>
  <c r="LNT244" i="20" l="1"/>
  <c r="LNP244" i="20" s="1"/>
  <c r="LNL244" i="20" s="1"/>
  <c r="LNH244" i="20" s="1"/>
  <c r="LNS244" i="20"/>
  <c r="LNO244" i="20" l="1"/>
  <c r="LNK244" i="20" s="1"/>
  <c r="LNG244" i="20" s="1"/>
  <c r="LNC244" i="20" s="1"/>
  <c r="LNN244" i="20"/>
  <c r="LNJ244" i="20" l="1"/>
  <c r="LNF244" i="20" s="1"/>
  <c r="LNB244" i="20" s="1"/>
  <c r="LMX244" i="20" s="1"/>
  <c r="LNI244" i="20"/>
  <c r="LNE244" i="20" l="1"/>
  <c r="LNA244" i="20" s="1"/>
  <c r="LMW244" i="20" s="1"/>
  <c r="LMS244" i="20" s="1"/>
  <c r="LND244" i="20"/>
  <c r="LMZ244" i="20" l="1"/>
  <c r="LMV244" i="20" s="1"/>
  <c r="LMR244" i="20" s="1"/>
  <c r="LMN244" i="20" s="1"/>
  <c r="LMY244" i="20"/>
  <c r="LMU244" i="20" l="1"/>
  <c r="LMQ244" i="20" s="1"/>
  <c r="LMM244" i="20" s="1"/>
  <c r="LMI244" i="20" s="1"/>
  <c r="LMT244" i="20"/>
  <c r="LMP244" i="20" l="1"/>
  <c r="LML244" i="20" s="1"/>
  <c r="LMH244" i="20" s="1"/>
  <c r="LMD244" i="20" s="1"/>
  <c r="LMO244" i="20"/>
  <c r="LMK244" i="20" l="1"/>
  <c r="LMG244" i="20" s="1"/>
  <c r="LMC244" i="20" s="1"/>
  <c r="LLY244" i="20" s="1"/>
  <c r="LMJ244" i="20"/>
  <c r="LMF244" i="20" l="1"/>
  <c r="LMB244" i="20" s="1"/>
  <c r="LLX244" i="20" s="1"/>
  <c r="LLT244" i="20" s="1"/>
  <c r="LME244" i="20"/>
  <c r="LMA244" i="20" l="1"/>
  <c r="LLW244" i="20" s="1"/>
  <c r="LLS244" i="20" s="1"/>
  <c r="LLO244" i="20" s="1"/>
  <c r="LLZ244" i="20"/>
  <c r="LLV244" i="20" l="1"/>
  <c r="LLR244" i="20" s="1"/>
  <c r="LLN244" i="20" s="1"/>
  <c r="LLJ244" i="20" s="1"/>
  <c r="LLU244" i="20"/>
  <c r="LLQ244" i="20" l="1"/>
  <c r="LLM244" i="20" s="1"/>
  <c r="LLI244" i="20" s="1"/>
  <c r="LLE244" i="20" s="1"/>
  <c r="LLP244" i="20"/>
  <c r="LLL244" i="20" l="1"/>
  <c r="LLH244" i="20" s="1"/>
  <c r="LLD244" i="20" s="1"/>
  <c r="LKZ244" i="20" s="1"/>
  <c r="LLK244" i="20"/>
  <c r="LLG244" i="20" l="1"/>
  <c r="LLC244" i="20" s="1"/>
  <c r="LKY244" i="20" s="1"/>
  <c r="LKU244" i="20" s="1"/>
  <c r="LLF244" i="20"/>
  <c r="LLB244" i="20" l="1"/>
  <c r="LKX244" i="20" s="1"/>
  <c r="LKT244" i="20" s="1"/>
  <c r="LKP244" i="20" s="1"/>
  <c r="LLA244" i="20"/>
  <c r="LKW244" i="20" l="1"/>
  <c r="LKS244" i="20" s="1"/>
  <c r="LKO244" i="20" s="1"/>
  <c r="LKK244" i="20" s="1"/>
  <c r="LKV244" i="20"/>
  <c r="LKR244" i="20" l="1"/>
  <c r="LKN244" i="20" s="1"/>
  <c r="LKJ244" i="20" s="1"/>
  <c r="LKF244" i="20" s="1"/>
  <c r="LKQ244" i="20"/>
  <c r="LKM244" i="20" l="1"/>
  <c r="LKI244" i="20" s="1"/>
  <c r="LKE244" i="20" s="1"/>
  <c r="LKA244" i="20" s="1"/>
  <c r="LKL244" i="20"/>
  <c r="LKH244" i="20" l="1"/>
  <c r="LKD244" i="20" s="1"/>
  <c r="LJZ244" i="20" s="1"/>
  <c r="LJV244" i="20" s="1"/>
  <c r="LKG244" i="20"/>
  <c r="LKC244" i="20" l="1"/>
  <c r="LJY244" i="20" s="1"/>
  <c r="LJU244" i="20" s="1"/>
  <c r="LJQ244" i="20" s="1"/>
  <c r="LKB244" i="20"/>
  <c r="LJX244" i="20" l="1"/>
  <c r="LJT244" i="20" s="1"/>
  <c r="LJP244" i="20" s="1"/>
  <c r="LJL244" i="20" s="1"/>
  <c r="LJW244" i="20"/>
  <c r="LJS244" i="20" l="1"/>
  <c r="LJO244" i="20" s="1"/>
  <c r="LJK244" i="20" s="1"/>
  <c r="LJG244" i="20" s="1"/>
  <c r="LJR244" i="20"/>
  <c r="LJN244" i="20" l="1"/>
  <c r="LJJ244" i="20" s="1"/>
  <c r="LJF244" i="20" s="1"/>
  <c r="LJB244" i="20" s="1"/>
  <c r="LJM244" i="20"/>
  <c r="LJI244" i="20" l="1"/>
  <c r="LJE244" i="20" s="1"/>
  <c r="LJA244" i="20" s="1"/>
  <c r="LIW244" i="20" s="1"/>
  <c r="LJH244" i="20"/>
  <c r="LJD244" i="20" l="1"/>
  <c r="LIZ244" i="20" s="1"/>
  <c r="LIV244" i="20" s="1"/>
  <c r="LIR244" i="20" s="1"/>
  <c r="LJC244" i="20"/>
  <c r="LIY244" i="20" l="1"/>
  <c r="LIU244" i="20" s="1"/>
  <c r="LIQ244" i="20" s="1"/>
  <c r="LIM244" i="20" s="1"/>
  <c r="LIX244" i="20"/>
  <c r="LIT244" i="20" l="1"/>
  <c r="LIP244" i="20" s="1"/>
  <c r="LIL244" i="20" s="1"/>
  <c r="LIH244" i="20" s="1"/>
  <c r="LIS244" i="20"/>
  <c r="LIO244" i="20" l="1"/>
  <c r="LIK244" i="20" s="1"/>
  <c r="LIG244" i="20" s="1"/>
  <c r="LIC244" i="20" s="1"/>
  <c r="LIN244" i="20"/>
  <c r="LIJ244" i="20" l="1"/>
  <c r="LIF244" i="20" s="1"/>
  <c r="LIB244" i="20" s="1"/>
  <c r="LHX244" i="20" s="1"/>
  <c r="LII244" i="20"/>
  <c r="LIE244" i="20" l="1"/>
  <c r="LIA244" i="20" s="1"/>
  <c r="LHW244" i="20" s="1"/>
  <c r="LHS244" i="20" s="1"/>
  <c r="LID244" i="20"/>
  <c r="LHZ244" i="20" l="1"/>
  <c r="LHV244" i="20" s="1"/>
  <c r="LHR244" i="20" s="1"/>
  <c r="LHN244" i="20" s="1"/>
  <c r="LHY244" i="20"/>
  <c r="LHU244" i="20" l="1"/>
  <c r="LHQ244" i="20" s="1"/>
  <c r="LHM244" i="20" s="1"/>
  <c r="LHI244" i="20" s="1"/>
  <c r="LHT244" i="20"/>
  <c r="LHP244" i="20" l="1"/>
  <c r="LHL244" i="20" s="1"/>
  <c r="LHH244" i="20" s="1"/>
  <c r="LHD244" i="20" s="1"/>
  <c r="LHO244" i="20"/>
  <c r="LHK244" i="20" l="1"/>
  <c r="LHG244" i="20" s="1"/>
  <c r="LHC244" i="20" s="1"/>
  <c r="LGY244" i="20" s="1"/>
  <c r="LHJ244" i="20"/>
  <c r="LHF244" i="20" l="1"/>
  <c r="LHB244" i="20" s="1"/>
  <c r="LGX244" i="20" s="1"/>
  <c r="LGT244" i="20" s="1"/>
  <c r="LHE244" i="20"/>
  <c r="LHA244" i="20" l="1"/>
  <c r="LGW244" i="20" s="1"/>
  <c r="LGS244" i="20" s="1"/>
  <c r="LGO244" i="20" s="1"/>
  <c r="LGZ244" i="20"/>
  <c r="LGV244" i="20" l="1"/>
  <c r="LGR244" i="20" s="1"/>
  <c r="LGN244" i="20" s="1"/>
  <c r="LGJ244" i="20" s="1"/>
  <c r="LGU244" i="20"/>
  <c r="LGQ244" i="20" l="1"/>
  <c r="LGM244" i="20" s="1"/>
  <c r="LGI244" i="20" s="1"/>
  <c r="LGE244" i="20" s="1"/>
  <c r="LGP244" i="20"/>
  <c r="LGL244" i="20" l="1"/>
  <c r="LGH244" i="20" s="1"/>
  <c r="LGD244" i="20" s="1"/>
  <c r="LFZ244" i="20" s="1"/>
  <c r="LGK244" i="20"/>
  <c r="LGG244" i="20" l="1"/>
  <c r="LGC244" i="20" s="1"/>
  <c r="LFY244" i="20" s="1"/>
  <c r="LFU244" i="20" s="1"/>
  <c r="LGF244" i="20"/>
  <c r="LGB244" i="20" l="1"/>
  <c r="LFX244" i="20" s="1"/>
  <c r="LFT244" i="20" s="1"/>
  <c r="LFP244" i="20" s="1"/>
  <c r="LGA244" i="20"/>
  <c r="LFW244" i="20" l="1"/>
  <c r="LFS244" i="20" s="1"/>
  <c r="LFO244" i="20" s="1"/>
  <c r="LFK244" i="20" s="1"/>
  <c r="LFV244" i="20"/>
  <c r="LFR244" i="20" l="1"/>
  <c r="LFN244" i="20" s="1"/>
  <c r="LFJ244" i="20" s="1"/>
  <c r="LFF244" i="20" s="1"/>
  <c r="LFQ244" i="20"/>
  <c r="LFM244" i="20" l="1"/>
  <c r="LFI244" i="20" s="1"/>
  <c r="LFE244" i="20" s="1"/>
  <c r="LFA244" i="20" s="1"/>
  <c r="LFL244" i="20"/>
  <c r="LFH244" i="20" l="1"/>
  <c r="LFD244" i="20" s="1"/>
  <c r="LEZ244" i="20" s="1"/>
  <c r="LEV244" i="20" s="1"/>
  <c r="LFG244" i="20"/>
  <c r="LFC244" i="20" l="1"/>
  <c r="LEY244" i="20" s="1"/>
  <c r="LEU244" i="20" s="1"/>
  <c r="LEQ244" i="20" s="1"/>
  <c r="LFB244" i="20"/>
  <c r="LEX244" i="20" l="1"/>
  <c r="LET244" i="20" s="1"/>
  <c r="LEP244" i="20" s="1"/>
  <c r="LEL244" i="20" s="1"/>
  <c r="LEW244" i="20"/>
  <c r="LES244" i="20" l="1"/>
  <c r="LEO244" i="20" s="1"/>
  <c r="LEK244" i="20" s="1"/>
  <c r="LEG244" i="20" s="1"/>
  <c r="LER244" i="20"/>
  <c r="LEN244" i="20" l="1"/>
  <c r="LEJ244" i="20" s="1"/>
  <c r="LEF244" i="20" s="1"/>
  <c r="LEB244" i="20" s="1"/>
  <c r="LEM244" i="20"/>
  <c r="LEI244" i="20" l="1"/>
  <c r="LEE244" i="20" s="1"/>
  <c r="LEA244" i="20" s="1"/>
  <c r="LDW244" i="20" s="1"/>
  <c r="LEH244" i="20"/>
  <c r="LED244" i="20" l="1"/>
  <c r="LDZ244" i="20" s="1"/>
  <c r="LDV244" i="20" s="1"/>
  <c r="LDR244" i="20" s="1"/>
  <c r="LEC244" i="20"/>
  <c r="LDY244" i="20" l="1"/>
  <c r="LDU244" i="20" s="1"/>
  <c r="LDQ244" i="20" s="1"/>
  <c r="LDM244" i="20" s="1"/>
  <c r="LDX244" i="20"/>
  <c r="LDT244" i="20" l="1"/>
  <c r="LDP244" i="20" s="1"/>
  <c r="LDL244" i="20" s="1"/>
  <c r="LDH244" i="20" s="1"/>
  <c r="LDS244" i="20"/>
  <c r="LDO244" i="20" l="1"/>
  <c r="LDK244" i="20" s="1"/>
  <c r="LDG244" i="20" s="1"/>
  <c r="LDC244" i="20" s="1"/>
  <c r="LDN244" i="20"/>
  <c r="LDJ244" i="20" l="1"/>
  <c r="LDF244" i="20" s="1"/>
  <c r="LDB244" i="20" s="1"/>
  <c r="LCX244" i="20" s="1"/>
  <c r="LDI244" i="20"/>
  <c r="LDE244" i="20" l="1"/>
  <c r="LDA244" i="20" s="1"/>
  <c r="LCW244" i="20" s="1"/>
  <c r="LCS244" i="20" s="1"/>
  <c r="LDD244" i="20"/>
  <c r="LCZ244" i="20" l="1"/>
  <c r="LCV244" i="20" s="1"/>
  <c r="LCR244" i="20" s="1"/>
  <c r="LCN244" i="20" s="1"/>
  <c r="LCY244" i="20"/>
  <c r="LCU244" i="20" l="1"/>
  <c r="LCQ244" i="20" s="1"/>
  <c r="LCM244" i="20" s="1"/>
  <c r="LCI244" i="20" s="1"/>
  <c r="LCT244" i="20"/>
  <c r="LCP244" i="20" l="1"/>
  <c r="LCL244" i="20" s="1"/>
  <c r="LCH244" i="20" s="1"/>
  <c r="LCD244" i="20" s="1"/>
  <c r="LCO244" i="20"/>
  <c r="LCK244" i="20" l="1"/>
  <c r="LCG244" i="20" s="1"/>
  <c r="LCC244" i="20" s="1"/>
  <c r="LBY244" i="20" s="1"/>
  <c r="LCJ244" i="20"/>
  <c r="LCF244" i="20" l="1"/>
  <c r="LCB244" i="20" s="1"/>
  <c r="LBX244" i="20" s="1"/>
  <c r="LBT244" i="20" s="1"/>
  <c r="LCE244" i="20"/>
  <c r="LCA244" i="20" l="1"/>
  <c r="LBW244" i="20" s="1"/>
  <c r="LBS244" i="20" s="1"/>
  <c r="LBO244" i="20" s="1"/>
  <c r="LBZ244" i="20"/>
  <c r="LBV244" i="20" l="1"/>
  <c r="LBR244" i="20" s="1"/>
  <c r="LBN244" i="20" s="1"/>
  <c r="LBJ244" i="20" s="1"/>
  <c r="LBU244" i="20"/>
  <c r="LBQ244" i="20" l="1"/>
  <c r="LBM244" i="20" s="1"/>
  <c r="LBI244" i="20" s="1"/>
  <c r="LBE244" i="20" s="1"/>
  <c r="LBP244" i="20"/>
  <c r="LBL244" i="20" l="1"/>
  <c r="LBH244" i="20" s="1"/>
  <c r="LBD244" i="20" s="1"/>
  <c r="LAZ244" i="20" s="1"/>
  <c r="LBK244" i="20"/>
  <c r="LBG244" i="20" l="1"/>
  <c r="LBC244" i="20" s="1"/>
  <c r="LAY244" i="20" s="1"/>
  <c r="LAU244" i="20" s="1"/>
  <c r="LBF244" i="20"/>
  <c r="LBB244" i="20" l="1"/>
  <c r="LAX244" i="20" s="1"/>
  <c r="LAT244" i="20" s="1"/>
  <c r="LAP244" i="20" s="1"/>
  <c r="LBA244" i="20"/>
  <c r="LAW244" i="20" l="1"/>
  <c r="LAS244" i="20" s="1"/>
  <c r="LAO244" i="20" s="1"/>
  <c r="LAK244" i="20" s="1"/>
  <c r="LAV244" i="20"/>
  <c r="LAR244" i="20" l="1"/>
  <c r="LAN244" i="20" s="1"/>
  <c r="LAJ244" i="20" s="1"/>
  <c r="LAF244" i="20" s="1"/>
  <c r="LAQ244" i="20"/>
  <c r="LAM244" i="20" l="1"/>
  <c r="LAI244" i="20" s="1"/>
  <c r="LAE244" i="20" s="1"/>
  <c r="LAA244" i="20" s="1"/>
  <c r="LAL244" i="20"/>
  <c r="LAH244" i="20" l="1"/>
  <c r="LAD244" i="20" s="1"/>
  <c r="KZZ244" i="20" s="1"/>
  <c r="KZV244" i="20" s="1"/>
  <c r="LAG244" i="20"/>
  <c r="LAC244" i="20" l="1"/>
  <c r="KZY244" i="20" s="1"/>
  <c r="KZU244" i="20" s="1"/>
  <c r="KZQ244" i="20" s="1"/>
  <c r="LAB244" i="20"/>
  <c r="KZX244" i="20" l="1"/>
  <c r="KZT244" i="20" s="1"/>
  <c r="KZP244" i="20" s="1"/>
  <c r="KZL244" i="20" s="1"/>
  <c r="KZW244" i="20"/>
  <c r="KZS244" i="20" l="1"/>
  <c r="KZO244" i="20" s="1"/>
  <c r="KZK244" i="20" s="1"/>
  <c r="KZG244" i="20" s="1"/>
  <c r="KZR244" i="20"/>
  <c r="KZN244" i="20" l="1"/>
  <c r="KZJ244" i="20" s="1"/>
  <c r="KZF244" i="20" s="1"/>
  <c r="KZB244" i="20" s="1"/>
  <c r="KZM244" i="20"/>
  <c r="KZI244" i="20" l="1"/>
  <c r="KZE244" i="20" s="1"/>
  <c r="KZA244" i="20" s="1"/>
  <c r="KYW244" i="20" s="1"/>
  <c r="KZH244" i="20"/>
  <c r="KZD244" i="20" l="1"/>
  <c r="KYZ244" i="20" s="1"/>
  <c r="KYV244" i="20" s="1"/>
  <c r="KYR244" i="20" s="1"/>
  <c r="KZC244" i="20"/>
  <c r="KYY244" i="20" l="1"/>
  <c r="KYU244" i="20" s="1"/>
  <c r="KYQ244" i="20" s="1"/>
  <c r="KYM244" i="20" s="1"/>
  <c r="KYX244" i="20"/>
  <c r="KYT244" i="20" l="1"/>
  <c r="KYP244" i="20" s="1"/>
  <c r="KYL244" i="20" s="1"/>
  <c r="KYH244" i="20" s="1"/>
  <c r="KYS244" i="20"/>
  <c r="KYO244" i="20" l="1"/>
  <c r="KYK244" i="20" s="1"/>
  <c r="KYG244" i="20" s="1"/>
  <c r="KYC244" i="20" s="1"/>
  <c r="KYN244" i="20"/>
  <c r="KYJ244" i="20" l="1"/>
  <c r="KYF244" i="20" s="1"/>
  <c r="KYB244" i="20" s="1"/>
  <c r="KXX244" i="20" s="1"/>
  <c r="KYI244" i="20"/>
  <c r="KYE244" i="20" l="1"/>
  <c r="KYA244" i="20" s="1"/>
  <c r="KXW244" i="20" s="1"/>
  <c r="KXS244" i="20" s="1"/>
  <c r="KYD244" i="20"/>
  <c r="KXZ244" i="20" l="1"/>
  <c r="KXV244" i="20" s="1"/>
  <c r="KXR244" i="20" s="1"/>
  <c r="KXN244" i="20" s="1"/>
  <c r="KXY244" i="20"/>
  <c r="KXU244" i="20" l="1"/>
  <c r="KXQ244" i="20" s="1"/>
  <c r="KXM244" i="20" s="1"/>
  <c r="KXI244" i="20" s="1"/>
  <c r="KXT244" i="20"/>
  <c r="KXP244" i="20" l="1"/>
  <c r="KXL244" i="20" s="1"/>
  <c r="KXH244" i="20" s="1"/>
  <c r="KXD244" i="20" s="1"/>
  <c r="KXO244" i="20"/>
  <c r="KXK244" i="20" l="1"/>
  <c r="KXG244" i="20" s="1"/>
  <c r="KXC244" i="20" s="1"/>
  <c r="KWY244" i="20" s="1"/>
  <c r="KXJ244" i="20"/>
  <c r="KXF244" i="20" l="1"/>
  <c r="KXB244" i="20" s="1"/>
  <c r="KWX244" i="20" s="1"/>
  <c r="KWT244" i="20" s="1"/>
  <c r="KXE244" i="20"/>
  <c r="KXA244" i="20" l="1"/>
  <c r="KWW244" i="20" s="1"/>
  <c r="KWS244" i="20" s="1"/>
  <c r="KWO244" i="20" s="1"/>
  <c r="KWZ244" i="20"/>
  <c r="KWV244" i="20" l="1"/>
  <c r="KWR244" i="20" s="1"/>
  <c r="KWN244" i="20" s="1"/>
  <c r="KWJ244" i="20" s="1"/>
  <c r="KWU244" i="20"/>
  <c r="KWQ244" i="20" l="1"/>
  <c r="KWM244" i="20" s="1"/>
  <c r="KWI244" i="20" s="1"/>
  <c r="KWE244" i="20" s="1"/>
  <c r="KWP244" i="20"/>
  <c r="KWL244" i="20" l="1"/>
  <c r="KWH244" i="20" s="1"/>
  <c r="KWD244" i="20" s="1"/>
  <c r="KVZ244" i="20" s="1"/>
  <c r="KWK244" i="20"/>
  <c r="KWG244" i="20" l="1"/>
  <c r="KWC244" i="20" s="1"/>
  <c r="KVY244" i="20" s="1"/>
  <c r="KVU244" i="20" s="1"/>
  <c r="KWF244" i="20"/>
  <c r="KWB244" i="20" l="1"/>
  <c r="KVX244" i="20" s="1"/>
  <c r="KVT244" i="20" s="1"/>
  <c r="KVP244" i="20" s="1"/>
  <c r="KWA244" i="20"/>
  <c r="KVW244" i="20" l="1"/>
  <c r="KVS244" i="20" s="1"/>
  <c r="KVO244" i="20" s="1"/>
  <c r="KVK244" i="20" s="1"/>
  <c r="KVV244" i="20"/>
  <c r="KVR244" i="20" l="1"/>
  <c r="KVN244" i="20" s="1"/>
  <c r="KVJ244" i="20" s="1"/>
  <c r="KVF244" i="20" s="1"/>
  <c r="KVQ244" i="20"/>
  <c r="KVM244" i="20" l="1"/>
  <c r="KVI244" i="20" s="1"/>
  <c r="KVE244" i="20" s="1"/>
  <c r="KVA244" i="20" s="1"/>
  <c r="KVL244" i="20"/>
  <c r="KVH244" i="20" l="1"/>
  <c r="KVD244" i="20" s="1"/>
  <c r="KUZ244" i="20" s="1"/>
  <c r="KUV244" i="20" s="1"/>
  <c r="KVG244" i="20"/>
  <c r="KVC244" i="20" l="1"/>
  <c r="KUY244" i="20" s="1"/>
  <c r="KUU244" i="20" s="1"/>
  <c r="KUQ244" i="20" s="1"/>
  <c r="KVB244" i="20"/>
  <c r="KUX244" i="20" l="1"/>
  <c r="KUT244" i="20" s="1"/>
  <c r="KUP244" i="20" s="1"/>
  <c r="KUL244" i="20" s="1"/>
  <c r="KUW244" i="20"/>
  <c r="KUS244" i="20" l="1"/>
  <c r="KUO244" i="20" s="1"/>
  <c r="KUK244" i="20" s="1"/>
  <c r="KUG244" i="20" s="1"/>
  <c r="KUR244" i="20"/>
  <c r="KUN244" i="20" l="1"/>
  <c r="KUJ244" i="20" s="1"/>
  <c r="KUF244" i="20" s="1"/>
  <c r="KUB244" i="20" s="1"/>
  <c r="KUM244" i="20"/>
  <c r="KUI244" i="20" l="1"/>
  <c r="KUE244" i="20" s="1"/>
  <c r="KUA244" i="20" s="1"/>
  <c r="KTW244" i="20" s="1"/>
  <c r="KUH244" i="20"/>
  <c r="KUD244" i="20" l="1"/>
  <c r="KTZ244" i="20" s="1"/>
  <c r="KTV244" i="20" s="1"/>
  <c r="KTR244" i="20" s="1"/>
  <c r="KUC244" i="20"/>
  <c r="KTY244" i="20" l="1"/>
  <c r="KTU244" i="20" s="1"/>
  <c r="KTQ244" i="20" s="1"/>
  <c r="KTM244" i="20" s="1"/>
  <c r="KTX244" i="20"/>
  <c r="KTT244" i="20" l="1"/>
  <c r="KTP244" i="20" s="1"/>
  <c r="KTL244" i="20" s="1"/>
  <c r="KTH244" i="20" s="1"/>
  <c r="KTS244" i="20"/>
  <c r="KTO244" i="20" l="1"/>
  <c r="KTK244" i="20" s="1"/>
  <c r="KTG244" i="20" s="1"/>
  <c r="KTC244" i="20" s="1"/>
  <c r="KTN244" i="20"/>
  <c r="KTJ244" i="20" l="1"/>
  <c r="KTF244" i="20" s="1"/>
  <c r="KTB244" i="20" s="1"/>
  <c r="KSX244" i="20" s="1"/>
  <c r="KTI244" i="20"/>
  <c r="KTE244" i="20" l="1"/>
  <c r="KTA244" i="20" s="1"/>
  <c r="KSW244" i="20" s="1"/>
  <c r="KSS244" i="20" s="1"/>
  <c r="KTD244" i="20"/>
  <c r="KSZ244" i="20" l="1"/>
  <c r="KSV244" i="20" s="1"/>
  <c r="KSR244" i="20" s="1"/>
  <c r="KSN244" i="20" s="1"/>
  <c r="KSY244" i="20"/>
  <c r="KSU244" i="20" l="1"/>
  <c r="KSQ244" i="20" s="1"/>
  <c r="KSM244" i="20" s="1"/>
  <c r="KSI244" i="20" s="1"/>
  <c r="KST244" i="20"/>
  <c r="KSP244" i="20" l="1"/>
  <c r="KSL244" i="20" s="1"/>
  <c r="KSH244" i="20" s="1"/>
  <c r="KSD244" i="20" s="1"/>
  <c r="KSO244" i="20"/>
  <c r="KSK244" i="20" l="1"/>
  <c r="KSG244" i="20" s="1"/>
  <c r="KSC244" i="20" s="1"/>
  <c r="KRY244" i="20" s="1"/>
  <c r="KSJ244" i="20"/>
  <c r="KSF244" i="20" l="1"/>
  <c r="KSB244" i="20" s="1"/>
  <c r="KRX244" i="20" s="1"/>
  <c r="KRT244" i="20" s="1"/>
  <c r="KSE244" i="20"/>
  <c r="KSA244" i="20" l="1"/>
  <c r="KRW244" i="20" s="1"/>
  <c r="KRS244" i="20" s="1"/>
  <c r="KRO244" i="20" s="1"/>
  <c r="KRZ244" i="20"/>
  <c r="KRV244" i="20" l="1"/>
  <c r="KRR244" i="20" s="1"/>
  <c r="KRN244" i="20" s="1"/>
  <c r="KRJ244" i="20" s="1"/>
  <c r="KRU244" i="20"/>
  <c r="KRQ244" i="20" l="1"/>
  <c r="KRM244" i="20" s="1"/>
  <c r="KRI244" i="20" s="1"/>
  <c r="KRE244" i="20" s="1"/>
  <c r="KRP244" i="20"/>
  <c r="KRL244" i="20" l="1"/>
  <c r="KRH244" i="20" s="1"/>
  <c r="KRD244" i="20" s="1"/>
  <c r="KQZ244" i="20" s="1"/>
  <c r="KRK244" i="20"/>
  <c r="KRG244" i="20" l="1"/>
  <c r="KRC244" i="20" s="1"/>
  <c r="KQY244" i="20" s="1"/>
  <c r="KQU244" i="20" s="1"/>
  <c r="KRF244" i="20"/>
  <c r="KRB244" i="20" l="1"/>
  <c r="KQX244" i="20" s="1"/>
  <c r="KQT244" i="20" s="1"/>
  <c r="KQP244" i="20" s="1"/>
  <c r="KRA244" i="20"/>
  <c r="KQW244" i="20" l="1"/>
  <c r="KQS244" i="20" s="1"/>
  <c r="KQO244" i="20" s="1"/>
  <c r="KQK244" i="20" s="1"/>
  <c r="KQV244" i="20"/>
  <c r="KQR244" i="20" l="1"/>
  <c r="KQN244" i="20" s="1"/>
  <c r="KQJ244" i="20" s="1"/>
  <c r="KQF244" i="20" s="1"/>
  <c r="KQQ244" i="20"/>
  <c r="KQM244" i="20" l="1"/>
  <c r="KQI244" i="20" s="1"/>
  <c r="KQE244" i="20" s="1"/>
  <c r="KQA244" i="20" s="1"/>
  <c r="KQL244" i="20"/>
  <c r="KQH244" i="20" l="1"/>
  <c r="KQD244" i="20" s="1"/>
  <c r="KPZ244" i="20" s="1"/>
  <c r="KPV244" i="20" s="1"/>
  <c r="KQG244" i="20"/>
  <c r="KQC244" i="20" l="1"/>
  <c r="KPY244" i="20" s="1"/>
  <c r="KPU244" i="20" s="1"/>
  <c r="KPQ244" i="20" s="1"/>
  <c r="KQB244" i="20"/>
  <c r="KPX244" i="20" l="1"/>
  <c r="KPT244" i="20" s="1"/>
  <c r="KPP244" i="20" s="1"/>
  <c r="KPL244" i="20" s="1"/>
  <c r="KPW244" i="20"/>
  <c r="KPS244" i="20" l="1"/>
  <c r="KPO244" i="20" s="1"/>
  <c r="KPK244" i="20" s="1"/>
  <c r="KPG244" i="20" s="1"/>
  <c r="KPR244" i="20"/>
  <c r="KPN244" i="20" l="1"/>
  <c r="KPJ244" i="20" s="1"/>
  <c r="KPF244" i="20" s="1"/>
  <c r="KPB244" i="20" s="1"/>
  <c r="KPM244" i="20"/>
  <c r="KPI244" i="20" l="1"/>
  <c r="KPE244" i="20" s="1"/>
  <c r="KPA244" i="20" s="1"/>
  <c r="KOW244" i="20" s="1"/>
  <c r="KPH244" i="20"/>
  <c r="KPD244" i="20" l="1"/>
  <c r="KOZ244" i="20" s="1"/>
  <c r="KOV244" i="20" s="1"/>
  <c r="KOR244" i="20" s="1"/>
  <c r="KPC244" i="20"/>
  <c r="KOY244" i="20" l="1"/>
  <c r="KOU244" i="20" s="1"/>
  <c r="KOQ244" i="20" s="1"/>
  <c r="KOM244" i="20" s="1"/>
  <c r="KOX244" i="20"/>
  <c r="KOT244" i="20" l="1"/>
  <c r="KOP244" i="20" s="1"/>
  <c r="KOL244" i="20" s="1"/>
  <c r="KOH244" i="20" s="1"/>
  <c r="KOS244" i="20"/>
  <c r="KOO244" i="20" l="1"/>
  <c r="KOK244" i="20" s="1"/>
  <c r="KOG244" i="20" s="1"/>
  <c r="KOC244" i="20" s="1"/>
  <c r="KON244" i="20"/>
  <c r="KOJ244" i="20" l="1"/>
  <c r="KOF244" i="20" s="1"/>
  <c r="KOB244" i="20" s="1"/>
  <c r="KNX244" i="20" s="1"/>
  <c r="KOI244" i="20"/>
  <c r="KOE244" i="20" l="1"/>
  <c r="KOA244" i="20" s="1"/>
  <c r="KNW244" i="20" s="1"/>
  <c r="KNS244" i="20" s="1"/>
  <c r="KOD244" i="20"/>
  <c r="KNZ244" i="20" l="1"/>
  <c r="KNV244" i="20" s="1"/>
  <c r="KNR244" i="20" s="1"/>
  <c r="KNN244" i="20" s="1"/>
  <c r="KNY244" i="20"/>
  <c r="KNU244" i="20" l="1"/>
  <c r="KNQ244" i="20" s="1"/>
  <c r="KNM244" i="20" s="1"/>
  <c r="KNI244" i="20" s="1"/>
  <c r="KNT244" i="20"/>
  <c r="KNP244" i="20" l="1"/>
  <c r="KNL244" i="20" s="1"/>
  <c r="KNH244" i="20" s="1"/>
  <c r="KND244" i="20" s="1"/>
  <c r="KNO244" i="20"/>
  <c r="KNK244" i="20" l="1"/>
  <c r="KNG244" i="20" s="1"/>
  <c r="KNC244" i="20" s="1"/>
  <c r="KMY244" i="20" s="1"/>
  <c r="KNJ244" i="20"/>
  <c r="KNF244" i="20" l="1"/>
  <c r="KNB244" i="20" s="1"/>
  <c r="KMX244" i="20" s="1"/>
  <c r="KMT244" i="20" s="1"/>
  <c r="KNE244" i="20"/>
  <c r="KNA244" i="20" l="1"/>
  <c r="KMW244" i="20" s="1"/>
  <c r="KMS244" i="20" s="1"/>
  <c r="KMO244" i="20" s="1"/>
  <c r="KMZ244" i="20"/>
  <c r="KMV244" i="20" l="1"/>
  <c r="KMR244" i="20" s="1"/>
  <c r="KMN244" i="20" s="1"/>
  <c r="KMJ244" i="20" s="1"/>
  <c r="KMU244" i="20"/>
  <c r="KMQ244" i="20" l="1"/>
  <c r="KMM244" i="20" s="1"/>
  <c r="KMI244" i="20" s="1"/>
  <c r="KME244" i="20" s="1"/>
  <c r="KMP244" i="20"/>
  <c r="KML244" i="20" l="1"/>
  <c r="KMH244" i="20" s="1"/>
  <c r="KMD244" i="20" s="1"/>
  <c r="KLZ244" i="20" s="1"/>
  <c r="KMK244" i="20"/>
  <c r="KMG244" i="20" l="1"/>
  <c r="KMC244" i="20" s="1"/>
  <c r="KLY244" i="20" s="1"/>
  <c r="KLU244" i="20" s="1"/>
  <c r="KMF244" i="20"/>
  <c r="KMB244" i="20" l="1"/>
  <c r="KLX244" i="20" s="1"/>
  <c r="KLT244" i="20" s="1"/>
  <c r="KLP244" i="20" s="1"/>
  <c r="KMA244" i="20"/>
  <c r="KLW244" i="20" l="1"/>
  <c r="KLS244" i="20" s="1"/>
  <c r="KLO244" i="20" s="1"/>
  <c r="KLK244" i="20" s="1"/>
  <c r="KLV244" i="20"/>
  <c r="KLR244" i="20" l="1"/>
  <c r="KLN244" i="20" s="1"/>
  <c r="KLJ244" i="20" s="1"/>
  <c r="KLF244" i="20" s="1"/>
  <c r="KLQ244" i="20"/>
  <c r="KLM244" i="20" l="1"/>
  <c r="KLI244" i="20" s="1"/>
  <c r="KLE244" i="20" s="1"/>
  <c r="KLA244" i="20" s="1"/>
  <c r="KLL244" i="20"/>
  <c r="KLH244" i="20" l="1"/>
  <c r="KLD244" i="20" s="1"/>
  <c r="KKZ244" i="20" s="1"/>
  <c r="KKV244" i="20" s="1"/>
  <c r="KLG244" i="20"/>
  <c r="KLC244" i="20" l="1"/>
  <c r="KKY244" i="20" s="1"/>
  <c r="KKU244" i="20" s="1"/>
  <c r="KKQ244" i="20" s="1"/>
  <c r="KLB244" i="20"/>
  <c r="KKX244" i="20" l="1"/>
  <c r="KKT244" i="20" s="1"/>
  <c r="KKP244" i="20" s="1"/>
  <c r="KKL244" i="20" s="1"/>
  <c r="KKW244" i="20"/>
  <c r="KKS244" i="20" l="1"/>
  <c r="KKO244" i="20" s="1"/>
  <c r="KKK244" i="20" s="1"/>
  <c r="KKG244" i="20" s="1"/>
  <c r="KKR244" i="20"/>
  <c r="KKN244" i="20" l="1"/>
  <c r="KKJ244" i="20" s="1"/>
  <c r="KKF244" i="20" s="1"/>
  <c r="KKB244" i="20" s="1"/>
  <c r="KKM244" i="20"/>
  <c r="KKI244" i="20" l="1"/>
  <c r="KKE244" i="20" s="1"/>
  <c r="KKA244" i="20" s="1"/>
  <c r="KJW244" i="20" s="1"/>
  <c r="KKH244" i="20"/>
  <c r="KKD244" i="20" l="1"/>
  <c r="KJZ244" i="20" s="1"/>
  <c r="KJV244" i="20" s="1"/>
  <c r="KJR244" i="20" s="1"/>
  <c r="KKC244" i="20"/>
  <c r="KJY244" i="20" l="1"/>
  <c r="KJU244" i="20" s="1"/>
  <c r="KJQ244" i="20" s="1"/>
  <c r="KJM244" i="20" s="1"/>
  <c r="KJX244" i="20"/>
  <c r="KJT244" i="20" l="1"/>
  <c r="KJP244" i="20" s="1"/>
  <c r="KJL244" i="20" s="1"/>
  <c r="KJH244" i="20" s="1"/>
  <c r="KJS244" i="20"/>
  <c r="KJO244" i="20" l="1"/>
  <c r="KJK244" i="20" s="1"/>
  <c r="KJG244" i="20" s="1"/>
  <c r="KJC244" i="20" s="1"/>
  <c r="KJN244" i="20"/>
  <c r="KJJ244" i="20" l="1"/>
  <c r="KJF244" i="20" s="1"/>
  <c r="KJB244" i="20" s="1"/>
  <c r="KIX244" i="20" s="1"/>
  <c r="KJI244" i="20"/>
  <c r="KJE244" i="20" l="1"/>
  <c r="KJA244" i="20" s="1"/>
  <c r="KIW244" i="20" s="1"/>
  <c r="KIS244" i="20" s="1"/>
  <c r="KJD244" i="20"/>
  <c r="KIZ244" i="20" l="1"/>
  <c r="KIV244" i="20" s="1"/>
  <c r="KIR244" i="20" s="1"/>
  <c r="KIN244" i="20" s="1"/>
  <c r="KIY244" i="20"/>
  <c r="KIU244" i="20" l="1"/>
  <c r="KIQ244" i="20" s="1"/>
  <c r="KIM244" i="20" s="1"/>
  <c r="KII244" i="20" s="1"/>
  <c r="KIT244" i="20"/>
  <c r="KIP244" i="20" l="1"/>
  <c r="KIL244" i="20" s="1"/>
  <c r="KIH244" i="20" s="1"/>
  <c r="KID244" i="20" s="1"/>
  <c r="KIO244" i="20"/>
  <c r="KIK244" i="20" l="1"/>
  <c r="KIG244" i="20" s="1"/>
  <c r="KIC244" i="20" s="1"/>
  <c r="KHY244" i="20" s="1"/>
  <c r="KIJ244" i="20"/>
  <c r="KIF244" i="20" l="1"/>
  <c r="KIB244" i="20" s="1"/>
  <c r="KHX244" i="20" s="1"/>
  <c r="KHT244" i="20" s="1"/>
  <c r="KIE244" i="20"/>
  <c r="KIA244" i="20" l="1"/>
  <c r="KHW244" i="20" s="1"/>
  <c r="KHS244" i="20" s="1"/>
  <c r="KHO244" i="20" s="1"/>
  <c r="KHZ244" i="20"/>
  <c r="KHV244" i="20" l="1"/>
  <c r="KHR244" i="20" s="1"/>
  <c r="KHN244" i="20" s="1"/>
  <c r="KHJ244" i="20" s="1"/>
  <c r="KHU244" i="20"/>
  <c r="KHQ244" i="20" l="1"/>
  <c r="KHM244" i="20" s="1"/>
  <c r="KHI244" i="20" s="1"/>
  <c r="KHE244" i="20" s="1"/>
  <c r="KHP244" i="20"/>
  <c r="KHL244" i="20" l="1"/>
  <c r="KHH244" i="20" s="1"/>
  <c r="KHD244" i="20" s="1"/>
  <c r="KGZ244" i="20" s="1"/>
  <c r="KHK244" i="20"/>
  <c r="KHG244" i="20" l="1"/>
  <c r="KHC244" i="20" s="1"/>
  <c r="KGY244" i="20" s="1"/>
  <c r="KGU244" i="20" s="1"/>
  <c r="KHF244" i="20"/>
  <c r="KHB244" i="20" l="1"/>
  <c r="KGX244" i="20" s="1"/>
  <c r="KGT244" i="20" s="1"/>
  <c r="KGP244" i="20" s="1"/>
  <c r="KHA244" i="20"/>
  <c r="KGW244" i="20" l="1"/>
  <c r="KGS244" i="20" s="1"/>
  <c r="KGO244" i="20" s="1"/>
  <c r="KGK244" i="20" s="1"/>
  <c r="KGV244" i="20"/>
  <c r="KGR244" i="20" l="1"/>
  <c r="KGN244" i="20" s="1"/>
  <c r="KGJ244" i="20" s="1"/>
  <c r="KGF244" i="20" s="1"/>
  <c r="KGQ244" i="20"/>
  <c r="KGM244" i="20" l="1"/>
  <c r="KGI244" i="20" s="1"/>
  <c r="KGE244" i="20" s="1"/>
  <c r="KGA244" i="20" s="1"/>
  <c r="KGL244" i="20"/>
  <c r="KGH244" i="20" l="1"/>
  <c r="KGD244" i="20" s="1"/>
  <c r="KFZ244" i="20" s="1"/>
  <c r="KFV244" i="20" s="1"/>
  <c r="KGG244" i="20"/>
  <c r="KGC244" i="20" l="1"/>
  <c r="KFY244" i="20" s="1"/>
  <c r="KFU244" i="20" s="1"/>
  <c r="KFQ244" i="20" s="1"/>
  <c r="KGB244" i="20"/>
  <c r="KFX244" i="20" l="1"/>
  <c r="KFT244" i="20" s="1"/>
  <c r="KFP244" i="20" s="1"/>
  <c r="KFL244" i="20" s="1"/>
  <c r="KFW244" i="20"/>
  <c r="KFS244" i="20" l="1"/>
  <c r="KFO244" i="20" s="1"/>
  <c r="KFK244" i="20" s="1"/>
  <c r="KFG244" i="20" s="1"/>
  <c r="KFR244" i="20"/>
  <c r="KFN244" i="20" l="1"/>
  <c r="KFJ244" i="20" s="1"/>
  <c r="KFF244" i="20" s="1"/>
  <c r="KFB244" i="20" s="1"/>
  <c r="KFM244" i="20"/>
  <c r="KFI244" i="20" l="1"/>
  <c r="KFE244" i="20" s="1"/>
  <c r="KFA244" i="20" s="1"/>
  <c r="KEW244" i="20" s="1"/>
  <c r="KFH244" i="20"/>
  <c r="KFD244" i="20" l="1"/>
  <c r="KEZ244" i="20" s="1"/>
  <c r="KEV244" i="20" s="1"/>
  <c r="KER244" i="20" s="1"/>
  <c r="KFC244" i="20"/>
  <c r="KEY244" i="20" l="1"/>
  <c r="KEU244" i="20" s="1"/>
  <c r="KEQ244" i="20" s="1"/>
  <c r="KEM244" i="20" s="1"/>
  <c r="KEX244" i="20"/>
  <c r="KET244" i="20" l="1"/>
  <c r="KEP244" i="20" s="1"/>
  <c r="KEL244" i="20" s="1"/>
  <c r="KEH244" i="20" s="1"/>
  <c r="KES244" i="20"/>
  <c r="KEO244" i="20" l="1"/>
  <c r="KEK244" i="20" s="1"/>
  <c r="KEG244" i="20" s="1"/>
  <c r="KEC244" i="20" s="1"/>
  <c r="KEN244" i="20"/>
  <c r="KEJ244" i="20" l="1"/>
  <c r="KEF244" i="20" s="1"/>
  <c r="KEB244" i="20" s="1"/>
  <c r="KDX244" i="20" s="1"/>
  <c r="KEI244" i="20"/>
  <c r="KEE244" i="20" l="1"/>
  <c r="KEA244" i="20" s="1"/>
  <c r="KDW244" i="20" s="1"/>
  <c r="KDS244" i="20" s="1"/>
  <c r="KED244" i="20"/>
  <c r="KDZ244" i="20" l="1"/>
  <c r="KDV244" i="20" s="1"/>
  <c r="KDR244" i="20" s="1"/>
  <c r="KDN244" i="20" s="1"/>
  <c r="KDY244" i="20"/>
  <c r="KDU244" i="20" l="1"/>
  <c r="KDQ244" i="20" s="1"/>
  <c r="KDM244" i="20" s="1"/>
  <c r="KDI244" i="20" s="1"/>
  <c r="KDT244" i="20"/>
  <c r="KDP244" i="20" l="1"/>
  <c r="KDL244" i="20" s="1"/>
  <c r="KDH244" i="20" s="1"/>
  <c r="KDD244" i="20" s="1"/>
  <c r="KDO244" i="20"/>
  <c r="KDK244" i="20" l="1"/>
  <c r="KDG244" i="20" s="1"/>
  <c r="KDC244" i="20" s="1"/>
  <c r="KCY244" i="20" s="1"/>
  <c r="KDJ244" i="20"/>
  <c r="KDF244" i="20" l="1"/>
  <c r="KDB244" i="20" s="1"/>
  <c r="KCX244" i="20" s="1"/>
  <c r="KCT244" i="20" s="1"/>
  <c r="KDE244" i="20"/>
  <c r="KDA244" i="20" l="1"/>
  <c r="KCW244" i="20" s="1"/>
  <c r="KCS244" i="20" s="1"/>
  <c r="KCO244" i="20" s="1"/>
  <c r="KCZ244" i="20"/>
  <c r="KCV244" i="20" l="1"/>
  <c r="KCR244" i="20" s="1"/>
  <c r="KCN244" i="20" s="1"/>
  <c r="KCJ244" i="20" s="1"/>
  <c r="KCU244" i="20"/>
  <c r="KCQ244" i="20" l="1"/>
  <c r="KCM244" i="20" s="1"/>
  <c r="KCI244" i="20" s="1"/>
  <c r="KCE244" i="20" s="1"/>
  <c r="KCP244" i="20"/>
  <c r="KCL244" i="20" l="1"/>
  <c r="KCH244" i="20" s="1"/>
  <c r="KCD244" i="20" s="1"/>
  <c r="KBZ244" i="20" s="1"/>
  <c r="KCK244" i="20"/>
  <c r="KCG244" i="20" l="1"/>
  <c r="KCC244" i="20" s="1"/>
  <c r="KBY244" i="20" s="1"/>
  <c r="KBU244" i="20" s="1"/>
  <c r="KCF244" i="20"/>
  <c r="KCB244" i="20" l="1"/>
  <c r="KBX244" i="20" s="1"/>
  <c r="KBT244" i="20" s="1"/>
  <c r="KBP244" i="20" s="1"/>
  <c r="KCA244" i="20"/>
  <c r="KBW244" i="20" l="1"/>
  <c r="KBS244" i="20" s="1"/>
  <c r="KBO244" i="20" s="1"/>
  <c r="KBK244" i="20" s="1"/>
  <c r="KBV244" i="20"/>
  <c r="KBR244" i="20" l="1"/>
  <c r="KBN244" i="20" s="1"/>
  <c r="KBJ244" i="20" s="1"/>
  <c r="KBF244" i="20" s="1"/>
  <c r="KBQ244" i="20"/>
  <c r="KBM244" i="20" l="1"/>
  <c r="KBI244" i="20" s="1"/>
  <c r="KBE244" i="20" s="1"/>
  <c r="KBA244" i="20" s="1"/>
  <c r="KBL244" i="20"/>
  <c r="KBH244" i="20" l="1"/>
  <c r="KBD244" i="20" s="1"/>
  <c r="KAZ244" i="20" s="1"/>
  <c r="KAV244" i="20" s="1"/>
  <c r="KBG244" i="20"/>
  <c r="KBC244" i="20" l="1"/>
  <c r="KAY244" i="20" s="1"/>
  <c r="KAU244" i="20" s="1"/>
  <c r="KAQ244" i="20" s="1"/>
  <c r="KBB244" i="20"/>
  <c r="KAX244" i="20" l="1"/>
  <c r="KAT244" i="20" s="1"/>
  <c r="KAP244" i="20" s="1"/>
  <c r="KAL244" i="20" s="1"/>
  <c r="KAW244" i="20"/>
  <c r="KAS244" i="20" l="1"/>
  <c r="KAO244" i="20" s="1"/>
  <c r="KAK244" i="20" s="1"/>
  <c r="KAG244" i="20" s="1"/>
  <c r="KAR244" i="20"/>
  <c r="KAN244" i="20" l="1"/>
  <c r="KAJ244" i="20" s="1"/>
  <c r="KAF244" i="20" s="1"/>
  <c r="KAB244" i="20" s="1"/>
  <c r="KAM244" i="20"/>
  <c r="KAI244" i="20" l="1"/>
  <c r="KAE244" i="20" s="1"/>
  <c r="KAA244" i="20" s="1"/>
  <c r="JZW244" i="20" s="1"/>
  <c r="KAH244" i="20"/>
  <c r="KAD244" i="20" l="1"/>
  <c r="JZZ244" i="20" s="1"/>
  <c r="JZV244" i="20" s="1"/>
  <c r="JZR244" i="20" s="1"/>
  <c r="KAC244" i="20"/>
  <c r="JZY244" i="20" l="1"/>
  <c r="JZU244" i="20" s="1"/>
  <c r="JZQ244" i="20" s="1"/>
  <c r="JZM244" i="20" s="1"/>
  <c r="JZX244" i="20"/>
  <c r="JZT244" i="20" l="1"/>
  <c r="JZP244" i="20" s="1"/>
  <c r="JZL244" i="20" s="1"/>
  <c r="JZH244" i="20" s="1"/>
  <c r="JZS244" i="20"/>
  <c r="JZO244" i="20" l="1"/>
  <c r="JZK244" i="20" s="1"/>
  <c r="JZG244" i="20" s="1"/>
  <c r="JZC244" i="20" s="1"/>
  <c r="JZN244" i="20"/>
  <c r="JZJ244" i="20" l="1"/>
  <c r="JZF244" i="20" s="1"/>
  <c r="JZB244" i="20" s="1"/>
  <c r="JYX244" i="20" s="1"/>
  <c r="JZI244" i="20"/>
  <c r="JZE244" i="20" l="1"/>
  <c r="JZA244" i="20" s="1"/>
  <c r="JYW244" i="20" s="1"/>
  <c r="JYS244" i="20" s="1"/>
  <c r="JZD244" i="20"/>
  <c r="JYZ244" i="20" l="1"/>
  <c r="JYV244" i="20" s="1"/>
  <c r="JYR244" i="20" s="1"/>
  <c r="JYN244" i="20" s="1"/>
  <c r="JYY244" i="20"/>
  <c r="JYU244" i="20" l="1"/>
  <c r="JYQ244" i="20" s="1"/>
  <c r="JYM244" i="20" s="1"/>
  <c r="JYI244" i="20" s="1"/>
  <c r="JYT244" i="20"/>
  <c r="JYP244" i="20" l="1"/>
  <c r="JYL244" i="20" s="1"/>
  <c r="JYH244" i="20" s="1"/>
  <c r="JYD244" i="20" s="1"/>
  <c r="JYO244" i="20"/>
  <c r="JYK244" i="20" l="1"/>
  <c r="JYG244" i="20" s="1"/>
  <c r="JYC244" i="20" s="1"/>
  <c r="JXY244" i="20" s="1"/>
  <c r="JYJ244" i="20"/>
  <c r="JYF244" i="20" l="1"/>
  <c r="JYB244" i="20" s="1"/>
  <c r="JXX244" i="20" s="1"/>
  <c r="JXT244" i="20" s="1"/>
  <c r="JYE244" i="20"/>
  <c r="JYA244" i="20" l="1"/>
  <c r="JXW244" i="20" s="1"/>
  <c r="JXS244" i="20" s="1"/>
  <c r="JXO244" i="20" s="1"/>
  <c r="JXZ244" i="20"/>
  <c r="JXV244" i="20" l="1"/>
  <c r="JXR244" i="20" s="1"/>
  <c r="JXN244" i="20" s="1"/>
  <c r="JXJ244" i="20" s="1"/>
  <c r="JXU244" i="20"/>
  <c r="JXQ244" i="20" l="1"/>
  <c r="JXM244" i="20" s="1"/>
  <c r="JXI244" i="20" s="1"/>
  <c r="JXE244" i="20" s="1"/>
  <c r="JXP244" i="20"/>
  <c r="JXL244" i="20" l="1"/>
  <c r="JXH244" i="20" s="1"/>
  <c r="JXD244" i="20" s="1"/>
  <c r="JWZ244" i="20" s="1"/>
  <c r="JXK244" i="20"/>
  <c r="JXG244" i="20" l="1"/>
  <c r="JXC244" i="20" s="1"/>
  <c r="JWY244" i="20" s="1"/>
  <c r="JWU244" i="20" s="1"/>
  <c r="JXF244" i="20"/>
  <c r="JXB244" i="20" l="1"/>
  <c r="JWX244" i="20" s="1"/>
  <c r="JWT244" i="20" s="1"/>
  <c r="JWP244" i="20" s="1"/>
  <c r="JXA244" i="20"/>
  <c r="JWW244" i="20" l="1"/>
  <c r="JWS244" i="20" s="1"/>
  <c r="JWO244" i="20" s="1"/>
  <c r="JWK244" i="20" s="1"/>
  <c r="JWV244" i="20"/>
  <c r="JWR244" i="20" l="1"/>
  <c r="JWN244" i="20" s="1"/>
  <c r="JWJ244" i="20" s="1"/>
  <c r="JWF244" i="20" s="1"/>
  <c r="JWQ244" i="20"/>
  <c r="JWM244" i="20" l="1"/>
  <c r="JWI244" i="20" s="1"/>
  <c r="JWE244" i="20" s="1"/>
  <c r="JWA244" i="20" s="1"/>
  <c r="JWL244" i="20"/>
  <c r="JWH244" i="20" l="1"/>
  <c r="JWD244" i="20" s="1"/>
  <c r="JVZ244" i="20" s="1"/>
  <c r="JVV244" i="20" s="1"/>
  <c r="JWG244" i="20"/>
  <c r="JWC244" i="20" l="1"/>
  <c r="JVY244" i="20" s="1"/>
  <c r="JVU244" i="20" s="1"/>
  <c r="JVQ244" i="20" s="1"/>
  <c r="JWB244" i="20"/>
  <c r="JVX244" i="20" l="1"/>
  <c r="JVT244" i="20" s="1"/>
  <c r="JVP244" i="20" s="1"/>
  <c r="JVL244" i="20" s="1"/>
  <c r="JVW244" i="20"/>
  <c r="JVS244" i="20" l="1"/>
  <c r="JVO244" i="20" s="1"/>
  <c r="JVK244" i="20" s="1"/>
  <c r="JVG244" i="20" s="1"/>
  <c r="JVR244" i="20"/>
  <c r="JVN244" i="20" l="1"/>
  <c r="JVJ244" i="20" s="1"/>
  <c r="JVF244" i="20" s="1"/>
  <c r="JVB244" i="20" s="1"/>
  <c r="JVM244" i="20"/>
  <c r="JVI244" i="20" l="1"/>
  <c r="JVE244" i="20" s="1"/>
  <c r="JVA244" i="20" s="1"/>
  <c r="JUW244" i="20" s="1"/>
  <c r="JVH244" i="20"/>
  <c r="JVD244" i="20" l="1"/>
  <c r="JUZ244" i="20" s="1"/>
  <c r="JUV244" i="20" s="1"/>
  <c r="JUR244" i="20" s="1"/>
  <c r="JVC244" i="20"/>
  <c r="JUY244" i="20" l="1"/>
  <c r="JUU244" i="20" s="1"/>
  <c r="JUQ244" i="20" s="1"/>
  <c r="JUM244" i="20" s="1"/>
  <c r="JUX244" i="20"/>
  <c r="JUT244" i="20" l="1"/>
  <c r="JUP244" i="20" s="1"/>
  <c r="JUL244" i="20" s="1"/>
  <c r="JUH244" i="20" s="1"/>
  <c r="JUS244" i="20"/>
  <c r="JUO244" i="20" l="1"/>
  <c r="JUK244" i="20" s="1"/>
  <c r="JUG244" i="20" s="1"/>
  <c r="JUC244" i="20" s="1"/>
  <c r="JUN244" i="20"/>
  <c r="JUJ244" i="20" l="1"/>
  <c r="JUF244" i="20" s="1"/>
  <c r="JUB244" i="20" s="1"/>
  <c r="JTX244" i="20" s="1"/>
  <c r="JUI244" i="20"/>
  <c r="JUE244" i="20" l="1"/>
  <c r="JUA244" i="20" s="1"/>
  <c r="JTW244" i="20" s="1"/>
  <c r="JTS244" i="20" s="1"/>
  <c r="JUD244" i="20"/>
  <c r="JTZ244" i="20" l="1"/>
  <c r="JTV244" i="20" s="1"/>
  <c r="JTR244" i="20" s="1"/>
  <c r="JTN244" i="20" s="1"/>
  <c r="JTY244" i="20"/>
  <c r="JTU244" i="20" l="1"/>
  <c r="JTQ244" i="20" s="1"/>
  <c r="JTM244" i="20" s="1"/>
  <c r="JTI244" i="20" s="1"/>
  <c r="JTT244" i="20"/>
  <c r="JTP244" i="20" l="1"/>
  <c r="JTL244" i="20" s="1"/>
  <c r="JTH244" i="20" s="1"/>
  <c r="JTD244" i="20" s="1"/>
  <c r="JTO244" i="20"/>
  <c r="JTK244" i="20" l="1"/>
  <c r="JTG244" i="20" s="1"/>
  <c r="JTC244" i="20" s="1"/>
  <c r="JSY244" i="20" s="1"/>
  <c r="JTJ244" i="20"/>
  <c r="JTF244" i="20" l="1"/>
  <c r="JTB244" i="20" s="1"/>
  <c r="JSX244" i="20" s="1"/>
  <c r="JST244" i="20" s="1"/>
  <c r="JTE244" i="20"/>
  <c r="JTA244" i="20" l="1"/>
  <c r="JSW244" i="20" s="1"/>
  <c r="JSS244" i="20" s="1"/>
  <c r="JSO244" i="20" s="1"/>
  <c r="JSZ244" i="20"/>
  <c r="JSV244" i="20" l="1"/>
  <c r="JSR244" i="20" s="1"/>
  <c r="JSN244" i="20" s="1"/>
  <c r="JSJ244" i="20" s="1"/>
  <c r="JSU244" i="20"/>
  <c r="JSQ244" i="20" l="1"/>
  <c r="JSM244" i="20" s="1"/>
  <c r="JSI244" i="20" s="1"/>
  <c r="JSE244" i="20" s="1"/>
  <c r="JSP244" i="20"/>
  <c r="JSL244" i="20" l="1"/>
  <c r="JSH244" i="20" s="1"/>
  <c r="JSD244" i="20" s="1"/>
  <c r="JRZ244" i="20" s="1"/>
  <c r="JSK244" i="20"/>
  <c r="JSG244" i="20" l="1"/>
  <c r="JSC244" i="20" s="1"/>
  <c r="JRY244" i="20" s="1"/>
  <c r="JRU244" i="20" s="1"/>
  <c r="JSF244" i="20"/>
  <c r="JSB244" i="20" l="1"/>
  <c r="JRX244" i="20" s="1"/>
  <c r="JRT244" i="20" s="1"/>
  <c r="JRP244" i="20" s="1"/>
  <c r="JSA244" i="20"/>
  <c r="JRW244" i="20" l="1"/>
  <c r="JRS244" i="20" s="1"/>
  <c r="JRO244" i="20" s="1"/>
  <c r="JRK244" i="20" s="1"/>
  <c r="JRV244" i="20"/>
  <c r="JRR244" i="20" l="1"/>
  <c r="JRN244" i="20" s="1"/>
  <c r="JRJ244" i="20" s="1"/>
  <c r="JRF244" i="20" s="1"/>
  <c r="JRQ244" i="20"/>
  <c r="JRM244" i="20" l="1"/>
  <c r="JRI244" i="20" s="1"/>
  <c r="JRE244" i="20" s="1"/>
  <c r="JRA244" i="20" s="1"/>
  <c r="JRL244" i="20"/>
  <c r="JRH244" i="20" l="1"/>
  <c r="JRD244" i="20" s="1"/>
  <c r="JQZ244" i="20" s="1"/>
  <c r="JQV244" i="20" s="1"/>
  <c r="JRG244" i="20"/>
  <c r="JRC244" i="20" l="1"/>
  <c r="JQY244" i="20" s="1"/>
  <c r="JQU244" i="20" s="1"/>
  <c r="JQQ244" i="20" s="1"/>
  <c r="JRB244" i="20"/>
  <c r="JQX244" i="20" l="1"/>
  <c r="JQT244" i="20" s="1"/>
  <c r="JQP244" i="20" s="1"/>
  <c r="JQL244" i="20" s="1"/>
  <c r="JQW244" i="20"/>
  <c r="JQS244" i="20" l="1"/>
  <c r="JQO244" i="20" s="1"/>
  <c r="JQK244" i="20" s="1"/>
  <c r="JQG244" i="20" s="1"/>
  <c r="JQR244" i="20"/>
  <c r="JQN244" i="20" l="1"/>
  <c r="JQJ244" i="20" s="1"/>
  <c r="JQF244" i="20" s="1"/>
  <c r="JQB244" i="20" s="1"/>
  <c r="JQM244" i="20"/>
  <c r="JQI244" i="20" l="1"/>
  <c r="JQE244" i="20" s="1"/>
  <c r="JQA244" i="20" s="1"/>
  <c r="JPW244" i="20" s="1"/>
  <c r="JQH244" i="20"/>
  <c r="JQD244" i="20" l="1"/>
  <c r="JPZ244" i="20" s="1"/>
  <c r="JPV244" i="20" s="1"/>
  <c r="JPR244" i="20" s="1"/>
  <c r="JQC244" i="20"/>
  <c r="JPY244" i="20" l="1"/>
  <c r="JPU244" i="20" s="1"/>
  <c r="JPQ244" i="20" s="1"/>
  <c r="JPM244" i="20" s="1"/>
  <c r="JPX244" i="20"/>
  <c r="JPT244" i="20" l="1"/>
  <c r="JPP244" i="20" s="1"/>
  <c r="JPL244" i="20" s="1"/>
  <c r="JPH244" i="20" s="1"/>
  <c r="JPS244" i="20"/>
  <c r="JPO244" i="20" l="1"/>
  <c r="JPK244" i="20" s="1"/>
  <c r="JPG244" i="20" s="1"/>
  <c r="JPC244" i="20" s="1"/>
  <c r="JPN244" i="20"/>
  <c r="JPJ244" i="20" l="1"/>
  <c r="JPF244" i="20" s="1"/>
  <c r="JPB244" i="20" s="1"/>
  <c r="JOX244" i="20" s="1"/>
  <c r="JPI244" i="20"/>
  <c r="JPE244" i="20" l="1"/>
  <c r="JPA244" i="20" s="1"/>
  <c r="JOW244" i="20" s="1"/>
  <c r="JOS244" i="20" s="1"/>
  <c r="JPD244" i="20"/>
  <c r="JOZ244" i="20" l="1"/>
  <c r="JOV244" i="20" s="1"/>
  <c r="JOR244" i="20" s="1"/>
  <c r="JON244" i="20" s="1"/>
  <c r="JOY244" i="20"/>
  <c r="JOU244" i="20" l="1"/>
  <c r="JOQ244" i="20" s="1"/>
  <c r="JOM244" i="20" s="1"/>
  <c r="JOI244" i="20" s="1"/>
  <c r="JOT244" i="20"/>
  <c r="JOP244" i="20" l="1"/>
  <c r="JOL244" i="20" s="1"/>
  <c r="JOH244" i="20" s="1"/>
  <c r="JOD244" i="20" s="1"/>
  <c r="JOO244" i="20"/>
  <c r="JOK244" i="20" l="1"/>
  <c r="JOG244" i="20" s="1"/>
  <c r="JOC244" i="20" s="1"/>
  <c r="JNY244" i="20" s="1"/>
  <c r="JOJ244" i="20"/>
  <c r="JOF244" i="20" l="1"/>
  <c r="JOB244" i="20" s="1"/>
  <c r="JNX244" i="20" s="1"/>
  <c r="JNT244" i="20" s="1"/>
  <c r="JOE244" i="20"/>
  <c r="JOA244" i="20" l="1"/>
  <c r="JNW244" i="20" s="1"/>
  <c r="JNS244" i="20" s="1"/>
  <c r="JNO244" i="20" s="1"/>
  <c r="JNZ244" i="20"/>
  <c r="JNV244" i="20" l="1"/>
  <c r="JNR244" i="20" s="1"/>
  <c r="JNN244" i="20" s="1"/>
  <c r="JNJ244" i="20" s="1"/>
  <c r="JNU244" i="20"/>
  <c r="JNQ244" i="20" l="1"/>
  <c r="JNM244" i="20" s="1"/>
  <c r="JNI244" i="20" s="1"/>
  <c r="JNE244" i="20" s="1"/>
  <c r="JNP244" i="20"/>
  <c r="JNL244" i="20" l="1"/>
  <c r="JNH244" i="20" s="1"/>
  <c r="JND244" i="20" s="1"/>
  <c r="JMZ244" i="20" s="1"/>
  <c r="JNK244" i="20"/>
  <c r="JNG244" i="20" l="1"/>
  <c r="JNC244" i="20" s="1"/>
  <c r="JMY244" i="20" s="1"/>
  <c r="JMU244" i="20" s="1"/>
  <c r="JNF244" i="20"/>
  <c r="JNB244" i="20" l="1"/>
  <c r="JMX244" i="20" s="1"/>
  <c r="JMT244" i="20" s="1"/>
  <c r="JMP244" i="20" s="1"/>
  <c r="JNA244" i="20"/>
  <c r="JMW244" i="20" l="1"/>
  <c r="JMS244" i="20" s="1"/>
  <c r="JMO244" i="20" s="1"/>
  <c r="JMK244" i="20" s="1"/>
  <c r="JMV244" i="20"/>
  <c r="JMR244" i="20" l="1"/>
  <c r="JMN244" i="20" s="1"/>
  <c r="JMJ244" i="20" s="1"/>
  <c r="JMF244" i="20" s="1"/>
  <c r="JMQ244" i="20"/>
  <c r="JMM244" i="20" l="1"/>
  <c r="JMI244" i="20" s="1"/>
  <c r="JME244" i="20" s="1"/>
  <c r="JMA244" i="20" s="1"/>
  <c r="JML244" i="20"/>
  <c r="JMH244" i="20" l="1"/>
  <c r="JMD244" i="20" s="1"/>
  <c r="JLZ244" i="20" s="1"/>
  <c r="JLV244" i="20" s="1"/>
  <c r="JMG244" i="20"/>
  <c r="JMC244" i="20" l="1"/>
  <c r="JLY244" i="20" s="1"/>
  <c r="JLU244" i="20" s="1"/>
  <c r="JLQ244" i="20" s="1"/>
  <c r="JMB244" i="20"/>
  <c r="JLX244" i="20" l="1"/>
  <c r="JLT244" i="20" s="1"/>
  <c r="JLP244" i="20" s="1"/>
  <c r="JLL244" i="20" s="1"/>
  <c r="JLW244" i="20"/>
  <c r="JLS244" i="20" l="1"/>
  <c r="JLO244" i="20" s="1"/>
  <c r="JLK244" i="20" s="1"/>
  <c r="JLG244" i="20" s="1"/>
  <c r="JLR244" i="20"/>
  <c r="JLN244" i="20" l="1"/>
  <c r="JLJ244" i="20" s="1"/>
  <c r="JLF244" i="20" s="1"/>
  <c r="JLB244" i="20" s="1"/>
  <c r="JLM244" i="20"/>
  <c r="JLI244" i="20" l="1"/>
  <c r="JLE244" i="20" s="1"/>
  <c r="JLA244" i="20" s="1"/>
  <c r="JKW244" i="20" s="1"/>
  <c r="JLH244" i="20"/>
  <c r="JLD244" i="20" l="1"/>
  <c r="JKZ244" i="20" s="1"/>
  <c r="JKV244" i="20" s="1"/>
  <c r="JKR244" i="20" s="1"/>
  <c r="JLC244" i="20"/>
  <c r="JKY244" i="20" l="1"/>
  <c r="JKU244" i="20" s="1"/>
  <c r="JKQ244" i="20" s="1"/>
  <c r="JKM244" i="20" s="1"/>
  <c r="JKX244" i="20"/>
  <c r="JKT244" i="20" l="1"/>
  <c r="JKP244" i="20" s="1"/>
  <c r="JKL244" i="20" s="1"/>
  <c r="JKH244" i="20" s="1"/>
  <c r="JKS244" i="20"/>
  <c r="JKO244" i="20" l="1"/>
  <c r="JKK244" i="20" s="1"/>
  <c r="JKG244" i="20" s="1"/>
  <c r="JKC244" i="20" s="1"/>
  <c r="JKN244" i="20"/>
  <c r="JKJ244" i="20" l="1"/>
  <c r="JKF244" i="20" s="1"/>
  <c r="JKB244" i="20" s="1"/>
  <c r="JJX244" i="20" s="1"/>
  <c r="JKI244" i="20"/>
  <c r="JKE244" i="20" l="1"/>
  <c r="JKA244" i="20" s="1"/>
  <c r="JJW244" i="20" s="1"/>
  <c r="JJS244" i="20" s="1"/>
  <c r="JKD244" i="20"/>
  <c r="JJZ244" i="20" l="1"/>
  <c r="JJV244" i="20" s="1"/>
  <c r="JJR244" i="20" s="1"/>
  <c r="JJN244" i="20" s="1"/>
  <c r="JJY244" i="20"/>
  <c r="JJU244" i="20" l="1"/>
  <c r="JJQ244" i="20" s="1"/>
  <c r="JJM244" i="20" s="1"/>
  <c r="JJI244" i="20" s="1"/>
  <c r="JJT244" i="20"/>
  <c r="JJP244" i="20" l="1"/>
  <c r="JJL244" i="20" s="1"/>
  <c r="JJH244" i="20" s="1"/>
  <c r="JJD244" i="20" s="1"/>
  <c r="JJO244" i="20"/>
  <c r="JJK244" i="20" l="1"/>
  <c r="JJG244" i="20" s="1"/>
  <c r="JJC244" i="20" s="1"/>
  <c r="JIY244" i="20" s="1"/>
  <c r="JJJ244" i="20"/>
  <c r="JJF244" i="20" l="1"/>
  <c r="JJB244" i="20" s="1"/>
  <c r="JIX244" i="20" s="1"/>
  <c r="JIT244" i="20" s="1"/>
  <c r="JJE244" i="20"/>
  <c r="JJA244" i="20" l="1"/>
  <c r="JIW244" i="20" s="1"/>
  <c r="JIS244" i="20" s="1"/>
  <c r="JIO244" i="20" s="1"/>
  <c r="JIZ244" i="20"/>
  <c r="JIV244" i="20" l="1"/>
  <c r="JIR244" i="20" s="1"/>
  <c r="JIN244" i="20" s="1"/>
  <c r="JIJ244" i="20" s="1"/>
  <c r="JIU244" i="20"/>
  <c r="JIQ244" i="20" l="1"/>
  <c r="JIM244" i="20" s="1"/>
  <c r="JII244" i="20" s="1"/>
  <c r="JIE244" i="20" s="1"/>
  <c r="JIP244" i="20"/>
  <c r="JIL244" i="20" l="1"/>
  <c r="JIH244" i="20" s="1"/>
  <c r="JID244" i="20" s="1"/>
  <c r="JHZ244" i="20" s="1"/>
  <c r="JIK244" i="20"/>
  <c r="JIG244" i="20" l="1"/>
  <c r="JIC244" i="20" s="1"/>
  <c r="JHY244" i="20" s="1"/>
  <c r="JHU244" i="20" s="1"/>
  <c r="JIF244" i="20"/>
  <c r="JIB244" i="20" l="1"/>
  <c r="JHX244" i="20" s="1"/>
  <c r="JHT244" i="20" s="1"/>
  <c r="JHP244" i="20" s="1"/>
  <c r="JIA244" i="20"/>
  <c r="JHW244" i="20" l="1"/>
  <c r="JHS244" i="20" s="1"/>
  <c r="JHO244" i="20" s="1"/>
  <c r="JHK244" i="20" s="1"/>
  <c r="JHV244" i="20"/>
  <c r="JHR244" i="20" l="1"/>
  <c r="JHN244" i="20" s="1"/>
  <c r="JHJ244" i="20" s="1"/>
  <c r="JHF244" i="20" s="1"/>
  <c r="JHQ244" i="20"/>
  <c r="JHM244" i="20" l="1"/>
  <c r="JHI244" i="20" s="1"/>
  <c r="JHE244" i="20" s="1"/>
  <c r="JHA244" i="20" s="1"/>
  <c r="JHL244" i="20"/>
  <c r="JHH244" i="20" l="1"/>
  <c r="JHD244" i="20" s="1"/>
  <c r="JGZ244" i="20" s="1"/>
  <c r="JGV244" i="20" s="1"/>
  <c r="JHG244" i="20"/>
  <c r="JHC244" i="20" l="1"/>
  <c r="JGY244" i="20" s="1"/>
  <c r="JGU244" i="20" s="1"/>
  <c r="JGQ244" i="20" s="1"/>
  <c r="JHB244" i="20"/>
  <c r="JGX244" i="20" l="1"/>
  <c r="JGT244" i="20" s="1"/>
  <c r="JGP244" i="20" s="1"/>
  <c r="JGL244" i="20" s="1"/>
  <c r="JGW244" i="20"/>
  <c r="JGS244" i="20" l="1"/>
  <c r="JGO244" i="20" s="1"/>
  <c r="JGK244" i="20" s="1"/>
  <c r="JGG244" i="20" s="1"/>
  <c r="JGR244" i="20"/>
  <c r="JGN244" i="20" l="1"/>
  <c r="JGJ244" i="20" s="1"/>
  <c r="JGF244" i="20" s="1"/>
  <c r="JGB244" i="20" s="1"/>
  <c r="JGM244" i="20"/>
  <c r="JGI244" i="20" l="1"/>
  <c r="JGE244" i="20" s="1"/>
  <c r="JGA244" i="20" s="1"/>
  <c r="JFW244" i="20" s="1"/>
  <c r="JGH244" i="20"/>
  <c r="JGD244" i="20" l="1"/>
  <c r="JFZ244" i="20" s="1"/>
  <c r="JFV244" i="20" s="1"/>
  <c r="JFR244" i="20" s="1"/>
  <c r="JGC244" i="20"/>
  <c r="JFY244" i="20" l="1"/>
  <c r="JFU244" i="20" s="1"/>
  <c r="JFQ244" i="20" s="1"/>
  <c r="JFM244" i="20" s="1"/>
  <c r="JFX244" i="20"/>
  <c r="JFT244" i="20" l="1"/>
  <c r="JFP244" i="20" s="1"/>
  <c r="JFL244" i="20" s="1"/>
  <c r="JFH244" i="20" s="1"/>
  <c r="JFS244" i="20"/>
  <c r="JFO244" i="20" l="1"/>
  <c r="JFK244" i="20" s="1"/>
  <c r="JFG244" i="20" s="1"/>
  <c r="JFC244" i="20" s="1"/>
  <c r="JFN244" i="20"/>
  <c r="JFJ244" i="20" l="1"/>
  <c r="JFF244" i="20" s="1"/>
  <c r="JFB244" i="20" s="1"/>
  <c r="JEX244" i="20" s="1"/>
  <c r="JFI244" i="20"/>
  <c r="JFE244" i="20" l="1"/>
  <c r="JFA244" i="20" s="1"/>
  <c r="JEW244" i="20" s="1"/>
  <c r="JES244" i="20" s="1"/>
  <c r="JFD244" i="20"/>
  <c r="JEZ244" i="20" l="1"/>
  <c r="JEV244" i="20" s="1"/>
  <c r="JER244" i="20" s="1"/>
  <c r="JEN244" i="20" s="1"/>
  <c r="JEY244" i="20"/>
  <c r="JEU244" i="20" l="1"/>
  <c r="JEQ244" i="20" s="1"/>
  <c r="JEM244" i="20" s="1"/>
  <c r="JEI244" i="20" s="1"/>
  <c r="JET244" i="20"/>
  <c r="JEP244" i="20" l="1"/>
  <c r="JEL244" i="20" s="1"/>
  <c r="JEH244" i="20" s="1"/>
  <c r="JED244" i="20" s="1"/>
  <c r="JEO244" i="20"/>
  <c r="JEK244" i="20" l="1"/>
  <c r="JEG244" i="20" s="1"/>
  <c r="JEC244" i="20" s="1"/>
  <c r="JDY244" i="20" s="1"/>
  <c r="JEJ244" i="20"/>
  <c r="JEF244" i="20" l="1"/>
  <c r="JEB244" i="20" s="1"/>
  <c r="JDX244" i="20" s="1"/>
  <c r="JDT244" i="20" s="1"/>
  <c r="JEE244" i="20"/>
  <c r="JEA244" i="20" l="1"/>
  <c r="JDW244" i="20" s="1"/>
  <c r="JDS244" i="20" s="1"/>
  <c r="JDO244" i="20" s="1"/>
  <c r="JDZ244" i="20"/>
  <c r="JDV244" i="20" l="1"/>
  <c r="JDR244" i="20" s="1"/>
  <c r="JDN244" i="20" s="1"/>
  <c r="JDJ244" i="20" s="1"/>
  <c r="JDU244" i="20"/>
  <c r="JDQ244" i="20" l="1"/>
  <c r="JDM244" i="20" s="1"/>
  <c r="JDI244" i="20" s="1"/>
  <c r="JDE244" i="20" s="1"/>
  <c r="JDP244" i="20"/>
  <c r="JDL244" i="20" l="1"/>
  <c r="JDH244" i="20" s="1"/>
  <c r="JDD244" i="20" s="1"/>
  <c r="JCZ244" i="20" s="1"/>
  <c r="JDK244" i="20"/>
  <c r="JDG244" i="20" l="1"/>
  <c r="JDC244" i="20" s="1"/>
  <c r="JCY244" i="20" s="1"/>
  <c r="JCU244" i="20" s="1"/>
  <c r="JDF244" i="20"/>
  <c r="JDB244" i="20" l="1"/>
  <c r="JCX244" i="20" s="1"/>
  <c r="JCT244" i="20" s="1"/>
  <c r="JCP244" i="20" s="1"/>
  <c r="JDA244" i="20"/>
  <c r="JCW244" i="20" l="1"/>
  <c r="JCS244" i="20" s="1"/>
  <c r="JCO244" i="20" s="1"/>
  <c r="JCK244" i="20" s="1"/>
  <c r="JCV244" i="20"/>
  <c r="JCR244" i="20" l="1"/>
  <c r="JCN244" i="20" s="1"/>
  <c r="JCJ244" i="20" s="1"/>
  <c r="JCF244" i="20" s="1"/>
  <c r="JCQ244" i="20"/>
  <c r="JCM244" i="20" l="1"/>
  <c r="JCI244" i="20" s="1"/>
  <c r="JCE244" i="20" s="1"/>
  <c r="JCA244" i="20" s="1"/>
  <c r="JCL244" i="20"/>
  <c r="JCH244" i="20" l="1"/>
  <c r="JCD244" i="20" s="1"/>
  <c r="JBZ244" i="20" s="1"/>
  <c r="JBV244" i="20" s="1"/>
  <c r="JCG244" i="20"/>
  <c r="JCC244" i="20" l="1"/>
  <c r="JBY244" i="20" s="1"/>
  <c r="JBU244" i="20" s="1"/>
  <c r="JBQ244" i="20" s="1"/>
  <c r="JCB244" i="20"/>
  <c r="JBX244" i="20" l="1"/>
  <c r="JBT244" i="20" s="1"/>
  <c r="JBP244" i="20" s="1"/>
  <c r="JBL244" i="20" s="1"/>
  <c r="JBW244" i="20"/>
  <c r="JBS244" i="20" l="1"/>
  <c r="JBO244" i="20" s="1"/>
  <c r="JBK244" i="20" s="1"/>
  <c r="JBG244" i="20" s="1"/>
  <c r="JBR244" i="20"/>
  <c r="JBN244" i="20" l="1"/>
  <c r="JBJ244" i="20" s="1"/>
  <c r="JBF244" i="20" s="1"/>
  <c r="JBB244" i="20" s="1"/>
  <c r="JBM244" i="20"/>
  <c r="JBI244" i="20" l="1"/>
  <c r="JBE244" i="20" s="1"/>
  <c r="JBA244" i="20" s="1"/>
  <c r="JAW244" i="20" s="1"/>
  <c r="JBH244" i="20"/>
  <c r="JBD244" i="20" l="1"/>
  <c r="JAZ244" i="20" s="1"/>
  <c r="JAV244" i="20" s="1"/>
  <c r="JAR244" i="20" s="1"/>
  <c r="JBC244" i="20"/>
  <c r="JAY244" i="20" l="1"/>
  <c r="JAU244" i="20" s="1"/>
  <c r="JAQ244" i="20" s="1"/>
  <c r="JAM244" i="20" s="1"/>
  <c r="JAX244" i="20"/>
  <c r="JAT244" i="20" l="1"/>
  <c r="JAP244" i="20" s="1"/>
  <c r="JAL244" i="20" s="1"/>
  <c r="JAH244" i="20" s="1"/>
  <c r="JAS244" i="20"/>
  <c r="JAO244" i="20" l="1"/>
  <c r="JAK244" i="20" s="1"/>
  <c r="JAG244" i="20" s="1"/>
  <c r="JAC244" i="20" s="1"/>
  <c r="JAN244" i="20"/>
  <c r="JAJ244" i="20" l="1"/>
  <c r="JAF244" i="20" s="1"/>
  <c r="JAB244" i="20" s="1"/>
  <c r="IZX244" i="20" s="1"/>
  <c r="JAI244" i="20"/>
  <c r="JAE244" i="20" l="1"/>
  <c r="JAA244" i="20" s="1"/>
  <c r="IZW244" i="20" s="1"/>
  <c r="IZS244" i="20" s="1"/>
  <c r="JAD244" i="20"/>
  <c r="IZZ244" i="20" l="1"/>
  <c r="IZV244" i="20" s="1"/>
  <c r="IZR244" i="20" s="1"/>
  <c r="IZN244" i="20" s="1"/>
  <c r="IZY244" i="20"/>
  <c r="IZU244" i="20" l="1"/>
  <c r="IZQ244" i="20" s="1"/>
  <c r="IZM244" i="20" s="1"/>
  <c r="IZI244" i="20" s="1"/>
  <c r="IZT244" i="20"/>
  <c r="IZP244" i="20" l="1"/>
  <c r="IZL244" i="20" s="1"/>
  <c r="IZH244" i="20" s="1"/>
  <c r="IZD244" i="20" s="1"/>
  <c r="IZO244" i="20"/>
  <c r="IZK244" i="20" l="1"/>
  <c r="IZG244" i="20" s="1"/>
  <c r="IZC244" i="20" s="1"/>
  <c r="IYY244" i="20" s="1"/>
  <c r="IZJ244" i="20"/>
  <c r="IZF244" i="20" l="1"/>
  <c r="IZB244" i="20" s="1"/>
  <c r="IYX244" i="20" s="1"/>
  <c r="IYT244" i="20" s="1"/>
  <c r="IZE244" i="20"/>
  <c r="IZA244" i="20" l="1"/>
  <c r="IYW244" i="20" s="1"/>
  <c r="IYS244" i="20" s="1"/>
  <c r="IYO244" i="20" s="1"/>
  <c r="IYZ244" i="20"/>
  <c r="IYV244" i="20" l="1"/>
  <c r="IYR244" i="20" s="1"/>
  <c r="IYN244" i="20" s="1"/>
  <c r="IYJ244" i="20" s="1"/>
  <c r="IYU244" i="20"/>
  <c r="IYQ244" i="20" l="1"/>
  <c r="IYM244" i="20" s="1"/>
  <c r="IYI244" i="20" s="1"/>
  <c r="IYE244" i="20" s="1"/>
  <c r="IYP244" i="20"/>
  <c r="IYL244" i="20" l="1"/>
  <c r="IYH244" i="20" s="1"/>
  <c r="IYD244" i="20" s="1"/>
  <c r="IXZ244" i="20" s="1"/>
  <c r="IYK244" i="20"/>
  <c r="IYG244" i="20" l="1"/>
  <c r="IYC244" i="20" s="1"/>
  <c r="IXY244" i="20" s="1"/>
  <c r="IXU244" i="20" s="1"/>
  <c r="IYF244" i="20"/>
  <c r="IYB244" i="20" l="1"/>
  <c r="IXX244" i="20" s="1"/>
  <c r="IXT244" i="20" s="1"/>
  <c r="IXP244" i="20" s="1"/>
  <c r="IYA244" i="20"/>
  <c r="IXW244" i="20" l="1"/>
  <c r="IXS244" i="20" s="1"/>
  <c r="IXO244" i="20" s="1"/>
  <c r="IXK244" i="20" s="1"/>
  <c r="IXV244" i="20"/>
  <c r="IXR244" i="20" l="1"/>
  <c r="IXN244" i="20" s="1"/>
  <c r="IXJ244" i="20" s="1"/>
  <c r="IXF244" i="20" s="1"/>
  <c r="IXQ244" i="20"/>
  <c r="IXM244" i="20" l="1"/>
  <c r="IXI244" i="20" s="1"/>
  <c r="IXE244" i="20" s="1"/>
  <c r="IXA244" i="20" s="1"/>
  <c r="IXL244" i="20"/>
  <c r="IXH244" i="20" l="1"/>
  <c r="IXD244" i="20" s="1"/>
  <c r="IWZ244" i="20" s="1"/>
  <c r="IWV244" i="20" s="1"/>
  <c r="IXG244" i="20"/>
  <c r="IXC244" i="20" l="1"/>
  <c r="IWY244" i="20" s="1"/>
  <c r="IWU244" i="20" s="1"/>
  <c r="IWQ244" i="20" s="1"/>
  <c r="IXB244" i="20"/>
  <c r="IWX244" i="20" l="1"/>
  <c r="IWT244" i="20" s="1"/>
  <c r="IWP244" i="20" s="1"/>
  <c r="IWL244" i="20" s="1"/>
  <c r="IWW244" i="20"/>
  <c r="IWS244" i="20" l="1"/>
  <c r="IWO244" i="20" s="1"/>
  <c r="IWK244" i="20" s="1"/>
  <c r="IWG244" i="20" s="1"/>
  <c r="IWR244" i="20"/>
  <c r="IWN244" i="20" l="1"/>
  <c r="IWJ244" i="20" s="1"/>
  <c r="IWF244" i="20" s="1"/>
  <c r="IWB244" i="20" s="1"/>
  <c r="IWM244" i="20"/>
  <c r="IWI244" i="20" l="1"/>
  <c r="IWE244" i="20" s="1"/>
  <c r="IWA244" i="20" s="1"/>
  <c r="IVW244" i="20" s="1"/>
  <c r="IWH244" i="20"/>
  <c r="IWD244" i="20" l="1"/>
  <c r="IVZ244" i="20" s="1"/>
  <c r="IVV244" i="20" s="1"/>
  <c r="IVR244" i="20" s="1"/>
  <c r="IWC244" i="20"/>
  <c r="IVY244" i="20" l="1"/>
  <c r="IVU244" i="20" s="1"/>
  <c r="IVQ244" i="20" s="1"/>
  <c r="IVM244" i="20" s="1"/>
  <c r="IVX244" i="20"/>
  <c r="IVT244" i="20" l="1"/>
  <c r="IVP244" i="20" s="1"/>
  <c r="IVL244" i="20" s="1"/>
  <c r="IVH244" i="20" s="1"/>
  <c r="IVS244" i="20"/>
  <c r="IVO244" i="20" l="1"/>
  <c r="IVK244" i="20" s="1"/>
  <c r="IVG244" i="20" s="1"/>
  <c r="IVC244" i="20" s="1"/>
  <c r="IVN244" i="20"/>
  <c r="IVJ244" i="20" l="1"/>
  <c r="IVF244" i="20" s="1"/>
  <c r="IVB244" i="20" s="1"/>
  <c r="IUX244" i="20" s="1"/>
  <c r="IVI244" i="20"/>
  <c r="IVE244" i="20" l="1"/>
  <c r="IVA244" i="20" s="1"/>
  <c r="IUW244" i="20" s="1"/>
  <c r="IUS244" i="20" s="1"/>
  <c r="IVD244" i="20"/>
  <c r="IUZ244" i="20" l="1"/>
  <c r="IUV244" i="20" s="1"/>
  <c r="IUR244" i="20" s="1"/>
  <c r="IUN244" i="20" s="1"/>
  <c r="IUY244" i="20"/>
  <c r="IUU244" i="20" l="1"/>
  <c r="IUQ244" i="20" s="1"/>
  <c r="IUM244" i="20" s="1"/>
  <c r="IUI244" i="20" s="1"/>
  <c r="IUT244" i="20"/>
  <c r="IUP244" i="20" l="1"/>
  <c r="IUL244" i="20" s="1"/>
  <c r="IUH244" i="20" s="1"/>
  <c r="IUD244" i="20" s="1"/>
  <c r="IUO244" i="20"/>
  <c r="IUK244" i="20" l="1"/>
  <c r="IUG244" i="20" s="1"/>
  <c r="IUC244" i="20" s="1"/>
  <c r="ITY244" i="20" s="1"/>
  <c r="IUJ244" i="20"/>
  <c r="IUF244" i="20" l="1"/>
  <c r="IUB244" i="20" s="1"/>
  <c r="ITX244" i="20" s="1"/>
  <c r="ITT244" i="20" s="1"/>
  <c r="IUE244" i="20"/>
  <c r="IUA244" i="20" l="1"/>
  <c r="ITW244" i="20" s="1"/>
  <c r="ITS244" i="20" s="1"/>
  <c r="ITO244" i="20" s="1"/>
  <c r="ITZ244" i="20"/>
  <c r="ITV244" i="20" l="1"/>
  <c r="ITR244" i="20" s="1"/>
  <c r="ITN244" i="20" s="1"/>
  <c r="ITJ244" i="20" s="1"/>
  <c r="ITU244" i="20"/>
  <c r="ITQ244" i="20" l="1"/>
  <c r="ITM244" i="20" s="1"/>
  <c r="ITI244" i="20" s="1"/>
  <c r="ITE244" i="20" s="1"/>
  <c r="ITP244" i="20"/>
  <c r="ITL244" i="20" l="1"/>
  <c r="ITH244" i="20" s="1"/>
  <c r="ITD244" i="20" s="1"/>
  <c r="ISZ244" i="20" s="1"/>
  <c r="ITK244" i="20"/>
  <c r="ITG244" i="20" l="1"/>
  <c r="ITC244" i="20" s="1"/>
  <c r="ISY244" i="20" s="1"/>
  <c r="ISU244" i="20" s="1"/>
  <c r="ITF244" i="20"/>
  <c r="ITB244" i="20" l="1"/>
  <c r="ISX244" i="20" s="1"/>
  <c r="IST244" i="20" s="1"/>
  <c r="ISP244" i="20" s="1"/>
  <c r="ITA244" i="20"/>
  <c r="ISW244" i="20" l="1"/>
  <c r="ISS244" i="20" s="1"/>
  <c r="ISO244" i="20" s="1"/>
  <c r="ISK244" i="20" s="1"/>
  <c r="ISV244" i="20"/>
  <c r="ISR244" i="20" l="1"/>
  <c r="ISN244" i="20" s="1"/>
  <c r="ISJ244" i="20" s="1"/>
  <c r="ISF244" i="20" s="1"/>
  <c r="ISQ244" i="20"/>
  <c r="ISM244" i="20" l="1"/>
  <c r="ISI244" i="20" s="1"/>
  <c r="ISE244" i="20" s="1"/>
  <c r="ISA244" i="20" s="1"/>
  <c r="ISL244" i="20"/>
  <c r="ISH244" i="20" l="1"/>
  <c r="ISD244" i="20" s="1"/>
  <c r="IRZ244" i="20" s="1"/>
  <c r="IRV244" i="20" s="1"/>
  <c r="ISG244" i="20"/>
  <c r="ISC244" i="20" l="1"/>
  <c r="IRY244" i="20" s="1"/>
  <c r="IRU244" i="20" s="1"/>
  <c r="IRQ244" i="20" s="1"/>
  <c r="ISB244" i="20"/>
  <c r="IRX244" i="20" l="1"/>
  <c r="IRT244" i="20" s="1"/>
  <c r="IRP244" i="20" s="1"/>
  <c r="IRL244" i="20" s="1"/>
  <c r="IRW244" i="20"/>
  <c r="IRS244" i="20" l="1"/>
  <c r="IRO244" i="20" s="1"/>
  <c r="IRK244" i="20" s="1"/>
  <c r="IRG244" i="20" s="1"/>
  <c r="IRR244" i="20"/>
  <c r="IRN244" i="20" l="1"/>
  <c r="IRJ244" i="20" s="1"/>
  <c r="IRF244" i="20" s="1"/>
  <c r="IRB244" i="20" s="1"/>
  <c r="IRM244" i="20"/>
  <c r="IRI244" i="20" l="1"/>
  <c r="IRE244" i="20" s="1"/>
  <c r="IRA244" i="20" s="1"/>
  <c r="IQW244" i="20" s="1"/>
  <c r="IRH244" i="20"/>
  <c r="IRD244" i="20" l="1"/>
  <c r="IQZ244" i="20" s="1"/>
  <c r="IQV244" i="20" s="1"/>
  <c r="IQR244" i="20" s="1"/>
  <c r="IRC244" i="20"/>
  <c r="IQY244" i="20" l="1"/>
  <c r="IQU244" i="20" s="1"/>
  <c r="IQQ244" i="20" s="1"/>
  <c r="IQM244" i="20" s="1"/>
  <c r="IQX244" i="20"/>
  <c r="IQT244" i="20" l="1"/>
  <c r="IQP244" i="20" s="1"/>
  <c r="IQL244" i="20" s="1"/>
  <c r="IQH244" i="20" s="1"/>
  <c r="IQS244" i="20"/>
  <c r="IQO244" i="20" l="1"/>
  <c r="IQK244" i="20" s="1"/>
  <c r="IQG244" i="20" s="1"/>
  <c r="IQC244" i="20" s="1"/>
  <c r="IQN244" i="20"/>
  <c r="IQJ244" i="20" l="1"/>
  <c r="IQF244" i="20" s="1"/>
  <c r="IQB244" i="20" s="1"/>
  <c r="IPX244" i="20" s="1"/>
  <c r="IQI244" i="20"/>
  <c r="IQE244" i="20" l="1"/>
  <c r="IQA244" i="20" s="1"/>
  <c r="IPW244" i="20" s="1"/>
  <c r="IPS244" i="20" s="1"/>
  <c r="IQD244" i="20"/>
  <c r="IPZ244" i="20" l="1"/>
  <c r="IPV244" i="20" s="1"/>
  <c r="IPR244" i="20" s="1"/>
  <c r="IPN244" i="20" s="1"/>
  <c r="IPY244" i="20"/>
  <c r="IPU244" i="20" l="1"/>
  <c r="IPQ244" i="20" s="1"/>
  <c r="IPM244" i="20" s="1"/>
  <c r="IPI244" i="20" s="1"/>
  <c r="IPT244" i="20"/>
  <c r="IPP244" i="20" l="1"/>
  <c r="IPL244" i="20" s="1"/>
  <c r="IPH244" i="20" s="1"/>
  <c r="IPD244" i="20" s="1"/>
  <c r="IPO244" i="20"/>
  <c r="IPK244" i="20" l="1"/>
  <c r="IPG244" i="20" s="1"/>
  <c r="IPC244" i="20" s="1"/>
  <c r="IOY244" i="20" s="1"/>
  <c r="IPJ244" i="20"/>
  <c r="IPF244" i="20" l="1"/>
  <c r="IPB244" i="20" s="1"/>
  <c r="IOX244" i="20" s="1"/>
  <c r="IOT244" i="20" s="1"/>
  <c r="IPE244" i="20"/>
  <c r="IPA244" i="20" l="1"/>
  <c r="IOW244" i="20" s="1"/>
  <c r="IOS244" i="20" s="1"/>
  <c r="IOO244" i="20" s="1"/>
  <c r="IOZ244" i="20"/>
  <c r="IOV244" i="20" l="1"/>
  <c r="IOR244" i="20" s="1"/>
  <c r="ION244" i="20" s="1"/>
  <c r="IOJ244" i="20" s="1"/>
  <c r="IOU244" i="20"/>
  <c r="IOQ244" i="20" l="1"/>
  <c r="IOM244" i="20" s="1"/>
  <c r="IOI244" i="20" s="1"/>
  <c r="IOE244" i="20" s="1"/>
  <c r="IOP244" i="20"/>
  <c r="IOL244" i="20" l="1"/>
  <c r="IOH244" i="20" s="1"/>
  <c r="IOD244" i="20" s="1"/>
  <c r="INZ244" i="20" s="1"/>
  <c r="IOK244" i="20"/>
  <c r="IOG244" i="20" l="1"/>
  <c r="IOC244" i="20" s="1"/>
  <c r="INY244" i="20" s="1"/>
  <c r="INU244" i="20" s="1"/>
  <c r="IOF244" i="20"/>
  <c r="IOB244" i="20" l="1"/>
  <c r="INX244" i="20" s="1"/>
  <c r="INT244" i="20" s="1"/>
  <c r="INP244" i="20" s="1"/>
  <c r="IOA244" i="20"/>
  <c r="INW244" i="20" l="1"/>
  <c r="INS244" i="20" s="1"/>
  <c r="INO244" i="20" s="1"/>
  <c r="INK244" i="20" s="1"/>
  <c r="INV244" i="20"/>
  <c r="INR244" i="20" l="1"/>
  <c r="INN244" i="20" s="1"/>
  <c r="INJ244" i="20" s="1"/>
  <c r="INF244" i="20" s="1"/>
  <c r="INQ244" i="20"/>
  <c r="INM244" i="20" l="1"/>
  <c r="INI244" i="20" s="1"/>
  <c r="INE244" i="20" s="1"/>
  <c r="INA244" i="20" s="1"/>
  <c r="INL244" i="20"/>
  <c r="INH244" i="20" l="1"/>
  <c r="IND244" i="20" s="1"/>
  <c r="IMZ244" i="20" s="1"/>
  <c r="IMV244" i="20" s="1"/>
  <c r="ING244" i="20"/>
  <c r="INC244" i="20" l="1"/>
  <c r="IMY244" i="20" s="1"/>
  <c r="IMU244" i="20" s="1"/>
  <c r="IMQ244" i="20" s="1"/>
  <c r="INB244" i="20"/>
  <c r="IMX244" i="20" l="1"/>
  <c r="IMT244" i="20" s="1"/>
  <c r="IMP244" i="20" s="1"/>
  <c r="IML244" i="20" s="1"/>
  <c r="IMW244" i="20"/>
  <c r="IMS244" i="20" l="1"/>
  <c r="IMO244" i="20" s="1"/>
  <c r="IMK244" i="20" s="1"/>
  <c r="IMG244" i="20" s="1"/>
  <c r="IMR244" i="20"/>
  <c r="IMN244" i="20" l="1"/>
  <c r="IMJ244" i="20" s="1"/>
  <c r="IMF244" i="20" s="1"/>
  <c r="IMB244" i="20" s="1"/>
  <c r="IMM244" i="20"/>
  <c r="IMI244" i="20" l="1"/>
  <c r="IME244" i="20" s="1"/>
  <c r="IMA244" i="20" s="1"/>
  <c r="ILW244" i="20" s="1"/>
  <c r="IMH244" i="20"/>
  <c r="IMD244" i="20" l="1"/>
  <c r="ILZ244" i="20" s="1"/>
  <c r="ILV244" i="20" s="1"/>
  <c r="ILR244" i="20" s="1"/>
  <c r="IMC244" i="20"/>
  <c r="ILY244" i="20" l="1"/>
  <c r="ILU244" i="20" s="1"/>
  <c r="ILQ244" i="20" s="1"/>
  <c r="ILM244" i="20" s="1"/>
  <c r="ILX244" i="20"/>
  <c r="ILT244" i="20" l="1"/>
  <c r="ILP244" i="20" s="1"/>
  <c r="ILL244" i="20" s="1"/>
  <c r="ILH244" i="20" s="1"/>
  <c r="ILS244" i="20"/>
  <c r="ILO244" i="20" l="1"/>
  <c r="ILK244" i="20" s="1"/>
  <c r="ILG244" i="20" s="1"/>
  <c r="ILC244" i="20" s="1"/>
  <c r="ILN244" i="20"/>
  <c r="ILJ244" i="20" l="1"/>
  <c r="ILF244" i="20" s="1"/>
  <c r="ILB244" i="20" s="1"/>
  <c r="IKX244" i="20" s="1"/>
  <c r="ILI244" i="20"/>
  <c r="ILE244" i="20" l="1"/>
  <c r="ILA244" i="20" s="1"/>
  <c r="IKW244" i="20" s="1"/>
  <c r="IKS244" i="20" s="1"/>
  <c r="ILD244" i="20"/>
  <c r="IKZ244" i="20" l="1"/>
  <c r="IKV244" i="20" s="1"/>
  <c r="IKR244" i="20" s="1"/>
  <c r="IKN244" i="20" s="1"/>
  <c r="IKY244" i="20"/>
  <c r="IKU244" i="20" l="1"/>
  <c r="IKQ244" i="20" s="1"/>
  <c r="IKM244" i="20" s="1"/>
  <c r="IKI244" i="20" s="1"/>
  <c r="IKT244" i="20"/>
  <c r="IKP244" i="20" l="1"/>
  <c r="IKL244" i="20" s="1"/>
  <c r="IKH244" i="20" s="1"/>
  <c r="IKD244" i="20" s="1"/>
  <c r="IKO244" i="20"/>
  <c r="IKK244" i="20" l="1"/>
  <c r="IKG244" i="20" s="1"/>
  <c r="IKC244" i="20" s="1"/>
  <c r="IJY244" i="20" s="1"/>
  <c r="IKJ244" i="20"/>
  <c r="IKF244" i="20" l="1"/>
  <c r="IKB244" i="20" s="1"/>
  <c r="IJX244" i="20" s="1"/>
  <c r="IJT244" i="20" s="1"/>
  <c r="IKE244" i="20"/>
  <c r="IKA244" i="20" l="1"/>
  <c r="IJW244" i="20" s="1"/>
  <c r="IJS244" i="20" s="1"/>
  <c r="IJO244" i="20" s="1"/>
  <c r="IJZ244" i="20"/>
  <c r="IJV244" i="20" l="1"/>
  <c r="IJR244" i="20" s="1"/>
  <c r="IJN244" i="20" s="1"/>
  <c r="IJJ244" i="20" s="1"/>
  <c r="IJU244" i="20"/>
  <c r="IJQ244" i="20" l="1"/>
  <c r="IJM244" i="20" s="1"/>
  <c r="IJI244" i="20" s="1"/>
  <c r="IJE244" i="20" s="1"/>
  <c r="IJP244" i="20"/>
  <c r="IJL244" i="20" l="1"/>
  <c r="IJH244" i="20" s="1"/>
  <c r="IJD244" i="20" s="1"/>
  <c r="IIZ244" i="20" s="1"/>
  <c r="IJK244" i="20"/>
  <c r="IJG244" i="20" l="1"/>
  <c r="IJC244" i="20" s="1"/>
  <c r="IIY244" i="20" s="1"/>
  <c r="IIU244" i="20" s="1"/>
  <c r="IJF244" i="20"/>
  <c r="IJB244" i="20" l="1"/>
  <c r="IIX244" i="20" s="1"/>
  <c r="IIT244" i="20" s="1"/>
  <c r="IIP244" i="20" s="1"/>
  <c r="IJA244" i="20"/>
  <c r="IIW244" i="20" l="1"/>
  <c r="IIS244" i="20" s="1"/>
  <c r="IIO244" i="20" s="1"/>
  <c r="IIK244" i="20" s="1"/>
  <c r="IIV244" i="20"/>
  <c r="IIR244" i="20" l="1"/>
  <c r="IIN244" i="20" s="1"/>
  <c r="IIJ244" i="20" s="1"/>
  <c r="IIF244" i="20" s="1"/>
  <c r="IIQ244" i="20"/>
  <c r="IIM244" i="20" l="1"/>
  <c r="III244" i="20" s="1"/>
  <c r="IIE244" i="20" s="1"/>
  <c r="IIA244" i="20" s="1"/>
  <c r="IIL244" i="20"/>
  <c r="IIH244" i="20" l="1"/>
  <c r="IID244" i="20" s="1"/>
  <c r="IHZ244" i="20" s="1"/>
  <c r="IHV244" i="20" s="1"/>
  <c r="IIG244" i="20"/>
  <c r="IIC244" i="20" l="1"/>
  <c r="IHY244" i="20" s="1"/>
  <c r="IHU244" i="20" s="1"/>
  <c r="IHQ244" i="20" s="1"/>
  <c r="IIB244" i="20"/>
  <c r="IHX244" i="20" l="1"/>
  <c r="IHT244" i="20" s="1"/>
  <c r="IHP244" i="20" s="1"/>
  <c r="IHL244" i="20" s="1"/>
  <c r="IHW244" i="20"/>
  <c r="IHS244" i="20" l="1"/>
  <c r="IHO244" i="20" s="1"/>
  <c r="IHK244" i="20" s="1"/>
  <c r="IHG244" i="20" s="1"/>
  <c r="IHR244" i="20"/>
  <c r="IHN244" i="20" l="1"/>
  <c r="IHJ244" i="20" s="1"/>
  <c r="IHF244" i="20" s="1"/>
  <c r="IHB244" i="20" s="1"/>
  <c r="IHM244" i="20"/>
  <c r="IHI244" i="20" l="1"/>
  <c r="IHE244" i="20" s="1"/>
  <c r="IHA244" i="20" s="1"/>
  <c r="IGW244" i="20" s="1"/>
  <c r="IHH244" i="20"/>
  <c r="IHD244" i="20" l="1"/>
  <c r="IGZ244" i="20" s="1"/>
  <c r="IGV244" i="20" s="1"/>
  <c r="IGR244" i="20" s="1"/>
  <c r="IHC244" i="20"/>
  <c r="IGY244" i="20" l="1"/>
  <c r="IGU244" i="20" s="1"/>
  <c r="IGQ244" i="20" s="1"/>
  <c r="IGM244" i="20" s="1"/>
  <c r="IGX244" i="20"/>
  <c r="IGT244" i="20" l="1"/>
  <c r="IGP244" i="20" s="1"/>
  <c r="IGL244" i="20" s="1"/>
  <c r="IGH244" i="20" s="1"/>
  <c r="IGS244" i="20"/>
  <c r="IGO244" i="20" l="1"/>
  <c r="IGK244" i="20" s="1"/>
  <c r="IGG244" i="20" s="1"/>
  <c r="IGC244" i="20" s="1"/>
  <c r="IGN244" i="20"/>
  <c r="IGJ244" i="20" l="1"/>
  <c r="IGF244" i="20" s="1"/>
  <c r="IGB244" i="20" s="1"/>
  <c r="IFX244" i="20" s="1"/>
  <c r="IGI244" i="20"/>
  <c r="IGE244" i="20" l="1"/>
  <c r="IGA244" i="20" s="1"/>
  <c r="IFW244" i="20" s="1"/>
  <c r="IFS244" i="20" s="1"/>
  <c r="IGD244" i="20"/>
  <c r="IFZ244" i="20" l="1"/>
  <c r="IFV244" i="20" s="1"/>
  <c r="IFR244" i="20" s="1"/>
  <c r="IFN244" i="20" s="1"/>
  <c r="IFY244" i="20"/>
  <c r="IFU244" i="20" l="1"/>
  <c r="IFQ244" i="20" s="1"/>
  <c r="IFM244" i="20" s="1"/>
  <c r="IFI244" i="20" s="1"/>
  <c r="IFT244" i="20"/>
  <c r="IFP244" i="20" l="1"/>
  <c r="IFL244" i="20" s="1"/>
  <c r="IFH244" i="20" s="1"/>
  <c r="IFD244" i="20" s="1"/>
  <c r="IFO244" i="20"/>
  <c r="IFK244" i="20" l="1"/>
  <c r="IFG244" i="20" s="1"/>
  <c r="IFC244" i="20" s="1"/>
  <c r="IEY244" i="20" s="1"/>
  <c r="IFJ244" i="20"/>
  <c r="IFF244" i="20" l="1"/>
  <c r="IFB244" i="20" s="1"/>
  <c r="IEX244" i="20" s="1"/>
  <c r="IET244" i="20" s="1"/>
  <c r="IFE244" i="20"/>
  <c r="IFA244" i="20" l="1"/>
  <c r="IEW244" i="20" s="1"/>
  <c r="IES244" i="20" s="1"/>
  <c r="IEO244" i="20" s="1"/>
  <c r="IEZ244" i="20"/>
  <c r="IEV244" i="20" l="1"/>
  <c r="IER244" i="20" s="1"/>
  <c r="IEN244" i="20" s="1"/>
  <c r="IEJ244" i="20" s="1"/>
  <c r="IEU244" i="20"/>
  <c r="IEQ244" i="20" l="1"/>
  <c r="IEM244" i="20" s="1"/>
  <c r="IEI244" i="20" s="1"/>
  <c r="IEE244" i="20" s="1"/>
  <c r="IEP244" i="20"/>
  <c r="IEL244" i="20" l="1"/>
  <c r="IEH244" i="20" s="1"/>
  <c r="IED244" i="20" s="1"/>
  <c r="IDZ244" i="20" s="1"/>
  <c r="IEK244" i="20"/>
  <c r="IEG244" i="20" l="1"/>
  <c r="IEC244" i="20" s="1"/>
  <c r="IDY244" i="20" s="1"/>
  <c r="IDU244" i="20" s="1"/>
  <c r="IEF244" i="20"/>
  <c r="IEB244" i="20" l="1"/>
  <c r="IDX244" i="20" s="1"/>
  <c r="IDT244" i="20" s="1"/>
  <c r="IDP244" i="20" s="1"/>
  <c r="IEA244" i="20"/>
  <c r="IDW244" i="20" l="1"/>
  <c r="IDS244" i="20" s="1"/>
  <c r="IDO244" i="20" s="1"/>
  <c r="IDK244" i="20" s="1"/>
  <c r="IDV244" i="20"/>
  <c r="IDR244" i="20" l="1"/>
  <c r="IDN244" i="20" s="1"/>
  <c r="IDJ244" i="20" s="1"/>
  <c r="IDF244" i="20" s="1"/>
  <c r="IDQ244" i="20"/>
  <c r="IDM244" i="20" l="1"/>
  <c r="IDI244" i="20" s="1"/>
  <c r="IDE244" i="20" s="1"/>
  <c r="IDA244" i="20" s="1"/>
  <c r="IDL244" i="20"/>
  <c r="IDH244" i="20" l="1"/>
  <c r="IDD244" i="20" s="1"/>
  <c r="ICZ244" i="20" s="1"/>
  <c r="ICV244" i="20" s="1"/>
  <c r="IDG244" i="20"/>
  <c r="IDC244" i="20" l="1"/>
  <c r="ICY244" i="20" s="1"/>
  <c r="ICU244" i="20" s="1"/>
  <c r="ICQ244" i="20" s="1"/>
  <c r="IDB244" i="20"/>
  <c r="ICX244" i="20" l="1"/>
  <c r="ICT244" i="20" s="1"/>
  <c r="ICP244" i="20" s="1"/>
  <c r="ICL244" i="20" s="1"/>
  <c r="ICW244" i="20"/>
  <c r="ICS244" i="20" l="1"/>
  <c r="ICO244" i="20" s="1"/>
  <c r="ICK244" i="20" s="1"/>
  <c r="ICG244" i="20" s="1"/>
  <c r="ICR244" i="20"/>
  <c r="ICN244" i="20" l="1"/>
  <c r="ICJ244" i="20" s="1"/>
  <c r="ICF244" i="20" s="1"/>
  <c r="ICB244" i="20" s="1"/>
  <c r="ICM244" i="20"/>
  <c r="ICI244" i="20" l="1"/>
  <c r="ICE244" i="20" s="1"/>
  <c r="ICA244" i="20" s="1"/>
  <c r="IBW244" i="20" s="1"/>
  <c r="ICH244" i="20"/>
  <c r="ICD244" i="20" l="1"/>
  <c r="IBZ244" i="20" s="1"/>
  <c r="IBV244" i="20" s="1"/>
  <c r="IBR244" i="20" s="1"/>
  <c r="ICC244" i="20"/>
  <c r="IBY244" i="20" l="1"/>
  <c r="IBU244" i="20" s="1"/>
  <c r="IBQ244" i="20" s="1"/>
  <c r="IBM244" i="20" s="1"/>
  <c r="IBX244" i="20"/>
  <c r="IBT244" i="20" l="1"/>
  <c r="IBP244" i="20" s="1"/>
  <c r="IBL244" i="20" s="1"/>
  <c r="IBH244" i="20" s="1"/>
  <c r="IBS244" i="20"/>
  <c r="IBO244" i="20" l="1"/>
  <c r="IBK244" i="20" s="1"/>
  <c r="IBG244" i="20" s="1"/>
  <c r="IBC244" i="20" s="1"/>
  <c r="IBN244" i="20"/>
  <c r="IBJ244" i="20" l="1"/>
  <c r="IBF244" i="20" s="1"/>
  <c r="IBB244" i="20" s="1"/>
  <c r="IAX244" i="20" s="1"/>
  <c r="IBI244" i="20"/>
  <c r="IBE244" i="20" l="1"/>
  <c r="IBA244" i="20" s="1"/>
  <c r="IAW244" i="20" s="1"/>
  <c r="IAS244" i="20" s="1"/>
  <c r="IBD244" i="20"/>
  <c r="IAZ244" i="20" l="1"/>
  <c r="IAV244" i="20" s="1"/>
  <c r="IAR244" i="20" s="1"/>
  <c r="IAN244" i="20" s="1"/>
  <c r="IAY244" i="20"/>
  <c r="IAU244" i="20" l="1"/>
  <c r="IAQ244" i="20" s="1"/>
  <c r="IAM244" i="20" s="1"/>
  <c r="IAI244" i="20" s="1"/>
  <c r="IAT244" i="20"/>
  <c r="IAP244" i="20" l="1"/>
  <c r="IAL244" i="20" s="1"/>
  <c r="IAH244" i="20" s="1"/>
  <c r="IAD244" i="20" s="1"/>
  <c r="IAO244" i="20"/>
  <c r="IAK244" i="20" l="1"/>
  <c r="IAG244" i="20" s="1"/>
  <c r="IAC244" i="20" s="1"/>
  <c r="HZY244" i="20" s="1"/>
  <c r="IAJ244" i="20"/>
  <c r="IAF244" i="20" l="1"/>
  <c r="IAB244" i="20" s="1"/>
  <c r="HZX244" i="20" s="1"/>
  <c r="HZT244" i="20" s="1"/>
  <c r="IAE244" i="20"/>
  <c r="IAA244" i="20" l="1"/>
  <c r="HZW244" i="20" s="1"/>
  <c r="HZS244" i="20" s="1"/>
  <c r="HZO244" i="20" s="1"/>
  <c r="HZZ244" i="20"/>
  <c r="HZV244" i="20" l="1"/>
  <c r="HZR244" i="20" s="1"/>
  <c r="HZN244" i="20" s="1"/>
  <c r="HZJ244" i="20" s="1"/>
  <c r="HZU244" i="20"/>
  <c r="HZQ244" i="20" l="1"/>
  <c r="HZM244" i="20" s="1"/>
  <c r="HZI244" i="20" s="1"/>
  <c r="HZE244" i="20" s="1"/>
  <c r="HZP244" i="20"/>
  <c r="HZL244" i="20" l="1"/>
  <c r="HZH244" i="20" s="1"/>
  <c r="HZD244" i="20" s="1"/>
  <c r="HYZ244" i="20" s="1"/>
  <c r="HZK244" i="20"/>
  <c r="HZG244" i="20" l="1"/>
  <c r="HZC244" i="20" s="1"/>
  <c r="HYY244" i="20" s="1"/>
  <c r="HYU244" i="20" s="1"/>
  <c r="HZF244" i="20"/>
  <c r="HZB244" i="20" l="1"/>
  <c r="HYX244" i="20" s="1"/>
  <c r="HYT244" i="20" s="1"/>
  <c r="HYP244" i="20" s="1"/>
  <c r="HZA244" i="20"/>
  <c r="HYW244" i="20" l="1"/>
  <c r="HYS244" i="20" s="1"/>
  <c r="HYO244" i="20" s="1"/>
  <c r="HYK244" i="20" s="1"/>
  <c r="HYV244" i="20"/>
  <c r="HYR244" i="20" l="1"/>
  <c r="HYN244" i="20" s="1"/>
  <c r="HYJ244" i="20" s="1"/>
  <c r="HYF244" i="20" s="1"/>
  <c r="HYQ244" i="20"/>
  <c r="HYM244" i="20" l="1"/>
  <c r="HYI244" i="20" s="1"/>
  <c r="HYE244" i="20" s="1"/>
  <c r="HYA244" i="20" s="1"/>
  <c r="HYL244" i="20"/>
  <c r="HYH244" i="20" l="1"/>
  <c r="HYD244" i="20" s="1"/>
  <c r="HXZ244" i="20" s="1"/>
  <c r="HXV244" i="20" s="1"/>
  <c r="HYG244" i="20"/>
  <c r="HYC244" i="20" l="1"/>
  <c r="HXY244" i="20" s="1"/>
  <c r="HXU244" i="20" s="1"/>
  <c r="HXQ244" i="20" s="1"/>
  <c r="HYB244" i="20"/>
  <c r="HXX244" i="20" l="1"/>
  <c r="HXT244" i="20" s="1"/>
  <c r="HXP244" i="20" s="1"/>
  <c r="HXL244" i="20" s="1"/>
  <c r="HXW244" i="20"/>
  <c r="HXS244" i="20" l="1"/>
  <c r="HXO244" i="20" s="1"/>
  <c r="HXK244" i="20" s="1"/>
  <c r="HXG244" i="20" s="1"/>
  <c r="HXR244" i="20"/>
  <c r="HXN244" i="20" l="1"/>
  <c r="HXJ244" i="20" s="1"/>
  <c r="HXF244" i="20" s="1"/>
  <c r="HXB244" i="20" s="1"/>
  <c r="HXM244" i="20"/>
  <c r="HXI244" i="20" l="1"/>
  <c r="HXE244" i="20" s="1"/>
  <c r="HXA244" i="20" s="1"/>
  <c r="HWW244" i="20" s="1"/>
  <c r="HXH244" i="20"/>
  <c r="HXD244" i="20" l="1"/>
  <c r="HWZ244" i="20" s="1"/>
  <c r="HWV244" i="20" s="1"/>
  <c r="HWR244" i="20" s="1"/>
  <c r="HXC244" i="20"/>
  <c r="HWY244" i="20" l="1"/>
  <c r="HWU244" i="20" s="1"/>
  <c r="HWQ244" i="20" s="1"/>
  <c r="HWM244" i="20" s="1"/>
  <c r="HWX244" i="20"/>
  <c r="HWT244" i="20" l="1"/>
  <c r="HWP244" i="20" s="1"/>
  <c r="HWL244" i="20" s="1"/>
  <c r="HWH244" i="20" s="1"/>
  <c r="HWS244" i="20"/>
  <c r="HWO244" i="20" l="1"/>
  <c r="HWK244" i="20" s="1"/>
  <c r="HWG244" i="20" s="1"/>
  <c r="HWC244" i="20" s="1"/>
  <c r="HWN244" i="20"/>
  <c r="HWJ244" i="20" l="1"/>
  <c r="HWF244" i="20" s="1"/>
  <c r="HWB244" i="20" s="1"/>
  <c r="HVX244" i="20" s="1"/>
  <c r="HWI244" i="20"/>
  <c r="HWE244" i="20" l="1"/>
  <c r="HWA244" i="20" s="1"/>
  <c r="HVW244" i="20" s="1"/>
  <c r="HVS244" i="20" s="1"/>
  <c r="HWD244" i="20"/>
  <c r="HVZ244" i="20" l="1"/>
  <c r="HVV244" i="20" s="1"/>
  <c r="HVR244" i="20" s="1"/>
  <c r="HVN244" i="20" s="1"/>
  <c r="HVY244" i="20"/>
  <c r="HVU244" i="20" l="1"/>
  <c r="HVQ244" i="20" s="1"/>
  <c r="HVM244" i="20" s="1"/>
  <c r="HVI244" i="20" s="1"/>
  <c r="HVT244" i="20"/>
  <c r="HVP244" i="20" l="1"/>
  <c r="HVL244" i="20" s="1"/>
  <c r="HVH244" i="20" s="1"/>
  <c r="HVD244" i="20" s="1"/>
  <c r="HVO244" i="20"/>
  <c r="HVK244" i="20" l="1"/>
  <c r="HVG244" i="20" s="1"/>
  <c r="HVC244" i="20" s="1"/>
  <c r="HUY244" i="20" s="1"/>
  <c r="HVJ244" i="20"/>
  <c r="HVF244" i="20" l="1"/>
  <c r="HVB244" i="20" s="1"/>
  <c r="HUX244" i="20" s="1"/>
  <c r="HUT244" i="20" s="1"/>
  <c r="HVE244" i="20"/>
  <c r="HVA244" i="20" l="1"/>
  <c r="HUW244" i="20" s="1"/>
  <c r="HUS244" i="20" s="1"/>
  <c r="HUO244" i="20" s="1"/>
  <c r="HUZ244" i="20"/>
  <c r="HUV244" i="20" l="1"/>
  <c r="HUR244" i="20" s="1"/>
  <c r="HUN244" i="20" s="1"/>
  <c r="HUJ244" i="20" s="1"/>
  <c r="HUU244" i="20"/>
  <c r="HUQ244" i="20" l="1"/>
  <c r="HUM244" i="20" s="1"/>
  <c r="HUI244" i="20" s="1"/>
  <c r="HUE244" i="20" s="1"/>
  <c r="HUP244" i="20"/>
  <c r="HUL244" i="20" l="1"/>
  <c r="HUH244" i="20" s="1"/>
  <c r="HUD244" i="20" s="1"/>
  <c r="HTZ244" i="20" s="1"/>
  <c r="HUK244" i="20"/>
  <c r="HUG244" i="20" l="1"/>
  <c r="HUC244" i="20" s="1"/>
  <c r="HTY244" i="20" s="1"/>
  <c r="HTU244" i="20" s="1"/>
  <c r="HUF244" i="20"/>
  <c r="HUB244" i="20" l="1"/>
  <c r="HTX244" i="20" s="1"/>
  <c r="HTT244" i="20" s="1"/>
  <c r="HTP244" i="20" s="1"/>
  <c r="HUA244" i="20"/>
  <c r="HTW244" i="20" l="1"/>
  <c r="HTS244" i="20" s="1"/>
  <c r="HTO244" i="20" s="1"/>
  <c r="HTK244" i="20" s="1"/>
  <c r="HTV244" i="20"/>
  <c r="HTR244" i="20" l="1"/>
  <c r="HTN244" i="20" s="1"/>
  <c r="HTJ244" i="20" s="1"/>
  <c r="HTF244" i="20" s="1"/>
  <c r="HTQ244" i="20"/>
  <c r="HTM244" i="20" l="1"/>
  <c r="HTI244" i="20" s="1"/>
  <c r="HTE244" i="20" s="1"/>
  <c r="HTA244" i="20" s="1"/>
  <c r="HTL244" i="20"/>
  <c r="HTH244" i="20" l="1"/>
  <c r="HTD244" i="20" s="1"/>
  <c r="HSZ244" i="20" s="1"/>
  <c r="HSV244" i="20" s="1"/>
  <c r="HTG244" i="20"/>
  <c r="HTC244" i="20" l="1"/>
  <c r="HSY244" i="20" s="1"/>
  <c r="HSU244" i="20" s="1"/>
  <c r="HSQ244" i="20" s="1"/>
  <c r="HTB244" i="20"/>
  <c r="HSX244" i="20" l="1"/>
  <c r="HST244" i="20" s="1"/>
  <c r="HSP244" i="20" s="1"/>
  <c r="HSL244" i="20" s="1"/>
  <c r="HSW244" i="20"/>
  <c r="HSS244" i="20" l="1"/>
  <c r="HSO244" i="20" s="1"/>
  <c r="HSK244" i="20" s="1"/>
  <c r="HSG244" i="20" s="1"/>
  <c r="HSR244" i="20"/>
  <c r="HSN244" i="20" l="1"/>
  <c r="HSJ244" i="20" s="1"/>
  <c r="HSF244" i="20" s="1"/>
  <c r="HSB244" i="20" s="1"/>
  <c r="HSM244" i="20"/>
  <c r="HSI244" i="20" l="1"/>
  <c r="HSE244" i="20" s="1"/>
  <c r="HSA244" i="20" s="1"/>
  <c r="HRW244" i="20" s="1"/>
  <c r="HSH244" i="20"/>
  <c r="HSD244" i="20" l="1"/>
  <c r="HRZ244" i="20" s="1"/>
  <c r="HRV244" i="20" s="1"/>
  <c r="HRR244" i="20" s="1"/>
  <c r="HSC244" i="20"/>
  <c r="HRY244" i="20" l="1"/>
  <c r="HRU244" i="20" s="1"/>
  <c r="HRQ244" i="20" s="1"/>
  <c r="HRM244" i="20" s="1"/>
  <c r="HRX244" i="20"/>
  <c r="HRT244" i="20" l="1"/>
  <c r="HRP244" i="20" s="1"/>
  <c r="HRL244" i="20" s="1"/>
  <c r="HRH244" i="20" s="1"/>
  <c r="HRS244" i="20"/>
  <c r="HRO244" i="20" l="1"/>
  <c r="HRK244" i="20" s="1"/>
  <c r="HRG244" i="20" s="1"/>
  <c r="HRC244" i="20" s="1"/>
  <c r="HRN244" i="20"/>
  <c r="HRJ244" i="20" l="1"/>
  <c r="HRF244" i="20" s="1"/>
  <c r="HRB244" i="20" s="1"/>
  <c r="HQX244" i="20" s="1"/>
  <c r="HRI244" i="20"/>
  <c r="HRE244" i="20" l="1"/>
  <c r="HRA244" i="20" s="1"/>
  <c r="HQW244" i="20" s="1"/>
  <c r="HQS244" i="20" s="1"/>
  <c r="HRD244" i="20"/>
  <c r="HQZ244" i="20" l="1"/>
  <c r="HQV244" i="20" s="1"/>
  <c r="HQR244" i="20" s="1"/>
  <c r="HQN244" i="20" s="1"/>
  <c r="HQY244" i="20"/>
  <c r="HQU244" i="20" l="1"/>
  <c r="HQQ244" i="20" s="1"/>
  <c r="HQM244" i="20" s="1"/>
  <c r="HQI244" i="20" s="1"/>
  <c r="HQT244" i="20"/>
  <c r="HQP244" i="20" l="1"/>
  <c r="HQL244" i="20" s="1"/>
  <c r="HQH244" i="20" s="1"/>
  <c r="HQD244" i="20" s="1"/>
  <c r="HQO244" i="20"/>
  <c r="HQK244" i="20" l="1"/>
  <c r="HQG244" i="20" s="1"/>
  <c r="HQC244" i="20" s="1"/>
  <c r="HPY244" i="20" s="1"/>
  <c r="HQJ244" i="20"/>
  <c r="HQF244" i="20" l="1"/>
  <c r="HQB244" i="20" s="1"/>
  <c r="HPX244" i="20" s="1"/>
  <c r="HPT244" i="20" s="1"/>
  <c r="HQE244" i="20"/>
  <c r="HQA244" i="20" l="1"/>
  <c r="HPW244" i="20" s="1"/>
  <c r="HPS244" i="20" s="1"/>
  <c r="HPO244" i="20" s="1"/>
  <c r="HPZ244" i="20"/>
  <c r="HPV244" i="20" l="1"/>
  <c r="HPR244" i="20" s="1"/>
  <c r="HPN244" i="20" s="1"/>
  <c r="HPJ244" i="20" s="1"/>
  <c r="HPU244" i="20"/>
  <c r="HPQ244" i="20" l="1"/>
  <c r="HPM244" i="20" s="1"/>
  <c r="HPI244" i="20" s="1"/>
  <c r="HPE244" i="20" s="1"/>
  <c r="HPP244" i="20"/>
  <c r="HPL244" i="20" l="1"/>
  <c r="HPH244" i="20" s="1"/>
  <c r="HPD244" i="20" s="1"/>
  <c r="HOZ244" i="20" s="1"/>
  <c r="HPK244" i="20"/>
  <c r="HPG244" i="20" l="1"/>
  <c r="HPC244" i="20" s="1"/>
  <c r="HOY244" i="20" s="1"/>
  <c r="HOU244" i="20" s="1"/>
  <c r="HPF244" i="20"/>
  <c r="HPB244" i="20" l="1"/>
  <c r="HOX244" i="20" s="1"/>
  <c r="HOT244" i="20" s="1"/>
  <c r="HOP244" i="20" s="1"/>
  <c r="HPA244" i="20"/>
  <c r="HOW244" i="20" l="1"/>
  <c r="HOS244" i="20" s="1"/>
  <c r="HOO244" i="20" s="1"/>
  <c r="HOK244" i="20" s="1"/>
  <c r="HOV244" i="20"/>
  <c r="HOR244" i="20" l="1"/>
  <c r="HON244" i="20" s="1"/>
  <c r="HOJ244" i="20" s="1"/>
  <c r="HOF244" i="20" s="1"/>
  <c r="HOQ244" i="20"/>
  <c r="HOM244" i="20" l="1"/>
  <c r="HOI244" i="20" s="1"/>
  <c r="HOE244" i="20" s="1"/>
  <c r="HOA244" i="20" s="1"/>
  <c r="HOL244" i="20"/>
  <c r="HOH244" i="20" l="1"/>
  <c r="HOD244" i="20" s="1"/>
  <c r="HNZ244" i="20" s="1"/>
  <c r="HNV244" i="20" s="1"/>
  <c r="HOG244" i="20"/>
  <c r="HOC244" i="20" l="1"/>
  <c r="HNY244" i="20" s="1"/>
  <c r="HNU244" i="20" s="1"/>
  <c r="HNQ244" i="20" s="1"/>
  <c r="HOB244" i="20"/>
  <c r="HNX244" i="20" l="1"/>
  <c r="HNT244" i="20" s="1"/>
  <c r="HNP244" i="20" s="1"/>
  <c r="HNL244" i="20" s="1"/>
  <c r="HNW244" i="20"/>
  <c r="HNS244" i="20" l="1"/>
  <c r="HNO244" i="20" s="1"/>
  <c r="HNK244" i="20" s="1"/>
  <c r="HNG244" i="20" s="1"/>
  <c r="HNR244" i="20"/>
  <c r="HNN244" i="20" l="1"/>
  <c r="HNJ244" i="20" s="1"/>
  <c r="HNF244" i="20" s="1"/>
  <c r="HNB244" i="20" s="1"/>
  <c r="HNM244" i="20"/>
  <c r="HNI244" i="20" l="1"/>
  <c r="HNE244" i="20" s="1"/>
  <c r="HNA244" i="20" s="1"/>
  <c r="HMW244" i="20" s="1"/>
  <c r="HNH244" i="20"/>
  <c r="HND244" i="20" l="1"/>
  <c r="HMZ244" i="20" s="1"/>
  <c r="HMV244" i="20" s="1"/>
  <c r="HMR244" i="20" s="1"/>
  <c r="HNC244" i="20"/>
  <c r="HMY244" i="20" l="1"/>
  <c r="HMU244" i="20" s="1"/>
  <c r="HMQ244" i="20" s="1"/>
  <c r="HMM244" i="20" s="1"/>
  <c r="HMX244" i="20"/>
  <c r="HMT244" i="20" l="1"/>
  <c r="HMP244" i="20" s="1"/>
  <c r="HML244" i="20" s="1"/>
  <c r="HMH244" i="20" s="1"/>
  <c r="HMS244" i="20"/>
  <c r="HMO244" i="20" l="1"/>
  <c r="HMK244" i="20" s="1"/>
  <c r="HMG244" i="20" s="1"/>
  <c r="HMC244" i="20" s="1"/>
  <c r="HMN244" i="20"/>
  <c r="HMJ244" i="20" l="1"/>
  <c r="HMF244" i="20" s="1"/>
  <c r="HMB244" i="20" s="1"/>
  <c r="HLX244" i="20" s="1"/>
  <c r="HMI244" i="20"/>
  <c r="HME244" i="20" l="1"/>
  <c r="HMA244" i="20" s="1"/>
  <c r="HLW244" i="20" s="1"/>
  <c r="HLS244" i="20" s="1"/>
  <c r="HMD244" i="20"/>
  <c r="HLZ244" i="20" l="1"/>
  <c r="HLV244" i="20" s="1"/>
  <c r="HLR244" i="20" s="1"/>
  <c r="HLN244" i="20" s="1"/>
  <c r="HLY244" i="20"/>
  <c r="HLU244" i="20" l="1"/>
  <c r="HLQ244" i="20" s="1"/>
  <c r="HLM244" i="20" s="1"/>
  <c r="HLI244" i="20" s="1"/>
  <c r="HLT244" i="20"/>
  <c r="HLP244" i="20" l="1"/>
  <c r="HLL244" i="20" s="1"/>
  <c r="HLH244" i="20" s="1"/>
  <c r="HLD244" i="20" s="1"/>
  <c r="HLO244" i="20"/>
  <c r="HLK244" i="20" l="1"/>
  <c r="HLG244" i="20" s="1"/>
  <c r="HLC244" i="20" s="1"/>
  <c r="HKY244" i="20" s="1"/>
  <c r="HLJ244" i="20"/>
  <c r="HLF244" i="20" l="1"/>
  <c r="HLB244" i="20" s="1"/>
  <c r="HKX244" i="20" s="1"/>
  <c r="HKT244" i="20" s="1"/>
  <c r="HLE244" i="20"/>
  <c r="HLA244" i="20" l="1"/>
  <c r="HKW244" i="20" s="1"/>
  <c r="HKS244" i="20" s="1"/>
  <c r="HKO244" i="20" s="1"/>
  <c r="HKZ244" i="20"/>
  <c r="HKV244" i="20" l="1"/>
  <c r="HKR244" i="20" s="1"/>
  <c r="HKN244" i="20" s="1"/>
  <c r="HKJ244" i="20" s="1"/>
  <c r="HKU244" i="20"/>
  <c r="HKQ244" i="20" l="1"/>
  <c r="HKM244" i="20" s="1"/>
  <c r="HKI244" i="20" s="1"/>
  <c r="HKE244" i="20" s="1"/>
  <c r="HKP244" i="20"/>
  <c r="HKL244" i="20" l="1"/>
  <c r="HKH244" i="20" s="1"/>
  <c r="HKD244" i="20" s="1"/>
  <c r="HJZ244" i="20" s="1"/>
  <c r="HKK244" i="20"/>
  <c r="HKG244" i="20" l="1"/>
  <c r="HKC244" i="20" s="1"/>
  <c r="HJY244" i="20" s="1"/>
  <c r="HJU244" i="20" s="1"/>
  <c r="HKF244" i="20"/>
  <c r="HKB244" i="20" l="1"/>
  <c r="HJX244" i="20" s="1"/>
  <c r="HJT244" i="20" s="1"/>
  <c r="HJP244" i="20" s="1"/>
  <c r="HKA244" i="20"/>
  <c r="HJW244" i="20" l="1"/>
  <c r="HJS244" i="20" s="1"/>
  <c r="HJO244" i="20" s="1"/>
  <c r="HJK244" i="20" s="1"/>
  <c r="HJV244" i="20"/>
  <c r="HJR244" i="20" l="1"/>
  <c r="HJN244" i="20" s="1"/>
  <c r="HJJ244" i="20" s="1"/>
  <c r="HJF244" i="20" s="1"/>
  <c r="HJQ244" i="20"/>
  <c r="HJM244" i="20" l="1"/>
  <c r="HJI244" i="20" s="1"/>
  <c r="HJE244" i="20" s="1"/>
  <c r="HJA244" i="20" s="1"/>
  <c r="HJL244" i="20"/>
  <c r="HJH244" i="20" l="1"/>
  <c r="HJD244" i="20" s="1"/>
  <c r="HIZ244" i="20" s="1"/>
  <c r="HIV244" i="20" s="1"/>
  <c r="HJG244" i="20"/>
  <c r="HJC244" i="20" l="1"/>
  <c r="HIY244" i="20" s="1"/>
  <c r="HIU244" i="20" s="1"/>
  <c r="HIQ244" i="20" s="1"/>
  <c r="HJB244" i="20"/>
  <c r="HIX244" i="20" l="1"/>
  <c r="HIT244" i="20" s="1"/>
  <c r="HIP244" i="20" s="1"/>
  <c r="HIL244" i="20" s="1"/>
  <c r="HIW244" i="20"/>
  <c r="HIS244" i="20" l="1"/>
  <c r="HIO244" i="20" s="1"/>
  <c r="HIK244" i="20" s="1"/>
  <c r="HIG244" i="20" s="1"/>
  <c r="HIR244" i="20"/>
  <c r="HIN244" i="20" l="1"/>
  <c r="HIJ244" i="20" s="1"/>
  <c r="HIF244" i="20" s="1"/>
  <c r="HIB244" i="20" s="1"/>
  <c r="HIM244" i="20"/>
  <c r="HII244" i="20" l="1"/>
  <c r="HIE244" i="20" s="1"/>
  <c r="HIA244" i="20" s="1"/>
  <c r="HHW244" i="20" s="1"/>
  <c r="HIH244" i="20"/>
  <c r="HID244" i="20" l="1"/>
  <c r="HHZ244" i="20" s="1"/>
  <c r="HHV244" i="20" s="1"/>
  <c r="HHR244" i="20" s="1"/>
  <c r="HIC244" i="20"/>
  <c r="HHY244" i="20" l="1"/>
  <c r="HHU244" i="20" s="1"/>
  <c r="HHQ244" i="20" s="1"/>
  <c r="HHM244" i="20" s="1"/>
  <c r="HHX244" i="20"/>
  <c r="HHT244" i="20" l="1"/>
  <c r="HHP244" i="20" s="1"/>
  <c r="HHL244" i="20" s="1"/>
  <c r="HHH244" i="20" s="1"/>
  <c r="HHS244" i="20"/>
  <c r="HHO244" i="20" l="1"/>
  <c r="HHK244" i="20" s="1"/>
  <c r="HHG244" i="20" s="1"/>
  <c r="HHC244" i="20" s="1"/>
  <c r="HHN244" i="20"/>
  <c r="HHJ244" i="20" l="1"/>
  <c r="HHF244" i="20" s="1"/>
  <c r="HHB244" i="20" s="1"/>
  <c r="HGX244" i="20" s="1"/>
  <c r="HHI244" i="20"/>
  <c r="HHE244" i="20" l="1"/>
  <c r="HHA244" i="20" s="1"/>
  <c r="HGW244" i="20" s="1"/>
  <c r="HGS244" i="20" s="1"/>
  <c r="HHD244" i="20"/>
  <c r="HGZ244" i="20" l="1"/>
  <c r="HGV244" i="20" s="1"/>
  <c r="HGR244" i="20" s="1"/>
  <c r="HGN244" i="20" s="1"/>
  <c r="HGY244" i="20"/>
  <c r="HGU244" i="20" l="1"/>
  <c r="HGQ244" i="20" s="1"/>
  <c r="HGM244" i="20" s="1"/>
  <c r="HGI244" i="20" s="1"/>
  <c r="HGT244" i="20"/>
  <c r="HGP244" i="20" l="1"/>
  <c r="HGL244" i="20" s="1"/>
  <c r="HGH244" i="20" s="1"/>
  <c r="HGD244" i="20" s="1"/>
  <c r="HGO244" i="20"/>
  <c r="HGK244" i="20" l="1"/>
  <c r="HGG244" i="20" s="1"/>
  <c r="HGC244" i="20" s="1"/>
  <c r="HFY244" i="20" s="1"/>
  <c r="HGJ244" i="20"/>
  <c r="HGF244" i="20" l="1"/>
  <c r="HGB244" i="20" s="1"/>
  <c r="HFX244" i="20" s="1"/>
  <c r="HFT244" i="20" s="1"/>
  <c r="HGE244" i="20"/>
  <c r="HGA244" i="20" l="1"/>
  <c r="HFW244" i="20" s="1"/>
  <c r="HFS244" i="20" s="1"/>
  <c r="HFO244" i="20" s="1"/>
  <c r="HFZ244" i="20"/>
  <c r="HFV244" i="20" l="1"/>
  <c r="HFR244" i="20" s="1"/>
  <c r="HFN244" i="20" s="1"/>
  <c r="HFJ244" i="20" s="1"/>
  <c r="HFU244" i="20"/>
  <c r="HFQ244" i="20" l="1"/>
  <c r="HFM244" i="20" s="1"/>
  <c r="HFI244" i="20" s="1"/>
  <c r="HFE244" i="20" s="1"/>
  <c r="HFP244" i="20"/>
  <c r="HFL244" i="20" l="1"/>
  <c r="HFH244" i="20" s="1"/>
  <c r="HFD244" i="20" s="1"/>
  <c r="HEZ244" i="20" s="1"/>
  <c r="HFK244" i="20"/>
  <c r="HFG244" i="20" l="1"/>
  <c r="HFC244" i="20" s="1"/>
  <c r="HEY244" i="20" s="1"/>
  <c r="HEU244" i="20" s="1"/>
  <c r="HFF244" i="20"/>
  <c r="HFB244" i="20" l="1"/>
  <c r="HEX244" i="20" s="1"/>
  <c r="HET244" i="20" s="1"/>
  <c r="HEP244" i="20" s="1"/>
  <c r="HFA244" i="20"/>
  <c r="HEW244" i="20" l="1"/>
  <c r="HES244" i="20" s="1"/>
  <c r="HEO244" i="20" s="1"/>
  <c r="HEK244" i="20" s="1"/>
  <c r="HEV244" i="20"/>
  <c r="HER244" i="20" l="1"/>
  <c r="HEN244" i="20" s="1"/>
  <c r="HEJ244" i="20" s="1"/>
  <c r="HEF244" i="20" s="1"/>
  <c r="HEQ244" i="20"/>
  <c r="HEM244" i="20" l="1"/>
  <c r="HEI244" i="20" s="1"/>
  <c r="HEE244" i="20" s="1"/>
  <c r="HEA244" i="20" s="1"/>
  <c r="HEL244" i="20"/>
  <c r="HEH244" i="20" l="1"/>
  <c r="HED244" i="20" s="1"/>
  <c r="HDZ244" i="20" s="1"/>
  <c r="HDV244" i="20" s="1"/>
  <c r="HEG244" i="20"/>
  <c r="HEC244" i="20" l="1"/>
  <c r="HDY244" i="20" s="1"/>
  <c r="HDU244" i="20" s="1"/>
  <c r="HDQ244" i="20" s="1"/>
  <c r="HEB244" i="20"/>
  <c r="HDX244" i="20" l="1"/>
  <c r="HDT244" i="20" s="1"/>
  <c r="HDP244" i="20" s="1"/>
  <c r="HDL244" i="20" s="1"/>
  <c r="HDW244" i="20"/>
  <c r="HDS244" i="20" l="1"/>
  <c r="HDO244" i="20" s="1"/>
  <c r="HDK244" i="20" s="1"/>
  <c r="HDG244" i="20" s="1"/>
  <c r="HDR244" i="20"/>
  <c r="HDN244" i="20" l="1"/>
  <c r="HDJ244" i="20" s="1"/>
  <c r="HDF244" i="20" s="1"/>
  <c r="HDB244" i="20" s="1"/>
  <c r="HDM244" i="20"/>
  <c r="HDI244" i="20" l="1"/>
  <c r="HDE244" i="20" s="1"/>
  <c r="HDA244" i="20" s="1"/>
  <c r="HCW244" i="20" s="1"/>
  <c r="HDH244" i="20"/>
  <c r="HDD244" i="20" l="1"/>
  <c r="HCZ244" i="20" s="1"/>
  <c r="HCV244" i="20" s="1"/>
  <c r="HCR244" i="20" s="1"/>
  <c r="HDC244" i="20"/>
  <c r="HCY244" i="20" l="1"/>
  <c r="HCU244" i="20" s="1"/>
  <c r="HCQ244" i="20" s="1"/>
  <c r="HCM244" i="20" s="1"/>
  <c r="HCX244" i="20"/>
  <c r="HCT244" i="20" l="1"/>
  <c r="HCP244" i="20" s="1"/>
  <c r="HCL244" i="20" s="1"/>
  <c r="HCH244" i="20" s="1"/>
  <c r="HCS244" i="20"/>
  <c r="HCO244" i="20" l="1"/>
  <c r="HCK244" i="20" s="1"/>
  <c r="HCG244" i="20" s="1"/>
  <c r="HCC244" i="20" s="1"/>
  <c r="HCN244" i="20"/>
  <c r="HCJ244" i="20" l="1"/>
  <c r="HCF244" i="20" s="1"/>
  <c r="HCB244" i="20" s="1"/>
  <c r="HBX244" i="20" s="1"/>
  <c r="HCI244" i="20"/>
  <c r="HCE244" i="20" l="1"/>
  <c r="HCA244" i="20" s="1"/>
  <c r="HBW244" i="20" s="1"/>
  <c r="HBS244" i="20" s="1"/>
  <c r="HCD244" i="20"/>
  <c r="HBZ244" i="20" l="1"/>
  <c r="HBV244" i="20" s="1"/>
  <c r="HBR244" i="20" s="1"/>
  <c r="HBN244" i="20" s="1"/>
  <c r="HBY244" i="20"/>
  <c r="HBU244" i="20" l="1"/>
  <c r="HBQ244" i="20" s="1"/>
  <c r="HBM244" i="20" s="1"/>
  <c r="HBI244" i="20" s="1"/>
  <c r="HBT244" i="20"/>
  <c r="HBP244" i="20" l="1"/>
  <c r="HBL244" i="20" s="1"/>
  <c r="HBH244" i="20" s="1"/>
  <c r="HBD244" i="20" s="1"/>
  <c r="HBO244" i="20"/>
  <c r="HBK244" i="20" l="1"/>
  <c r="HBG244" i="20" s="1"/>
  <c r="HBC244" i="20" s="1"/>
  <c r="HAY244" i="20" s="1"/>
  <c r="HBJ244" i="20"/>
  <c r="HBF244" i="20" l="1"/>
  <c r="HBB244" i="20" s="1"/>
  <c r="HAX244" i="20" s="1"/>
  <c r="HAT244" i="20" s="1"/>
  <c r="HBE244" i="20"/>
  <c r="HBA244" i="20" l="1"/>
  <c r="HAW244" i="20" s="1"/>
  <c r="HAS244" i="20" s="1"/>
  <c r="HAO244" i="20" s="1"/>
  <c r="HAZ244" i="20"/>
  <c r="HAV244" i="20" l="1"/>
  <c r="HAR244" i="20" s="1"/>
  <c r="HAN244" i="20" s="1"/>
  <c r="HAJ244" i="20" s="1"/>
  <c r="HAU244" i="20"/>
  <c r="HAQ244" i="20" l="1"/>
  <c r="HAM244" i="20" s="1"/>
  <c r="HAI244" i="20" s="1"/>
  <c r="HAE244" i="20" s="1"/>
  <c r="HAP244" i="20"/>
  <c r="HAL244" i="20" l="1"/>
  <c r="HAH244" i="20" s="1"/>
  <c r="HAD244" i="20" s="1"/>
  <c r="GZZ244" i="20" s="1"/>
  <c r="HAK244" i="20"/>
  <c r="HAG244" i="20" l="1"/>
  <c r="HAC244" i="20" s="1"/>
  <c r="GZY244" i="20" s="1"/>
  <c r="GZU244" i="20" s="1"/>
  <c r="HAF244" i="20"/>
  <c r="HAB244" i="20" l="1"/>
  <c r="GZX244" i="20" s="1"/>
  <c r="GZT244" i="20" s="1"/>
  <c r="GZP244" i="20" s="1"/>
  <c r="HAA244" i="20"/>
  <c r="GZW244" i="20" l="1"/>
  <c r="GZS244" i="20" s="1"/>
  <c r="GZO244" i="20" s="1"/>
  <c r="GZK244" i="20" s="1"/>
  <c r="GZV244" i="20"/>
  <c r="GZR244" i="20" l="1"/>
  <c r="GZN244" i="20" s="1"/>
  <c r="GZJ244" i="20" s="1"/>
  <c r="GZF244" i="20" s="1"/>
  <c r="GZQ244" i="20"/>
  <c r="GZM244" i="20" l="1"/>
  <c r="GZI244" i="20" s="1"/>
  <c r="GZE244" i="20" s="1"/>
  <c r="GZA244" i="20" s="1"/>
  <c r="GZL244" i="20"/>
  <c r="GZH244" i="20" l="1"/>
  <c r="GZD244" i="20" s="1"/>
  <c r="GYZ244" i="20" s="1"/>
  <c r="GYV244" i="20" s="1"/>
  <c r="GZG244" i="20"/>
  <c r="GZC244" i="20" l="1"/>
  <c r="GYY244" i="20" s="1"/>
  <c r="GYU244" i="20" s="1"/>
  <c r="GYQ244" i="20" s="1"/>
  <c r="GZB244" i="20"/>
  <c r="GYX244" i="20" l="1"/>
  <c r="GYT244" i="20" s="1"/>
  <c r="GYP244" i="20" s="1"/>
  <c r="GYL244" i="20" s="1"/>
  <c r="GYW244" i="20"/>
  <c r="GYS244" i="20" l="1"/>
  <c r="GYO244" i="20" s="1"/>
  <c r="GYK244" i="20" s="1"/>
  <c r="GYG244" i="20" s="1"/>
  <c r="GYR244" i="20"/>
  <c r="GYN244" i="20" l="1"/>
  <c r="GYJ244" i="20" s="1"/>
  <c r="GYF244" i="20" s="1"/>
  <c r="GYB244" i="20" s="1"/>
  <c r="GYM244" i="20"/>
  <c r="GYI244" i="20" l="1"/>
  <c r="GYE244" i="20" s="1"/>
  <c r="GYA244" i="20" s="1"/>
  <c r="GXW244" i="20" s="1"/>
  <c r="GYH244" i="20"/>
  <c r="GYD244" i="20" l="1"/>
  <c r="GXZ244" i="20" s="1"/>
  <c r="GXV244" i="20" s="1"/>
  <c r="GXR244" i="20" s="1"/>
  <c r="GYC244" i="20"/>
  <c r="GXY244" i="20" l="1"/>
  <c r="GXU244" i="20" s="1"/>
  <c r="GXQ244" i="20" s="1"/>
  <c r="GXM244" i="20" s="1"/>
  <c r="GXX244" i="20"/>
  <c r="GXT244" i="20" l="1"/>
  <c r="GXP244" i="20" s="1"/>
  <c r="GXL244" i="20" s="1"/>
  <c r="GXH244" i="20" s="1"/>
  <c r="GXS244" i="20"/>
  <c r="GXO244" i="20" l="1"/>
  <c r="GXK244" i="20" s="1"/>
  <c r="GXG244" i="20" s="1"/>
  <c r="GXC244" i="20" s="1"/>
  <c r="GXN244" i="20"/>
  <c r="GXJ244" i="20" l="1"/>
  <c r="GXF244" i="20" s="1"/>
  <c r="GXB244" i="20" s="1"/>
  <c r="GWX244" i="20" s="1"/>
  <c r="GXI244" i="20"/>
  <c r="GXE244" i="20" l="1"/>
  <c r="GXA244" i="20" s="1"/>
  <c r="GWW244" i="20" s="1"/>
  <c r="GWS244" i="20" s="1"/>
  <c r="GXD244" i="20"/>
  <c r="GWZ244" i="20" l="1"/>
  <c r="GWV244" i="20" s="1"/>
  <c r="GWR244" i="20" s="1"/>
  <c r="GWN244" i="20" s="1"/>
  <c r="GWY244" i="20"/>
  <c r="GWU244" i="20" l="1"/>
  <c r="GWQ244" i="20" s="1"/>
  <c r="GWM244" i="20" s="1"/>
  <c r="GWI244" i="20" s="1"/>
  <c r="GWT244" i="20"/>
  <c r="GWP244" i="20" l="1"/>
  <c r="GWL244" i="20" s="1"/>
  <c r="GWH244" i="20" s="1"/>
  <c r="GWD244" i="20" s="1"/>
  <c r="GWO244" i="20"/>
  <c r="GWK244" i="20" l="1"/>
  <c r="GWG244" i="20" s="1"/>
  <c r="GWC244" i="20" s="1"/>
  <c r="GVY244" i="20" s="1"/>
  <c r="GWJ244" i="20"/>
  <c r="GWF244" i="20" l="1"/>
  <c r="GWB244" i="20" s="1"/>
  <c r="GVX244" i="20" s="1"/>
  <c r="GVT244" i="20" s="1"/>
  <c r="GWE244" i="20"/>
  <c r="GWA244" i="20" l="1"/>
  <c r="GVW244" i="20" s="1"/>
  <c r="GVS244" i="20" s="1"/>
  <c r="GVO244" i="20" s="1"/>
  <c r="GVZ244" i="20"/>
  <c r="GVV244" i="20" l="1"/>
  <c r="GVR244" i="20" s="1"/>
  <c r="GVN244" i="20" s="1"/>
  <c r="GVJ244" i="20" s="1"/>
  <c r="GVU244" i="20"/>
  <c r="GVQ244" i="20" l="1"/>
  <c r="GVM244" i="20" s="1"/>
  <c r="GVI244" i="20" s="1"/>
  <c r="GVE244" i="20" s="1"/>
  <c r="GVP244" i="20"/>
  <c r="GVL244" i="20" l="1"/>
  <c r="GVH244" i="20" s="1"/>
  <c r="GVD244" i="20" s="1"/>
  <c r="GUZ244" i="20" s="1"/>
  <c r="GVK244" i="20"/>
  <c r="GVG244" i="20" l="1"/>
  <c r="GVC244" i="20" s="1"/>
  <c r="GUY244" i="20" s="1"/>
  <c r="GUU244" i="20" s="1"/>
  <c r="GVF244" i="20"/>
  <c r="GVB244" i="20" l="1"/>
  <c r="GUX244" i="20" s="1"/>
  <c r="GUT244" i="20" s="1"/>
  <c r="GUP244" i="20" s="1"/>
  <c r="GVA244" i="20"/>
  <c r="GUW244" i="20" l="1"/>
  <c r="GUS244" i="20" s="1"/>
  <c r="GUO244" i="20" s="1"/>
  <c r="GUK244" i="20" s="1"/>
  <c r="GUV244" i="20"/>
  <c r="GUR244" i="20" l="1"/>
  <c r="GUN244" i="20" s="1"/>
  <c r="GUJ244" i="20" s="1"/>
  <c r="GUF244" i="20" s="1"/>
  <c r="GUQ244" i="20"/>
  <c r="GUM244" i="20" l="1"/>
  <c r="GUI244" i="20" s="1"/>
  <c r="GUE244" i="20" s="1"/>
  <c r="GUA244" i="20" s="1"/>
  <c r="GUL244" i="20"/>
  <c r="GUH244" i="20" l="1"/>
  <c r="GUD244" i="20" s="1"/>
  <c r="GTZ244" i="20" s="1"/>
  <c r="GTV244" i="20" s="1"/>
  <c r="GUG244" i="20"/>
  <c r="GUC244" i="20" l="1"/>
  <c r="GTY244" i="20" s="1"/>
  <c r="GTU244" i="20" s="1"/>
  <c r="GTQ244" i="20" s="1"/>
  <c r="GUB244" i="20"/>
  <c r="GTX244" i="20" l="1"/>
  <c r="GTT244" i="20" s="1"/>
  <c r="GTP244" i="20" s="1"/>
  <c r="GTL244" i="20" s="1"/>
  <c r="GTW244" i="20"/>
  <c r="GTS244" i="20" l="1"/>
  <c r="GTO244" i="20" s="1"/>
  <c r="GTK244" i="20" s="1"/>
  <c r="GTG244" i="20" s="1"/>
  <c r="GTR244" i="20"/>
  <c r="GTN244" i="20" l="1"/>
  <c r="GTJ244" i="20" s="1"/>
  <c r="GTF244" i="20" s="1"/>
  <c r="GTB244" i="20" s="1"/>
  <c r="GTM244" i="20"/>
  <c r="GTI244" i="20" l="1"/>
  <c r="GTE244" i="20" s="1"/>
  <c r="GTA244" i="20" s="1"/>
  <c r="GSW244" i="20" s="1"/>
  <c r="GTH244" i="20"/>
  <c r="GTD244" i="20" l="1"/>
  <c r="GSZ244" i="20" s="1"/>
  <c r="GSV244" i="20" s="1"/>
  <c r="GSR244" i="20" s="1"/>
  <c r="GTC244" i="20"/>
  <c r="GSY244" i="20" l="1"/>
  <c r="GSU244" i="20" s="1"/>
  <c r="GSQ244" i="20" s="1"/>
  <c r="GSM244" i="20" s="1"/>
  <c r="GSX244" i="20"/>
  <c r="GST244" i="20" l="1"/>
  <c r="GSP244" i="20" s="1"/>
  <c r="GSL244" i="20" s="1"/>
  <c r="GSH244" i="20" s="1"/>
  <c r="GSS244" i="20"/>
  <c r="GSO244" i="20" l="1"/>
  <c r="GSK244" i="20" s="1"/>
  <c r="GSG244" i="20" s="1"/>
  <c r="GSC244" i="20" s="1"/>
  <c r="GSN244" i="20"/>
  <c r="GSJ244" i="20" l="1"/>
  <c r="GSF244" i="20" s="1"/>
  <c r="GSB244" i="20" s="1"/>
  <c r="GRX244" i="20" s="1"/>
  <c r="GSI244" i="20"/>
  <c r="GSE244" i="20" l="1"/>
  <c r="GSA244" i="20" s="1"/>
  <c r="GRW244" i="20" s="1"/>
  <c r="GRS244" i="20" s="1"/>
  <c r="GSD244" i="20"/>
  <c r="GRZ244" i="20" l="1"/>
  <c r="GRV244" i="20" s="1"/>
  <c r="GRR244" i="20" s="1"/>
  <c r="GRN244" i="20" s="1"/>
  <c r="GRY244" i="20"/>
  <c r="GRU244" i="20" l="1"/>
  <c r="GRQ244" i="20" s="1"/>
  <c r="GRM244" i="20" s="1"/>
  <c r="GRI244" i="20" s="1"/>
  <c r="GRT244" i="20"/>
  <c r="GRP244" i="20" l="1"/>
  <c r="GRL244" i="20" s="1"/>
  <c r="GRH244" i="20" s="1"/>
  <c r="GRD244" i="20" s="1"/>
  <c r="GRO244" i="20"/>
  <c r="GRK244" i="20" l="1"/>
  <c r="GRG244" i="20" s="1"/>
  <c r="GRC244" i="20" s="1"/>
  <c r="GQY244" i="20" s="1"/>
  <c r="GRJ244" i="20"/>
  <c r="GRF244" i="20" l="1"/>
  <c r="GRB244" i="20" s="1"/>
  <c r="GQX244" i="20" s="1"/>
  <c r="GQT244" i="20" s="1"/>
  <c r="GRE244" i="20"/>
  <c r="GRA244" i="20" l="1"/>
  <c r="GQW244" i="20" s="1"/>
  <c r="GQS244" i="20" s="1"/>
  <c r="GQO244" i="20" s="1"/>
  <c r="GQZ244" i="20"/>
  <c r="GQV244" i="20" l="1"/>
  <c r="GQR244" i="20" s="1"/>
  <c r="GQN244" i="20" s="1"/>
  <c r="GQJ244" i="20" s="1"/>
  <c r="GQU244" i="20"/>
  <c r="GQQ244" i="20" l="1"/>
  <c r="GQM244" i="20" s="1"/>
  <c r="GQI244" i="20" s="1"/>
  <c r="GQE244" i="20" s="1"/>
  <c r="GQP244" i="20"/>
  <c r="GQL244" i="20" l="1"/>
  <c r="GQH244" i="20" s="1"/>
  <c r="GQD244" i="20" s="1"/>
  <c r="GPZ244" i="20" s="1"/>
  <c r="GQK244" i="20"/>
  <c r="GQG244" i="20" l="1"/>
  <c r="GQC244" i="20" s="1"/>
  <c r="GPY244" i="20" s="1"/>
  <c r="GPU244" i="20" s="1"/>
  <c r="GQF244" i="20"/>
  <c r="GQB244" i="20" l="1"/>
  <c r="GPX244" i="20" s="1"/>
  <c r="GPT244" i="20" s="1"/>
  <c r="GPP244" i="20" s="1"/>
  <c r="GQA244" i="20"/>
  <c r="GPW244" i="20" l="1"/>
  <c r="GPS244" i="20" s="1"/>
  <c r="GPO244" i="20" s="1"/>
  <c r="GPK244" i="20" s="1"/>
  <c r="GPV244" i="20"/>
  <c r="GPR244" i="20" l="1"/>
  <c r="GPN244" i="20" s="1"/>
  <c r="GPJ244" i="20" s="1"/>
  <c r="GPF244" i="20" s="1"/>
  <c r="GPQ244" i="20"/>
  <c r="GPM244" i="20" l="1"/>
  <c r="GPI244" i="20" s="1"/>
  <c r="GPE244" i="20" s="1"/>
  <c r="GPA244" i="20" s="1"/>
  <c r="GPL244" i="20"/>
  <c r="GPH244" i="20" l="1"/>
  <c r="GPD244" i="20" s="1"/>
  <c r="GOZ244" i="20" s="1"/>
  <c r="GOV244" i="20" s="1"/>
  <c r="GPG244" i="20"/>
  <c r="GPC244" i="20" l="1"/>
  <c r="GOY244" i="20" s="1"/>
  <c r="GOU244" i="20" s="1"/>
  <c r="GOQ244" i="20" s="1"/>
  <c r="GPB244" i="20"/>
  <c r="GOX244" i="20" l="1"/>
  <c r="GOT244" i="20" s="1"/>
  <c r="GOP244" i="20" s="1"/>
  <c r="GOL244" i="20" s="1"/>
  <c r="GOW244" i="20"/>
  <c r="GOS244" i="20" l="1"/>
  <c r="GOO244" i="20" s="1"/>
  <c r="GOK244" i="20" s="1"/>
  <c r="GOG244" i="20" s="1"/>
  <c r="GOR244" i="20"/>
  <c r="GON244" i="20" l="1"/>
  <c r="GOJ244" i="20" s="1"/>
  <c r="GOF244" i="20" s="1"/>
  <c r="GOB244" i="20" s="1"/>
  <c r="GOM244" i="20"/>
  <c r="GOI244" i="20" l="1"/>
  <c r="GOE244" i="20" s="1"/>
  <c r="GOA244" i="20" s="1"/>
  <c r="GNW244" i="20" s="1"/>
  <c r="GOH244" i="20"/>
  <c r="GOD244" i="20" l="1"/>
  <c r="GNZ244" i="20" s="1"/>
  <c r="GNV244" i="20" s="1"/>
  <c r="GNR244" i="20" s="1"/>
  <c r="GOC244" i="20"/>
  <c r="GNY244" i="20" l="1"/>
  <c r="GNU244" i="20" s="1"/>
  <c r="GNQ244" i="20" s="1"/>
  <c r="GNM244" i="20" s="1"/>
  <c r="GNX244" i="20"/>
  <c r="GNT244" i="20" l="1"/>
  <c r="GNP244" i="20" s="1"/>
  <c r="GNL244" i="20" s="1"/>
  <c r="GNH244" i="20" s="1"/>
  <c r="GNS244" i="20"/>
  <c r="GNO244" i="20" l="1"/>
  <c r="GNK244" i="20" s="1"/>
  <c r="GNG244" i="20" s="1"/>
  <c r="GNC244" i="20" s="1"/>
  <c r="GNN244" i="20"/>
  <c r="GNJ244" i="20" l="1"/>
  <c r="GNF244" i="20" s="1"/>
  <c r="GNB244" i="20" s="1"/>
  <c r="GMX244" i="20" s="1"/>
  <c r="GNI244" i="20"/>
  <c r="GNE244" i="20" l="1"/>
  <c r="GNA244" i="20" s="1"/>
  <c r="GMW244" i="20" s="1"/>
  <c r="GMS244" i="20" s="1"/>
  <c r="GND244" i="20"/>
  <c r="GMZ244" i="20" l="1"/>
  <c r="GMV244" i="20" s="1"/>
  <c r="GMR244" i="20" s="1"/>
  <c r="GMN244" i="20" s="1"/>
  <c r="GMY244" i="20"/>
  <c r="GMU244" i="20" l="1"/>
  <c r="GMQ244" i="20" s="1"/>
  <c r="GMM244" i="20" s="1"/>
  <c r="GMI244" i="20" s="1"/>
  <c r="GMT244" i="20"/>
  <c r="GMP244" i="20" l="1"/>
  <c r="GML244" i="20" s="1"/>
  <c r="GMH244" i="20" s="1"/>
  <c r="GMD244" i="20" s="1"/>
  <c r="GMO244" i="20"/>
  <c r="GMK244" i="20" l="1"/>
  <c r="GMG244" i="20" s="1"/>
  <c r="GMC244" i="20" s="1"/>
  <c r="GLY244" i="20" s="1"/>
  <c r="GMJ244" i="20"/>
  <c r="GMF244" i="20" l="1"/>
  <c r="GMB244" i="20" s="1"/>
  <c r="GLX244" i="20" s="1"/>
  <c r="GLT244" i="20" s="1"/>
  <c r="GME244" i="20"/>
  <c r="GMA244" i="20" l="1"/>
  <c r="GLW244" i="20" s="1"/>
  <c r="GLS244" i="20" s="1"/>
  <c r="GLO244" i="20" s="1"/>
  <c r="GLZ244" i="20"/>
  <c r="GLV244" i="20" l="1"/>
  <c r="GLR244" i="20" s="1"/>
  <c r="GLN244" i="20" s="1"/>
  <c r="GLJ244" i="20" s="1"/>
  <c r="GLU244" i="20"/>
  <c r="GLQ244" i="20" l="1"/>
  <c r="GLM244" i="20" s="1"/>
  <c r="GLI244" i="20" s="1"/>
  <c r="GLE244" i="20" s="1"/>
  <c r="GLP244" i="20"/>
  <c r="GLL244" i="20" l="1"/>
  <c r="GLH244" i="20" s="1"/>
  <c r="GLD244" i="20" s="1"/>
  <c r="GKZ244" i="20" s="1"/>
  <c r="GLK244" i="20"/>
  <c r="GLG244" i="20" l="1"/>
  <c r="GLC244" i="20" s="1"/>
  <c r="GKY244" i="20" s="1"/>
  <c r="GKU244" i="20" s="1"/>
  <c r="GLF244" i="20"/>
  <c r="GLB244" i="20" l="1"/>
  <c r="GKX244" i="20" s="1"/>
  <c r="GKT244" i="20" s="1"/>
  <c r="GKP244" i="20" s="1"/>
  <c r="GLA244" i="20"/>
  <c r="GKW244" i="20" l="1"/>
  <c r="GKS244" i="20" s="1"/>
  <c r="GKO244" i="20" s="1"/>
  <c r="GKK244" i="20" s="1"/>
  <c r="GKV244" i="20"/>
  <c r="GKR244" i="20" l="1"/>
  <c r="GKN244" i="20" s="1"/>
  <c r="GKJ244" i="20" s="1"/>
  <c r="GKF244" i="20" s="1"/>
  <c r="GKQ244" i="20"/>
  <c r="GKM244" i="20" l="1"/>
  <c r="GKI244" i="20" s="1"/>
  <c r="GKE244" i="20" s="1"/>
  <c r="GKA244" i="20" s="1"/>
  <c r="GKL244" i="20"/>
  <c r="GKH244" i="20" l="1"/>
  <c r="GKD244" i="20" s="1"/>
  <c r="GJZ244" i="20" s="1"/>
  <c r="GJV244" i="20" s="1"/>
  <c r="GKG244" i="20"/>
  <c r="GKC244" i="20" l="1"/>
  <c r="GJY244" i="20" s="1"/>
  <c r="GJU244" i="20" s="1"/>
  <c r="GJQ244" i="20" s="1"/>
  <c r="GKB244" i="20"/>
  <c r="GJX244" i="20" l="1"/>
  <c r="GJT244" i="20" s="1"/>
  <c r="GJP244" i="20" s="1"/>
  <c r="GJL244" i="20" s="1"/>
  <c r="GJW244" i="20"/>
  <c r="GJS244" i="20" l="1"/>
  <c r="GJO244" i="20" s="1"/>
  <c r="GJK244" i="20" s="1"/>
  <c r="GJG244" i="20" s="1"/>
  <c r="GJR244" i="20"/>
  <c r="GJN244" i="20" l="1"/>
  <c r="GJJ244" i="20" s="1"/>
  <c r="GJF244" i="20" s="1"/>
  <c r="GJB244" i="20" s="1"/>
  <c r="GJM244" i="20"/>
  <c r="GJI244" i="20" l="1"/>
  <c r="GJE244" i="20" s="1"/>
  <c r="GJA244" i="20" s="1"/>
  <c r="GIW244" i="20" s="1"/>
  <c r="GJH244" i="20"/>
  <c r="GJD244" i="20" l="1"/>
  <c r="GIZ244" i="20" s="1"/>
  <c r="GIV244" i="20" s="1"/>
  <c r="GIR244" i="20" s="1"/>
  <c r="GJC244" i="20"/>
  <c r="GIY244" i="20" l="1"/>
  <c r="GIU244" i="20" s="1"/>
  <c r="GIQ244" i="20" s="1"/>
  <c r="GIM244" i="20" s="1"/>
  <c r="GIX244" i="20"/>
  <c r="GIT244" i="20" l="1"/>
  <c r="GIP244" i="20" s="1"/>
  <c r="GIL244" i="20" s="1"/>
  <c r="GIH244" i="20" s="1"/>
  <c r="GIS244" i="20"/>
  <c r="GIO244" i="20" l="1"/>
  <c r="GIK244" i="20" s="1"/>
  <c r="GIG244" i="20" s="1"/>
  <c r="GIC244" i="20" s="1"/>
  <c r="GIN244" i="20"/>
  <c r="GIJ244" i="20" l="1"/>
  <c r="GIF244" i="20" s="1"/>
  <c r="GIB244" i="20" s="1"/>
  <c r="GHX244" i="20" s="1"/>
  <c r="GII244" i="20"/>
  <c r="GIE244" i="20" l="1"/>
  <c r="GIA244" i="20" s="1"/>
  <c r="GHW244" i="20" s="1"/>
  <c r="GHS244" i="20" s="1"/>
  <c r="GID244" i="20"/>
  <c r="GHZ244" i="20" l="1"/>
  <c r="GHV244" i="20" s="1"/>
  <c r="GHR244" i="20" s="1"/>
  <c r="GHN244" i="20" s="1"/>
  <c r="GHY244" i="20"/>
  <c r="GHU244" i="20" l="1"/>
  <c r="GHQ244" i="20" s="1"/>
  <c r="GHM244" i="20" s="1"/>
  <c r="GHI244" i="20" s="1"/>
  <c r="GHT244" i="20"/>
  <c r="GHP244" i="20" l="1"/>
  <c r="GHL244" i="20" s="1"/>
  <c r="GHH244" i="20" s="1"/>
  <c r="GHD244" i="20" s="1"/>
  <c r="GHO244" i="20"/>
  <c r="GHK244" i="20" l="1"/>
  <c r="GHG244" i="20" s="1"/>
  <c r="GHC244" i="20" s="1"/>
  <c r="GGY244" i="20" s="1"/>
  <c r="GHJ244" i="20"/>
  <c r="GHF244" i="20" l="1"/>
  <c r="GHB244" i="20" s="1"/>
  <c r="GGX244" i="20" s="1"/>
  <c r="GGT244" i="20" s="1"/>
  <c r="GHE244" i="20"/>
  <c r="GHA244" i="20" l="1"/>
  <c r="GGW244" i="20" s="1"/>
  <c r="GGS244" i="20" s="1"/>
  <c r="GGO244" i="20" s="1"/>
  <c r="GGZ244" i="20"/>
  <c r="GGV244" i="20" l="1"/>
  <c r="GGR244" i="20" s="1"/>
  <c r="GGN244" i="20" s="1"/>
  <c r="GGJ244" i="20" s="1"/>
  <c r="GGU244" i="20"/>
  <c r="GGQ244" i="20" l="1"/>
  <c r="GGM244" i="20" s="1"/>
  <c r="GGI244" i="20" s="1"/>
  <c r="GGE244" i="20" s="1"/>
  <c r="GGP244" i="20"/>
  <c r="GGL244" i="20" l="1"/>
  <c r="GGH244" i="20" s="1"/>
  <c r="GGD244" i="20" s="1"/>
  <c r="GFZ244" i="20" s="1"/>
  <c r="GGK244" i="20"/>
  <c r="GGG244" i="20" l="1"/>
  <c r="GGC244" i="20" s="1"/>
  <c r="GFY244" i="20" s="1"/>
  <c r="GFU244" i="20" s="1"/>
  <c r="GGF244" i="20"/>
  <c r="GGB244" i="20" l="1"/>
  <c r="GFX244" i="20" s="1"/>
  <c r="GFT244" i="20" s="1"/>
  <c r="GFP244" i="20" s="1"/>
  <c r="GGA244" i="20"/>
  <c r="GFW244" i="20" l="1"/>
  <c r="GFS244" i="20" s="1"/>
  <c r="GFO244" i="20" s="1"/>
  <c r="GFK244" i="20" s="1"/>
  <c r="GFV244" i="20"/>
  <c r="GFR244" i="20" l="1"/>
  <c r="GFN244" i="20" s="1"/>
  <c r="GFJ244" i="20" s="1"/>
  <c r="GFF244" i="20" s="1"/>
  <c r="GFQ244" i="20"/>
  <c r="GFM244" i="20" l="1"/>
  <c r="GFI244" i="20" s="1"/>
  <c r="GFE244" i="20" s="1"/>
  <c r="GFA244" i="20" s="1"/>
  <c r="GFL244" i="20"/>
  <c r="GFH244" i="20" l="1"/>
  <c r="GFD244" i="20" s="1"/>
  <c r="GEZ244" i="20" s="1"/>
  <c r="GEV244" i="20" s="1"/>
  <c r="GFG244" i="20"/>
  <c r="GFC244" i="20" l="1"/>
  <c r="GEY244" i="20" s="1"/>
  <c r="GEU244" i="20" s="1"/>
  <c r="GEQ244" i="20" s="1"/>
  <c r="GFB244" i="20"/>
  <c r="GEX244" i="20" l="1"/>
  <c r="GET244" i="20" s="1"/>
  <c r="GEP244" i="20" s="1"/>
  <c r="GEL244" i="20" s="1"/>
  <c r="GEW244" i="20"/>
  <c r="GES244" i="20" l="1"/>
  <c r="GEO244" i="20" s="1"/>
  <c r="GEK244" i="20" s="1"/>
  <c r="GEG244" i="20" s="1"/>
  <c r="GER244" i="20"/>
  <c r="GEN244" i="20" l="1"/>
  <c r="GEJ244" i="20" s="1"/>
  <c r="GEF244" i="20" s="1"/>
  <c r="GEB244" i="20" s="1"/>
  <c r="GEM244" i="20"/>
  <c r="GEI244" i="20" l="1"/>
  <c r="GEE244" i="20" s="1"/>
  <c r="GEA244" i="20" s="1"/>
  <c r="GDW244" i="20" s="1"/>
  <c r="GEH244" i="20"/>
  <c r="GED244" i="20" l="1"/>
  <c r="GDZ244" i="20" s="1"/>
  <c r="GDV244" i="20" s="1"/>
  <c r="GDR244" i="20" s="1"/>
  <c r="GEC244" i="20"/>
  <c r="GDY244" i="20" l="1"/>
  <c r="GDU244" i="20" s="1"/>
  <c r="GDQ244" i="20" s="1"/>
  <c r="GDM244" i="20" s="1"/>
  <c r="GDX244" i="20"/>
  <c r="GDT244" i="20" l="1"/>
  <c r="GDP244" i="20" s="1"/>
  <c r="GDL244" i="20" s="1"/>
  <c r="GDH244" i="20" s="1"/>
  <c r="GDS244" i="20"/>
  <c r="GDO244" i="20" l="1"/>
  <c r="GDK244" i="20" s="1"/>
  <c r="GDG244" i="20" s="1"/>
  <c r="GDC244" i="20" s="1"/>
  <c r="GDN244" i="20"/>
  <c r="GDJ244" i="20" l="1"/>
  <c r="GDF244" i="20" s="1"/>
  <c r="GDB244" i="20" s="1"/>
  <c r="GCX244" i="20" s="1"/>
  <c r="GDI244" i="20"/>
  <c r="GDE244" i="20" l="1"/>
  <c r="GDA244" i="20" s="1"/>
  <c r="GCW244" i="20" s="1"/>
  <c r="GCS244" i="20" s="1"/>
  <c r="GDD244" i="20"/>
  <c r="GCZ244" i="20" l="1"/>
  <c r="GCV244" i="20" s="1"/>
  <c r="GCR244" i="20" s="1"/>
  <c r="GCN244" i="20" s="1"/>
  <c r="GCY244" i="20"/>
  <c r="GCU244" i="20" l="1"/>
  <c r="GCQ244" i="20" s="1"/>
  <c r="GCM244" i="20" s="1"/>
  <c r="GCI244" i="20" s="1"/>
  <c r="GCT244" i="20"/>
  <c r="GCP244" i="20" l="1"/>
  <c r="GCL244" i="20" s="1"/>
  <c r="GCH244" i="20" s="1"/>
  <c r="GCD244" i="20" s="1"/>
  <c r="GCO244" i="20"/>
  <c r="GCK244" i="20" l="1"/>
  <c r="GCG244" i="20" s="1"/>
  <c r="GCC244" i="20" s="1"/>
  <c r="GBY244" i="20" s="1"/>
  <c r="GCJ244" i="20"/>
  <c r="GCF244" i="20" l="1"/>
  <c r="GCB244" i="20" s="1"/>
  <c r="GBX244" i="20" s="1"/>
  <c r="GBT244" i="20" s="1"/>
  <c r="GCE244" i="20"/>
  <c r="GCA244" i="20" l="1"/>
  <c r="GBW244" i="20" s="1"/>
  <c r="GBS244" i="20" s="1"/>
  <c r="GBO244" i="20" s="1"/>
  <c r="GBZ244" i="20"/>
  <c r="GBV244" i="20" l="1"/>
  <c r="GBR244" i="20" s="1"/>
  <c r="GBN244" i="20" s="1"/>
  <c r="GBJ244" i="20" s="1"/>
  <c r="GBU244" i="20"/>
  <c r="GBQ244" i="20" l="1"/>
  <c r="GBM244" i="20" s="1"/>
  <c r="GBI244" i="20" s="1"/>
  <c r="GBE244" i="20" s="1"/>
  <c r="GBP244" i="20"/>
  <c r="GBL244" i="20" l="1"/>
  <c r="GBH244" i="20" s="1"/>
  <c r="GBD244" i="20" s="1"/>
  <c r="GAZ244" i="20" s="1"/>
  <c r="GBK244" i="20"/>
  <c r="GBG244" i="20" l="1"/>
  <c r="GBC244" i="20" s="1"/>
  <c r="GAY244" i="20" s="1"/>
  <c r="GAU244" i="20" s="1"/>
  <c r="GBF244" i="20"/>
  <c r="GBB244" i="20" l="1"/>
  <c r="GAX244" i="20" s="1"/>
  <c r="GAT244" i="20" s="1"/>
  <c r="GAP244" i="20" s="1"/>
  <c r="GBA244" i="20"/>
  <c r="GAW244" i="20" l="1"/>
  <c r="GAS244" i="20" s="1"/>
  <c r="GAO244" i="20" s="1"/>
  <c r="GAK244" i="20" s="1"/>
  <c r="GAV244" i="20"/>
  <c r="GAR244" i="20" l="1"/>
  <c r="GAN244" i="20" s="1"/>
  <c r="GAJ244" i="20" s="1"/>
  <c r="GAF244" i="20" s="1"/>
  <c r="GAQ244" i="20"/>
  <c r="GAM244" i="20" l="1"/>
  <c r="GAI244" i="20" s="1"/>
  <c r="GAE244" i="20" s="1"/>
  <c r="GAA244" i="20" s="1"/>
  <c r="GAL244" i="20"/>
  <c r="GAH244" i="20" l="1"/>
  <c r="GAD244" i="20" s="1"/>
  <c r="FZZ244" i="20" s="1"/>
  <c r="FZV244" i="20" s="1"/>
  <c r="GAG244" i="20"/>
  <c r="GAC244" i="20" l="1"/>
  <c r="FZY244" i="20" s="1"/>
  <c r="FZU244" i="20" s="1"/>
  <c r="FZQ244" i="20" s="1"/>
  <c r="GAB244" i="20"/>
  <c r="FZX244" i="20" l="1"/>
  <c r="FZT244" i="20" s="1"/>
  <c r="FZP244" i="20" s="1"/>
  <c r="FZL244" i="20" s="1"/>
  <c r="FZW244" i="20"/>
  <c r="FZS244" i="20" l="1"/>
  <c r="FZO244" i="20" s="1"/>
  <c r="FZK244" i="20" s="1"/>
  <c r="FZG244" i="20" s="1"/>
  <c r="FZR244" i="20"/>
  <c r="FZN244" i="20" l="1"/>
  <c r="FZJ244" i="20" s="1"/>
  <c r="FZF244" i="20" s="1"/>
  <c r="FZB244" i="20" s="1"/>
  <c r="FZM244" i="20"/>
  <c r="FZI244" i="20" l="1"/>
  <c r="FZE244" i="20" s="1"/>
  <c r="FZA244" i="20" s="1"/>
  <c r="FYW244" i="20" s="1"/>
  <c r="FZH244" i="20"/>
  <c r="FZD244" i="20" l="1"/>
  <c r="FYZ244" i="20" s="1"/>
  <c r="FYV244" i="20" s="1"/>
  <c r="FYR244" i="20" s="1"/>
  <c r="FZC244" i="20"/>
  <c r="FYY244" i="20" l="1"/>
  <c r="FYU244" i="20" s="1"/>
  <c r="FYQ244" i="20" s="1"/>
  <c r="FYM244" i="20" s="1"/>
  <c r="FYX244" i="20"/>
  <c r="FYT244" i="20" l="1"/>
  <c r="FYP244" i="20" s="1"/>
  <c r="FYL244" i="20" s="1"/>
  <c r="FYH244" i="20" s="1"/>
  <c r="FYS244" i="20"/>
  <c r="FYO244" i="20" l="1"/>
  <c r="FYK244" i="20" s="1"/>
  <c r="FYG244" i="20" s="1"/>
  <c r="FYC244" i="20" s="1"/>
  <c r="FYN244" i="20"/>
  <c r="FYJ244" i="20" l="1"/>
  <c r="FYF244" i="20" s="1"/>
  <c r="FYB244" i="20" s="1"/>
  <c r="FXX244" i="20" s="1"/>
  <c r="FYI244" i="20"/>
  <c r="FYE244" i="20" l="1"/>
  <c r="FYA244" i="20" s="1"/>
  <c r="FXW244" i="20" s="1"/>
  <c r="FXS244" i="20" s="1"/>
  <c r="FYD244" i="20"/>
  <c r="FXZ244" i="20" l="1"/>
  <c r="FXV244" i="20" s="1"/>
  <c r="FXR244" i="20" s="1"/>
  <c r="FXN244" i="20" s="1"/>
  <c r="FXY244" i="20"/>
  <c r="FXU244" i="20" l="1"/>
  <c r="FXQ244" i="20" s="1"/>
  <c r="FXM244" i="20" s="1"/>
  <c r="FXI244" i="20" s="1"/>
  <c r="FXT244" i="20"/>
  <c r="FXP244" i="20" l="1"/>
  <c r="FXL244" i="20" s="1"/>
  <c r="FXH244" i="20" s="1"/>
  <c r="FXD244" i="20" s="1"/>
  <c r="FXO244" i="20"/>
  <c r="FXK244" i="20" l="1"/>
  <c r="FXG244" i="20" s="1"/>
  <c r="FXC244" i="20" s="1"/>
  <c r="FWY244" i="20" s="1"/>
  <c r="FXJ244" i="20"/>
  <c r="FXF244" i="20" l="1"/>
  <c r="FXB244" i="20" s="1"/>
  <c r="FWX244" i="20" s="1"/>
  <c r="FWT244" i="20" s="1"/>
  <c r="FXE244" i="20"/>
  <c r="FXA244" i="20" l="1"/>
  <c r="FWW244" i="20" s="1"/>
  <c r="FWS244" i="20" s="1"/>
  <c r="FWO244" i="20" s="1"/>
  <c r="FWZ244" i="20"/>
  <c r="FWV244" i="20" l="1"/>
  <c r="FWR244" i="20" s="1"/>
  <c r="FWN244" i="20" s="1"/>
  <c r="FWJ244" i="20" s="1"/>
  <c r="FWU244" i="20"/>
  <c r="FWQ244" i="20" l="1"/>
  <c r="FWM244" i="20" s="1"/>
  <c r="FWI244" i="20" s="1"/>
  <c r="FWE244" i="20" s="1"/>
  <c r="FWP244" i="20"/>
  <c r="FWL244" i="20" l="1"/>
  <c r="FWH244" i="20" s="1"/>
  <c r="FWD244" i="20" s="1"/>
  <c r="FVZ244" i="20" s="1"/>
  <c r="FWK244" i="20"/>
  <c r="FWG244" i="20" l="1"/>
  <c r="FWC244" i="20" s="1"/>
  <c r="FVY244" i="20" s="1"/>
  <c r="FVU244" i="20" s="1"/>
  <c r="FWF244" i="20"/>
  <c r="FWB244" i="20" l="1"/>
  <c r="FVX244" i="20" s="1"/>
  <c r="FVT244" i="20" s="1"/>
  <c r="FVP244" i="20" s="1"/>
  <c r="FWA244" i="20"/>
  <c r="FVW244" i="20" l="1"/>
  <c r="FVS244" i="20" s="1"/>
  <c r="FVO244" i="20" s="1"/>
  <c r="FVK244" i="20" s="1"/>
  <c r="FVV244" i="20"/>
  <c r="FVR244" i="20" l="1"/>
  <c r="FVN244" i="20" s="1"/>
  <c r="FVJ244" i="20" s="1"/>
  <c r="FVF244" i="20" s="1"/>
  <c r="FVQ244" i="20"/>
  <c r="FVM244" i="20" l="1"/>
  <c r="FVI244" i="20" s="1"/>
  <c r="FVE244" i="20" s="1"/>
  <c r="FVA244" i="20" s="1"/>
  <c r="FVL244" i="20"/>
  <c r="FVH244" i="20" l="1"/>
  <c r="FVD244" i="20" s="1"/>
  <c r="FUZ244" i="20" s="1"/>
  <c r="FUV244" i="20" s="1"/>
  <c r="FVG244" i="20"/>
  <c r="FVC244" i="20" l="1"/>
  <c r="FUY244" i="20" s="1"/>
  <c r="FUU244" i="20" s="1"/>
  <c r="FUQ244" i="20" s="1"/>
  <c r="FVB244" i="20"/>
  <c r="FUX244" i="20" l="1"/>
  <c r="FUT244" i="20" s="1"/>
  <c r="FUP244" i="20" s="1"/>
  <c r="FUL244" i="20" s="1"/>
  <c r="FUW244" i="20"/>
  <c r="FUS244" i="20" l="1"/>
  <c r="FUO244" i="20" s="1"/>
  <c r="FUK244" i="20" s="1"/>
  <c r="FUG244" i="20" s="1"/>
  <c r="FUR244" i="20"/>
  <c r="FUN244" i="20" l="1"/>
  <c r="FUJ244" i="20" s="1"/>
  <c r="FUF244" i="20" s="1"/>
  <c r="FUB244" i="20" s="1"/>
  <c r="FUM244" i="20"/>
  <c r="FUI244" i="20" l="1"/>
  <c r="FUE244" i="20" s="1"/>
  <c r="FUA244" i="20" s="1"/>
  <c r="FTW244" i="20" s="1"/>
  <c r="FUH244" i="20"/>
  <c r="FUD244" i="20" l="1"/>
  <c r="FTZ244" i="20" s="1"/>
  <c r="FTV244" i="20" s="1"/>
  <c r="FTR244" i="20" s="1"/>
  <c r="FUC244" i="20"/>
  <c r="FTY244" i="20" l="1"/>
  <c r="FTU244" i="20" s="1"/>
  <c r="FTQ244" i="20" s="1"/>
  <c r="FTM244" i="20" s="1"/>
  <c r="FTX244" i="20"/>
  <c r="FTT244" i="20" l="1"/>
  <c r="FTP244" i="20" s="1"/>
  <c r="FTL244" i="20" s="1"/>
  <c r="FTH244" i="20" s="1"/>
  <c r="FTS244" i="20"/>
  <c r="FTO244" i="20" l="1"/>
  <c r="FTK244" i="20" s="1"/>
  <c r="FTG244" i="20" s="1"/>
  <c r="FTC244" i="20" s="1"/>
  <c r="FTN244" i="20"/>
  <c r="FTJ244" i="20" l="1"/>
  <c r="FTF244" i="20" s="1"/>
  <c r="FTB244" i="20" s="1"/>
  <c r="FSX244" i="20" s="1"/>
  <c r="FTI244" i="20"/>
  <c r="FTE244" i="20" l="1"/>
  <c r="FTA244" i="20" s="1"/>
  <c r="FSW244" i="20" s="1"/>
  <c r="FSS244" i="20" s="1"/>
  <c r="FTD244" i="20"/>
  <c r="FSZ244" i="20" l="1"/>
  <c r="FSV244" i="20" s="1"/>
  <c r="FSR244" i="20" s="1"/>
  <c r="FSN244" i="20" s="1"/>
  <c r="FSY244" i="20"/>
  <c r="FSU244" i="20" l="1"/>
  <c r="FSQ244" i="20" s="1"/>
  <c r="FSM244" i="20" s="1"/>
  <c r="FSI244" i="20" s="1"/>
  <c r="FST244" i="20"/>
  <c r="FSP244" i="20" l="1"/>
  <c r="FSL244" i="20" s="1"/>
  <c r="FSH244" i="20" s="1"/>
  <c r="FSD244" i="20" s="1"/>
  <c r="FSO244" i="20"/>
  <c r="FSK244" i="20" l="1"/>
  <c r="FSG244" i="20" s="1"/>
  <c r="FSC244" i="20" s="1"/>
  <c r="FRY244" i="20" s="1"/>
  <c r="FSJ244" i="20"/>
  <c r="FSF244" i="20" l="1"/>
  <c r="FSB244" i="20" s="1"/>
  <c r="FRX244" i="20" s="1"/>
  <c r="FRT244" i="20" s="1"/>
  <c r="FSE244" i="20"/>
  <c r="FSA244" i="20" l="1"/>
  <c r="FRW244" i="20" s="1"/>
  <c r="FRS244" i="20" s="1"/>
  <c r="FRO244" i="20" s="1"/>
  <c r="FRZ244" i="20"/>
  <c r="FRV244" i="20" l="1"/>
  <c r="FRR244" i="20" s="1"/>
  <c r="FRN244" i="20" s="1"/>
  <c r="FRJ244" i="20" s="1"/>
  <c r="FRU244" i="20"/>
  <c r="FRQ244" i="20" l="1"/>
  <c r="FRM244" i="20" s="1"/>
  <c r="FRI244" i="20" s="1"/>
  <c r="FRE244" i="20" s="1"/>
  <c r="FRP244" i="20"/>
  <c r="FRL244" i="20" l="1"/>
  <c r="FRH244" i="20" s="1"/>
  <c r="FRD244" i="20" s="1"/>
  <c r="FQZ244" i="20" s="1"/>
  <c r="FRK244" i="20"/>
  <c r="FRG244" i="20" l="1"/>
  <c r="FRC244" i="20" s="1"/>
  <c r="FQY244" i="20" s="1"/>
  <c r="FQU244" i="20" s="1"/>
  <c r="FRF244" i="20"/>
  <c r="FRB244" i="20" l="1"/>
  <c r="FQX244" i="20" s="1"/>
  <c r="FQT244" i="20" s="1"/>
  <c r="FQP244" i="20" s="1"/>
  <c r="FRA244" i="20"/>
  <c r="FQW244" i="20" l="1"/>
  <c r="FQS244" i="20" s="1"/>
  <c r="FQO244" i="20" s="1"/>
  <c r="FQK244" i="20" s="1"/>
  <c r="FQV244" i="20"/>
  <c r="FQR244" i="20" l="1"/>
  <c r="FQN244" i="20" s="1"/>
  <c r="FQJ244" i="20" s="1"/>
  <c r="FQF244" i="20" s="1"/>
  <c r="FQQ244" i="20"/>
  <c r="FQM244" i="20" l="1"/>
  <c r="FQI244" i="20" s="1"/>
  <c r="FQE244" i="20" s="1"/>
  <c r="FQA244" i="20" s="1"/>
  <c r="FQL244" i="20"/>
  <c r="FQH244" i="20" l="1"/>
  <c r="FQD244" i="20" s="1"/>
  <c r="FPZ244" i="20" s="1"/>
  <c r="FPV244" i="20" s="1"/>
  <c r="FQG244" i="20"/>
  <c r="FQC244" i="20" l="1"/>
  <c r="FPY244" i="20" s="1"/>
  <c r="FPU244" i="20" s="1"/>
  <c r="FPQ244" i="20" s="1"/>
  <c r="FQB244" i="20"/>
  <c r="FPX244" i="20" l="1"/>
  <c r="FPT244" i="20" s="1"/>
  <c r="FPP244" i="20" s="1"/>
  <c r="FPL244" i="20" s="1"/>
  <c r="FPW244" i="20"/>
  <c r="FPS244" i="20" l="1"/>
  <c r="FPO244" i="20" s="1"/>
  <c r="FPK244" i="20" s="1"/>
  <c r="FPG244" i="20" s="1"/>
  <c r="FPR244" i="20"/>
  <c r="FPN244" i="20" l="1"/>
  <c r="FPJ244" i="20" s="1"/>
  <c r="FPF244" i="20" s="1"/>
  <c r="FPB244" i="20" s="1"/>
  <c r="FPM244" i="20"/>
  <c r="FPI244" i="20" l="1"/>
  <c r="FPE244" i="20" s="1"/>
  <c r="FPA244" i="20" s="1"/>
  <c r="FOW244" i="20" s="1"/>
  <c r="FPH244" i="20"/>
  <c r="FPD244" i="20" l="1"/>
  <c r="FOZ244" i="20" s="1"/>
  <c r="FOV244" i="20" s="1"/>
  <c r="FOR244" i="20" s="1"/>
  <c r="FPC244" i="20"/>
  <c r="FOY244" i="20" l="1"/>
  <c r="FOU244" i="20" s="1"/>
  <c r="FOQ244" i="20" s="1"/>
  <c r="FOM244" i="20" s="1"/>
  <c r="FOX244" i="20"/>
  <c r="FOT244" i="20" l="1"/>
  <c r="FOP244" i="20" s="1"/>
  <c r="FOL244" i="20" s="1"/>
  <c r="FOH244" i="20" s="1"/>
  <c r="FOS244" i="20"/>
  <c r="FOO244" i="20" l="1"/>
  <c r="FOK244" i="20" s="1"/>
  <c r="FOG244" i="20" s="1"/>
  <c r="FOC244" i="20" s="1"/>
  <c r="FON244" i="20"/>
  <c r="FOJ244" i="20" l="1"/>
  <c r="FOF244" i="20" s="1"/>
  <c r="FOB244" i="20" s="1"/>
  <c r="FNX244" i="20" s="1"/>
  <c r="FOI244" i="20"/>
  <c r="FOE244" i="20" l="1"/>
  <c r="FOA244" i="20" s="1"/>
  <c r="FNW244" i="20" s="1"/>
  <c r="FNS244" i="20" s="1"/>
  <c r="FOD244" i="20"/>
  <c r="FNZ244" i="20" l="1"/>
  <c r="FNV244" i="20" s="1"/>
  <c r="FNR244" i="20" s="1"/>
  <c r="FNN244" i="20" s="1"/>
  <c r="FNY244" i="20"/>
  <c r="FNU244" i="20" l="1"/>
  <c r="FNQ244" i="20" s="1"/>
  <c r="FNM244" i="20" s="1"/>
  <c r="FNI244" i="20" s="1"/>
  <c r="FNT244" i="20"/>
  <c r="FNP244" i="20" l="1"/>
  <c r="FNL244" i="20" s="1"/>
  <c r="FNH244" i="20" s="1"/>
  <c r="FND244" i="20" s="1"/>
  <c r="FNO244" i="20"/>
  <c r="FNK244" i="20" l="1"/>
  <c r="FNG244" i="20" s="1"/>
  <c r="FNC244" i="20" s="1"/>
  <c r="FMY244" i="20" s="1"/>
  <c r="FNJ244" i="20"/>
  <c r="FNF244" i="20" l="1"/>
  <c r="FNB244" i="20" s="1"/>
  <c r="FMX244" i="20" s="1"/>
  <c r="FMT244" i="20" s="1"/>
  <c r="FNE244" i="20"/>
  <c r="FNA244" i="20" l="1"/>
  <c r="FMW244" i="20" s="1"/>
  <c r="FMS244" i="20" s="1"/>
  <c r="FMO244" i="20" s="1"/>
  <c r="FMZ244" i="20"/>
  <c r="FMV244" i="20" l="1"/>
  <c r="FMR244" i="20" s="1"/>
  <c r="FMN244" i="20" s="1"/>
  <c r="FMJ244" i="20" s="1"/>
  <c r="FMU244" i="20"/>
  <c r="FMQ244" i="20" l="1"/>
  <c r="FMM244" i="20" s="1"/>
  <c r="FMI244" i="20" s="1"/>
  <c r="FME244" i="20" s="1"/>
  <c r="FMP244" i="20"/>
  <c r="FML244" i="20" l="1"/>
  <c r="FMH244" i="20" s="1"/>
  <c r="FMD244" i="20" s="1"/>
  <c r="FLZ244" i="20" s="1"/>
  <c r="FMK244" i="20"/>
  <c r="FMG244" i="20" l="1"/>
  <c r="FMC244" i="20" s="1"/>
  <c r="FLY244" i="20" s="1"/>
  <c r="FLU244" i="20" s="1"/>
  <c r="FMF244" i="20"/>
  <c r="FMB244" i="20" l="1"/>
  <c r="FLX244" i="20" s="1"/>
  <c r="FLT244" i="20" s="1"/>
  <c r="FLP244" i="20" s="1"/>
  <c r="FMA244" i="20"/>
  <c r="FLW244" i="20" l="1"/>
  <c r="FLS244" i="20" s="1"/>
  <c r="FLO244" i="20" s="1"/>
  <c r="FLK244" i="20" s="1"/>
  <c r="FLV244" i="20"/>
  <c r="FLR244" i="20" l="1"/>
  <c r="FLN244" i="20" s="1"/>
  <c r="FLJ244" i="20" s="1"/>
  <c r="FLF244" i="20" s="1"/>
  <c r="FLQ244" i="20"/>
  <c r="FLM244" i="20" l="1"/>
  <c r="FLI244" i="20" s="1"/>
  <c r="FLE244" i="20" s="1"/>
  <c r="FLA244" i="20" s="1"/>
  <c r="FLL244" i="20"/>
  <c r="FLH244" i="20" l="1"/>
  <c r="FLD244" i="20" s="1"/>
  <c r="FKZ244" i="20" s="1"/>
  <c r="FKV244" i="20" s="1"/>
  <c r="FLG244" i="20"/>
  <c r="FLC244" i="20" l="1"/>
  <c r="FKY244" i="20" s="1"/>
  <c r="FKU244" i="20" s="1"/>
  <c r="FKQ244" i="20" s="1"/>
  <c r="FLB244" i="20"/>
  <c r="FKX244" i="20" l="1"/>
  <c r="FKT244" i="20" s="1"/>
  <c r="FKP244" i="20" s="1"/>
  <c r="FKL244" i="20" s="1"/>
  <c r="FKW244" i="20"/>
  <c r="FKS244" i="20" l="1"/>
  <c r="FKO244" i="20" s="1"/>
  <c r="FKK244" i="20" s="1"/>
  <c r="FKG244" i="20" s="1"/>
  <c r="FKR244" i="20"/>
  <c r="FKN244" i="20" l="1"/>
  <c r="FKJ244" i="20" s="1"/>
  <c r="FKF244" i="20" s="1"/>
  <c r="FKB244" i="20" s="1"/>
  <c r="FKM244" i="20"/>
  <c r="FKI244" i="20" l="1"/>
  <c r="FKE244" i="20" s="1"/>
  <c r="FKA244" i="20" s="1"/>
  <c r="FJW244" i="20" s="1"/>
  <c r="FKH244" i="20"/>
  <c r="FKD244" i="20" l="1"/>
  <c r="FJZ244" i="20" s="1"/>
  <c r="FJV244" i="20" s="1"/>
  <c r="FJR244" i="20" s="1"/>
  <c r="FKC244" i="20"/>
  <c r="FJY244" i="20" l="1"/>
  <c r="FJU244" i="20" s="1"/>
  <c r="FJQ244" i="20" s="1"/>
  <c r="FJM244" i="20" s="1"/>
  <c r="FJX244" i="20"/>
  <c r="FJT244" i="20" l="1"/>
  <c r="FJP244" i="20" s="1"/>
  <c r="FJL244" i="20" s="1"/>
  <c r="FJH244" i="20" s="1"/>
  <c r="FJS244" i="20"/>
  <c r="FJO244" i="20" l="1"/>
  <c r="FJK244" i="20" s="1"/>
  <c r="FJG244" i="20" s="1"/>
  <c r="FJC244" i="20" s="1"/>
  <c r="FJN244" i="20"/>
  <c r="FJJ244" i="20" l="1"/>
  <c r="FJF244" i="20" s="1"/>
  <c r="FJB244" i="20" s="1"/>
  <c r="FIX244" i="20" s="1"/>
  <c r="FJI244" i="20"/>
  <c r="FJE244" i="20" l="1"/>
  <c r="FJA244" i="20" s="1"/>
  <c r="FIW244" i="20" s="1"/>
  <c r="FIS244" i="20" s="1"/>
  <c r="FJD244" i="20"/>
  <c r="FIZ244" i="20" l="1"/>
  <c r="FIV244" i="20" s="1"/>
  <c r="FIR244" i="20" s="1"/>
  <c r="FIN244" i="20" s="1"/>
  <c r="FIY244" i="20"/>
  <c r="FIU244" i="20" l="1"/>
  <c r="FIQ244" i="20" s="1"/>
  <c r="FIM244" i="20" s="1"/>
  <c r="FII244" i="20" s="1"/>
  <c r="FIT244" i="20"/>
  <c r="FIP244" i="20" l="1"/>
  <c r="FIL244" i="20" s="1"/>
  <c r="FIH244" i="20" s="1"/>
  <c r="FID244" i="20" s="1"/>
  <c r="FIO244" i="20"/>
  <c r="FIK244" i="20" l="1"/>
  <c r="FIG244" i="20" s="1"/>
  <c r="FIC244" i="20" s="1"/>
  <c r="FHY244" i="20" s="1"/>
  <c r="FIJ244" i="20"/>
  <c r="FIF244" i="20" l="1"/>
  <c r="FIB244" i="20" s="1"/>
  <c r="FHX244" i="20" s="1"/>
  <c r="FHT244" i="20" s="1"/>
  <c r="FIE244" i="20"/>
  <c r="FIA244" i="20" l="1"/>
  <c r="FHW244" i="20" s="1"/>
  <c r="FHS244" i="20" s="1"/>
  <c r="FHO244" i="20" s="1"/>
  <c r="FHZ244" i="20"/>
  <c r="FHV244" i="20" l="1"/>
  <c r="FHR244" i="20" s="1"/>
  <c r="FHN244" i="20" s="1"/>
  <c r="FHJ244" i="20" s="1"/>
  <c r="FHU244" i="20"/>
  <c r="FHQ244" i="20" l="1"/>
  <c r="FHM244" i="20" s="1"/>
  <c r="FHI244" i="20" s="1"/>
  <c r="FHE244" i="20" s="1"/>
  <c r="FHP244" i="20"/>
  <c r="FHL244" i="20" l="1"/>
  <c r="FHH244" i="20" s="1"/>
  <c r="FHD244" i="20" s="1"/>
  <c r="FGZ244" i="20" s="1"/>
  <c r="FHK244" i="20"/>
  <c r="FHG244" i="20" l="1"/>
  <c r="FHC244" i="20" s="1"/>
  <c r="FGY244" i="20" s="1"/>
  <c r="FGU244" i="20" s="1"/>
  <c r="FHF244" i="20"/>
  <c r="FHB244" i="20" l="1"/>
  <c r="FGX244" i="20" s="1"/>
  <c r="FGT244" i="20" s="1"/>
  <c r="FGP244" i="20" s="1"/>
  <c r="FHA244" i="20"/>
  <c r="FGW244" i="20" l="1"/>
  <c r="FGS244" i="20" s="1"/>
  <c r="FGO244" i="20" s="1"/>
  <c r="FGK244" i="20" s="1"/>
  <c r="FGV244" i="20"/>
  <c r="FGR244" i="20" l="1"/>
  <c r="FGN244" i="20" s="1"/>
  <c r="FGJ244" i="20" s="1"/>
  <c r="FGF244" i="20" s="1"/>
  <c r="FGQ244" i="20"/>
  <c r="FGM244" i="20" l="1"/>
  <c r="FGI244" i="20" s="1"/>
  <c r="FGE244" i="20" s="1"/>
  <c r="FGA244" i="20" s="1"/>
  <c r="FGL244" i="20"/>
  <c r="FGH244" i="20" l="1"/>
  <c r="FGD244" i="20" s="1"/>
  <c r="FFZ244" i="20" s="1"/>
  <c r="FFV244" i="20" s="1"/>
  <c r="FGG244" i="20"/>
  <c r="FGC244" i="20" l="1"/>
  <c r="FFY244" i="20" s="1"/>
  <c r="FFU244" i="20" s="1"/>
  <c r="FFQ244" i="20" s="1"/>
  <c r="FGB244" i="20"/>
  <c r="FFX244" i="20" l="1"/>
  <c r="FFT244" i="20" s="1"/>
  <c r="FFP244" i="20" s="1"/>
  <c r="FFL244" i="20" s="1"/>
  <c r="FFW244" i="20"/>
  <c r="FFS244" i="20" l="1"/>
  <c r="FFO244" i="20" s="1"/>
  <c r="FFK244" i="20" s="1"/>
  <c r="FFG244" i="20" s="1"/>
  <c r="FFR244" i="20"/>
  <c r="FFN244" i="20" l="1"/>
  <c r="FFJ244" i="20" s="1"/>
  <c r="FFF244" i="20" s="1"/>
  <c r="FFB244" i="20" s="1"/>
  <c r="FFM244" i="20"/>
  <c r="FFI244" i="20" l="1"/>
  <c r="FFE244" i="20" s="1"/>
  <c r="FFA244" i="20" s="1"/>
  <c r="FEW244" i="20" s="1"/>
  <c r="FFH244" i="20"/>
  <c r="FFD244" i="20" l="1"/>
  <c r="FEZ244" i="20" s="1"/>
  <c r="FEV244" i="20" s="1"/>
  <c r="FER244" i="20" s="1"/>
  <c r="FFC244" i="20"/>
  <c r="FEY244" i="20" l="1"/>
  <c r="FEU244" i="20" s="1"/>
  <c r="FEQ244" i="20" s="1"/>
  <c r="FEM244" i="20" s="1"/>
  <c r="FEX244" i="20"/>
  <c r="FET244" i="20" l="1"/>
  <c r="FEP244" i="20" s="1"/>
  <c r="FEL244" i="20" s="1"/>
  <c r="FEH244" i="20" s="1"/>
  <c r="FES244" i="20"/>
  <c r="FEO244" i="20" l="1"/>
  <c r="FEK244" i="20" s="1"/>
  <c r="FEG244" i="20" s="1"/>
  <c r="FEC244" i="20" s="1"/>
  <c r="FEN244" i="20"/>
  <c r="FEJ244" i="20" l="1"/>
  <c r="FEF244" i="20" s="1"/>
  <c r="FEB244" i="20" s="1"/>
  <c r="FDX244" i="20" s="1"/>
  <c r="FEI244" i="20"/>
  <c r="FEE244" i="20" l="1"/>
  <c r="FEA244" i="20" s="1"/>
  <c r="FDW244" i="20" s="1"/>
  <c r="FDS244" i="20" s="1"/>
  <c r="FED244" i="20"/>
  <c r="FDZ244" i="20" l="1"/>
  <c r="FDV244" i="20" s="1"/>
  <c r="FDR244" i="20" s="1"/>
  <c r="FDN244" i="20" s="1"/>
  <c r="FDY244" i="20"/>
  <c r="FDU244" i="20" l="1"/>
  <c r="FDQ244" i="20" s="1"/>
  <c r="FDM244" i="20" s="1"/>
  <c r="FDI244" i="20" s="1"/>
  <c r="FDT244" i="20"/>
  <c r="FDP244" i="20" l="1"/>
  <c r="FDL244" i="20" s="1"/>
  <c r="FDH244" i="20" s="1"/>
  <c r="FDD244" i="20" s="1"/>
  <c r="FDO244" i="20"/>
  <c r="FDK244" i="20" l="1"/>
  <c r="FDG244" i="20" s="1"/>
  <c r="FDC244" i="20" s="1"/>
  <c r="FCY244" i="20" s="1"/>
  <c r="FDJ244" i="20"/>
  <c r="FDF244" i="20" l="1"/>
  <c r="FDB244" i="20" s="1"/>
  <c r="FCX244" i="20" s="1"/>
  <c r="FCT244" i="20" s="1"/>
  <c r="FDE244" i="20"/>
  <c r="FDA244" i="20" l="1"/>
  <c r="FCW244" i="20" s="1"/>
  <c r="FCS244" i="20" s="1"/>
  <c r="FCO244" i="20" s="1"/>
  <c r="FCZ244" i="20"/>
  <c r="FCV244" i="20" l="1"/>
  <c r="FCR244" i="20" s="1"/>
  <c r="FCN244" i="20" s="1"/>
  <c r="FCJ244" i="20" s="1"/>
  <c r="FCU244" i="20"/>
  <c r="FCQ244" i="20" l="1"/>
  <c r="FCM244" i="20" s="1"/>
  <c r="FCI244" i="20" s="1"/>
  <c r="FCE244" i="20" s="1"/>
  <c r="FCP244" i="20"/>
  <c r="FCL244" i="20" l="1"/>
  <c r="FCH244" i="20" s="1"/>
  <c r="FCD244" i="20" s="1"/>
  <c r="FBZ244" i="20" s="1"/>
  <c r="FCK244" i="20"/>
  <c r="FCG244" i="20" l="1"/>
  <c r="FCC244" i="20" s="1"/>
  <c r="FBY244" i="20" s="1"/>
  <c r="FBU244" i="20" s="1"/>
  <c r="FCF244" i="20"/>
  <c r="FCB244" i="20" l="1"/>
  <c r="FBX244" i="20" s="1"/>
  <c r="FBT244" i="20" s="1"/>
  <c r="FBP244" i="20" s="1"/>
  <c r="FCA244" i="20"/>
  <c r="FBW244" i="20" l="1"/>
  <c r="FBS244" i="20" s="1"/>
  <c r="FBO244" i="20" s="1"/>
  <c r="FBK244" i="20" s="1"/>
  <c r="FBV244" i="20"/>
  <c r="FBR244" i="20" l="1"/>
  <c r="FBN244" i="20" s="1"/>
  <c r="FBJ244" i="20" s="1"/>
  <c r="FBF244" i="20" s="1"/>
  <c r="FBQ244" i="20"/>
  <c r="FBM244" i="20" l="1"/>
  <c r="FBI244" i="20" s="1"/>
  <c r="FBE244" i="20" s="1"/>
  <c r="FBA244" i="20" s="1"/>
  <c r="FBL244" i="20"/>
  <c r="FBH244" i="20" l="1"/>
  <c r="FBD244" i="20" s="1"/>
  <c r="FAZ244" i="20" s="1"/>
  <c r="FAV244" i="20" s="1"/>
  <c r="FBG244" i="20"/>
  <c r="FBC244" i="20" l="1"/>
  <c r="FAY244" i="20" s="1"/>
  <c r="FAU244" i="20" s="1"/>
  <c r="FAQ244" i="20" s="1"/>
  <c r="FBB244" i="20"/>
  <c r="FAX244" i="20" l="1"/>
  <c r="FAT244" i="20" s="1"/>
  <c r="FAP244" i="20" s="1"/>
  <c r="FAL244" i="20" s="1"/>
  <c r="FAW244" i="20"/>
  <c r="FAS244" i="20" l="1"/>
  <c r="FAO244" i="20" s="1"/>
  <c r="FAK244" i="20" s="1"/>
  <c r="FAG244" i="20" s="1"/>
  <c r="FAR244" i="20"/>
  <c r="FAN244" i="20" l="1"/>
  <c r="FAJ244" i="20" s="1"/>
  <c r="FAF244" i="20" s="1"/>
  <c r="FAB244" i="20" s="1"/>
  <c r="FAM244" i="20"/>
  <c r="FAI244" i="20" l="1"/>
  <c r="FAE244" i="20" s="1"/>
  <c r="FAA244" i="20" s="1"/>
  <c r="EZW244" i="20" s="1"/>
  <c r="FAH244" i="20"/>
  <c r="FAD244" i="20" l="1"/>
  <c r="EZZ244" i="20" s="1"/>
  <c r="EZV244" i="20" s="1"/>
  <c r="EZR244" i="20" s="1"/>
  <c r="FAC244" i="20"/>
  <c r="EZY244" i="20" l="1"/>
  <c r="EZU244" i="20" s="1"/>
  <c r="EZQ244" i="20" s="1"/>
  <c r="EZM244" i="20" s="1"/>
  <c r="EZX244" i="20"/>
  <c r="EZT244" i="20" l="1"/>
  <c r="EZP244" i="20" s="1"/>
  <c r="EZL244" i="20" s="1"/>
  <c r="EZH244" i="20" s="1"/>
  <c r="EZS244" i="20"/>
  <c r="EZO244" i="20" l="1"/>
  <c r="EZK244" i="20" s="1"/>
  <c r="EZG244" i="20" s="1"/>
  <c r="EZC244" i="20" s="1"/>
  <c r="EZN244" i="20"/>
  <c r="EZJ244" i="20" l="1"/>
  <c r="EZF244" i="20" s="1"/>
  <c r="EZB244" i="20" s="1"/>
  <c r="EYX244" i="20" s="1"/>
  <c r="EZI244" i="20"/>
  <c r="EZE244" i="20" l="1"/>
  <c r="EZA244" i="20" s="1"/>
  <c r="EYW244" i="20" s="1"/>
  <c r="EYS244" i="20" s="1"/>
  <c r="EZD244" i="20"/>
  <c r="EYZ244" i="20" l="1"/>
  <c r="EYV244" i="20" s="1"/>
  <c r="EYR244" i="20" s="1"/>
  <c r="EYN244" i="20" s="1"/>
  <c r="EYY244" i="20"/>
  <c r="EYU244" i="20" l="1"/>
  <c r="EYQ244" i="20" s="1"/>
  <c r="EYM244" i="20" s="1"/>
  <c r="EYI244" i="20" s="1"/>
  <c r="EYT244" i="20"/>
  <c r="EYP244" i="20" l="1"/>
  <c r="EYL244" i="20" s="1"/>
  <c r="EYH244" i="20" s="1"/>
  <c r="EYD244" i="20" s="1"/>
  <c r="EYO244" i="20"/>
  <c r="EYK244" i="20" l="1"/>
  <c r="EYG244" i="20" s="1"/>
  <c r="EYC244" i="20" s="1"/>
  <c r="EXY244" i="20" s="1"/>
  <c r="EYJ244" i="20"/>
  <c r="EYF244" i="20" l="1"/>
  <c r="EYB244" i="20" s="1"/>
  <c r="EXX244" i="20" s="1"/>
  <c r="EXT244" i="20" s="1"/>
  <c r="EYE244" i="20"/>
  <c r="EYA244" i="20" l="1"/>
  <c r="EXW244" i="20" s="1"/>
  <c r="EXS244" i="20" s="1"/>
  <c r="EXO244" i="20" s="1"/>
  <c r="EXZ244" i="20"/>
  <c r="EXV244" i="20" l="1"/>
  <c r="EXR244" i="20" s="1"/>
  <c r="EXN244" i="20" s="1"/>
  <c r="EXJ244" i="20" s="1"/>
  <c r="EXU244" i="20"/>
  <c r="EXQ244" i="20" l="1"/>
  <c r="EXM244" i="20" s="1"/>
  <c r="EXI244" i="20" s="1"/>
  <c r="EXE244" i="20" s="1"/>
  <c r="EXP244" i="20"/>
  <c r="EXL244" i="20" l="1"/>
  <c r="EXH244" i="20" s="1"/>
  <c r="EXD244" i="20" s="1"/>
  <c r="EWZ244" i="20" s="1"/>
  <c r="EXK244" i="20"/>
  <c r="EXG244" i="20" l="1"/>
  <c r="EXC244" i="20" s="1"/>
  <c r="EWY244" i="20" s="1"/>
  <c r="EWU244" i="20" s="1"/>
  <c r="EXF244" i="20"/>
  <c r="EXB244" i="20" l="1"/>
  <c r="EWX244" i="20" s="1"/>
  <c r="EWT244" i="20" s="1"/>
  <c r="EWP244" i="20" s="1"/>
  <c r="EXA244" i="20"/>
  <c r="EWW244" i="20" l="1"/>
  <c r="EWS244" i="20" s="1"/>
  <c r="EWO244" i="20" s="1"/>
  <c r="EWK244" i="20" s="1"/>
  <c r="EWV244" i="20"/>
  <c r="EWR244" i="20" l="1"/>
  <c r="EWN244" i="20" s="1"/>
  <c r="EWJ244" i="20" s="1"/>
  <c r="EWF244" i="20" s="1"/>
  <c r="EWQ244" i="20"/>
  <c r="EWM244" i="20" l="1"/>
  <c r="EWI244" i="20" s="1"/>
  <c r="EWE244" i="20" s="1"/>
  <c r="EWA244" i="20" s="1"/>
  <c r="EWL244" i="20"/>
  <c r="EWH244" i="20" l="1"/>
  <c r="EWD244" i="20" s="1"/>
  <c r="EVZ244" i="20" s="1"/>
  <c r="EVV244" i="20" s="1"/>
  <c r="EWG244" i="20"/>
  <c r="EWC244" i="20" l="1"/>
  <c r="EVY244" i="20" s="1"/>
  <c r="EVU244" i="20" s="1"/>
  <c r="EVQ244" i="20" s="1"/>
  <c r="EWB244" i="20"/>
  <c r="EVX244" i="20" l="1"/>
  <c r="EVT244" i="20" s="1"/>
  <c r="EVP244" i="20" s="1"/>
  <c r="EVL244" i="20" s="1"/>
  <c r="EVW244" i="20"/>
  <c r="EVS244" i="20" l="1"/>
  <c r="EVO244" i="20" s="1"/>
  <c r="EVK244" i="20" s="1"/>
  <c r="EVG244" i="20" s="1"/>
  <c r="EVR244" i="20"/>
  <c r="EVN244" i="20" l="1"/>
  <c r="EVJ244" i="20" s="1"/>
  <c r="EVF244" i="20" s="1"/>
  <c r="EVB244" i="20" s="1"/>
  <c r="EVM244" i="20"/>
  <c r="EVI244" i="20" l="1"/>
  <c r="EVE244" i="20" s="1"/>
  <c r="EVA244" i="20" s="1"/>
  <c r="EUW244" i="20" s="1"/>
  <c r="EVH244" i="20"/>
  <c r="EVD244" i="20" l="1"/>
  <c r="EUZ244" i="20" s="1"/>
  <c r="EUV244" i="20" s="1"/>
  <c r="EUR244" i="20" s="1"/>
  <c r="EVC244" i="20"/>
  <c r="EUY244" i="20" l="1"/>
  <c r="EUU244" i="20" s="1"/>
  <c r="EUQ244" i="20" s="1"/>
  <c r="EUM244" i="20" s="1"/>
  <c r="EUX244" i="20"/>
  <c r="EUT244" i="20" l="1"/>
  <c r="EUP244" i="20" s="1"/>
  <c r="EUL244" i="20" s="1"/>
  <c r="EUH244" i="20" s="1"/>
  <c r="EUS244" i="20"/>
  <c r="EUO244" i="20" l="1"/>
  <c r="EUK244" i="20" s="1"/>
  <c r="EUG244" i="20" s="1"/>
  <c r="EUC244" i="20" s="1"/>
  <c r="EUN244" i="20"/>
  <c r="EUJ244" i="20" l="1"/>
  <c r="EUF244" i="20" s="1"/>
  <c r="EUB244" i="20" s="1"/>
  <c r="ETX244" i="20" s="1"/>
  <c r="EUI244" i="20"/>
  <c r="EUE244" i="20" l="1"/>
  <c r="EUA244" i="20" s="1"/>
  <c r="ETW244" i="20" s="1"/>
  <c r="ETS244" i="20" s="1"/>
  <c r="EUD244" i="20"/>
  <c r="ETZ244" i="20" l="1"/>
  <c r="ETV244" i="20" s="1"/>
  <c r="ETR244" i="20" s="1"/>
  <c r="ETN244" i="20" s="1"/>
  <c r="ETY244" i="20"/>
  <c r="ETU244" i="20" l="1"/>
  <c r="ETQ244" i="20" s="1"/>
  <c r="ETM244" i="20" s="1"/>
  <c r="ETI244" i="20" s="1"/>
  <c r="ETT244" i="20"/>
  <c r="ETP244" i="20" l="1"/>
  <c r="ETL244" i="20" s="1"/>
  <c r="ETH244" i="20" s="1"/>
  <c r="ETD244" i="20" s="1"/>
  <c r="ETO244" i="20"/>
  <c r="ETK244" i="20" l="1"/>
  <c r="ETG244" i="20" s="1"/>
  <c r="ETC244" i="20" s="1"/>
  <c r="ESY244" i="20" s="1"/>
  <c r="ETJ244" i="20"/>
  <c r="ETF244" i="20" l="1"/>
  <c r="ETB244" i="20" s="1"/>
  <c r="ESX244" i="20" s="1"/>
  <c r="EST244" i="20" s="1"/>
  <c r="ETE244" i="20"/>
  <c r="ETA244" i="20" l="1"/>
  <c r="ESW244" i="20" s="1"/>
  <c r="ESS244" i="20" s="1"/>
  <c r="ESO244" i="20" s="1"/>
  <c r="ESZ244" i="20"/>
  <c r="ESV244" i="20" l="1"/>
  <c r="ESR244" i="20" s="1"/>
  <c r="ESN244" i="20" s="1"/>
  <c r="ESJ244" i="20" s="1"/>
  <c r="ESU244" i="20"/>
  <c r="ESQ244" i="20" l="1"/>
  <c r="ESM244" i="20" s="1"/>
  <c r="ESI244" i="20" s="1"/>
  <c r="ESE244" i="20" s="1"/>
  <c r="ESP244" i="20"/>
  <c r="ESL244" i="20" l="1"/>
  <c r="ESH244" i="20" s="1"/>
  <c r="ESD244" i="20" s="1"/>
  <c r="ERZ244" i="20" s="1"/>
  <c r="ESK244" i="20"/>
  <c r="ESG244" i="20" l="1"/>
  <c r="ESC244" i="20" s="1"/>
  <c r="ERY244" i="20" s="1"/>
  <c r="ERU244" i="20" s="1"/>
  <c r="ESF244" i="20"/>
  <c r="ESB244" i="20" l="1"/>
  <c r="ERX244" i="20" s="1"/>
  <c r="ERT244" i="20" s="1"/>
  <c r="ERP244" i="20" s="1"/>
  <c r="ESA244" i="20"/>
  <c r="ERW244" i="20" l="1"/>
  <c r="ERS244" i="20" s="1"/>
  <c r="ERO244" i="20" s="1"/>
  <c r="ERK244" i="20" s="1"/>
  <c r="ERV244" i="20"/>
  <c r="ERR244" i="20" l="1"/>
  <c r="ERN244" i="20" s="1"/>
  <c r="ERJ244" i="20" s="1"/>
  <c r="ERF244" i="20" s="1"/>
  <c r="ERQ244" i="20"/>
  <c r="ERM244" i="20" l="1"/>
  <c r="ERI244" i="20" s="1"/>
  <c r="ERE244" i="20" s="1"/>
  <c r="ERA244" i="20" s="1"/>
  <c r="ERL244" i="20"/>
  <c r="ERH244" i="20" l="1"/>
  <c r="ERD244" i="20" s="1"/>
  <c r="EQZ244" i="20" s="1"/>
  <c r="EQV244" i="20" s="1"/>
  <c r="ERG244" i="20"/>
  <c r="ERC244" i="20" l="1"/>
  <c r="EQY244" i="20" s="1"/>
  <c r="EQU244" i="20" s="1"/>
  <c r="EQQ244" i="20" s="1"/>
  <c r="ERB244" i="20"/>
  <c r="EQX244" i="20" l="1"/>
  <c r="EQT244" i="20" s="1"/>
  <c r="EQP244" i="20" s="1"/>
  <c r="EQL244" i="20" s="1"/>
  <c r="EQW244" i="20"/>
  <c r="EQS244" i="20" l="1"/>
  <c r="EQO244" i="20" s="1"/>
  <c r="EQK244" i="20" s="1"/>
  <c r="EQG244" i="20" s="1"/>
  <c r="EQR244" i="20"/>
  <c r="EQN244" i="20" l="1"/>
  <c r="EQJ244" i="20" s="1"/>
  <c r="EQF244" i="20" s="1"/>
  <c r="EQB244" i="20" s="1"/>
  <c r="EQM244" i="20"/>
  <c r="EQI244" i="20" l="1"/>
  <c r="EQE244" i="20" s="1"/>
  <c r="EQA244" i="20" s="1"/>
  <c r="EPW244" i="20" s="1"/>
  <c r="EQH244" i="20"/>
  <c r="EQD244" i="20" l="1"/>
  <c r="EPZ244" i="20" s="1"/>
  <c r="EPV244" i="20" s="1"/>
  <c r="EPR244" i="20" s="1"/>
  <c r="EQC244" i="20"/>
  <c r="EPY244" i="20" l="1"/>
  <c r="EPU244" i="20" s="1"/>
  <c r="EPQ244" i="20" s="1"/>
  <c r="EPM244" i="20" s="1"/>
  <c r="EPX244" i="20"/>
  <c r="EPT244" i="20" l="1"/>
  <c r="EPP244" i="20" s="1"/>
  <c r="EPL244" i="20" s="1"/>
  <c r="EPH244" i="20" s="1"/>
  <c r="EPS244" i="20"/>
  <c r="EPO244" i="20" l="1"/>
  <c r="EPK244" i="20" s="1"/>
  <c r="EPG244" i="20" s="1"/>
  <c r="EPC244" i="20" s="1"/>
  <c r="EPN244" i="20"/>
  <c r="EPJ244" i="20" l="1"/>
  <c r="EPF244" i="20" s="1"/>
  <c r="EPB244" i="20" s="1"/>
  <c r="EOX244" i="20" s="1"/>
  <c r="EPI244" i="20"/>
  <c r="EPE244" i="20" l="1"/>
  <c r="EPA244" i="20" s="1"/>
  <c r="EOW244" i="20" s="1"/>
  <c r="EOS244" i="20" s="1"/>
  <c r="EPD244" i="20"/>
  <c r="EOZ244" i="20" l="1"/>
  <c r="EOV244" i="20" s="1"/>
  <c r="EOR244" i="20" s="1"/>
  <c r="EON244" i="20" s="1"/>
  <c r="EOY244" i="20"/>
  <c r="EOU244" i="20" l="1"/>
  <c r="EOQ244" i="20" s="1"/>
  <c r="EOM244" i="20" s="1"/>
  <c r="EOI244" i="20" s="1"/>
  <c r="EOT244" i="20"/>
  <c r="EOP244" i="20" l="1"/>
  <c r="EOL244" i="20" s="1"/>
  <c r="EOH244" i="20" s="1"/>
  <c r="EOD244" i="20" s="1"/>
  <c r="EOO244" i="20"/>
  <c r="EOK244" i="20" l="1"/>
  <c r="EOG244" i="20" s="1"/>
  <c r="EOC244" i="20" s="1"/>
  <c r="ENY244" i="20" s="1"/>
  <c r="EOJ244" i="20"/>
  <c r="EOF244" i="20" l="1"/>
  <c r="EOB244" i="20" s="1"/>
  <c r="ENX244" i="20" s="1"/>
  <c r="ENT244" i="20" s="1"/>
  <c r="EOE244" i="20"/>
  <c r="EOA244" i="20" l="1"/>
  <c r="ENW244" i="20" s="1"/>
  <c r="ENS244" i="20" s="1"/>
  <c r="ENO244" i="20" s="1"/>
  <c r="ENZ244" i="20"/>
  <c r="ENV244" i="20" l="1"/>
  <c r="ENR244" i="20" s="1"/>
  <c r="ENN244" i="20" s="1"/>
  <c r="ENJ244" i="20" s="1"/>
  <c r="ENU244" i="20"/>
  <c r="ENQ244" i="20" l="1"/>
  <c r="ENM244" i="20" s="1"/>
  <c r="ENI244" i="20" s="1"/>
  <c r="ENE244" i="20" s="1"/>
  <c r="ENP244" i="20"/>
  <c r="ENL244" i="20" l="1"/>
  <c r="ENH244" i="20" s="1"/>
  <c r="END244" i="20" s="1"/>
  <c r="EMZ244" i="20" s="1"/>
  <c r="ENK244" i="20"/>
  <c r="ENG244" i="20" l="1"/>
  <c r="ENC244" i="20" s="1"/>
  <c r="EMY244" i="20" s="1"/>
  <c r="EMU244" i="20" s="1"/>
  <c r="ENF244" i="20"/>
  <c r="ENB244" i="20" l="1"/>
  <c r="EMX244" i="20" s="1"/>
  <c r="EMT244" i="20" s="1"/>
  <c r="EMP244" i="20" s="1"/>
  <c r="ENA244" i="20"/>
  <c r="EMW244" i="20" l="1"/>
  <c r="EMS244" i="20" s="1"/>
  <c r="EMO244" i="20" s="1"/>
  <c r="EMK244" i="20" s="1"/>
  <c r="EMV244" i="20"/>
  <c r="EMR244" i="20" l="1"/>
  <c r="EMN244" i="20" s="1"/>
  <c r="EMJ244" i="20" s="1"/>
  <c r="EMF244" i="20" s="1"/>
  <c r="EMQ244" i="20"/>
  <c r="EMM244" i="20" l="1"/>
  <c r="EMI244" i="20" s="1"/>
  <c r="EME244" i="20" s="1"/>
  <c r="EMA244" i="20" s="1"/>
  <c r="EML244" i="20"/>
  <c r="EMH244" i="20" l="1"/>
  <c r="EMD244" i="20" s="1"/>
  <c r="ELZ244" i="20" s="1"/>
  <c r="ELV244" i="20" s="1"/>
  <c r="EMG244" i="20"/>
  <c r="EMC244" i="20" l="1"/>
  <c r="ELY244" i="20" s="1"/>
  <c r="ELU244" i="20" s="1"/>
  <c r="ELQ244" i="20" s="1"/>
  <c r="EMB244" i="20"/>
  <c r="ELX244" i="20" l="1"/>
  <c r="ELT244" i="20" s="1"/>
  <c r="ELP244" i="20" s="1"/>
  <c r="ELL244" i="20" s="1"/>
  <c r="ELW244" i="20"/>
  <c r="ELS244" i="20" l="1"/>
  <c r="ELO244" i="20" s="1"/>
  <c r="ELK244" i="20" s="1"/>
  <c r="ELG244" i="20" s="1"/>
  <c r="ELR244" i="20"/>
  <c r="ELN244" i="20" l="1"/>
  <c r="ELJ244" i="20" s="1"/>
  <c r="ELF244" i="20" s="1"/>
  <c r="ELB244" i="20" s="1"/>
  <c r="ELM244" i="20"/>
  <c r="ELI244" i="20" l="1"/>
  <c r="ELE244" i="20" s="1"/>
  <c r="ELA244" i="20" s="1"/>
  <c r="EKW244" i="20" s="1"/>
  <c r="ELH244" i="20"/>
  <c r="ELD244" i="20" l="1"/>
  <c r="EKZ244" i="20" s="1"/>
  <c r="EKV244" i="20" s="1"/>
  <c r="EKR244" i="20" s="1"/>
  <c r="ELC244" i="20"/>
  <c r="EKY244" i="20" l="1"/>
  <c r="EKU244" i="20" s="1"/>
  <c r="EKQ244" i="20" s="1"/>
  <c r="EKM244" i="20" s="1"/>
  <c r="EKX244" i="20"/>
  <c r="EKT244" i="20" l="1"/>
  <c r="EKP244" i="20" s="1"/>
  <c r="EKL244" i="20" s="1"/>
  <c r="EKH244" i="20" s="1"/>
  <c r="EKS244" i="20"/>
  <c r="EKO244" i="20" l="1"/>
  <c r="EKK244" i="20" s="1"/>
  <c r="EKG244" i="20" s="1"/>
  <c r="EKC244" i="20" s="1"/>
  <c r="EKN244" i="20"/>
  <c r="EKJ244" i="20" l="1"/>
  <c r="EKF244" i="20" s="1"/>
  <c r="EKB244" i="20" s="1"/>
  <c r="EJX244" i="20" s="1"/>
  <c r="EKI244" i="20"/>
  <c r="EKE244" i="20" l="1"/>
  <c r="EKA244" i="20" s="1"/>
  <c r="EJW244" i="20" s="1"/>
  <c r="EJS244" i="20" s="1"/>
  <c r="EKD244" i="20"/>
  <c r="EJZ244" i="20" l="1"/>
  <c r="EJV244" i="20" s="1"/>
  <c r="EJR244" i="20" s="1"/>
  <c r="EJN244" i="20" s="1"/>
  <c r="EJY244" i="20"/>
  <c r="EJU244" i="20" l="1"/>
  <c r="EJQ244" i="20" s="1"/>
  <c r="EJM244" i="20" s="1"/>
  <c r="EJI244" i="20" s="1"/>
  <c r="EJT244" i="20"/>
  <c r="EJP244" i="20" l="1"/>
  <c r="EJL244" i="20" s="1"/>
  <c r="EJH244" i="20" s="1"/>
  <c r="EJD244" i="20" s="1"/>
  <c r="EJO244" i="20"/>
  <c r="EJK244" i="20" l="1"/>
  <c r="EJG244" i="20" s="1"/>
  <c r="EJC244" i="20" s="1"/>
  <c r="EIY244" i="20" s="1"/>
  <c r="EJJ244" i="20"/>
  <c r="EJF244" i="20" l="1"/>
  <c r="EJB244" i="20" s="1"/>
  <c r="EIX244" i="20" s="1"/>
  <c r="EIT244" i="20" s="1"/>
  <c r="EJE244" i="20"/>
  <c r="EJA244" i="20" l="1"/>
  <c r="EIW244" i="20" s="1"/>
  <c r="EIS244" i="20" s="1"/>
  <c r="EIO244" i="20" s="1"/>
  <c r="EIZ244" i="20"/>
  <c r="EIV244" i="20" l="1"/>
  <c r="EIR244" i="20" s="1"/>
  <c r="EIN244" i="20" s="1"/>
  <c r="EIJ244" i="20" s="1"/>
  <c r="EIU244" i="20"/>
  <c r="EIQ244" i="20" l="1"/>
  <c r="EIM244" i="20" s="1"/>
  <c r="EII244" i="20" s="1"/>
  <c r="EIE244" i="20" s="1"/>
  <c r="EIP244" i="20"/>
  <c r="EIL244" i="20" l="1"/>
  <c r="EIH244" i="20" s="1"/>
  <c r="EID244" i="20" s="1"/>
  <c r="EHZ244" i="20" s="1"/>
  <c r="EIK244" i="20"/>
  <c r="EIG244" i="20" l="1"/>
  <c r="EIC244" i="20" s="1"/>
  <c r="EHY244" i="20" s="1"/>
  <c r="EHU244" i="20" s="1"/>
  <c r="EIF244" i="20"/>
  <c r="EIB244" i="20" l="1"/>
  <c r="EHX244" i="20" s="1"/>
  <c r="EHT244" i="20" s="1"/>
  <c r="EHP244" i="20" s="1"/>
  <c r="EIA244" i="20"/>
  <c r="EHW244" i="20" l="1"/>
  <c r="EHS244" i="20" s="1"/>
  <c r="EHO244" i="20" s="1"/>
  <c r="EHK244" i="20" s="1"/>
  <c r="EHV244" i="20"/>
  <c r="EHR244" i="20" l="1"/>
  <c r="EHN244" i="20" s="1"/>
  <c r="EHJ244" i="20" s="1"/>
  <c r="EHF244" i="20" s="1"/>
  <c r="EHQ244" i="20"/>
  <c r="EHM244" i="20" l="1"/>
  <c r="EHI244" i="20" s="1"/>
  <c r="EHE244" i="20" s="1"/>
  <c r="EHA244" i="20" s="1"/>
  <c r="EHL244" i="20"/>
  <c r="EHH244" i="20" l="1"/>
  <c r="EHD244" i="20" s="1"/>
  <c r="EGZ244" i="20" s="1"/>
  <c r="EGV244" i="20" s="1"/>
  <c r="EHG244" i="20"/>
  <c r="EHC244" i="20" l="1"/>
  <c r="EGY244" i="20" s="1"/>
  <c r="EGU244" i="20" s="1"/>
  <c r="EGQ244" i="20" s="1"/>
  <c r="EHB244" i="20"/>
  <c r="EGX244" i="20" l="1"/>
  <c r="EGT244" i="20" s="1"/>
  <c r="EGP244" i="20" s="1"/>
  <c r="EGL244" i="20" s="1"/>
  <c r="EGW244" i="20"/>
  <c r="EGS244" i="20" l="1"/>
  <c r="EGO244" i="20" s="1"/>
  <c r="EGK244" i="20" s="1"/>
  <c r="EGG244" i="20" s="1"/>
  <c r="EGR244" i="20"/>
  <c r="EGN244" i="20" l="1"/>
  <c r="EGJ244" i="20" s="1"/>
  <c r="EGF244" i="20" s="1"/>
  <c r="EGB244" i="20" s="1"/>
  <c r="EGM244" i="20"/>
  <c r="EGI244" i="20" l="1"/>
  <c r="EGE244" i="20" s="1"/>
  <c r="EGA244" i="20" s="1"/>
  <c r="EFW244" i="20" s="1"/>
  <c r="EGH244" i="20"/>
  <c r="EGD244" i="20" l="1"/>
  <c r="EFZ244" i="20" s="1"/>
  <c r="EFV244" i="20" s="1"/>
  <c r="EFR244" i="20" s="1"/>
  <c r="EGC244" i="20"/>
  <c r="EFY244" i="20" l="1"/>
  <c r="EFU244" i="20" s="1"/>
  <c r="EFQ244" i="20" s="1"/>
  <c r="EFM244" i="20" s="1"/>
  <c r="EFX244" i="20"/>
  <c r="EFT244" i="20" l="1"/>
  <c r="EFP244" i="20" s="1"/>
  <c r="EFL244" i="20" s="1"/>
  <c r="EFH244" i="20" s="1"/>
  <c r="EFS244" i="20"/>
  <c r="EFO244" i="20" l="1"/>
  <c r="EFK244" i="20" s="1"/>
  <c r="EFG244" i="20" s="1"/>
  <c r="EFC244" i="20" s="1"/>
  <c r="EFN244" i="20"/>
  <c r="EFJ244" i="20" l="1"/>
  <c r="EFF244" i="20" s="1"/>
  <c r="EFB244" i="20" s="1"/>
  <c r="EEX244" i="20" s="1"/>
  <c r="EFI244" i="20"/>
  <c r="EFE244" i="20" l="1"/>
  <c r="EFA244" i="20" s="1"/>
  <c r="EEW244" i="20" s="1"/>
  <c r="EES244" i="20" s="1"/>
  <c r="EFD244" i="20"/>
  <c r="EEZ244" i="20" l="1"/>
  <c r="EEV244" i="20" s="1"/>
  <c r="EER244" i="20" s="1"/>
  <c r="EEN244" i="20" s="1"/>
  <c r="EEY244" i="20"/>
  <c r="EEU244" i="20" l="1"/>
  <c r="EEQ244" i="20" s="1"/>
  <c r="EEM244" i="20" s="1"/>
  <c r="EEI244" i="20" s="1"/>
  <c r="EET244" i="20"/>
  <c r="EEP244" i="20" l="1"/>
  <c r="EEL244" i="20" s="1"/>
  <c r="EEH244" i="20" s="1"/>
  <c r="EED244" i="20" s="1"/>
  <c r="EEO244" i="20"/>
  <c r="EEK244" i="20" l="1"/>
  <c r="EEG244" i="20" s="1"/>
  <c r="EEC244" i="20" s="1"/>
  <c r="EDY244" i="20" s="1"/>
  <c r="EEJ244" i="20"/>
  <c r="EEF244" i="20" l="1"/>
  <c r="EEB244" i="20" s="1"/>
  <c r="EDX244" i="20" s="1"/>
  <c r="EDT244" i="20" s="1"/>
  <c r="EEE244" i="20"/>
  <c r="EEA244" i="20" l="1"/>
  <c r="EDW244" i="20" s="1"/>
  <c r="EDS244" i="20" s="1"/>
  <c r="EDO244" i="20" s="1"/>
  <c r="EDZ244" i="20"/>
  <c r="EDV244" i="20" l="1"/>
  <c r="EDR244" i="20" s="1"/>
  <c r="EDN244" i="20" s="1"/>
  <c r="EDJ244" i="20" s="1"/>
  <c r="EDU244" i="20"/>
  <c r="EDQ244" i="20" l="1"/>
  <c r="EDM244" i="20" s="1"/>
  <c r="EDI244" i="20" s="1"/>
  <c r="EDE244" i="20" s="1"/>
  <c r="EDP244" i="20"/>
  <c r="EDL244" i="20" l="1"/>
  <c r="EDH244" i="20" s="1"/>
  <c r="EDD244" i="20" s="1"/>
  <c r="ECZ244" i="20" s="1"/>
  <c r="EDK244" i="20"/>
  <c r="EDG244" i="20" l="1"/>
  <c r="EDC244" i="20" s="1"/>
  <c r="ECY244" i="20" s="1"/>
  <c r="ECU244" i="20" s="1"/>
  <c r="EDF244" i="20"/>
  <c r="EDB244" i="20" l="1"/>
  <c r="ECX244" i="20" s="1"/>
  <c r="ECT244" i="20" s="1"/>
  <c r="ECP244" i="20" s="1"/>
  <c r="EDA244" i="20"/>
  <c r="ECW244" i="20" l="1"/>
  <c r="ECS244" i="20" s="1"/>
  <c r="ECO244" i="20" s="1"/>
  <c r="ECK244" i="20" s="1"/>
  <c r="ECV244" i="20"/>
  <c r="ECR244" i="20" l="1"/>
  <c r="ECN244" i="20" s="1"/>
  <c r="ECJ244" i="20" s="1"/>
  <c r="ECF244" i="20" s="1"/>
  <c r="ECQ244" i="20"/>
  <c r="ECM244" i="20" l="1"/>
  <c r="ECI244" i="20" s="1"/>
  <c r="ECE244" i="20" s="1"/>
  <c r="ECA244" i="20" s="1"/>
  <c r="ECL244" i="20"/>
  <c r="ECH244" i="20" l="1"/>
  <c r="ECD244" i="20" s="1"/>
  <c r="EBZ244" i="20" s="1"/>
  <c r="EBV244" i="20" s="1"/>
  <c r="ECG244" i="20"/>
  <c r="ECC244" i="20" l="1"/>
  <c r="EBY244" i="20" s="1"/>
  <c r="EBU244" i="20" s="1"/>
  <c r="EBQ244" i="20" s="1"/>
  <c r="ECB244" i="20"/>
  <c r="EBX244" i="20" l="1"/>
  <c r="EBT244" i="20" s="1"/>
  <c r="EBP244" i="20" s="1"/>
  <c r="EBL244" i="20" s="1"/>
  <c r="EBW244" i="20"/>
  <c r="EBS244" i="20" l="1"/>
  <c r="EBO244" i="20" s="1"/>
  <c r="EBK244" i="20" s="1"/>
  <c r="EBG244" i="20" s="1"/>
  <c r="EBR244" i="20"/>
  <c r="EBN244" i="20" l="1"/>
  <c r="EBJ244" i="20" s="1"/>
  <c r="EBF244" i="20" s="1"/>
  <c r="EBB244" i="20" s="1"/>
  <c r="EBM244" i="20"/>
  <c r="EBI244" i="20" l="1"/>
  <c r="EBE244" i="20" s="1"/>
  <c r="EBA244" i="20" s="1"/>
  <c r="EAW244" i="20" s="1"/>
  <c r="EBH244" i="20"/>
  <c r="EBD244" i="20" l="1"/>
  <c r="EAZ244" i="20" s="1"/>
  <c r="EAV244" i="20" s="1"/>
  <c r="EAR244" i="20" s="1"/>
  <c r="EBC244" i="20"/>
  <c r="EAY244" i="20" l="1"/>
  <c r="EAU244" i="20" s="1"/>
  <c r="EAQ244" i="20" s="1"/>
  <c r="EAM244" i="20" s="1"/>
  <c r="EAX244" i="20"/>
  <c r="EAT244" i="20" l="1"/>
  <c r="EAP244" i="20" s="1"/>
  <c r="EAL244" i="20" s="1"/>
  <c r="EAH244" i="20" s="1"/>
  <c r="EAS244" i="20"/>
  <c r="EAO244" i="20" l="1"/>
  <c r="EAK244" i="20" s="1"/>
  <c r="EAG244" i="20" s="1"/>
  <c r="EAC244" i="20" s="1"/>
  <c r="EAN244" i="20"/>
  <c r="EAJ244" i="20" l="1"/>
  <c r="EAF244" i="20" s="1"/>
  <c r="EAB244" i="20" s="1"/>
  <c r="DZX244" i="20" s="1"/>
  <c r="EAI244" i="20"/>
  <c r="EAE244" i="20" l="1"/>
  <c r="EAA244" i="20" s="1"/>
  <c r="DZW244" i="20" s="1"/>
  <c r="DZS244" i="20" s="1"/>
  <c r="EAD244" i="20"/>
  <c r="DZZ244" i="20" l="1"/>
  <c r="DZV244" i="20" s="1"/>
  <c r="DZR244" i="20" s="1"/>
  <c r="DZN244" i="20" s="1"/>
  <c r="DZY244" i="20"/>
  <c r="DZU244" i="20" l="1"/>
  <c r="DZQ244" i="20" s="1"/>
  <c r="DZM244" i="20" s="1"/>
  <c r="DZI244" i="20" s="1"/>
  <c r="DZT244" i="20"/>
  <c r="DZP244" i="20" l="1"/>
  <c r="DZL244" i="20" s="1"/>
  <c r="DZH244" i="20" s="1"/>
  <c r="DZD244" i="20" s="1"/>
  <c r="DZO244" i="20"/>
  <c r="DZK244" i="20" l="1"/>
  <c r="DZG244" i="20" s="1"/>
  <c r="DZC244" i="20" s="1"/>
  <c r="DYY244" i="20" s="1"/>
  <c r="DZJ244" i="20"/>
  <c r="DZF244" i="20" l="1"/>
  <c r="DZB244" i="20" s="1"/>
  <c r="DYX244" i="20" s="1"/>
  <c r="DYT244" i="20" s="1"/>
  <c r="DZE244" i="20"/>
  <c r="DZA244" i="20" l="1"/>
  <c r="DYW244" i="20" s="1"/>
  <c r="DYS244" i="20" s="1"/>
  <c r="DYO244" i="20" s="1"/>
  <c r="DYZ244" i="20"/>
  <c r="DYV244" i="20" l="1"/>
  <c r="DYR244" i="20" s="1"/>
  <c r="DYN244" i="20" s="1"/>
  <c r="DYJ244" i="20" s="1"/>
  <c r="DYU244" i="20"/>
  <c r="DYQ244" i="20" l="1"/>
  <c r="DYM244" i="20" s="1"/>
  <c r="DYI244" i="20" s="1"/>
  <c r="DYE244" i="20" s="1"/>
  <c r="DYP244" i="20"/>
  <c r="DYL244" i="20" l="1"/>
  <c r="DYH244" i="20" s="1"/>
  <c r="DYD244" i="20" s="1"/>
  <c r="DXZ244" i="20" s="1"/>
  <c r="DYK244" i="20"/>
  <c r="DYG244" i="20" l="1"/>
  <c r="DYC244" i="20" s="1"/>
  <c r="DXY244" i="20" s="1"/>
  <c r="DXU244" i="20" s="1"/>
  <c r="DYF244" i="20"/>
  <c r="DYB244" i="20" l="1"/>
  <c r="DXX244" i="20" s="1"/>
  <c r="DXT244" i="20" s="1"/>
  <c r="DXP244" i="20" s="1"/>
  <c r="DYA244" i="20"/>
  <c r="DXW244" i="20" l="1"/>
  <c r="DXS244" i="20" s="1"/>
  <c r="DXO244" i="20" s="1"/>
  <c r="DXK244" i="20" s="1"/>
  <c r="DXV244" i="20"/>
  <c r="DXR244" i="20" l="1"/>
  <c r="DXN244" i="20" s="1"/>
  <c r="DXJ244" i="20" s="1"/>
  <c r="DXF244" i="20" s="1"/>
  <c r="DXQ244" i="20"/>
  <c r="DXM244" i="20" l="1"/>
  <c r="DXI244" i="20" s="1"/>
  <c r="DXE244" i="20" s="1"/>
  <c r="DXA244" i="20" s="1"/>
  <c r="DXL244" i="20"/>
  <c r="DXH244" i="20" l="1"/>
  <c r="DXD244" i="20" s="1"/>
  <c r="DWZ244" i="20" s="1"/>
  <c r="DWV244" i="20" s="1"/>
  <c r="DXG244" i="20"/>
  <c r="DXC244" i="20" l="1"/>
  <c r="DWY244" i="20" s="1"/>
  <c r="DWU244" i="20" s="1"/>
  <c r="DWQ244" i="20" s="1"/>
  <c r="DXB244" i="20"/>
  <c r="DWX244" i="20" l="1"/>
  <c r="DWT244" i="20" s="1"/>
  <c r="DWP244" i="20" s="1"/>
  <c r="DWL244" i="20" s="1"/>
  <c r="DWW244" i="20"/>
  <c r="DWS244" i="20" l="1"/>
  <c r="DWO244" i="20" s="1"/>
  <c r="DWK244" i="20" s="1"/>
  <c r="DWG244" i="20" s="1"/>
  <c r="DWR244" i="20"/>
  <c r="DWN244" i="20" l="1"/>
  <c r="DWJ244" i="20" s="1"/>
  <c r="DWF244" i="20" s="1"/>
  <c r="DWB244" i="20" s="1"/>
  <c r="DWM244" i="20"/>
  <c r="DWI244" i="20" l="1"/>
  <c r="DWE244" i="20" s="1"/>
  <c r="DWA244" i="20" s="1"/>
  <c r="DVW244" i="20" s="1"/>
  <c r="DWH244" i="20"/>
  <c r="DWD244" i="20" l="1"/>
  <c r="DVZ244" i="20" s="1"/>
  <c r="DVV244" i="20" s="1"/>
  <c r="DVR244" i="20" s="1"/>
  <c r="DWC244" i="20"/>
  <c r="DVY244" i="20" l="1"/>
  <c r="DVU244" i="20" s="1"/>
  <c r="DVQ244" i="20" s="1"/>
  <c r="DVM244" i="20" s="1"/>
  <c r="DVX244" i="20"/>
  <c r="DVT244" i="20" l="1"/>
  <c r="DVP244" i="20" s="1"/>
  <c r="DVL244" i="20" s="1"/>
  <c r="DVH244" i="20" s="1"/>
  <c r="DVS244" i="20"/>
  <c r="DVO244" i="20" l="1"/>
  <c r="DVK244" i="20" s="1"/>
  <c r="DVG244" i="20" s="1"/>
  <c r="DVC244" i="20" s="1"/>
  <c r="DVN244" i="20"/>
  <c r="DVJ244" i="20" l="1"/>
  <c r="DVF244" i="20" s="1"/>
  <c r="DVB244" i="20" s="1"/>
  <c r="DUX244" i="20" s="1"/>
  <c r="DVI244" i="20"/>
  <c r="DVE244" i="20" l="1"/>
  <c r="DVA244" i="20" s="1"/>
  <c r="DUW244" i="20" s="1"/>
  <c r="DUS244" i="20" s="1"/>
  <c r="DVD244" i="20"/>
  <c r="DUZ244" i="20" l="1"/>
  <c r="DUV244" i="20" s="1"/>
  <c r="DUR244" i="20" s="1"/>
  <c r="DUN244" i="20" s="1"/>
  <c r="DUY244" i="20"/>
  <c r="DUU244" i="20" l="1"/>
  <c r="DUQ244" i="20" s="1"/>
  <c r="DUM244" i="20" s="1"/>
  <c r="DUI244" i="20" s="1"/>
  <c r="DUT244" i="20"/>
  <c r="DUP244" i="20" l="1"/>
  <c r="DUL244" i="20" s="1"/>
  <c r="DUH244" i="20" s="1"/>
  <c r="DUD244" i="20" s="1"/>
  <c r="DUO244" i="20"/>
  <c r="DUK244" i="20" l="1"/>
  <c r="DUG244" i="20" s="1"/>
  <c r="DUC244" i="20" s="1"/>
  <c r="DTY244" i="20" s="1"/>
  <c r="DUJ244" i="20"/>
  <c r="DUF244" i="20" l="1"/>
  <c r="DUB244" i="20" s="1"/>
  <c r="DTX244" i="20" s="1"/>
  <c r="DTT244" i="20" s="1"/>
  <c r="DUE244" i="20"/>
  <c r="DUA244" i="20" l="1"/>
  <c r="DTW244" i="20" s="1"/>
  <c r="DTS244" i="20" s="1"/>
  <c r="DTO244" i="20" s="1"/>
  <c r="DTZ244" i="20"/>
  <c r="DTV244" i="20" l="1"/>
  <c r="DTR244" i="20" s="1"/>
  <c r="DTN244" i="20" s="1"/>
  <c r="DTJ244" i="20" s="1"/>
  <c r="DTU244" i="20"/>
  <c r="DTQ244" i="20" l="1"/>
  <c r="DTM244" i="20" s="1"/>
  <c r="DTI244" i="20" s="1"/>
  <c r="DTE244" i="20" s="1"/>
  <c r="DTP244" i="20"/>
  <c r="DTL244" i="20" l="1"/>
  <c r="DTH244" i="20" s="1"/>
  <c r="DTD244" i="20" s="1"/>
  <c r="DSZ244" i="20" s="1"/>
  <c r="DTK244" i="20"/>
  <c r="DTG244" i="20" l="1"/>
  <c r="DTC244" i="20" s="1"/>
  <c r="DSY244" i="20" s="1"/>
  <c r="DSU244" i="20" s="1"/>
  <c r="DTF244" i="20"/>
  <c r="DTB244" i="20" l="1"/>
  <c r="DSX244" i="20" s="1"/>
  <c r="DST244" i="20" s="1"/>
  <c r="DSP244" i="20" s="1"/>
  <c r="DTA244" i="20"/>
  <c r="DSW244" i="20" l="1"/>
  <c r="DSS244" i="20" s="1"/>
  <c r="DSO244" i="20" s="1"/>
  <c r="DSK244" i="20" s="1"/>
  <c r="DSV244" i="20"/>
  <c r="DSR244" i="20" l="1"/>
  <c r="DSN244" i="20" s="1"/>
  <c r="DSJ244" i="20" s="1"/>
  <c r="DSF244" i="20" s="1"/>
  <c r="DSQ244" i="20"/>
  <c r="DSM244" i="20" l="1"/>
  <c r="DSI244" i="20" s="1"/>
  <c r="DSE244" i="20" s="1"/>
  <c r="DSA244" i="20" s="1"/>
  <c r="DSL244" i="20"/>
  <c r="DSH244" i="20" l="1"/>
  <c r="DSD244" i="20" s="1"/>
  <c r="DRZ244" i="20" s="1"/>
  <c r="DRV244" i="20" s="1"/>
  <c r="DSG244" i="20"/>
  <c r="DSC244" i="20" l="1"/>
  <c r="DRY244" i="20" s="1"/>
  <c r="DRU244" i="20" s="1"/>
  <c r="DRQ244" i="20" s="1"/>
  <c r="DSB244" i="20"/>
  <c r="DRX244" i="20" l="1"/>
  <c r="DRT244" i="20" s="1"/>
  <c r="DRP244" i="20" s="1"/>
  <c r="DRL244" i="20" s="1"/>
  <c r="DRW244" i="20"/>
  <c r="DRS244" i="20" l="1"/>
  <c r="DRO244" i="20" s="1"/>
  <c r="DRK244" i="20" s="1"/>
  <c r="DRG244" i="20" s="1"/>
  <c r="DRR244" i="20"/>
  <c r="DRN244" i="20" l="1"/>
  <c r="DRJ244" i="20" s="1"/>
  <c r="DRF244" i="20" s="1"/>
  <c r="DRB244" i="20" s="1"/>
  <c r="DRM244" i="20"/>
  <c r="DRI244" i="20" l="1"/>
  <c r="DRE244" i="20" s="1"/>
  <c r="DRA244" i="20" s="1"/>
  <c r="DQW244" i="20" s="1"/>
  <c r="DRH244" i="20"/>
  <c r="DRD244" i="20" l="1"/>
  <c r="DQZ244" i="20" s="1"/>
  <c r="DQV244" i="20" s="1"/>
  <c r="DQR244" i="20" s="1"/>
  <c r="DRC244" i="20"/>
  <c r="DQY244" i="20" l="1"/>
  <c r="DQU244" i="20" s="1"/>
  <c r="DQQ244" i="20" s="1"/>
  <c r="DQM244" i="20" s="1"/>
  <c r="DQX244" i="20"/>
  <c r="DQT244" i="20" l="1"/>
  <c r="DQP244" i="20" s="1"/>
  <c r="DQL244" i="20" s="1"/>
  <c r="DQH244" i="20" s="1"/>
  <c r="DQS244" i="20"/>
  <c r="DQO244" i="20" l="1"/>
  <c r="DQK244" i="20" s="1"/>
  <c r="DQG244" i="20" s="1"/>
  <c r="DQC244" i="20" s="1"/>
  <c r="DQN244" i="20"/>
  <c r="DQJ244" i="20" l="1"/>
  <c r="DQF244" i="20" s="1"/>
  <c r="DQB244" i="20" s="1"/>
  <c r="DPX244" i="20" s="1"/>
  <c r="DQI244" i="20"/>
  <c r="DQE244" i="20" l="1"/>
  <c r="DQA244" i="20" s="1"/>
  <c r="DPW244" i="20" s="1"/>
  <c r="DPS244" i="20" s="1"/>
  <c r="DQD244" i="20"/>
  <c r="DPZ244" i="20" l="1"/>
  <c r="DPV244" i="20" s="1"/>
  <c r="DPR244" i="20" s="1"/>
  <c r="DPN244" i="20" s="1"/>
  <c r="DPY244" i="20"/>
  <c r="DPU244" i="20" l="1"/>
  <c r="DPQ244" i="20" s="1"/>
  <c r="DPM244" i="20" s="1"/>
  <c r="DPI244" i="20" s="1"/>
  <c r="DPT244" i="20"/>
  <c r="DPP244" i="20" l="1"/>
  <c r="DPL244" i="20" s="1"/>
  <c r="DPH244" i="20" s="1"/>
  <c r="DPD244" i="20" s="1"/>
  <c r="DPO244" i="20"/>
  <c r="DPK244" i="20" l="1"/>
  <c r="DPG244" i="20" s="1"/>
  <c r="DPC244" i="20" s="1"/>
  <c r="DOY244" i="20" s="1"/>
  <c r="DPJ244" i="20"/>
  <c r="DPF244" i="20" l="1"/>
  <c r="DPB244" i="20" s="1"/>
  <c r="DOX244" i="20" s="1"/>
  <c r="DOT244" i="20" s="1"/>
  <c r="DPE244" i="20"/>
  <c r="DPA244" i="20" l="1"/>
  <c r="DOW244" i="20" s="1"/>
  <c r="DOS244" i="20" s="1"/>
  <c r="DOO244" i="20" s="1"/>
  <c r="DOZ244" i="20"/>
  <c r="DOV244" i="20" l="1"/>
  <c r="DOR244" i="20" s="1"/>
  <c r="DON244" i="20" s="1"/>
  <c r="DOJ244" i="20" s="1"/>
  <c r="DOU244" i="20"/>
  <c r="DOQ244" i="20" l="1"/>
  <c r="DOM244" i="20" s="1"/>
  <c r="DOI244" i="20" s="1"/>
  <c r="DOE244" i="20" s="1"/>
  <c r="DOP244" i="20"/>
  <c r="DOL244" i="20" l="1"/>
  <c r="DOH244" i="20" s="1"/>
  <c r="DOD244" i="20" s="1"/>
  <c r="DNZ244" i="20" s="1"/>
  <c r="DOK244" i="20"/>
  <c r="DOG244" i="20" l="1"/>
  <c r="DOC244" i="20" s="1"/>
  <c r="DNY244" i="20" s="1"/>
  <c r="DNU244" i="20" s="1"/>
  <c r="DOF244" i="20"/>
  <c r="DOB244" i="20" l="1"/>
  <c r="DNX244" i="20" s="1"/>
  <c r="DNT244" i="20" s="1"/>
  <c r="DNP244" i="20" s="1"/>
  <c r="DOA244" i="20"/>
  <c r="DNW244" i="20" l="1"/>
  <c r="DNS244" i="20" s="1"/>
  <c r="DNO244" i="20" s="1"/>
  <c r="DNK244" i="20" s="1"/>
  <c r="DNV244" i="20"/>
  <c r="DNR244" i="20" l="1"/>
  <c r="DNN244" i="20" s="1"/>
  <c r="DNJ244" i="20" s="1"/>
  <c r="DNF244" i="20" s="1"/>
  <c r="DNQ244" i="20"/>
  <c r="DNM244" i="20" l="1"/>
  <c r="DNI244" i="20" s="1"/>
  <c r="DNE244" i="20" s="1"/>
  <c r="DNA244" i="20" s="1"/>
  <c r="DNL244" i="20"/>
  <c r="DNH244" i="20" l="1"/>
  <c r="DND244" i="20" s="1"/>
  <c r="DMZ244" i="20" s="1"/>
  <c r="DMV244" i="20" s="1"/>
  <c r="DNG244" i="20"/>
  <c r="DNC244" i="20" l="1"/>
  <c r="DMY244" i="20" s="1"/>
  <c r="DMU244" i="20" s="1"/>
  <c r="DMQ244" i="20" s="1"/>
  <c r="DNB244" i="20"/>
  <c r="DMX244" i="20" l="1"/>
  <c r="DMT244" i="20" s="1"/>
  <c r="DMP244" i="20" s="1"/>
  <c r="DML244" i="20" s="1"/>
  <c r="DMW244" i="20"/>
  <c r="DMS244" i="20" l="1"/>
  <c r="DMO244" i="20" s="1"/>
  <c r="DMK244" i="20" s="1"/>
  <c r="DMG244" i="20" s="1"/>
  <c r="DMR244" i="20"/>
  <c r="DMN244" i="20" l="1"/>
  <c r="DMJ244" i="20" s="1"/>
  <c r="DMF244" i="20" s="1"/>
  <c r="DMB244" i="20" s="1"/>
  <c r="DMM244" i="20"/>
  <c r="DMI244" i="20" l="1"/>
  <c r="DME244" i="20" s="1"/>
  <c r="DMA244" i="20" s="1"/>
  <c r="DLW244" i="20" s="1"/>
  <c r="DMH244" i="20"/>
  <c r="DMD244" i="20" l="1"/>
  <c r="DLZ244" i="20" s="1"/>
  <c r="DLV244" i="20" s="1"/>
  <c r="DLR244" i="20" s="1"/>
  <c r="DMC244" i="20"/>
  <c r="DLY244" i="20" l="1"/>
  <c r="DLU244" i="20" s="1"/>
  <c r="DLQ244" i="20" s="1"/>
  <c r="DLM244" i="20" s="1"/>
  <c r="DLX244" i="20"/>
  <c r="DLT244" i="20" l="1"/>
  <c r="DLP244" i="20" s="1"/>
  <c r="DLL244" i="20" s="1"/>
  <c r="DLH244" i="20" s="1"/>
  <c r="DLS244" i="20"/>
  <c r="DLO244" i="20" l="1"/>
  <c r="DLK244" i="20" s="1"/>
  <c r="DLG244" i="20" s="1"/>
  <c r="DLC244" i="20" s="1"/>
  <c r="DLN244" i="20"/>
  <c r="DLJ244" i="20" l="1"/>
  <c r="DLF244" i="20" s="1"/>
  <c r="DLB244" i="20" s="1"/>
  <c r="DKX244" i="20" s="1"/>
  <c r="DLI244" i="20"/>
  <c r="DLE244" i="20" l="1"/>
  <c r="DLA244" i="20" s="1"/>
  <c r="DKW244" i="20" s="1"/>
  <c r="DKS244" i="20" s="1"/>
  <c r="DLD244" i="20"/>
  <c r="DKZ244" i="20" l="1"/>
  <c r="DKV244" i="20" s="1"/>
  <c r="DKR244" i="20" s="1"/>
  <c r="DKN244" i="20" s="1"/>
  <c r="DKY244" i="20"/>
  <c r="DKU244" i="20" l="1"/>
  <c r="DKQ244" i="20" s="1"/>
  <c r="DKM244" i="20" s="1"/>
  <c r="DKI244" i="20" s="1"/>
  <c r="DKT244" i="20"/>
  <c r="DKP244" i="20" l="1"/>
  <c r="DKL244" i="20" s="1"/>
  <c r="DKH244" i="20" s="1"/>
  <c r="DKD244" i="20" s="1"/>
  <c r="DKO244" i="20"/>
  <c r="DKK244" i="20" l="1"/>
  <c r="DKG244" i="20" s="1"/>
  <c r="DKC244" i="20" s="1"/>
  <c r="DJY244" i="20" s="1"/>
  <c r="DKJ244" i="20"/>
  <c r="DKF244" i="20" l="1"/>
  <c r="DKB244" i="20" s="1"/>
  <c r="DJX244" i="20" s="1"/>
  <c r="DJT244" i="20" s="1"/>
  <c r="DKE244" i="20"/>
  <c r="DKA244" i="20" l="1"/>
  <c r="DJW244" i="20" s="1"/>
  <c r="DJS244" i="20" s="1"/>
  <c r="DJO244" i="20" s="1"/>
  <c r="DJZ244" i="20"/>
  <c r="DJV244" i="20" l="1"/>
  <c r="DJR244" i="20" s="1"/>
  <c r="DJN244" i="20" s="1"/>
  <c r="DJJ244" i="20" s="1"/>
  <c r="DJU244" i="20"/>
  <c r="DJQ244" i="20" l="1"/>
  <c r="DJM244" i="20" s="1"/>
  <c r="DJI244" i="20" s="1"/>
  <c r="DJE244" i="20" s="1"/>
  <c r="DJP244" i="20"/>
  <c r="DJL244" i="20" l="1"/>
  <c r="DJH244" i="20" s="1"/>
  <c r="DJD244" i="20" s="1"/>
  <c r="DIZ244" i="20" s="1"/>
  <c r="DJK244" i="20"/>
  <c r="DJG244" i="20" l="1"/>
  <c r="DJC244" i="20" s="1"/>
  <c r="DIY244" i="20" s="1"/>
  <c r="DIU244" i="20" s="1"/>
  <c r="DJF244" i="20"/>
  <c r="DJB244" i="20" l="1"/>
  <c r="DIX244" i="20" s="1"/>
  <c r="DIT244" i="20" s="1"/>
  <c r="DIP244" i="20" s="1"/>
  <c r="DJA244" i="20"/>
  <c r="DIW244" i="20" l="1"/>
  <c r="DIS244" i="20" s="1"/>
  <c r="DIO244" i="20" s="1"/>
  <c r="DIK244" i="20" s="1"/>
  <c r="DIV244" i="20"/>
  <c r="DIR244" i="20" l="1"/>
  <c r="DIN244" i="20" s="1"/>
  <c r="DIJ244" i="20" s="1"/>
  <c r="DIF244" i="20" s="1"/>
  <c r="DIQ244" i="20"/>
  <c r="DIM244" i="20" l="1"/>
  <c r="DII244" i="20" s="1"/>
  <c r="DIE244" i="20" s="1"/>
  <c r="DIA244" i="20" s="1"/>
  <c r="DIL244" i="20"/>
  <c r="DIH244" i="20" l="1"/>
  <c r="DID244" i="20" s="1"/>
  <c r="DHZ244" i="20" s="1"/>
  <c r="DHV244" i="20" s="1"/>
  <c r="DIG244" i="20"/>
  <c r="DIC244" i="20" l="1"/>
  <c r="DHY244" i="20" s="1"/>
  <c r="DHU244" i="20" s="1"/>
  <c r="DHQ244" i="20" s="1"/>
  <c r="DIB244" i="20"/>
  <c r="DHX244" i="20" l="1"/>
  <c r="DHT244" i="20" s="1"/>
  <c r="DHP244" i="20" s="1"/>
  <c r="DHL244" i="20" s="1"/>
  <c r="DHW244" i="20"/>
  <c r="DHS244" i="20" l="1"/>
  <c r="DHO244" i="20" s="1"/>
  <c r="DHK244" i="20" s="1"/>
  <c r="DHG244" i="20" s="1"/>
  <c r="DHR244" i="20"/>
  <c r="DHN244" i="20" l="1"/>
  <c r="DHJ244" i="20" s="1"/>
  <c r="DHF244" i="20" s="1"/>
  <c r="DHB244" i="20" s="1"/>
  <c r="DHM244" i="20"/>
  <c r="DHI244" i="20" l="1"/>
  <c r="DHE244" i="20" s="1"/>
  <c r="DHA244" i="20" s="1"/>
  <c r="DGW244" i="20" s="1"/>
  <c r="DHH244" i="20"/>
  <c r="DHD244" i="20" l="1"/>
  <c r="DGZ244" i="20" s="1"/>
  <c r="DGV244" i="20" s="1"/>
  <c r="DGR244" i="20" s="1"/>
  <c r="DHC244" i="20"/>
  <c r="DGY244" i="20" l="1"/>
  <c r="DGU244" i="20" s="1"/>
  <c r="DGQ244" i="20" s="1"/>
  <c r="DGM244" i="20" s="1"/>
  <c r="DGX244" i="20"/>
  <c r="DGT244" i="20" l="1"/>
  <c r="DGP244" i="20" s="1"/>
  <c r="DGL244" i="20" s="1"/>
  <c r="DGH244" i="20" s="1"/>
  <c r="DGS244" i="20"/>
  <c r="DGO244" i="20" l="1"/>
  <c r="DGK244" i="20" s="1"/>
  <c r="DGG244" i="20" s="1"/>
  <c r="DGC244" i="20" s="1"/>
  <c r="DGN244" i="20"/>
  <c r="DGJ244" i="20" l="1"/>
  <c r="DGF244" i="20" s="1"/>
  <c r="DGB244" i="20" s="1"/>
  <c r="DFX244" i="20" s="1"/>
  <c r="DGI244" i="20"/>
  <c r="DGE244" i="20" l="1"/>
  <c r="DGA244" i="20" s="1"/>
  <c r="DFW244" i="20" s="1"/>
  <c r="DFS244" i="20" s="1"/>
  <c r="DGD244" i="20"/>
  <c r="DFZ244" i="20" l="1"/>
  <c r="DFV244" i="20" s="1"/>
  <c r="DFR244" i="20" s="1"/>
  <c r="DFN244" i="20" s="1"/>
  <c r="DFY244" i="20"/>
  <c r="DFU244" i="20" l="1"/>
  <c r="DFQ244" i="20" s="1"/>
  <c r="DFM244" i="20" s="1"/>
  <c r="DFI244" i="20" s="1"/>
  <c r="DFT244" i="20"/>
  <c r="DFP244" i="20" l="1"/>
  <c r="DFL244" i="20" s="1"/>
  <c r="DFH244" i="20" s="1"/>
  <c r="DFD244" i="20" s="1"/>
  <c r="DFO244" i="20"/>
  <c r="DFK244" i="20" l="1"/>
  <c r="DFG244" i="20" s="1"/>
  <c r="DFC244" i="20" s="1"/>
  <c r="DEY244" i="20" s="1"/>
  <c r="DFJ244" i="20"/>
  <c r="DFF244" i="20" l="1"/>
  <c r="DFB244" i="20" s="1"/>
  <c r="DEX244" i="20" s="1"/>
  <c r="DET244" i="20" s="1"/>
  <c r="DFE244" i="20"/>
  <c r="DFA244" i="20" l="1"/>
  <c r="DEW244" i="20" s="1"/>
  <c r="DES244" i="20" s="1"/>
  <c r="DEO244" i="20" s="1"/>
  <c r="DEZ244" i="20"/>
  <c r="DEV244" i="20" l="1"/>
  <c r="DER244" i="20" s="1"/>
  <c r="DEN244" i="20" s="1"/>
  <c r="DEJ244" i="20" s="1"/>
  <c r="DEU244" i="20"/>
  <c r="DEQ244" i="20" l="1"/>
  <c r="DEM244" i="20" s="1"/>
  <c r="DEI244" i="20" s="1"/>
  <c r="DEE244" i="20" s="1"/>
  <c r="DEP244" i="20"/>
  <c r="DEL244" i="20" l="1"/>
  <c r="DEH244" i="20" s="1"/>
  <c r="DED244" i="20" s="1"/>
  <c r="DDZ244" i="20" s="1"/>
  <c r="DEK244" i="20"/>
  <c r="DEG244" i="20" l="1"/>
  <c r="DEC244" i="20" s="1"/>
  <c r="DDY244" i="20" s="1"/>
  <c r="DDU244" i="20" s="1"/>
  <c r="DEF244" i="20"/>
  <c r="DEB244" i="20" l="1"/>
  <c r="DDX244" i="20" s="1"/>
  <c r="DDT244" i="20" s="1"/>
  <c r="DDP244" i="20" s="1"/>
  <c r="DEA244" i="20"/>
  <c r="DDW244" i="20" l="1"/>
  <c r="DDS244" i="20" s="1"/>
  <c r="DDO244" i="20" s="1"/>
  <c r="DDK244" i="20" s="1"/>
  <c r="DDV244" i="20"/>
  <c r="DDR244" i="20" l="1"/>
  <c r="DDN244" i="20" s="1"/>
  <c r="DDJ244" i="20" s="1"/>
  <c r="DDF244" i="20" s="1"/>
  <c r="DDQ244" i="20"/>
  <c r="DDM244" i="20" l="1"/>
  <c r="DDI244" i="20" s="1"/>
  <c r="DDE244" i="20" s="1"/>
  <c r="DDA244" i="20" s="1"/>
  <c r="DDL244" i="20"/>
  <c r="DDH244" i="20" l="1"/>
  <c r="DDD244" i="20" s="1"/>
  <c r="DCZ244" i="20" s="1"/>
  <c r="DCV244" i="20" s="1"/>
  <c r="DDG244" i="20"/>
  <c r="DDC244" i="20" l="1"/>
  <c r="DCY244" i="20" s="1"/>
  <c r="DCU244" i="20" s="1"/>
  <c r="DCQ244" i="20" s="1"/>
  <c r="DDB244" i="20"/>
  <c r="DCX244" i="20" l="1"/>
  <c r="DCT244" i="20" s="1"/>
  <c r="DCP244" i="20" s="1"/>
  <c r="DCL244" i="20" s="1"/>
  <c r="DCW244" i="20"/>
  <c r="DCS244" i="20" l="1"/>
  <c r="DCO244" i="20" s="1"/>
  <c r="DCK244" i="20" s="1"/>
  <c r="DCG244" i="20" s="1"/>
  <c r="DCR244" i="20"/>
  <c r="DCN244" i="20" l="1"/>
  <c r="DCJ244" i="20" s="1"/>
  <c r="DCF244" i="20" s="1"/>
  <c r="DCB244" i="20" s="1"/>
  <c r="DCM244" i="20"/>
  <c r="DCI244" i="20" l="1"/>
  <c r="DCE244" i="20" s="1"/>
  <c r="DCA244" i="20" s="1"/>
  <c r="DBW244" i="20" s="1"/>
  <c r="DCH244" i="20"/>
  <c r="DCD244" i="20" l="1"/>
  <c r="DBZ244" i="20" s="1"/>
  <c r="DBV244" i="20" s="1"/>
  <c r="DBR244" i="20" s="1"/>
  <c r="DCC244" i="20"/>
  <c r="DBY244" i="20" l="1"/>
  <c r="DBU244" i="20" s="1"/>
  <c r="DBQ244" i="20" s="1"/>
  <c r="DBM244" i="20" s="1"/>
  <c r="DBX244" i="20"/>
  <c r="DBT244" i="20" l="1"/>
  <c r="DBP244" i="20" s="1"/>
  <c r="DBL244" i="20" s="1"/>
  <c r="DBH244" i="20" s="1"/>
  <c r="DBS244" i="20"/>
  <c r="DBO244" i="20" l="1"/>
  <c r="DBK244" i="20" s="1"/>
  <c r="DBG244" i="20" s="1"/>
  <c r="DBC244" i="20" s="1"/>
  <c r="DBN244" i="20"/>
  <c r="DBJ244" i="20" l="1"/>
  <c r="DBF244" i="20" s="1"/>
  <c r="DBB244" i="20" s="1"/>
  <c r="DAX244" i="20" s="1"/>
  <c r="DBI244" i="20"/>
  <c r="DBE244" i="20" l="1"/>
  <c r="DBA244" i="20" s="1"/>
  <c r="DAW244" i="20" s="1"/>
  <c r="DAS244" i="20" s="1"/>
  <c r="DBD244" i="20"/>
  <c r="DAZ244" i="20" l="1"/>
  <c r="DAV244" i="20" s="1"/>
  <c r="DAR244" i="20" s="1"/>
  <c r="DAN244" i="20" s="1"/>
  <c r="DAY244" i="20"/>
  <c r="DAU244" i="20" l="1"/>
  <c r="DAQ244" i="20" s="1"/>
  <c r="DAM244" i="20" s="1"/>
  <c r="DAI244" i="20" s="1"/>
  <c r="DAT244" i="20"/>
  <c r="DAP244" i="20" l="1"/>
  <c r="DAL244" i="20" s="1"/>
  <c r="DAH244" i="20" s="1"/>
  <c r="DAD244" i="20" s="1"/>
  <c r="DAO244" i="20"/>
  <c r="DAK244" i="20" l="1"/>
  <c r="DAG244" i="20" s="1"/>
  <c r="DAC244" i="20" s="1"/>
  <c r="CZY244" i="20" s="1"/>
  <c r="DAJ244" i="20"/>
  <c r="DAF244" i="20" l="1"/>
  <c r="DAB244" i="20" s="1"/>
  <c r="CZX244" i="20" s="1"/>
  <c r="CZT244" i="20" s="1"/>
  <c r="DAE244" i="20"/>
  <c r="DAA244" i="20" l="1"/>
  <c r="CZW244" i="20" s="1"/>
  <c r="CZS244" i="20" s="1"/>
  <c r="CZO244" i="20" s="1"/>
  <c r="CZZ244" i="20"/>
  <c r="CZV244" i="20" l="1"/>
  <c r="CZR244" i="20" s="1"/>
  <c r="CZN244" i="20" s="1"/>
  <c r="CZJ244" i="20" s="1"/>
  <c r="CZU244" i="20"/>
  <c r="CZQ244" i="20" l="1"/>
  <c r="CZM244" i="20" s="1"/>
  <c r="CZI244" i="20" s="1"/>
  <c r="CZE244" i="20" s="1"/>
  <c r="CZP244" i="20"/>
  <c r="CZL244" i="20" l="1"/>
  <c r="CZH244" i="20" s="1"/>
  <c r="CZD244" i="20" s="1"/>
  <c r="CYZ244" i="20" s="1"/>
  <c r="CZK244" i="20"/>
  <c r="CZG244" i="20" l="1"/>
  <c r="CZC244" i="20" s="1"/>
  <c r="CYY244" i="20" s="1"/>
  <c r="CYU244" i="20" s="1"/>
  <c r="CZF244" i="20"/>
  <c r="CZB244" i="20" l="1"/>
  <c r="CYX244" i="20" s="1"/>
  <c r="CYT244" i="20" s="1"/>
  <c r="CYP244" i="20" s="1"/>
  <c r="CZA244" i="20"/>
  <c r="CYW244" i="20" l="1"/>
  <c r="CYS244" i="20" s="1"/>
  <c r="CYO244" i="20" s="1"/>
  <c r="CYK244" i="20" s="1"/>
  <c r="CYV244" i="20"/>
  <c r="CYR244" i="20" l="1"/>
  <c r="CYN244" i="20" s="1"/>
  <c r="CYJ244" i="20" s="1"/>
  <c r="CYF244" i="20" s="1"/>
  <c r="CYQ244" i="20"/>
  <c r="CYM244" i="20" l="1"/>
  <c r="CYI244" i="20" s="1"/>
  <c r="CYE244" i="20" s="1"/>
  <c r="CYA244" i="20" s="1"/>
  <c r="CYL244" i="20"/>
  <c r="CYH244" i="20" l="1"/>
  <c r="CYD244" i="20" s="1"/>
  <c r="CXZ244" i="20" s="1"/>
  <c r="CXV244" i="20" s="1"/>
  <c r="CYG244" i="20"/>
  <c r="CYC244" i="20" l="1"/>
  <c r="CXY244" i="20" s="1"/>
  <c r="CXU244" i="20" s="1"/>
  <c r="CXQ244" i="20" s="1"/>
  <c r="CYB244" i="20"/>
  <c r="CXX244" i="20" l="1"/>
  <c r="CXT244" i="20" s="1"/>
  <c r="CXP244" i="20" s="1"/>
  <c r="CXL244" i="20" s="1"/>
  <c r="CXW244" i="20"/>
  <c r="CXS244" i="20" l="1"/>
  <c r="CXO244" i="20" s="1"/>
  <c r="CXK244" i="20" s="1"/>
  <c r="CXG244" i="20" s="1"/>
  <c r="CXR244" i="20"/>
  <c r="CXN244" i="20" l="1"/>
  <c r="CXJ244" i="20" s="1"/>
  <c r="CXF244" i="20" s="1"/>
  <c r="CXB244" i="20" s="1"/>
  <c r="CXM244" i="20"/>
  <c r="CXI244" i="20" l="1"/>
  <c r="CXE244" i="20" s="1"/>
  <c r="CXA244" i="20" s="1"/>
  <c r="CWW244" i="20" s="1"/>
  <c r="CXH244" i="20"/>
  <c r="CXD244" i="20" l="1"/>
  <c r="CWZ244" i="20" s="1"/>
  <c r="CWV244" i="20" s="1"/>
  <c r="CWR244" i="20" s="1"/>
  <c r="CXC244" i="20"/>
  <c r="CWY244" i="20" l="1"/>
  <c r="CWU244" i="20" s="1"/>
  <c r="CWQ244" i="20" s="1"/>
  <c r="CWM244" i="20" s="1"/>
  <c r="CWX244" i="20"/>
  <c r="CWT244" i="20" l="1"/>
  <c r="CWP244" i="20" s="1"/>
  <c r="CWL244" i="20" s="1"/>
  <c r="CWH244" i="20" s="1"/>
  <c r="CWS244" i="20"/>
  <c r="CWO244" i="20" l="1"/>
  <c r="CWK244" i="20" s="1"/>
  <c r="CWG244" i="20" s="1"/>
  <c r="CWC244" i="20" s="1"/>
  <c r="CWN244" i="20"/>
  <c r="CWJ244" i="20" l="1"/>
  <c r="CWF244" i="20" s="1"/>
  <c r="CWB244" i="20" s="1"/>
  <c r="CVX244" i="20" s="1"/>
  <c r="CWI244" i="20"/>
  <c r="CWE244" i="20" l="1"/>
  <c r="CWA244" i="20" s="1"/>
  <c r="CVW244" i="20" s="1"/>
  <c r="CVS244" i="20" s="1"/>
  <c r="CWD244" i="20"/>
  <c r="CVZ244" i="20" l="1"/>
  <c r="CVV244" i="20" s="1"/>
  <c r="CVR244" i="20" s="1"/>
  <c r="CVN244" i="20" s="1"/>
  <c r="CVY244" i="20"/>
  <c r="CVU244" i="20" l="1"/>
  <c r="CVQ244" i="20" s="1"/>
  <c r="CVM244" i="20" s="1"/>
  <c r="CVI244" i="20" s="1"/>
  <c r="CVT244" i="20"/>
  <c r="CVP244" i="20" l="1"/>
  <c r="CVL244" i="20" s="1"/>
  <c r="CVH244" i="20" s="1"/>
  <c r="CVD244" i="20" s="1"/>
  <c r="CVO244" i="20"/>
  <c r="CVK244" i="20" l="1"/>
  <c r="CVG244" i="20" s="1"/>
  <c r="CVC244" i="20" s="1"/>
  <c r="CUY244" i="20" s="1"/>
  <c r="CVJ244" i="20"/>
  <c r="CVF244" i="20" l="1"/>
  <c r="CVB244" i="20" s="1"/>
  <c r="CUX244" i="20" s="1"/>
  <c r="CUT244" i="20" s="1"/>
  <c r="CVE244" i="20"/>
  <c r="CVA244" i="20" l="1"/>
  <c r="CUW244" i="20" s="1"/>
  <c r="CUS244" i="20" s="1"/>
  <c r="CUO244" i="20" s="1"/>
  <c r="CUZ244" i="20"/>
  <c r="CUV244" i="20" l="1"/>
  <c r="CUR244" i="20" s="1"/>
  <c r="CUN244" i="20" s="1"/>
  <c r="CUJ244" i="20" s="1"/>
  <c r="CUU244" i="20"/>
  <c r="CUQ244" i="20" l="1"/>
  <c r="CUM244" i="20" s="1"/>
  <c r="CUI244" i="20" s="1"/>
  <c r="CUE244" i="20" s="1"/>
  <c r="CUP244" i="20"/>
  <c r="CUL244" i="20" l="1"/>
  <c r="CUH244" i="20" s="1"/>
  <c r="CUD244" i="20" s="1"/>
  <c r="CTZ244" i="20" s="1"/>
  <c r="CUK244" i="20"/>
  <c r="CUG244" i="20" l="1"/>
  <c r="CUC244" i="20" s="1"/>
  <c r="CTY244" i="20" s="1"/>
  <c r="CTU244" i="20" s="1"/>
  <c r="CUF244" i="20"/>
  <c r="CUB244" i="20" l="1"/>
  <c r="CTX244" i="20" s="1"/>
  <c r="CTT244" i="20" s="1"/>
  <c r="CTP244" i="20" s="1"/>
  <c r="CUA244" i="20"/>
  <c r="CTW244" i="20" l="1"/>
  <c r="CTS244" i="20" s="1"/>
  <c r="CTO244" i="20" s="1"/>
  <c r="CTK244" i="20" s="1"/>
  <c r="CTV244" i="20"/>
  <c r="CTR244" i="20" l="1"/>
  <c r="CTN244" i="20" s="1"/>
  <c r="CTJ244" i="20" s="1"/>
  <c r="CTF244" i="20" s="1"/>
  <c r="CTQ244" i="20"/>
  <c r="CTM244" i="20" l="1"/>
  <c r="CTI244" i="20" s="1"/>
  <c r="CTE244" i="20" s="1"/>
  <c r="CTA244" i="20" s="1"/>
  <c r="CTL244" i="20"/>
  <c r="CTH244" i="20" l="1"/>
  <c r="CTD244" i="20" s="1"/>
  <c r="CSZ244" i="20" s="1"/>
  <c r="CSV244" i="20" s="1"/>
  <c r="CTG244" i="20"/>
  <c r="CTC244" i="20" l="1"/>
  <c r="CSY244" i="20" s="1"/>
  <c r="CSU244" i="20" s="1"/>
  <c r="CSQ244" i="20" s="1"/>
  <c r="CTB244" i="20"/>
  <c r="CSX244" i="20" l="1"/>
  <c r="CST244" i="20" s="1"/>
  <c r="CSP244" i="20" s="1"/>
  <c r="CSL244" i="20" s="1"/>
  <c r="CSW244" i="20"/>
  <c r="CSS244" i="20" l="1"/>
  <c r="CSO244" i="20" s="1"/>
  <c r="CSK244" i="20" s="1"/>
  <c r="CSG244" i="20" s="1"/>
  <c r="CSR244" i="20"/>
  <c r="CSN244" i="20" l="1"/>
  <c r="CSJ244" i="20" s="1"/>
  <c r="CSF244" i="20" s="1"/>
  <c r="CSB244" i="20" s="1"/>
  <c r="CSM244" i="20"/>
  <c r="CSI244" i="20" l="1"/>
  <c r="CSE244" i="20" s="1"/>
  <c r="CSA244" i="20" s="1"/>
  <c r="CRW244" i="20" s="1"/>
  <c r="CSH244" i="20"/>
  <c r="CSD244" i="20" l="1"/>
  <c r="CRZ244" i="20" s="1"/>
  <c r="CRV244" i="20" s="1"/>
  <c r="CRR244" i="20" s="1"/>
  <c r="CSC244" i="20"/>
  <c r="CRY244" i="20" l="1"/>
  <c r="CRU244" i="20" s="1"/>
  <c r="CRQ244" i="20" s="1"/>
  <c r="CRM244" i="20" s="1"/>
  <c r="CRX244" i="20"/>
  <c r="CRT244" i="20" l="1"/>
  <c r="CRP244" i="20" s="1"/>
  <c r="CRL244" i="20" s="1"/>
  <c r="CRH244" i="20" s="1"/>
  <c r="CRS244" i="20"/>
  <c r="CRO244" i="20" l="1"/>
  <c r="CRK244" i="20" s="1"/>
  <c r="CRG244" i="20" s="1"/>
  <c r="CRC244" i="20" s="1"/>
  <c r="CRN244" i="20"/>
  <c r="CRJ244" i="20" l="1"/>
  <c r="CRF244" i="20" s="1"/>
  <c r="CRB244" i="20" s="1"/>
  <c r="CQX244" i="20" s="1"/>
  <c r="CRI244" i="20"/>
  <c r="CRE244" i="20" l="1"/>
  <c r="CRA244" i="20" s="1"/>
  <c r="CQW244" i="20" s="1"/>
  <c r="CQS244" i="20" s="1"/>
  <c r="CRD244" i="20"/>
  <c r="CQZ244" i="20" l="1"/>
  <c r="CQV244" i="20" s="1"/>
  <c r="CQR244" i="20" s="1"/>
  <c r="CQN244" i="20" s="1"/>
  <c r="CQY244" i="20"/>
  <c r="CQU244" i="20" l="1"/>
  <c r="CQQ244" i="20" s="1"/>
  <c r="CQM244" i="20" s="1"/>
  <c r="CQI244" i="20" s="1"/>
  <c r="CQT244" i="20"/>
  <c r="CQP244" i="20" l="1"/>
  <c r="CQL244" i="20" s="1"/>
  <c r="CQH244" i="20" s="1"/>
  <c r="CQD244" i="20" s="1"/>
  <c r="CQO244" i="20"/>
  <c r="CQK244" i="20" l="1"/>
  <c r="CQG244" i="20" s="1"/>
  <c r="CQC244" i="20" s="1"/>
  <c r="CPY244" i="20" s="1"/>
  <c r="CQJ244" i="20"/>
  <c r="CQF244" i="20" l="1"/>
  <c r="CQB244" i="20" s="1"/>
  <c r="CPX244" i="20" s="1"/>
  <c r="CPT244" i="20" s="1"/>
  <c r="CQE244" i="20"/>
  <c r="CQA244" i="20" l="1"/>
  <c r="CPW244" i="20" s="1"/>
  <c r="CPS244" i="20" s="1"/>
  <c r="CPO244" i="20" s="1"/>
  <c r="CPZ244" i="20"/>
  <c r="CPV244" i="20" l="1"/>
  <c r="CPR244" i="20" s="1"/>
  <c r="CPN244" i="20" s="1"/>
  <c r="CPJ244" i="20" s="1"/>
  <c r="CPU244" i="20"/>
  <c r="CPQ244" i="20" l="1"/>
  <c r="CPM244" i="20" s="1"/>
  <c r="CPI244" i="20" s="1"/>
  <c r="CPE244" i="20" s="1"/>
  <c r="CPP244" i="20"/>
  <c r="CPL244" i="20" l="1"/>
  <c r="CPH244" i="20" s="1"/>
  <c r="CPD244" i="20" s="1"/>
  <c r="COZ244" i="20" s="1"/>
  <c r="CPK244" i="20"/>
  <c r="CPG244" i="20" l="1"/>
  <c r="CPC244" i="20" s="1"/>
  <c r="COY244" i="20" s="1"/>
  <c r="COU244" i="20" s="1"/>
  <c r="CPF244" i="20"/>
  <c r="CPB244" i="20" l="1"/>
  <c r="COX244" i="20" s="1"/>
  <c r="COT244" i="20" s="1"/>
  <c r="COP244" i="20" s="1"/>
  <c r="CPA244" i="20"/>
  <c r="COW244" i="20" l="1"/>
  <c r="COS244" i="20" s="1"/>
  <c r="COO244" i="20" s="1"/>
  <c r="COK244" i="20" s="1"/>
  <c r="COV244" i="20"/>
  <c r="COR244" i="20" l="1"/>
  <c r="CON244" i="20" s="1"/>
  <c r="COJ244" i="20" s="1"/>
  <c r="COF244" i="20" s="1"/>
  <c r="COQ244" i="20"/>
  <c r="COM244" i="20" l="1"/>
  <c r="COI244" i="20" s="1"/>
  <c r="COE244" i="20" s="1"/>
  <c r="COA244" i="20" s="1"/>
  <c r="COL244" i="20"/>
  <c r="COH244" i="20" l="1"/>
  <c r="COD244" i="20" s="1"/>
  <c r="CNZ244" i="20" s="1"/>
  <c r="CNV244" i="20" s="1"/>
  <c r="COG244" i="20"/>
  <c r="COC244" i="20" l="1"/>
  <c r="CNY244" i="20" s="1"/>
  <c r="CNU244" i="20" s="1"/>
  <c r="CNQ244" i="20" s="1"/>
  <c r="COB244" i="20"/>
  <c r="CNX244" i="20" l="1"/>
  <c r="CNT244" i="20" s="1"/>
  <c r="CNP244" i="20" s="1"/>
  <c r="CNL244" i="20" s="1"/>
  <c r="CNW244" i="20"/>
  <c r="CNS244" i="20" l="1"/>
  <c r="CNO244" i="20" s="1"/>
  <c r="CNK244" i="20" s="1"/>
  <c r="CNG244" i="20" s="1"/>
  <c r="CNR244" i="20"/>
  <c r="CNN244" i="20" l="1"/>
  <c r="CNJ244" i="20" s="1"/>
  <c r="CNF244" i="20" s="1"/>
  <c r="CNB244" i="20" s="1"/>
  <c r="CNM244" i="20"/>
  <c r="CNI244" i="20" l="1"/>
  <c r="CNE244" i="20" s="1"/>
  <c r="CNA244" i="20" s="1"/>
  <c r="CMW244" i="20" s="1"/>
  <c r="CNH244" i="20"/>
  <c r="CND244" i="20" l="1"/>
  <c r="CMZ244" i="20" s="1"/>
  <c r="CMV244" i="20" s="1"/>
  <c r="CMR244" i="20" s="1"/>
  <c r="CNC244" i="20"/>
  <c r="CMY244" i="20" l="1"/>
  <c r="CMU244" i="20" s="1"/>
  <c r="CMQ244" i="20" s="1"/>
  <c r="CMM244" i="20" s="1"/>
  <c r="CMX244" i="20"/>
  <c r="CMT244" i="20" l="1"/>
  <c r="CMP244" i="20" s="1"/>
  <c r="CML244" i="20" s="1"/>
  <c r="CMH244" i="20" s="1"/>
  <c r="CMS244" i="20"/>
  <c r="CMO244" i="20" l="1"/>
  <c r="CMK244" i="20" s="1"/>
  <c r="CMG244" i="20" s="1"/>
  <c r="CMC244" i="20" s="1"/>
  <c r="CMN244" i="20"/>
  <c r="CMJ244" i="20" l="1"/>
  <c r="CMF244" i="20" s="1"/>
  <c r="CMB244" i="20" s="1"/>
  <c r="CLX244" i="20" s="1"/>
  <c r="CMI244" i="20"/>
  <c r="CME244" i="20" l="1"/>
  <c r="CMA244" i="20" s="1"/>
  <c r="CLW244" i="20" s="1"/>
  <c r="CLS244" i="20" s="1"/>
  <c r="CMD244" i="20"/>
  <c r="CLZ244" i="20" l="1"/>
  <c r="CLV244" i="20" s="1"/>
  <c r="CLR244" i="20" s="1"/>
  <c r="CLN244" i="20" s="1"/>
  <c r="CLY244" i="20"/>
  <c r="CLU244" i="20" l="1"/>
  <c r="CLQ244" i="20" s="1"/>
  <c r="CLM244" i="20" s="1"/>
  <c r="CLI244" i="20" s="1"/>
  <c r="CLT244" i="20"/>
  <c r="CLP244" i="20" l="1"/>
  <c r="CLL244" i="20" s="1"/>
  <c r="CLH244" i="20" s="1"/>
  <c r="CLD244" i="20" s="1"/>
  <c r="CLO244" i="20"/>
  <c r="CLK244" i="20" l="1"/>
  <c r="CLG244" i="20" s="1"/>
  <c r="CLC244" i="20" s="1"/>
  <c r="CKY244" i="20" s="1"/>
  <c r="CLJ244" i="20"/>
  <c r="CLF244" i="20" l="1"/>
  <c r="CLB244" i="20" s="1"/>
  <c r="CKX244" i="20" s="1"/>
  <c r="CKT244" i="20" s="1"/>
  <c r="CLE244" i="20"/>
  <c r="CLA244" i="20" l="1"/>
  <c r="CKW244" i="20" s="1"/>
  <c r="CKS244" i="20" s="1"/>
  <c r="CKO244" i="20" s="1"/>
  <c r="CKZ244" i="20"/>
  <c r="CKV244" i="20" l="1"/>
  <c r="CKR244" i="20" s="1"/>
  <c r="CKN244" i="20" s="1"/>
  <c r="CKJ244" i="20" s="1"/>
  <c r="CKU244" i="20"/>
  <c r="CKQ244" i="20" l="1"/>
  <c r="CKM244" i="20" s="1"/>
  <c r="CKI244" i="20" s="1"/>
  <c r="CKE244" i="20" s="1"/>
  <c r="CKP244" i="20"/>
  <c r="CKL244" i="20" l="1"/>
  <c r="CKH244" i="20" s="1"/>
  <c r="CKD244" i="20" s="1"/>
  <c r="CJZ244" i="20" s="1"/>
  <c r="CKK244" i="20"/>
  <c r="CKG244" i="20" l="1"/>
  <c r="CKC244" i="20" s="1"/>
  <c r="CJY244" i="20" s="1"/>
  <c r="CJU244" i="20" s="1"/>
  <c r="CKF244" i="20"/>
  <c r="CKB244" i="20" l="1"/>
  <c r="CJX244" i="20" s="1"/>
  <c r="CJT244" i="20" s="1"/>
  <c r="CJP244" i="20" s="1"/>
  <c r="CKA244" i="20"/>
  <c r="CJW244" i="20" l="1"/>
  <c r="CJS244" i="20" s="1"/>
  <c r="CJO244" i="20" s="1"/>
  <c r="CJK244" i="20" s="1"/>
  <c r="CJV244" i="20"/>
  <c r="CJR244" i="20" l="1"/>
  <c r="CJN244" i="20" s="1"/>
  <c r="CJJ244" i="20" s="1"/>
  <c r="CJF244" i="20" s="1"/>
  <c r="CJQ244" i="20"/>
  <c r="CJM244" i="20" l="1"/>
  <c r="CJI244" i="20" s="1"/>
  <c r="CJE244" i="20" s="1"/>
  <c r="CJA244" i="20" s="1"/>
  <c r="CJL244" i="20"/>
  <c r="CJH244" i="20" l="1"/>
  <c r="CJD244" i="20" s="1"/>
  <c r="CIZ244" i="20" s="1"/>
  <c r="CIV244" i="20" s="1"/>
  <c r="CJG244" i="20"/>
  <c r="CJC244" i="20" l="1"/>
  <c r="CIY244" i="20" s="1"/>
  <c r="CIU244" i="20" s="1"/>
  <c r="CIQ244" i="20" s="1"/>
  <c r="CJB244" i="20"/>
  <c r="CIX244" i="20" l="1"/>
  <c r="CIT244" i="20" s="1"/>
  <c r="CIP244" i="20" s="1"/>
  <c r="CIL244" i="20" s="1"/>
  <c r="CIW244" i="20"/>
  <c r="CIS244" i="20" l="1"/>
  <c r="CIO244" i="20" s="1"/>
  <c r="CIK244" i="20" s="1"/>
  <c r="CIG244" i="20" s="1"/>
  <c r="CIR244" i="20"/>
  <c r="CIN244" i="20" l="1"/>
  <c r="CIJ244" i="20" s="1"/>
  <c r="CIF244" i="20" s="1"/>
  <c r="CIB244" i="20" s="1"/>
  <c r="CIM244" i="20"/>
  <c r="CII244" i="20" l="1"/>
  <c r="CIE244" i="20" s="1"/>
  <c r="CIA244" i="20" s="1"/>
  <c r="CHW244" i="20" s="1"/>
  <c r="CIH244" i="20"/>
  <c r="CID244" i="20" l="1"/>
  <c r="CHZ244" i="20" s="1"/>
  <c r="CHV244" i="20" s="1"/>
  <c r="CHR244" i="20" s="1"/>
  <c r="CIC244" i="20"/>
  <c r="CHY244" i="20" l="1"/>
  <c r="CHU244" i="20" s="1"/>
  <c r="CHQ244" i="20" s="1"/>
  <c r="CHM244" i="20" s="1"/>
  <c r="CHX244" i="20"/>
  <c r="CHT244" i="20" l="1"/>
  <c r="CHP244" i="20" s="1"/>
  <c r="CHL244" i="20" s="1"/>
  <c r="CHH244" i="20" s="1"/>
  <c r="CHS244" i="20"/>
  <c r="CHO244" i="20" l="1"/>
  <c r="CHK244" i="20" s="1"/>
  <c r="CHG244" i="20" s="1"/>
  <c r="CHC244" i="20" s="1"/>
  <c r="CHN244" i="20"/>
  <c r="CHJ244" i="20" l="1"/>
  <c r="CHF244" i="20" s="1"/>
  <c r="CHB244" i="20" s="1"/>
  <c r="CGX244" i="20" s="1"/>
  <c r="CHI244" i="20"/>
  <c r="CHE244" i="20" l="1"/>
  <c r="CHA244" i="20" s="1"/>
  <c r="CGW244" i="20" s="1"/>
  <c r="CGS244" i="20" s="1"/>
  <c r="CHD244" i="20"/>
  <c r="CGZ244" i="20" l="1"/>
  <c r="CGV244" i="20" s="1"/>
  <c r="CGR244" i="20" s="1"/>
  <c r="CGN244" i="20" s="1"/>
  <c r="CGY244" i="20"/>
  <c r="CGU244" i="20" l="1"/>
  <c r="CGQ244" i="20" s="1"/>
  <c r="CGM244" i="20" s="1"/>
  <c r="CGI244" i="20" s="1"/>
  <c r="CGT244" i="20"/>
  <c r="CGP244" i="20" l="1"/>
  <c r="CGL244" i="20" s="1"/>
  <c r="CGH244" i="20" s="1"/>
  <c r="CGD244" i="20" s="1"/>
  <c r="CGO244" i="20"/>
  <c r="CGK244" i="20" l="1"/>
  <c r="CGG244" i="20" s="1"/>
  <c r="CGC244" i="20" s="1"/>
  <c r="CFY244" i="20" s="1"/>
  <c r="CGJ244" i="20"/>
  <c r="CGF244" i="20" l="1"/>
  <c r="CGB244" i="20" s="1"/>
  <c r="CFX244" i="20" s="1"/>
  <c r="CFT244" i="20" s="1"/>
  <c r="CGE244" i="20"/>
  <c r="CGA244" i="20" l="1"/>
  <c r="CFW244" i="20" s="1"/>
  <c r="CFS244" i="20" s="1"/>
  <c r="CFO244" i="20" s="1"/>
  <c r="CFZ244" i="20"/>
  <c r="CFV244" i="20" l="1"/>
  <c r="CFR244" i="20" s="1"/>
  <c r="CFN244" i="20" s="1"/>
  <c r="CFJ244" i="20" s="1"/>
  <c r="CFU244" i="20"/>
  <c r="CFQ244" i="20" l="1"/>
  <c r="CFM244" i="20" s="1"/>
  <c r="CFI244" i="20" s="1"/>
  <c r="CFE244" i="20" s="1"/>
  <c r="CFP244" i="20"/>
  <c r="CFL244" i="20" l="1"/>
  <c r="CFH244" i="20" s="1"/>
  <c r="CFD244" i="20" s="1"/>
  <c r="CEZ244" i="20" s="1"/>
  <c r="CFK244" i="20"/>
  <c r="CFG244" i="20" l="1"/>
  <c r="CFC244" i="20" s="1"/>
  <c r="CEY244" i="20" s="1"/>
  <c r="CEU244" i="20" s="1"/>
  <c r="CFF244" i="20"/>
  <c r="CFB244" i="20" l="1"/>
  <c r="CEX244" i="20" s="1"/>
  <c r="CET244" i="20" s="1"/>
  <c r="CEP244" i="20" s="1"/>
  <c r="CFA244" i="20"/>
  <c r="CEW244" i="20" l="1"/>
  <c r="CES244" i="20" s="1"/>
  <c r="CEO244" i="20" s="1"/>
  <c r="CEK244" i="20" s="1"/>
  <c r="CEV244" i="20"/>
  <c r="CER244" i="20" l="1"/>
  <c r="CEN244" i="20" s="1"/>
  <c r="CEJ244" i="20" s="1"/>
  <c r="CEF244" i="20" s="1"/>
  <c r="CEQ244" i="20"/>
  <c r="CEM244" i="20" l="1"/>
  <c r="CEI244" i="20" s="1"/>
  <c r="CEE244" i="20" s="1"/>
  <c r="CEA244" i="20" s="1"/>
  <c r="CEL244" i="20"/>
  <c r="CEH244" i="20" l="1"/>
  <c r="CED244" i="20" s="1"/>
  <c r="CDZ244" i="20" s="1"/>
  <c r="CDV244" i="20" s="1"/>
  <c r="CEG244" i="20"/>
  <c r="CEC244" i="20" l="1"/>
  <c r="CDY244" i="20" s="1"/>
  <c r="CDU244" i="20" s="1"/>
  <c r="CDQ244" i="20" s="1"/>
  <c r="CEB244" i="20"/>
  <c r="CDX244" i="20" l="1"/>
  <c r="CDT244" i="20" s="1"/>
  <c r="CDP244" i="20" s="1"/>
  <c r="CDL244" i="20" s="1"/>
  <c r="CDW244" i="20"/>
  <c r="CDS244" i="20" l="1"/>
  <c r="CDO244" i="20" s="1"/>
  <c r="CDK244" i="20" s="1"/>
  <c r="CDG244" i="20" s="1"/>
  <c r="CDR244" i="20"/>
  <c r="CDN244" i="20" l="1"/>
  <c r="CDJ244" i="20" s="1"/>
  <c r="CDF244" i="20" s="1"/>
  <c r="CDB244" i="20" s="1"/>
  <c r="CDM244" i="20"/>
  <c r="CDI244" i="20" l="1"/>
  <c r="CDE244" i="20" s="1"/>
  <c r="CDA244" i="20" s="1"/>
  <c r="CCW244" i="20" s="1"/>
  <c r="CDH244" i="20"/>
  <c r="CDD244" i="20" l="1"/>
  <c r="CCZ244" i="20" s="1"/>
  <c r="CCV244" i="20" s="1"/>
  <c r="CCR244" i="20" s="1"/>
  <c r="CDC244" i="20"/>
  <c r="CCY244" i="20" l="1"/>
  <c r="CCU244" i="20" s="1"/>
  <c r="CCQ244" i="20" s="1"/>
  <c r="CCM244" i="20" s="1"/>
  <c r="CCX244" i="20"/>
  <c r="CCT244" i="20" l="1"/>
  <c r="CCP244" i="20" s="1"/>
  <c r="CCL244" i="20" s="1"/>
  <c r="CCH244" i="20" s="1"/>
  <c r="CCS244" i="20"/>
  <c r="CCO244" i="20" l="1"/>
  <c r="CCK244" i="20" s="1"/>
  <c r="CCG244" i="20" s="1"/>
  <c r="CCC244" i="20" s="1"/>
  <c r="CCN244" i="20"/>
  <c r="CCJ244" i="20" l="1"/>
  <c r="CCF244" i="20" s="1"/>
  <c r="CCB244" i="20" s="1"/>
  <c r="CBX244" i="20" s="1"/>
  <c r="CCI244" i="20"/>
  <c r="CCE244" i="20" l="1"/>
  <c r="CCA244" i="20" s="1"/>
  <c r="CBW244" i="20" s="1"/>
  <c r="CBS244" i="20" s="1"/>
  <c r="CCD244" i="20"/>
  <c r="CBZ244" i="20" l="1"/>
  <c r="CBV244" i="20" s="1"/>
  <c r="CBR244" i="20" s="1"/>
  <c r="CBN244" i="20" s="1"/>
  <c r="CBY244" i="20"/>
  <c r="CBU244" i="20" l="1"/>
  <c r="CBQ244" i="20" s="1"/>
  <c r="CBM244" i="20" s="1"/>
  <c r="CBI244" i="20" s="1"/>
  <c r="CBT244" i="20"/>
  <c r="CBP244" i="20" l="1"/>
  <c r="CBL244" i="20" s="1"/>
  <c r="CBH244" i="20" s="1"/>
  <c r="CBD244" i="20" s="1"/>
  <c r="CBO244" i="20"/>
  <c r="CBK244" i="20" l="1"/>
  <c r="CBG244" i="20" s="1"/>
  <c r="CBC244" i="20" s="1"/>
  <c r="CAY244" i="20" s="1"/>
  <c r="CBJ244" i="20"/>
  <c r="CBF244" i="20" l="1"/>
  <c r="CBB244" i="20" s="1"/>
  <c r="CAX244" i="20" s="1"/>
  <c r="CAT244" i="20" s="1"/>
  <c r="CBE244" i="20"/>
  <c r="CBA244" i="20" l="1"/>
  <c r="CAW244" i="20" s="1"/>
  <c r="CAS244" i="20" s="1"/>
  <c r="CAO244" i="20" s="1"/>
  <c r="CAZ244" i="20"/>
  <c r="CAV244" i="20" l="1"/>
  <c r="CAR244" i="20" s="1"/>
  <c r="CAN244" i="20" s="1"/>
  <c r="CAJ244" i="20" s="1"/>
  <c r="CAU244" i="20"/>
  <c r="CAQ244" i="20" l="1"/>
  <c r="CAM244" i="20" s="1"/>
  <c r="CAI244" i="20" s="1"/>
  <c r="CAE244" i="20" s="1"/>
  <c r="CAP244" i="20"/>
  <c r="CAL244" i="20" l="1"/>
  <c r="CAH244" i="20" s="1"/>
  <c r="CAD244" i="20" s="1"/>
  <c r="BZZ244" i="20" s="1"/>
  <c r="CAK244" i="20"/>
  <c r="CAG244" i="20" l="1"/>
  <c r="CAC244" i="20" s="1"/>
  <c r="BZY244" i="20" s="1"/>
  <c r="BZU244" i="20" s="1"/>
  <c r="CAF244" i="20"/>
  <c r="CAB244" i="20" l="1"/>
  <c r="BZX244" i="20" s="1"/>
  <c r="BZT244" i="20" s="1"/>
  <c r="BZP244" i="20" s="1"/>
  <c r="CAA244" i="20"/>
  <c r="BZW244" i="20" l="1"/>
  <c r="BZS244" i="20" s="1"/>
  <c r="BZO244" i="20" s="1"/>
  <c r="BZK244" i="20" s="1"/>
  <c r="BZV244" i="20"/>
  <c r="BZR244" i="20" l="1"/>
  <c r="BZN244" i="20" s="1"/>
  <c r="BZJ244" i="20" s="1"/>
  <c r="BZF244" i="20" s="1"/>
  <c r="BZQ244" i="20"/>
  <c r="BZM244" i="20" l="1"/>
  <c r="BZI244" i="20" s="1"/>
  <c r="BZE244" i="20" s="1"/>
  <c r="BZA244" i="20" s="1"/>
  <c r="BZL244" i="20"/>
  <c r="BZH244" i="20" l="1"/>
  <c r="BZD244" i="20" s="1"/>
  <c r="BYZ244" i="20" s="1"/>
  <c r="BYV244" i="20" s="1"/>
  <c r="BZG244" i="20"/>
  <c r="BZC244" i="20" l="1"/>
  <c r="BYY244" i="20" s="1"/>
  <c r="BYU244" i="20" s="1"/>
  <c r="BYQ244" i="20" s="1"/>
  <c r="BZB244" i="20"/>
  <c r="BYX244" i="20" l="1"/>
  <c r="BYT244" i="20" s="1"/>
  <c r="BYP244" i="20" s="1"/>
  <c r="BYL244" i="20" s="1"/>
  <c r="BYW244" i="20"/>
  <c r="BYS244" i="20" l="1"/>
  <c r="BYO244" i="20" s="1"/>
  <c r="BYK244" i="20" s="1"/>
  <c r="BYG244" i="20" s="1"/>
  <c r="BYR244" i="20"/>
  <c r="BYN244" i="20" l="1"/>
  <c r="BYJ244" i="20" s="1"/>
  <c r="BYF244" i="20" s="1"/>
  <c r="BYB244" i="20" s="1"/>
  <c r="BYM244" i="20"/>
  <c r="BYI244" i="20" l="1"/>
  <c r="BYE244" i="20" s="1"/>
  <c r="BYA244" i="20" s="1"/>
  <c r="BXW244" i="20" s="1"/>
  <c r="BYH244" i="20"/>
  <c r="BYD244" i="20" l="1"/>
  <c r="BXZ244" i="20" s="1"/>
  <c r="BXV244" i="20" s="1"/>
  <c r="BXR244" i="20" s="1"/>
  <c r="BYC244" i="20"/>
  <c r="BXY244" i="20" l="1"/>
  <c r="BXU244" i="20" s="1"/>
  <c r="BXQ244" i="20" s="1"/>
  <c r="BXM244" i="20" s="1"/>
  <c r="BXX244" i="20"/>
  <c r="BXT244" i="20" l="1"/>
  <c r="BXP244" i="20" s="1"/>
  <c r="BXL244" i="20" s="1"/>
  <c r="BXH244" i="20" s="1"/>
  <c r="BXS244" i="20"/>
  <c r="BXO244" i="20" l="1"/>
  <c r="BXK244" i="20" s="1"/>
  <c r="BXG244" i="20" s="1"/>
  <c r="BXC244" i="20" s="1"/>
  <c r="BXN244" i="20"/>
  <c r="BXJ244" i="20" l="1"/>
  <c r="BXF244" i="20" s="1"/>
  <c r="BXB244" i="20" s="1"/>
  <c r="BWX244" i="20" s="1"/>
  <c r="BXI244" i="20"/>
  <c r="BXE244" i="20" l="1"/>
  <c r="BXA244" i="20" s="1"/>
  <c r="BWW244" i="20" s="1"/>
  <c r="BWS244" i="20" s="1"/>
  <c r="BXD244" i="20"/>
  <c r="BWZ244" i="20" l="1"/>
  <c r="BWV244" i="20" s="1"/>
  <c r="BWR244" i="20" s="1"/>
  <c r="BWN244" i="20" s="1"/>
  <c r="BWY244" i="20"/>
  <c r="BWU244" i="20" l="1"/>
  <c r="BWQ244" i="20" s="1"/>
  <c r="BWM244" i="20" s="1"/>
  <c r="BWI244" i="20" s="1"/>
  <c r="BWT244" i="20"/>
  <c r="BWP244" i="20" l="1"/>
  <c r="BWL244" i="20" s="1"/>
  <c r="BWH244" i="20" s="1"/>
  <c r="BWD244" i="20" s="1"/>
  <c r="BWO244" i="20"/>
  <c r="BWK244" i="20" l="1"/>
  <c r="BWG244" i="20" s="1"/>
  <c r="BWC244" i="20" s="1"/>
  <c r="BVY244" i="20" s="1"/>
  <c r="BWJ244" i="20"/>
  <c r="BWF244" i="20" l="1"/>
  <c r="BWB244" i="20" s="1"/>
  <c r="BVX244" i="20" s="1"/>
  <c r="BVT244" i="20" s="1"/>
  <c r="BWE244" i="20"/>
  <c r="BWA244" i="20" l="1"/>
  <c r="BVW244" i="20" s="1"/>
  <c r="BVS244" i="20" s="1"/>
  <c r="BVO244" i="20" s="1"/>
  <c r="BVZ244" i="20"/>
  <c r="BVV244" i="20" l="1"/>
  <c r="BVR244" i="20" s="1"/>
  <c r="BVN244" i="20" s="1"/>
  <c r="BVJ244" i="20" s="1"/>
  <c r="BVU244" i="20"/>
  <c r="BVQ244" i="20" l="1"/>
  <c r="BVM244" i="20" s="1"/>
  <c r="BVI244" i="20" s="1"/>
  <c r="BVE244" i="20" s="1"/>
  <c r="BVP244" i="20"/>
  <c r="BVL244" i="20" l="1"/>
  <c r="BVH244" i="20" s="1"/>
  <c r="BVD244" i="20" s="1"/>
  <c r="BUZ244" i="20" s="1"/>
  <c r="BVK244" i="20"/>
  <c r="BVG244" i="20" l="1"/>
  <c r="BVC244" i="20" s="1"/>
  <c r="BUY244" i="20" s="1"/>
  <c r="BUU244" i="20" s="1"/>
  <c r="BVF244" i="20"/>
  <c r="BVB244" i="20" l="1"/>
  <c r="BUX244" i="20" s="1"/>
  <c r="BUT244" i="20" s="1"/>
  <c r="BUP244" i="20" s="1"/>
  <c r="BVA244" i="20"/>
  <c r="BUW244" i="20" l="1"/>
  <c r="BUS244" i="20" s="1"/>
  <c r="BUO244" i="20" s="1"/>
  <c r="BUK244" i="20" s="1"/>
  <c r="BUV244" i="20"/>
  <c r="BUR244" i="20" l="1"/>
  <c r="BUN244" i="20" s="1"/>
  <c r="BUJ244" i="20" s="1"/>
  <c r="BUF244" i="20" s="1"/>
  <c r="BUQ244" i="20"/>
  <c r="BUM244" i="20" l="1"/>
  <c r="BUI244" i="20" s="1"/>
  <c r="BUE244" i="20" s="1"/>
  <c r="BUA244" i="20" s="1"/>
  <c r="BUL244" i="20"/>
  <c r="BUH244" i="20" l="1"/>
  <c r="BUD244" i="20" s="1"/>
  <c r="BTZ244" i="20" s="1"/>
  <c r="BTV244" i="20" s="1"/>
  <c r="BUG244" i="20"/>
  <c r="BUC244" i="20" l="1"/>
  <c r="BTY244" i="20" s="1"/>
  <c r="BTU244" i="20" s="1"/>
  <c r="BTQ244" i="20" s="1"/>
  <c r="BUB244" i="20"/>
  <c r="BTX244" i="20" l="1"/>
  <c r="BTT244" i="20" s="1"/>
  <c r="BTP244" i="20" s="1"/>
  <c r="BTL244" i="20" s="1"/>
  <c r="BTW244" i="20"/>
  <c r="BTS244" i="20" l="1"/>
  <c r="BTO244" i="20" s="1"/>
  <c r="BTK244" i="20" s="1"/>
  <c r="BTG244" i="20" s="1"/>
  <c r="BTR244" i="20"/>
  <c r="BTN244" i="20" l="1"/>
  <c r="BTJ244" i="20" s="1"/>
  <c r="BTF244" i="20" s="1"/>
  <c r="BTB244" i="20" s="1"/>
  <c r="BTM244" i="20"/>
  <c r="BTI244" i="20" l="1"/>
  <c r="BTE244" i="20" s="1"/>
  <c r="BTA244" i="20" s="1"/>
  <c r="BSW244" i="20" s="1"/>
  <c r="BTH244" i="20"/>
  <c r="BTD244" i="20" l="1"/>
  <c r="BSZ244" i="20" s="1"/>
  <c r="BSV244" i="20" s="1"/>
  <c r="BSR244" i="20" s="1"/>
  <c r="BTC244" i="20"/>
  <c r="BSY244" i="20" l="1"/>
  <c r="BSU244" i="20" s="1"/>
  <c r="BSQ244" i="20" s="1"/>
  <c r="BSM244" i="20" s="1"/>
  <c r="BSX244" i="20"/>
  <c r="BST244" i="20" l="1"/>
  <c r="BSP244" i="20" s="1"/>
  <c r="BSL244" i="20" s="1"/>
  <c r="BSH244" i="20" s="1"/>
  <c r="BSS244" i="20"/>
  <c r="BSO244" i="20" l="1"/>
  <c r="BSK244" i="20" s="1"/>
  <c r="BSG244" i="20" s="1"/>
  <c r="BSC244" i="20" s="1"/>
  <c r="BSN244" i="20"/>
  <c r="BSJ244" i="20" l="1"/>
  <c r="BSF244" i="20" s="1"/>
  <c r="BSB244" i="20" s="1"/>
  <c r="BRX244" i="20" s="1"/>
  <c r="BSI244" i="20"/>
  <c r="BSE244" i="20" l="1"/>
  <c r="BSA244" i="20" s="1"/>
  <c r="BRW244" i="20" s="1"/>
  <c r="BRS244" i="20" s="1"/>
  <c r="BSD244" i="20"/>
  <c r="BRZ244" i="20" l="1"/>
  <c r="BRV244" i="20" s="1"/>
  <c r="BRR244" i="20" s="1"/>
  <c r="BRN244" i="20" s="1"/>
  <c r="BRY244" i="20"/>
  <c r="BRU244" i="20" l="1"/>
  <c r="BRQ244" i="20" s="1"/>
  <c r="BRM244" i="20" s="1"/>
  <c r="BRI244" i="20" s="1"/>
  <c r="BRT244" i="20"/>
  <c r="BRP244" i="20" l="1"/>
  <c r="BRL244" i="20" s="1"/>
  <c r="BRH244" i="20" s="1"/>
  <c r="BRD244" i="20" s="1"/>
  <c r="BRO244" i="20"/>
  <c r="BRK244" i="20" l="1"/>
  <c r="BRG244" i="20" s="1"/>
  <c r="BRC244" i="20" s="1"/>
  <c r="BQY244" i="20" s="1"/>
  <c r="BRJ244" i="20"/>
  <c r="BRF244" i="20" l="1"/>
  <c r="BRB244" i="20" s="1"/>
  <c r="BQX244" i="20" s="1"/>
  <c r="BQT244" i="20" s="1"/>
  <c r="BRE244" i="20"/>
  <c r="BRA244" i="20" l="1"/>
  <c r="BQW244" i="20" s="1"/>
  <c r="BQS244" i="20" s="1"/>
  <c r="BQO244" i="20" s="1"/>
  <c r="BQZ244" i="20"/>
  <c r="BQV244" i="20" l="1"/>
  <c r="BQR244" i="20" s="1"/>
  <c r="BQN244" i="20" s="1"/>
  <c r="BQJ244" i="20" s="1"/>
  <c r="BQU244" i="20"/>
  <c r="BQQ244" i="20" l="1"/>
  <c r="BQM244" i="20" s="1"/>
  <c r="BQI244" i="20" s="1"/>
  <c r="BQE244" i="20" s="1"/>
  <c r="BQP244" i="20"/>
  <c r="BQL244" i="20" l="1"/>
  <c r="BQH244" i="20" s="1"/>
  <c r="BQD244" i="20" s="1"/>
  <c r="BPZ244" i="20" s="1"/>
  <c r="BQK244" i="20"/>
  <c r="BQG244" i="20" l="1"/>
  <c r="BQC244" i="20" s="1"/>
  <c r="BPY244" i="20" s="1"/>
  <c r="BPU244" i="20" s="1"/>
  <c r="BQF244" i="20"/>
  <c r="BQB244" i="20" l="1"/>
  <c r="BPX244" i="20" s="1"/>
  <c r="BPT244" i="20" s="1"/>
  <c r="BPP244" i="20" s="1"/>
  <c r="BQA244" i="20"/>
  <c r="BPW244" i="20" l="1"/>
  <c r="BPS244" i="20" s="1"/>
  <c r="BPO244" i="20" s="1"/>
  <c r="BPK244" i="20" s="1"/>
  <c r="BPV244" i="20"/>
  <c r="BPR244" i="20" l="1"/>
  <c r="BPN244" i="20" s="1"/>
  <c r="BPJ244" i="20" s="1"/>
  <c r="BPF244" i="20" s="1"/>
  <c r="BPQ244" i="20"/>
  <c r="BPM244" i="20" l="1"/>
  <c r="BPI244" i="20" s="1"/>
  <c r="BPE244" i="20" s="1"/>
  <c r="BPA244" i="20" s="1"/>
  <c r="BPL244" i="20"/>
  <c r="BPH244" i="20" l="1"/>
  <c r="BPD244" i="20" s="1"/>
  <c r="BOZ244" i="20" s="1"/>
  <c r="BOV244" i="20" s="1"/>
  <c r="BPG244" i="20"/>
  <c r="BPC244" i="20" l="1"/>
  <c r="BOY244" i="20" s="1"/>
  <c r="BOU244" i="20" s="1"/>
  <c r="BOQ244" i="20" s="1"/>
  <c r="BPB244" i="20"/>
  <c r="BOX244" i="20" l="1"/>
  <c r="BOT244" i="20" s="1"/>
  <c r="BOP244" i="20" s="1"/>
  <c r="BOL244" i="20" s="1"/>
  <c r="BOW244" i="20"/>
  <c r="BOS244" i="20" l="1"/>
  <c r="BOO244" i="20" s="1"/>
  <c r="BOK244" i="20" s="1"/>
  <c r="BOG244" i="20" s="1"/>
  <c r="BOR244" i="20"/>
  <c r="BON244" i="20" l="1"/>
  <c r="BOJ244" i="20" s="1"/>
  <c r="BOF244" i="20" s="1"/>
  <c r="BOB244" i="20" s="1"/>
  <c r="BOM244" i="20"/>
  <c r="BOI244" i="20" l="1"/>
  <c r="BOE244" i="20" s="1"/>
  <c r="BOA244" i="20" s="1"/>
  <c r="BNW244" i="20" s="1"/>
  <c r="BOH244" i="20"/>
  <c r="BOD244" i="20" l="1"/>
  <c r="BNZ244" i="20" s="1"/>
  <c r="BNV244" i="20" s="1"/>
  <c r="BNR244" i="20" s="1"/>
  <c r="BOC244" i="20"/>
  <c r="BNY244" i="20" l="1"/>
  <c r="BNU244" i="20" s="1"/>
  <c r="BNQ244" i="20" s="1"/>
  <c r="BNM244" i="20" s="1"/>
  <c r="BNX244" i="20"/>
  <c r="BNT244" i="20" l="1"/>
  <c r="BNP244" i="20" s="1"/>
  <c r="BNL244" i="20" s="1"/>
  <c r="BNH244" i="20" s="1"/>
  <c r="BNS244" i="20"/>
  <c r="BNO244" i="20" l="1"/>
  <c r="BNK244" i="20" s="1"/>
  <c r="BNG244" i="20" s="1"/>
  <c r="BNC244" i="20" s="1"/>
  <c r="BNN244" i="20"/>
  <c r="BNJ244" i="20" l="1"/>
  <c r="BNF244" i="20" s="1"/>
  <c r="BNB244" i="20" s="1"/>
  <c r="BMX244" i="20" s="1"/>
  <c r="BNI244" i="20"/>
  <c r="BNE244" i="20" l="1"/>
  <c r="BNA244" i="20" s="1"/>
  <c r="BMW244" i="20" s="1"/>
  <c r="BMS244" i="20" s="1"/>
  <c r="BND244" i="20"/>
  <c r="BMZ244" i="20" l="1"/>
  <c r="BMV244" i="20" s="1"/>
  <c r="BMR244" i="20" s="1"/>
  <c r="BMN244" i="20" s="1"/>
  <c r="BMY244" i="20"/>
  <c r="BMU244" i="20" l="1"/>
  <c r="BMQ244" i="20" s="1"/>
  <c r="BMM244" i="20" s="1"/>
  <c r="BMI244" i="20" s="1"/>
  <c r="BMT244" i="20"/>
  <c r="BMP244" i="20" l="1"/>
  <c r="BML244" i="20" s="1"/>
  <c r="BMH244" i="20" s="1"/>
  <c r="BMD244" i="20" s="1"/>
  <c r="BMO244" i="20"/>
  <c r="BMK244" i="20" l="1"/>
  <c r="BMG244" i="20" s="1"/>
  <c r="BMC244" i="20" s="1"/>
  <c r="BLY244" i="20" s="1"/>
  <c r="BMJ244" i="20"/>
  <c r="BMF244" i="20" l="1"/>
  <c r="BMB244" i="20" s="1"/>
  <c r="BLX244" i="20" s="1"/>
  <c r="BLT244" i="20" s="1"/>
  <c r="BME244" i="20"/>
  <c r="BMA244" i="20" l="1"/>
  <c r="BLW244" i="20" s="1"/>
  <c r="BLS244" i="20" s="1"/>
  <c r="BLO244" i="20" s="1"/>
  <c r="BLZ244" i="20"/>
  <c r="BLV244" i="20" l="1"/>
  <c r="BLR244" i="20" s="1"/>
  <c r="BLN244" i="20" s="1"/>
  <c r="BLJ244" i="20" s="1"/>
  <c r="BLU244" i="20"/>
  <c r="BLQ244" i="20" l="1"/>
  <c r="BLM244" i="20" s="1"/>
  <c r="BLI244" i="20" s="1"/>
  <c r="BLE244" i="20" s="1"/>
  <c r="BLP244" i="20"/>
  <c r="BLL244" i="20" l="1"/>
  <c r="BLH244" i="20" s="1"/>
  <c r="BLD244" i="20" s="1"/>
  <c r="BKZ244" i="20" s="1"/>
  <c r="BLK244" i="20"/>
  <c r="BLG244" i="20" l="1"/>
  <c r="BLC244" i="20" s="1"/>
  <c r="BKY244" i="20" s="1"/>
  <c r="BKU244" i="20" s="1"/>
  <c r="BLF244" i="20"/>
  <c r="BLB244" i="20" l="1"/>
  <c r="BKX244" i="20" s="1"/>
  <c r="BKT244" i="20" s="1"/>
  <c r="BKP244" i="20" s="1"/>
  <c r="BLA244" i="20"/>
  <c r="BKW244" i="20" l="1"/>
  <c r="BKS244" i="20" s="1"/>
  <c r="BKO244" i="20" s="1"/>
  <c r="BKK244" i="20" s="1"/>
  <c r="BKV244" i="20"/>
  <c r="BKR244" i="20" l="1"/>
  <c r="BKN244" i="20" s="1"/>
  <c r="BKJ244" i="20" s="1"/>
  <c r="BKF244" i="20" s="1"/>
  <c r="BKQ244" i="20"/>
  <c r="BKM244" i="20" l="1"/>
  <c r="BKI244" i="20" s="1"/>
  <c r="BKE244" i="20" s="1"/>
  <c r="BKA244" i="20" s="1"/>
  <c r="BKL244" i="20"/>
  <c r="BKH244" i="20" l="1"/>
  <c r="BKD244" i="20" s="1"/>
  <c r="BJZ244" i="20" s="1"/>
  <c r="BJV244" i="20" s="1"/>
  <c r="BKG244" i="20"/>
  <c r="BKC244" i="20" l="1"/>
  <c r="BJY244" i="20" s="1"/>
  <c r="BJU244" i="20" s="1"/>
  <c r="BJQ244" i="20" s="1"/>
  <c r="BKB244" i="20"/>
  <c r="BJX244" i="20" l="1"/>
  <c r="BJT244" i="20" s="1"/>
  <c r="BJP244" i="20" s="1"/>
  <c r="BJL244" i="20" s="1"/>
  <c r="BJW244" i="20"/>
  <c r="BJS244" i="20" l="1"/>
  <c r="BJO244" i="20" s="1"/>
  <c r="BJK244" i="20" s="1"/>
  <c r="BJG244" i="20" s="1"/>
  <c r="BJR244" i="20"/>
  <c r="BJN244" i="20" l="1"/>
  <c r="BJJ244" i="20" s="1"/>
  <c r="BJF244" i="20" s="1"/>
  <c r="BJB244" i="20" s="1"/>
  <c r="BJM244" i="20"/>
  <c r="BJI244" i="20" l="1"/>
  <c r="BJE244" i="20" s="1"/>
  <c r="BJA244" i="20" s="1"/>
  <c r="BIW244" i="20" s="1"/>
  <c r="BJH244" i="20"/>
  <c r="BJD244" i="20" l="1"/>
  <c r="BIZ244" i="20" s="1"/>
  <c r="BIV244" i="20" s="1"/>
  <c r="BIR244" i="20" s="1"/>
  <c r="BJC244" i="20"/>
  <c r="BIY244" i="20" l="1"/>
  <c r="BIU244" i="20" s="1"/>
  <c r="BIQ244" i="20" s="1"/>
  <c r="BIM244" i="20" s="1"/>
  <c r="BIX244" i="20"/>
  <c r="BIT244" i="20" l="1"/>
  <c r="BIP244" i="20" s="1"/>
  <c r="BIL244" i="20" s="1"/>
  <c r="BIH244" i="20" s="1"/>
  <c r="BIS244" i="20"/>
  <c r="BIO244" i="20" l="1"/>
  <c r="BIK244" i="20" s="1"/>
  <c r="BIG244" i="20" s="1"/>
  <c r="BIC244" i="20" s="1"/>
  <c r="BIN244" i="20"/>
  <c r="BIJ244" i="20" l="1"/>
  <c r="BIF244" i="20" s="1"/>
  <c r="BIB244" i="20" s="1"/>
  <c r="BHX244" i="20" s="1"/>
  <c r="BII244" i="20"/>
  <c r="BIE244" i="20" l="1"/>
  <c r="BIA244" i="20" s="1"/>
  <c r="BHW244" i="20" s="1"/>
  <c r="BHS244" i="20" s="1"/>
  <c r="BID244" i="20"/>
  <c r="BHZ244" i="20" l="1"/>
  <c r="BHV244" i="20" s="1"/>
  <c r="BHR244" i="20" s="1"/>
  <c r="BHN244" i="20" s="1"/>
  <c r="BHY244" i="20"/>
  <c r="BHU244" i="20" l="1"/>
  <c r="BHQ244" i="20" s="1"/>
  <c r="BHM244" i="20" s="1"/>
  <c r="BHI244" i="20" s="1"/>
  <c r="BHT244" i="20"/>
  <c r="BHP244" i="20" l="1"/>
  <c r="BHL244" i="20" s="1"/>
  <c r="BHH244" i="20" s="1"/>
  <c r="BHD244" i="20" s="1"/>
  <c r="BHO244" i="20"/>
  <c r="BHK244" i="20" l="1"/>
  <c r="BHG244" i="20" s="1"/>
  <c r="BHC244" i="20" s="1"/>
  <c r="BGY244" i="20" s="1"/>
  <c r="BHJ244" i="20"/>
  <c r="BHF244" i="20" l="1"/>
  <c r="BHB244" i="20" s="1"/>
  <c r="BGX244" i="20" s="1"/>
  <c r="BGT244" i="20" s="1"/>
  <c r="BHE244" i="20"/>
  <c r="BHA244" i="20" l="1"/>
  <c r="BGW244" i="20" s="1"/>
  <c r="BGS244" i="20" s="1"/>
  <c r="BGO244" i="20" s="1"/>
  <c r="BGZ244" i="20"/>
  <c r="BGV244" i="20" l="1"/>
  <c r="BGR244" i="20" s="1"/>
  <c r="BGN244" i="20" s="1"/>
  <c r="BGJ244" i="20" s="1"/>
  <c r="BGU244" i="20"/>
  <c r="BGQ244" i="20" l="1"/>
  <c r="BGM244" i="20" s="1"/>
  <c r="BGI244" i="20" s="1"/>
  <c r="BGE244" i="20" s="1"/>
  <c r="BGP244" i="20"/>
  <c r="BGL244" i="20" l="1"/>
  <c r="BGH244" i="20" s="1"/>
  <c r="BGD244" i="20" s="1"/>
  <c r="BFZ244" i="20" s="1"/>
  <c r="BGK244" i="20"/>
  <c r="BGG244" i="20" l="1"/>
  <c r="BGC244" i="20" s="1"/>
  <c r="BFY244" i="20" s="1"/>
  <c r="BFU244" i="20" s="1"/>
  <c r="BGF244" i="20"/>
  <c r="BGB244" i="20" l="1"/>
  <c r="BFX244" i="20" s="1"/>
  <c r="BFT244" i="20" s="1"/>
  <c r="BFP244" i="20" s="1"/>
  <c r="BGA244" i="20"/>
  <c r="BFW244" i="20" l="1"/>
  <c r="BFS244" i="20" s="1"/>
  <c r="BFO244" i="20" s="1"/>
  <c r="BFK244" i="20" s="1"/>
  <c r="BFV244" i="20"/>
  <c r="BFR244" i="20" l="1"/>
  <c r="BFN244" i="20" s="1"/>
  <c r="BFJ244" i="20" s="1"/>
  <c r="BFF244" i="20" s="1"/>
  <c r="BFQ244" i="20"/>
  <c r="BFM244" i="20" l="1"/>
  <c r="BFI244" i="20" s="1"/>
  <c r="BFE244" i="20" s="1"/>
  <c r="BFA244" i="20" s="1"/>
  <c r="BFL244" i="20"/>
  <c r="BFH244" i="20" l="1"/>
  <c r="BFD244" i="20" s="1"/>
  <c r="BEZ244" i="20" s="1"/>
  <c r="BEV244" i="20" s="1"/>
  <c r="BFG244" i="20"/>
  <c r="BFC244" i="20" l="1"/>
  <c r="BEY244" i="20" s="1"/>
  <c r="BEU244" i="20" s="1"/>
  <c r="BEQ244" i="20" s="1"/>
  <c r="BFB244" i="20"/>
  <c r="BEX244" i="20" l="1"/>
  <c r="BET244" i="20" s="1"/>
  <c r="BEP244" i="20" s="1"/>
  <c r="BEL244" i="20" s="1"/>
  <c r="BEW244" i="20"/>
  <c r="BES244" i="20" l="1"/>
  <c r="BEO244" i="20" s="1"/>
  <c r="BEK244" i="20" s="1"/>
  <c r="BEG244" i="20" s="1"/>
  <c r="BER244" i="20"/>
  <c r="BEN244" i="20" l="1"/>
  <c r="BEJ244" i="20" s="1"/>
  <c r="BEF244" i="20" s="1"/>
  <c r="BEB244" i="20" s="1"/>
  <c r="BEM244" i="20"/>
  <c r="BEI244" i="20" l="1"/>
  <c r="BEE244" i="20" s="1"/>
  <c r="BEA244" i="20" s="1"/>
  <c r="BDW244" i="20" s="1"/>
  <c r="BEH244" i="20"/>
  <c r="BED244" i="20" l="1"/>
  <c r="BDZ244" i="20" s="1"/>
  <c r="BDV244" i="20" s="1"/>
  <c r="BDR244" i="20" s="1"/>
  <c r="BEC244" i="20"/>
  <c r="BDY244" i="20" l="1"/>
  <c r="BDU244" i="20" s="1"/>
  <c r="BDQ244" i="20" s="1"/>
  <c r="BDM244" i="20" s="1"/>
  <c r="BDX244" i="20"/>
  <c r="BDT244" i="20" l="1"/>
  <c r="BDP244" i="20" s="1"/>
  <c r="BDL244" i="20" s="1"/>
  <c r="BDH244" i="20" s="1"/>
  <c r="BDS244" i="20"/>
  <c r="BDO244" i="20" l="1"/>
  <c r="BDK244" i="20" s="1"/>
  <c r="BDG244" i="20" s="1"/>
  <c r="BDC244" i="20" s="1"/>
  <c r="BDN244" i="20"/>
  <c r="BDJ244" i="20" l="1"/>
  <c r="BDF244" i="20" s="1"/>
  <c r="BDB244" i="20" s="1"/>
  <c r="BCX244" i="20" s="1"/>
  <c r="BDI244" i="20"/>
  <c r="BDE244" i="20" l="1"/>
  <c r="BDA244" i="20" s="1"/>
  <c r="BCW244" i="20" s="1"/>
  <c r="BCS244" i="20" s="1"/>
  <c r="BDD244" i="20"/>
  <c r="BCZ244" i="20" l="1"/>
  <c r="BCV244" i="20" s="1"/>
  <c r="BCR244" i="20" s="1"/>
  <c r="BCN244" i="20" s="1"/>
  <c r="BCY244" i="20"/>
  <c r="BCU244" i="20" l="1"/>
  <c r="BCQ244" i="20" s="1"/>
  <c r="BCM244" i="20" s="1"/>
  <c r="BCI244" i="20" s="1"/>
  <c r="BCT244" i="20"/>
  <c r="BCP244" i="20" l="1"/>
  <c r="BCL244" i="20" s="1"/>
  <c r="BCH244" i="20" s="1"/>
  <c r="BCD244" i="20" s="1"/>
  <c r="BCO244" i="20"/>
  <c r="BCK244" i="20" l="1"/>
  <c r="BCG244" i="20" s="1"/>
  <c r="BCC244" i="20" s="1"/>
  <c r="BBY244" i="20" s="1"/>
  <c r="BCJ244" i="20"/>
  <c r="BCF244" i="20" l="1"/>
  <c r="BCB244" i="20" s="1"/>
  <c r="BBX244" i="20" s="1"/>
  <c r="BBT244" i="20" s="1"/>
  <c r="BCE244" i="20"/>
  <c r="BCA244" i="20" l="1"/>
  <c r="BBW244" i="20" s="1"/>
  <c r="BBS244" i="20" s="1"/>
  <c r="BBO244" i="20" s="1"/>
  <c r="BBZ244" i="20"/>
  <c r="BBV244" i="20" l="1"/>
  <c r="BBR244" i="20" s="1"/>
  <c r="BBN244" i="20" s="1"/>
  <c r="BBJ244" i="20" s="1"/>
  <c r="BBU244" i="20"/>
  <c r="BBQ244" i="20" l="1"/>
  <c r="BBM244" i="20" s="1"/>
  <c r="BBI244" i="20" s="1"/>
  <c r="BBE244" i="20" s="1"/>
  <c r="BBP244" i="20"/>
  <c r="BBL244" i="20" l="1"/>
  <c r="BBH244" i="20" s="1"/>
  <c r="BBD244" i="20" s="1"/>
  <c r="BAZ244" i="20" s="1"/>
  <c r="BBK244" i="20"/>
  <c r="BBG244" i="20" l="1"/>
  <c r="BBC244" i="20" s="1"/>
  <c r="BAY244" i="20" s="1"/>
  <c r="BAU244" i="20" s="1"/>
  <c r="BBF244" i="20"/>
  <c r="BBB244" i="20" l="1"/>
  <c r="BAX244" i="20" s="1"/>
  <c r="BAT244" i="20" s="1"/>
  <c r="BAP244" i="20" s="1"/>
  <c r="BBA244" i="20"/>
  <c r="BAW244" i="20" l="1"/>
  <c r="BAS244" i="20" s="1"/>
  <c r="BAO244" i="20" s="1"/>
  <c r="BAK244" i="20" s="1"/>
  <c r="BAV244" i="20"/>
  <c r="BAR244" i="20" l="1"/>
  <c r="BAN244" i="20" s="1"/>
  <c r="BAJ244" i="20" s="1"/>
  <c r="BAF244" i="20" s="1"/>
  <c r="BAQ244" i="20"/>
  <c r="BAM244" i="20" l="1"/>
  <c r="BAI244" i="20" s="1"/>
  <c r="BAE244" i="20" s="1"/>
  <c r="BAA244" i="20" s="1"/>
  <c r="BAL244" i="20"/>
  <c r="BAH244" i="20" l="1"/>
  <c r="BAD244" i="20" s="1"/>
  <c r="AZZ244" i="20" s="1"/>
  <c r="AZV244" i="20" s="1"/>
  <c r="BAG244" i="20"/>
  <c r="BAC244" i="20" l="1"/>
  <c r="AZY244" i="20" s="1"/>
  <c r="AZU244" i="20" s="1"/>
  <c r="AZQ244" i="20" s="1"/>
  <c r="BAB244" i="20"/>
  <c r="AZX244" i="20" l="1"/>
  <c r="AZT244" i="20" s="1"/>
  <c r="AZP244" i="20" s="1"/>
  <c r="AZL244" i="20" s="1"/>
  <c r="AZW244" i="20"/>
  <c r="AZS244" i="20" l="1"/>
  <c r="AZO244" i="20" s="1"/>
  <c r="AZK244" i="20" s="1"/>
  <c r="AZG244" i="20" s="1"/>
  <c r="AZR244" i="20"/>
  <c r="AZN244" i="20" l="1"/>
  <c r="AZJ244" i="20" s="1"/>
  <c r="AZF244" i="20" s="1"/>
  <c r="AZB244" i="20" s="1"/>
  <c r="AZM244" i="20"/>
  <c r="AZI244" i="20" l="1"/>
  <c r="AZE244" i="20" s="1"/>
  <c r="AZA244" i="20" s="1"/>
  <c r="AYW244" i="20" s="1"/>
  <c r="AZH244" i="20"/>
  <c r="AZD244" i="20" l="1"/>
  <c r="AYZ244" i="20" s="1"/>
  <c r="AYV244" i="20" s="1"/>
  <c r="AYR244" i="20" s="1"/>
  <c r="AZC244" i="20"/>
  <c r="AYY244" i="20" l="1"/>
  <c r="AYU244" i="20" s="1"/>
  <c r="AYQ244" i="20" s="1"/>
  <c r="AYM244" i="20" s="1"/>
  <c r="AYX244" i="20"/>
  <c r="AYT244" i="20" l="1"/>
  <c r="AYP244" i="20" s="1"/>
  <c r="AYL244" i="20" s="1"/>
  <c r="AYH244" i="20" s="1"/>
  <c r="AYS244" i="20"/>
  <c r="AYO244" i="20" l="1"/>
  <c r="AYK244" i="20" s="1"/>
  <c r="AYG244" i="20" s="1"/>
  <c r="AYC244" i="20" s="1"/>
  <c r="AYN244" i="20"/>
  <c r="AYJ244" i="20" l="1"/>
  <c r="AYF244" i="20" s="1"/>
  <c r="AYB244" i="20" s="1"/>
  <c r="AXX244" i="20" s="1"/>
  <c r="AYI244" i="20"/>
  <c r="AYE244" i="20" l="1"/>
  <c r="AYA244" i="20" s="1"/>
  <c r="AXW244" i="20" s="1"/>
  <c r="AXS244" i="20" s="1"/>
  <c r="AYD244" i="20"/>
  <c r="AXZ244" i="20" l="1"/>
  <c r="AXV244" i="20" s="1"/>
  <c r="AXR244" i="20" s="1"/>
  <c r="AXN244" i="20" s="1"/>
  <c r="AXY244" i="20"/>
  <c r="AXU244" i="20" l="1"/>
  <c r="AXQ244" i="20" s="1"/>
  <c r="AXM244" i="20" s="1"/>
  <c r="AXI244" i="20" s="1"/>
  <c r="AXT244" i="20"/>
  <c r="AXP244" i="20" l="1"/>
  <c r="AXL244" i="20" s="1"/>
  <c r="AXH244" i="20" s="1"/>
  <c r="AXD244" i="20" s="1"/>
  <c r="AXO244" i="20"/>
  <c r="AXK244" i="20" l="1"/>
  <c r="AXG244" i="20" s="1"/>
  <c r="AXC244" i="20" s="1"/>
  <c r="AWY244" i="20" s="1"/>
  <c r="AXJ244" i="20"/>
  <c r="AXF244" i="20" l="1"/>
  <c r="AXB244" i="20" s="1"/>
  <c r="AWX244" i="20" s="1"/>
  <c r="AWT244" i="20" s="1"/>
  <c r="AXE244" i="20"/>
  <c r="AXA244" i="20" l="1"/>
  <c r="AWW244" i="20" s="1"/>
  <c r="AWS244" i="20" s="1"/>
  <c r="AWO244" i="20" s="1"/>
  <c r="AWZ244" i="20"/>
  <c r="AWV244" i="20" l="1"/>
  <c r="AWR244" i="20" s="1"/>
  <c r="AWN244" i="20" s="1"/>
  <c r="AWJ244" i="20" s="1"/>
  <c r="AWU244" i="20"/>
  <c r="AWQ244" i="20" l="1"/>
  <c r="AWM244" i="20" s="1"/>
  <c r="AWI244" i="20" s="1"/>
  <c r="AWE244" i="20" s="1"/>
  <c r="AWP244" i="20"/>
  <c r="AWL244" i="20" l="1"/>
  <c r="AWH244" i="20" s="1"/>
  <c r="AWD244" i="20" s="1"/>
  <c r="AVZ244" i="20" s="1"/>
  <c r="AWK244" i="20"/>
  <c r="AWG244" i="20" l="1"/>
  <c r="AWC244" i="20" s="1"/>
  <c r="AVY244" i="20" s="1"/>
  <c r="AVU244" i="20" s="1"/>
  <c r="AWF244" i="20"/>
  <c r="AWB244" i="20" l="1"/>
  <c r="AVX244" i="20" s="1"/>
  <c r="AVT244" i="20" s="1"/>
  <c r="AVP244" i="20" s="1"/>
  <c r="AWA244" i="20"/>
  <c r="AVW244" i="20" l="1"/>
  <c r="AVS244" i="20" s="1"/>
  <c r="AVO244" i="20" s="1"/>
  <c r="AVK244" i="20" s="1"/>
  <c r="AVV244" i="20"/>
  <c r="AVR244" i="20" l="1"/>
  <c r="AVN244" i="20" s="1"/>
  <c r="AVJ244" i="20" s="1"/>
  <c r="AVF244" i="20" s="1"/>
  <c r="AVQ244" i="20"/>
  <c r="AVM244" i="20" l="1"/>
  <c r="AVI244" i="20" s="1"/>
  <c r="AVE244" i="20" s="1"/>
  <c r="AVA244" i="20" s="1"/>
  <c r="AVL244" i="20"/>
  <c r="AVH244" i="20" l="1"/>
  <c r="AVD244" i="20" s="1"/>
  <c r="AUZ244" i="20" s="1"/>
  <c r="AUV244" i="20" s="1"/>
  <c r="AVG244" i="20"/>
  <c r="AVC244" i="20" l="1"/>
  <c r="AUY244" i="20" s="1"/>
  <c r="AUU244" i="20" s="1"/>
  <c r="AUQ244" i="20" s="1"/>
  <c r="AVB244" i="20"/>
  <c r="AUX244" i="20" l="1"/>
  <c r="AUT244" i="20" s="1"/>
  <c r="AUP244" i="20" s="1"/>
  <c r="AUL244" i="20" s="1"/>
  <c r="AUW244" i="20"/>
  <c r="AUS244" i="20" l="1"/>
  <c r="AUO244" i="20" s="1"/>
  <c r="AUK244" i="20" s="1"/>
  <c r="AUG244" i="20" s="1"/>
  <c r="AUR244" i="20"/>
  <c r="AUN244" i="20" l="1"/>
  <c r="AUJ244" i="20" s="1"/>
  <c r="AUF244" i="20" s="1"/>
  <c r="AUB244" i="20" s="1"/>
  <c r="AUM244" i="20"/>
  <c r="AUI244" i="20" l="1"/>
  <c r="AUE244" i="20" s="1"/>
  <c r="AUA244" i="20" s="1"/>
  <c r="ATW244" i="20" s="1"/>
  <c r="AUH244" i="20"/>
  <c r="AUD244" i="20" l="1"/>
  <c r="ATZ244" i="20" s="1"/>
  <c r="ATV244" i="20" s="1"/>
  <c r="ATR244" i="20" s="1"/>
  <c r="AUC244" i="20"/>
  <c r="ATY244" i="20" l="1"/>
  <c r="ATU244" i="20" s="1"/>
  <c r="ATQ244" i="20" s="1"/>
  <c r="ATM244" i="20" s="1"/>
  <c r="ATX244" i="20"/>
  <c r="ATT244" i="20" l="1"/>
  <c r="ATP244" i="20" s="1"/>
  <c r="ATL244" i="20" s="1"/>
  <c r="ATH244" i="20" s="1"/>
  <c r="ATS244" i="20"/>
  <c r="ATO244" i="20" l="1"/>
  <c r="ATK244" i="20" s="1"/>
  <c r="ATG244" i="20" s="1"/>
  <c r="ATC244" i="20" s="1"/>
  <c r="ATN244" i="20"/>
  <c r="ATJ244" i="20" l="1"/>
  <c r="ATF244" i="20" s="1"/>
  <c r="ATB244" i="20" s="1"/>
  <c r="ASX244" i="20" s="1"/>
  <c r="ATI244" i="20"/>
  <c r="ATE244" i="20" l="1"/>
  <c r="ATA244" i="20" s="1"/>
  <c r="ASW244" i="20" s="1"/>
  <c r="ASS244" i="20" s="1"/>
  <c r="ATD244" i="20"/>
  <c r="ASZ244" i="20" l="1"/>
  <c r="ASV244" i="20" s="1"/>
  <c r="ASR244" i="20" s="1"/>
  <c r="ASN244" i="20" s="1"/>
  <c r="ASY244" i="20"/>
  <c r="ASU244" i="20" l="1"/>
  <c r="ASQ244" i="20" s="1"/>
  <c r="ASM244" i="20" s="1"/>
  <c r="ASI244" i="20" s="1"/>
  <c r="AST244" i="20"/>
  <c r="ASP244" i="20" l="1"/>
  <c r="ASL244" i="20" s="1"/>
  <c r="ASH244" i="20" s="1"/>
  <c r="ASD244" i="20" s="1"/>
  <c r="ASO244" i="20"/>
  <c r="ASK244" i="20" l="1"/>
  <c r="ASG244" i="20" s="1"/>
  <c r="ASC244" i="20" s="1"/>
  <c r="ARY244" i="20" s="1"/>
  <c r="ASJ244" i="20"/>
  <c r="ASF244" i="20" l="1"/>
  <c r="ASB244" i="20" s="1"/>
  <c r="ARX244" i="20" s="1"/>
  <c r="ART244" i="20" s="1"/>
  <c r="ASE244" i="20"/>
  <c r="ASA244" i="20" l="1"/>
  <c r="ARW244" i="20" s="1"/>
  <c r="ARS244" i="20" s="1"/>
  <c r="ARO244" i="20" s="1"/>
  <c r="ARZ244" i="20"/>
  <c r="ARV244" i="20" l="1"/>
  <c r="ARR244" i="20" s="1"/>
  <c r="ARN244" i="20" s="1"/>
  <c r="ARJ244" i="20" s="1"/>
  <c r="ARU244" i="20"/>
  <c r="ARQ244" i="20" l="1"/>
  <c r="ARM244" i="20" s="1"/>
  <c r="ARI244" i="20" s="1"/>
  <c r="ARE244" i="20" s="1"/>
  <c r="ARP244" i="20"/>
  <c r="ARL244" i="20" l="1"/>
  <c r="ARH244" i="20" s="1"/>
  <c r="ARD244" i="20" s="1"/>
  <c r="AQZ244" i="20" s="1"/>
  <c r="ARK244" i="20"/>
  <c r="ARG244" i="20" l="1"/>
  <c r="ARC244" i="20" s="1"/>
  <c r="AQY244" i="20" s="1"/>
  <c r="AQU244" i="20" s="1"/>
  <c r="ARF244" i="20"/>
  <c r="ARB244" i="20" l="1"/>
  <c r="AQX244" i="20" s="1"/>
  <c r="AQT244" i="20" s="1"/>
  <c r="AQP244" i="20" s="1"/>
  <c r="ARA244" i="20"/>
  <c r="AQW244" i="20" l="1"/>
  <c r="AQS244" i="20" s="1"/>
  <c r="AQO244" i="20" s="1"/>
  <c r="AQK244" i="20" s="1"/>
  <c r="AQV244" i="20"/>
  <c r="AQR244" i="20" l="1"/>
  <c r="AQN244" i="20" s="1"/>
  <c r="AQJ244" i="20" s="1"/>
  <c r="AQF244" i="20" s="1"/>
  <c r="AQQ244" i="20"/>
  <c r="AQM244" i="20" l="1"/>
  <c r="AQI244" i="20" s="1"/>
  <c r="AQE244" i="20" s="1"/>
  <c r="AQA244" i="20" s="1"/>
  <c r="AQL244" i="20"/>
  <c r="AQH244" i="20" l="1"/>
  <c r="AQD244" i="20" s="1"/>
  <c r="APZ244" i="20" s="1"/>
  <c r="APV244" i="20" s="1"/>
  <c r="AQG244" i="20"/>
  <c r="AQC244" i="20" l="1"/>
  <c r="APY244" i="20" s="1"/>
  <c r="APU244" i="20" s="1"/>
  <c r="APQ244" i="20" s="1"/>
  <c r="AQB244" i="20"/>
  <c r="APX244" i="20" l="1"/>
  <c r="APT244" i="20" s="1"/>
  <c r="APP244" i="20" s="1"/>
  <c r="APL244" i="20" s="1"/>
  <c r="APW244" i="20"/>
  <c r="APS244" i="20" l="1"/>
  <c r="APO244" i="20" s="1"/>
  <c r="APK244" i="20" s="1"/>
  <c r="APG244" i="20" s="1"/>
  <c r="APR244" i="20"/>
  <c r="APN244" i="20" l="1"/>
  <c r="APJ244" i="20" s="1"/>
  <c r="APF244" i="20" s="1"/>
  <c r="APB244" i="20" s="1"/>
  <c r="APM244" i="20"/>
  <c r="API244" i="20" l="1"/>
  <c r="APE244" i="20" s="1"/>
  <c r="APA244" i="20" s="1"/>
  <c r="AOW244" i="20" s="1"/>
  <c r="APH244" i="20"/>
  <c r="APD244" i="20" l="1"/>
  <c r="AOZ244" i="20" s="1"/>
  <c r="AOV244" i="20" s="1"/>
  <c r="AOR244" i="20" s="1"/>
  <c r="APC244" i="20"/>
  <c r="AOY244" i="20" l="1"/>
  <c r="AOU244" i="20" s="1"/>
  <c r="AOQ244" i="20" s="1"/>
  <c r="AOM244" i="20" s="1"/>
  <c r="AOX244" i="20"/>
  <c r="AOT244" i="20" l="1"/>
  <c r="AOP244" i="20" s="1"/>
  <c r="AOL244" i="20" s="1"/>
  <c r="AOH244" i="20" s="1"/>
  <c r="AOS244" i="20"/>
  <c r="AOO244" i="20" l="1"/>
  <c r="AOK244" i="20" s="1"/>
  <c r="AOG244" i="20" s="1"/>
  <c r="AOC244" i="20" s="1"/>
  <c r="AON244" i="20"/>
  <c r="AOJ244" i="20" l="1"/>
  <c r="AOF244" i="20" s="1"/>
  <c r="AOB244" i="20" s="1"/>
  <c r="ANX244" i="20" s="1"/>
  <c r="AOI244" i="20"/>
  <c r="AOE244" i="20" l="1"/>
  <c r="AOA244" i="20" s="1"/>
  <c r="ANW244" i="20" s="1"/>
  <c r="ANS244" i="20" s="1"/>
  <c r="AOD244" i="20"/>
  <c r="ANZ244" i="20" l="1"/>
  <c r="ANV244" i="20" s="1"/>
  <c r="ANR244" i="20" s="1"/>
  <c r="ANN244" i="20" s="1"/>
  <c r="ANY244" i="20"/>
  <c r="ANU244" i="20" l="1"/>
  <c r="ANQ244" i="20" s="1"/>
  <c r="ANM244" i="20" s="1"/>
  <c r="ANI244" i="20" s="1"/>
  <c r="ANT244" i="20"/>
  <c r="ANP244" i="20" l="1"/>
  <c r="ANL244" i="20" s="1"/>
  <c r="ANH244" i="20" s="1"/>
  <c r="AND244" i="20" s="1"/>
  <c r="ANO244" i="20"/>
  <c r="ANK244" i="20" l="1"/>
  <c r="ANG244" i="20" s="1"/>
  <c r="ANC244" i="20" s="1"/>
  <c r="AMY244" i="20" s="1"/>
  <c r="ANJ244" i="20"/>
  <c r="ANF244" i="20" l="1"/>
  <c r="ANB244" i="20" s="1"/>
  <c r="AMX244" i="20" s="1"/>
  <c r="AMT244" i="20" s="1"/>
  <c r="ANE244" i="20"/>
  <c r="ANA244" i="20" l="1"/>
  <c r="AMW244" i="20" s="1"/>
  <c r="AMS244" i="20" s="1"/>
  <c r="AMO244" i="20" s="1"/>
  <c r="AMZ244" i="20"/>
  <c r="AMV244" i="20" l="1"/>
  <c r="AMR244" i="20" s="1"/>
  <c r="AMN244" i="20" s="1"/>
  <c r="AMJ244" i="20" s="1"/>
  <c r="AMU244" i="20"/>
  <c r="AMQ244" i="20" l="1"/>
  <c r="AMM244" i="20" s="1"/>
  <c r="AMI244" i="20" s="1"/>
  <c r="AME244" i="20" s="1"/>
  <c r="AMP244" i="20"/>
  <c r="AML244" i="20" l="1"/>
  <c r="AMH244" i="20" s="1"/>
  <c r="AMD244" i="20" s="1"/>
  <c r="ALZ244" i="20" s="1"/>
  <c r="AMK244" i="20"/>
  <c r="AMG244" i="20" l="1"/>
  <c r="AMC244" i="20" s="1"/>
  <c r="ALY244" i="20" s="1"/>
  <c r="ALU244" i="20" s="1"/>
  <c r="AMF244" i="20"/>
  <c r="AMB244" i="20" l="1"/>
  <c r="ALX244" i="20" s="1"/>
  <c r="ALT244" i="20" s="1"/>
  <c r="ALP244" i="20" s="1"/>
  <c r="AMA244" i="20"/>
  <c r="ALW244" i="20" l="1"/>
  <c r="ALS244" i="20" s="1"/>
  <c r="ALO244" i="20" s="1"/>
  <c r="ALK244" i="20" s="1"/>
  <c r="ALV244" i="20"/>
  <c r="ALR244" i="20" l="1"/>
  <c r="ALN244" i="20" s="1"/>
  <c r="ALJ244" i="20" s="1"/>
  <c r="ALF244" i="20" s="1"/>
  <c r="ALQ244" i="20"/>
  <c r="ALM244" i="20" l="1"/>
  <c r="ALI244" i="20" s="1"/>
  <c r="ALE244" i="20" s="1"/>
  <c r="ALA244" i="20" s="1"/>
  <c r="ALL244" i="20"/>
  <c r="ALH244" i="20" l="1"/>
  <c r="ALD244" i="20" s="1"/>
  <c r="AKZ244" i="20" s="1"/>
  <c r="AKV244" i="20" s="1"/>
  <c r="ALG244" i="20"/>
  <c r="ALC244" i="20" l="1"/>
  <c r="AKY244" i="20" s="1"/>
  <c r="AKU244" i="20" s="1"/>
  <c r="AKQ244" i="20" s="1"/>
  <c r="ALB244" i="20"/>
  <c r="AKX244" i="20" l="1"/>
  <c r="AKT244" i="20" s="1"/>
  <c r="AKP244" i="20" s="1"/>
  <c r="AKL244" i="20" s="1"/>
  <c r="AKW244" i="20"/>
  <c r="AKS244" i="20" l="1"/>
  <c r="AKO244" i="20" s="1"/>
  <c r="AKK244" i="20" s="1"/>
  <c r="AKG244" i="20" s="1"/>
  <c r="AKR244" i="20"/>
  <c r="AKN244" i="20" l="1"/>
  <c r="AKJ244" i="20" s="1"/>
  <c r="AKF244" i="20" s="1"/>
  <c r="AKB244" i="20" s="1"/>
  <c r="AKM244" i="20"/>
  <c r="AKI244" i="20" l="1"/>
  <c r="AKE244" i="20" s="1"/>
  <c r="AKA244" i="20" s="1"/>
  <c r="AJW244" i="20" s="1"/>
  <c r="AKH244" i="20"/>
  <c r="AKD244" i="20" l="1"/>
  <c r="AJZ244" i="20" s="1"/>
  <c r="AJV244" i="20" s="1"/>
  <c r="AJR244" i="20" s="1"/>
  <c r="AKC244" i="20"/>
  <c r="AJY244" i="20" l="1"/>
  <c r="AJU244" i="20" s="1"/>
  <c r="AJQ244" i="20" s="1"/>
  <c r="AJM244" i="20" s="1"/>
  <c r="AJX244" i="20"/>
  <c r="AJT244" i="20" l="1"/>
  <c r="AJP244" i="20" s="1"/>
  <c r="AJL244" i="20" s="1"/>
  <c r="AJH244" i="20" s="1"/>
  <c r="AJS244" i="20"/>
  <c r="AJO244" i="20" l="1"/>
  <c r="AJK244" i="20" s="1"/>
  <c r="AJG244" i="20" s="1"/>
  <c r="AJC244" i="20" s="1"/>
  <c r="AJN244" i="20"/>
  <c r="AJJ244" i="20" l="1"/>
  <c r="AJF244" i="20" s="1"/>
  <c r="AJB244" i="20" s="1"/>
  <c r="AIX244" i="20" s="1"/>
  <c r="AJI244" i="20"/>
  <c r="AJE244" i="20" l="1"/>
  <c r="AJA244" i="20" s="1"/>
  <c r="AIW244" i="20" s="1"/>
  <c r="AIS244" i="20" s="1"/>
  <c r="AJD244" i="20"/>
  <c r="AIZ244" i="20" l="1"/>
  <c r="AIV244" i="20" s="1"/>
  <c r="AIR244" i="20" s="1"/>
  <c r="AIN244" i="20" s="1"/>
  <c r="AIY244" i="20"/>
  <c r="AIU244" i="20" l="1"/>
  <c r="AIQ244" i="20" s="1"/>
  <c r="AIM244" i="20" s="1"/>
  <c r="AII244" i="20" s="1"/>
  <c r="AIT244" i="20"/>
  <c r="AIP244" i="20" l="1"/>
  <c r="AIL244" i="20" s="1"/>
  <c r="AIH244" i="20" s="1"/>
  <c r="AID244" i="20" s="1"/>
  <c r="AIO244" i="20"/>
  <c r="AIK244" i="20" l="1"/>
  <c r="AIG244" i="20" s="1"/>
  <c r="AIC244" i="20" s="1"/>
  <c r="AHY244" i="20" s="1"/>
  <c r="AIJ244" i="20"/>
  <c r="AIF244" i="20" l="1"/>
  <c r="AIB244" i="20" s="1"/>
  <c r="AHX244" i="20" s="1"/>
  <c r="AHT244" i="20" s="1"/>
  <c r="AIE244" i="20"/>
  <c r="AIA244" i="20" l="1"/>
  <c r="AHW244" i="20" s="1"/>
  <c r="AHS244" i="20" s="1"/>
  <c r="AHO244" i="20" s="1"/>
  <c r="AHZ244" i="20"/>
  <c r="AHV244" i="20" l="1"/>
  <c r="AHR244" i="20" s="1"/>
  <c r="AHN244" i="20" s="1"/>
  <c r="AHJ244" i="20" s="1"/>
  <c r="AHU244" i="20"/>
  <c r="AHQ244" i="20" l="1"/>
  <c r="AHM244" i="20" s="1"/>
  <c r="AHI244" i="20" s="1"/>
  <c r="AHE244" i="20" s="1"/>
  <c r="AHP244" i="20"/>
  <c r="AHL244" i="20" l="1"/>
  <c r="AHH244" i="20" s="1"/>
  <c r="AHD244" i="20" s="1"/>
  <c r="AGZ244" i="20" s="1"/>
  <c r="AHK244" i="20"/>
  <c r="AHG244" i="20" l="1"/>
  <c r="AHC244" i="20" s="1"/>
  <c r="AGY244" i="20" s="1"/>
  <c r="AGU244" i="20" s="1"/>
  <c r="AHF244" i="20"/>
  <c r="AHB244" i="20" l="1"/>
  <c r="AGX244" i="20" s="1"/>
  <c r="AGT244" i="20" s="1"/>
  <c r="AGP244" i="20" s="1"/>
  <c r="AHA244" i="20"/>
  <c r="AGW244" i="20" l="1"/>
  <c r="AGS244" i="20" s="1"/>
  <c r="AGO244" i="20" s="1"/>
  <c r="AGK244" i="20" s="1"/>
  <c r="AGV244" i="20"/>
  <c r="AGR244" i="20" l="1"/>
  <c r="AGN244" i="20" s="1"/>
  <c r="AGJ244" i="20" s="1"/>
  <c r="AGF244" i="20" s="1"/>
  <c r="AGQ244" i="20"/>
  <c r="AGM244" i="20" l="1"/>
  <c r="AGI244" i="20" s="1"/>
  <c r="AGE244" i="20" s="1"/>
  <c r="AGA244" i="20" s="1"/>
  <c r="AGL244" i="20"/>
  <c r="AGH244" i="20" l="1"/>
  <c r="AGD244" i="20" s="1"/>
  <c r="AFZ244" i="20" s="1"/>
  <c r="AFV244" i="20" s="1"/>
  <c r="AGG244" i="20"/>
  <c r="AGC244" i="20" l="1"/>
  <c r="AFY244" i="20" s="1"/>
  <c r="AFU244" i="20" s="1"/>
  <c r="AFQ244" i="20" s="1"/>
  <c r="AGB244" i="20"/>
  <c r="AFX244" i="20" l="1"/>
  <c r="AFT244" i="20" s="1"/>
  <c r="AFP244" i="20" s="1"/>
  <c r="AFL244" i="20" s="1"/>
  <c r="AFW244" i="20"/>
  <c r="AFS244" i="20" l="1"/>
  <c r="AFO244" i="20" s="1"/>
  <c r="AFK244" i="20" s="1"/>
  <c r="AFG244" i="20" s="1"/>
  <c r="AFR244" i="20"/>
  <c r="AFN244" i="20" l="1"/>
  <c r="AFJ244" i="20" s="1"/>
  <c r="AFF244" i="20" s="1"/>
  <c r="AFB244" i="20" s="1"/>
  <c r="AFM244" i="20"/>
  <c r="AFI244" i="20" l="1"/>
  <c r="AFE244" i="20" s="1"/>
  <c r="AFA244" i="20" s="1"/>
  <c r="AEW244" i="20" s="1"/>
  <c r="AFH244" i="20"/>
  <c r="AFD244" i="20" l="1"/>
  <c r="AEZ244" i="20" s="1"/>
  <c r="AEV244" i="20" s="1"/>
  <c r="AER244" i="20" s="1"/>
  <c r="AFC244" i="20"/>
  <c r="AEY244" i="20" l="1"/>
  <c r="AEU244" i="20" s="1"/>
  <c r="AEQ244" i="20" s="1"/>
  <c r="AEM244" i="20" s="1"/>
  <c r="AEX244" i="20"/>
  <c r="AET244" i="20" l="1"/>
  <c r="AEP244" i="20" s="1"/>
  <c r="AEL244" i="20" s="1"/>
  <c r="AEH244" i="20" s="1"/>
  <c r="AES244" i="20"/>
  <c r="AEO244" i="20" l="1"/>
  <c r="AEK244" i="20" s="1"/>
  <c r="AEG244" i="20" s="1"/>
  <c r="AEC244" i="20" s="1"/>
  <c r="AEN244" i="20"/>
  <c r="AEJ244" i="20" l="1"/>
  <c r="AEF244" i="20" s="1"/>
  <c r="AEB244" i="20" s="1"/>
  <c r="ADX244" i="20" s="1"/>
  <c r="AEI244" i="20"/>
  <c r="AEE244" i="20" l="1"/>
  <c r="AEA244" i="20" s="1"/>
  <c r="ADW244" i="20" s="1"/>
  <c r="ADS244" i="20" s="1"/>
  <c r="AED244" i="20"/>
  <c r="ADZ244" i="20" l="1"/>
  <c r="ADV244" i="20" s="1"/>
  <c r="ADR244" i="20" s="1"/>
  <c r="ADN244" i="20" s="1"/>
  <c r="ADY244" i="20"/>
  <c r="ADU244" i="20" l="1"/>
  <c r="ADQ244" i="20" s="1"/>
  <c r="ADM244" i="20" s="1"/>
  <c r="ADI244" i="20" s="1"/>
  <c r="ADT244" i="20"/>
  <c r="ADP244" i="20" l="1"/>
  <c r="ADL244" i="20" s="1"/>
  <c r="ADH244" i="20" s="1"/>
  <c r="ADD244" i="20" s="1"/>
  <c r="ADO244" i="20"/>
  <c r="ADK244" i="20" l="1"/>
  <c r="ADG244" i="20" s="1"/>
  <c r="ADC244" i="20" s="1"/>
  <c r="ACY244" i="20" s="1"/>
  <c r="ADJ244" i="20"/>
  <c r="ADF244" i="20" l="1"/>
  <c r="ADB244" i="20" s="1"/>
  <c r="ACX244" i="20" s="1"/>
  <c r="ACT244" i="20" s="1"/>
  <c r="ADE244" i="20"/>
  <c r="ADA244" i="20" l="1"/>
  <c r="ACW244" i="20" s="1"/>
  <c r="ACS244" i="20" s="1"/>
  <c r="ACO244" i="20" s="1"/>
  <c r="ACZ244" i="20"/>
  <c r="ACV244" i="20" l="1"/>
  <c r="ACR244" i="20" s="1"/>
  <c r="ACN244" i="20" s="1"/>
  <c r="ACJ244" i="20" s="1"/>
  <c r="ACU244" i="20"/>
  <c r="ACQ244" i="20" l="1"/>
  <c r="ACM244" i="20" s="1"/>
  <c r="ACI244" i="20" s="1"/>
  <c r="ACE244" i="20" s="1"/>
  <c r="ACP244" i="20"/>
  <c r="ACL244" i="20" l="1"/>
  <c r="ACH244" i="20" s="1"/>
  <c r="ACD244" i="20" s="1"/>
  <c r="ABZ244" i="20" s="1"/>
  <c r="ACK244" i="20"/>
  <c r="ACG244" i="20" l="1"/>
  <c r="ACC244" i="20" s="1"/>
  <c r="ABY244" i="20" s="1"/>
  <c r="ABU244" i="20" s="1"/>
  <c r="ACF244" i="20"/>
  <c r="ACB244" i="20" l="1"/>
  <c r="ABX244" i="20" s="1"/>
  <c r="ABT244" i="20" s="1"/>
  <c r="ABP244" i="20" s="1"/>
  <c r="ACA244" i="20"/>
  <c r="ABW244" i="20" l="1"/>
  <c r="ABS244" i="20" s="1"/>
  <c r="ABO244" i="20" s="1"/>
  <c r="ABK244" i="20" s="1"/>
  <c r="ABV244" i="20"/>
  <c r="ABR244" i="20" l="1"/>
  <c r="ABN244" i="20" s="1"/>
  <c r="ABJ244" i="20" s="1"/>
  <c r="ABF244" i="20" s="1"/>
  <c r="ABQ244" i="20"/>
  <c r="ABM244" i="20" l="1"/>
  <c r="ABI244" i="20" s="1"/>
  <c r="ABE244" i="20" s="1"/>
  <c r="ABA244" i="20" s="1"/>
  <c r="ABL244" i="20"/>
  <c r="ABH244" i="20" l="1"/>
  <c r="ABD244" i="20" s="1"/>
  <c r="AAZ244" i="20" s="1"/>
  <c r="AAV244" i="20" s="1"/>
  <c r="ABG244" i="20"/>
  <c r="ABC244" i="20" l="1"/>
  <c r="AAY244" i="20" s="1"/>
  <c r="AAU244" i="20" s="1"/>
  <c r="AAQ244" i="20" s="1"/>
  <c r="ABB244" i="20"/>
  <c r="AAX244" i="20" l="1"/>
  <c r="AAT244" i="20" s="1"/>
  <c r="AAP244" i="20" s="1"/>
  <c r="AAL244" i="20" s="1"/>
  <c r="AAW244" i="20"/>
  <c r="AAS244" i="20" l="1"/>
  <c r="AAO244" i="20" s="1"/>
  <c r="AAK244" i="20" s="1"/>
  <c r="AAG244" i="20" s="1"/>
  <c r="AAR244" i="20"/>
  <c r="AAN244" i="20" l="1"/>
  <c r="AAJ244" i="20" s="1"/>
  <c r="AAF244" i="20" s="1"/>
  <c r="AAB244" i="20" s="1"/>
  <c r="AAM244" i="20"/>
  <c r="AAI244" i="20" l="1"/>
  <c r="AAE244" i="20" s="1"/>
  <c r="AAA244" i="20" s="1"/>
  <c r="ZW244" i="20" s="1"/>
  <c r="AAH244" i="20"/>
  <c r="AAD244" i="20" l="1"/>
  <c r="ZZ244" i="20" s="1"/>
  <c r="ZV244" i="20" s="1"/>
  <c r="ZR244" i="20" s="1"/>
  <c r="AAC244" i="20"/>
  <c r="ZY244" i="20" l="1"/>
  <c r="ZU244" i="20" s="1"/>
  <c r="ZQ244" i="20" s="1"/>
  <c r="ZM244" i="20" s="1"/>
  <c r="ZX244" i="20"/>
  <c r="ZT244" i="20" l="1"/>
  <c r="ZP244" i="20" s="1"/>
  <c r="ZL244" i="20" s="1"/>
  <c r="ZH244" i="20" s="1"/>
  <c r="ZS244" i="20"/>
  <c r="ZO244" i="20" l="1"/>
  <c r="ZK244" i="20" s="1"/>
  <c r="ZG244" i="20" s="1"/>
  <c r="ZC244" i="20" s="1"/>
  <c r="ZN244" i="20"/>
  <c r="ZJ244" i="20" l="1"/>
  <c r="ZF244" i="20" s="1"/>
  <c r="ZB244" i="20" s="1"/>
  <c r="YX244" i="20" s="1"/>
  <c r="ZI244" i="20"/>
  <c r="ZE244" i="20" l="1"/>
  <c r="ZA244" i="20" s="1"/>
  <c r="YW244" i="20" s="1"/>
  <c r="YS244" i="20" s="1"/>
  <c r="ZD244" i="20"/>
  <c r="YZ244" i="20" l="1"/>
  <c r="YV244" i="20" s="1"/>
  <c r="YR244" i="20" s="1"/>
  <c r="YN244" i="20" s="1"/>
  <c r="YY244" i="20"/>
  <c r="YU244" i="20" l="1"/>
  <c r="YQ244" i="20" s="1"/>
  <c r="YM244" i="20" s="1"/>
  <c r="YI244" i="20" s="1"/>
  <c r="YT244" i="20"/>
  <c r="YP244" i="20" l="1"/>
  <c r="YL244" i="20" s="1"/>
  <c r="YH244" i="20" s="1"/>
  <c r="YD244" i="20" s="1"/>
  <c r="YO244" i="20"/>
  <c r="YK244" i="20" l="1"/>
  <c r="YG244" i="20" s="1"/>
  <c r="YC244" i="20" s="1"/>
  <c r="XY244" i="20" s="1"/>
  <c r="YJ244" i="20"/>
  <c r="YF244" i="20" l="1"/>
  <c r="YB244" i="20" s="1"/>
  <c r="XX244" i="20" s="1"/>
  <c r="XT244" i="20" s="1"/>
  <c r="YE244" i="20"/>
  <c r="YA244" i="20" l="1"/>
  <c r="XW244" i="20" s="1"/>
  <c r="XS244" i="20" s="1"/>
  <c r="XO244" i="20" s="1"/>
  <c r="XZ244" i="20"/>
  <c r="XV244" i="20" l="1"/>
  <c r="XR244" i="20" s="1"/>
  <c r="XN244" i="20" s="1"/>
  <c r="XJ244" i="20" s="1"/>
  <c r="XU244" i="20"/>
  <c r="XQ244" i="20" l="1"/>
  <c r="XM244" i="20" s="1"/>
  <c r="XI244" i="20" s="1"/>
  <c r="XE244" i="20" s="1"/>
  <c r="XP244" i="20"/>
  <c r="XL244" i="20" l="1"/>
  <c r="XH244" i="20" s="1"/>
  <c r="XD244" i="20" s="1"/>
  <c r="WZ244" i="20" s="1"/>
  <c r="XK244" i="20"/>
  <c r="XG244" i="20" l="1"/>
  <c r="XC244" i="20" s="1"/>
  <c r="WY244" i="20" s="1"/>
  <c r="WU244" i="20" s="1"/>
  <c r="XF244" i="20"/>
  <c r="XB244" i="20" l="1"/>
  <c r="WX244" i="20" s="1"/>
  <c r="WT244" i="20" s="1"/>
  <c r="WP244" i="20" s="1"/>
  <c r="XA244" i="20"/>
  <c r="WW244" i="20" l="1"/>
  <c r="WS244" i="20" s="1"/>
  <c r="WO244" i="20" s="1"/>
  <c r="WK244" i="20" s="1"/>
  <c r="WV244" i="20"/>
  <c r="WR244" i="20" l="1"/>
  <c r="WN244" i="20" s="1"/>
  <c r="WJ244" i="20" s="1"/>
  <c r="WF244" i="20" s="1"/>
  <c r="WQ244" i="20"/>
  <c r="WM244" i="20" l="1"/>
  <c r="WI244" i="20" s="1"/>
  <c r="WE244" i="20" s="1"/>
  <c r="WA244" i="20" s="1"/>
  <c r="WL244" i="20"/>
  <c r="WH244" i="20" l="1"/>
  <c r="WD244" i="20" s="1"/>
  <c r="VZ244" i="20" s="1"/>
  <c r="VV244" i="20" s="1"/>
  <c r="WG244" i="20"/>
  <c r="WC244" i="20" l="1"/>
  <c r="VY244" i="20" s="1"/>
  <c r="VU244" i="20" s="1"/>
  <c r="VQ244" i="20" s="1"/>
  <c r="WB244" i="20"/>
  <c r="VX244" i="20" l="1"/>
  <c r="VT244" i="20" s="1"/>
  <c r="VP244" i="20" s="1"/>
  <c r="VL244" i="20" s="1"/>
  <c r="VW244" i="20"/>
  <c r="VS244" i="20" l="1"/>
  <c r="VO244" i="20" s="1"/>
  <c r="VK244" i="20" s="1"/>
  <c r="VG244" i="20" s="1"/>
  <c r="VR244" i="20"/>
  <c r="VN244" i="20" l="1"/>
  <c r="VJ244" i="20" s="1"/>
  <c r="VF244" i="20" s="1"/>
  <c r="VB244" i="20" s="1"/>
  <c r="VM244" i="20"/>
  <c r="VI244" i="20" l="1"/>
  <c r="VE244" i="20" s="1"/>
  <c r="VA244" i="20" s="1"/>
  <c r="UW244" i="20" s="1"/>
  <c r="VH244" i="20"/>
  <c r="VD244" i="20" l="1"/>
  <c r="UZ244" i="20" s="1"/>
  <c r="UV244" i="20" s="1"/>
  <c r="UR244" i="20" s="1"/>
  <c r="VC244" i="20"/>
  <c r="UY244" i="20" l="1"/>
  <c r="UU244" i="20" s="1"/>
  <c r="UQ244" i="20" s="1"/>
  <c r="UM244" i="20" s="1"/>
  <c r="UX244" i="20"/>
  <c r="UT244" i="20" l="1"/>
  <c r="UP244" i="20" s="1"/>
  <c r="UL244" i="20" s="1"/>
  <c r="UH244" i="20" s="1"/>
  <c r="US244" i="20"/>
  <c r="UO244" i="20" l="1"/>
  <c r="UK244" i="20" s="1"/>
  <c r="UG244" i="20" s="1"/>
  <c r="UC244" i="20" s="1"/>
  <c r="UN244" i="20"/>
  <c r="UJ244" i="20" l="1"/>
  <c r="UF244" i="20" s="1"/>
  <c r="UB244" i="20" s="1"/>
  <c r="TX244" i="20" s="1"/>
  <c r="UI244" i="20"/>
  <c r="UE244" i="20" l="1"/>
  <c r="UA244" i="20" s="1"/>
  <c r="TW244" i="20" s="1"/>
  <c r="TS244" i="20" s="1"/>
  <c r="UD244" i="20"/>
  <c r="TZ244" i="20" l="1"/>
  <c r="TV244" i="20" s="1"/>
  <c r="TR244" i="20" s="1"/>
  <c r="TN244" i="20" s="1"/>
  <c r="TY244" i="20"/>
  <c r="TU244" i="20" l="1"/>
  <c r="TQ244" i="20" s="1"/>
  <c r="TM244" i="20" s="1"/>
  <c r="TI244" i="20" s="1"/>
  <c r="TT244" i="20"/>
  <c r="TP244" i="20" l="1"/>
  <c r="TL244" i="20" s="1"/>
  <c r="TH244" i="20" s="1"/>
  <c r="TD244" i="20" s="1"/>
  <c r="TO244" i="20"/>
  <c r="TK244" i="20" l="1"/>
  <c r="TG244" i="20" s="1"/>
  <c r="TC244" i="20" s="1"/>
  <c r="SY244" i="20" s="1"/>
  <c r="TJ244" i="20"/>
  <c r="TF244" i="20" l="1"/>
  <c r="TB244" i="20" s="1"/>
  <c r="SX244" i="20" s="1"/>
  <c r="ST244" i="20" s="1"/>
  <c r="TE244" i="20"/>
  <c r="TA244" i="20" l="1"/>
  <c r="SW244" i="20" s="1"/>
  <c r="SS244" i="20" s="1"/>
  <c r="SO244" i="20" s="1"/>
  <c r="SZ244" i="20"/>
  <c r="SV244" i="20" l="1"/>
  <c r="SR244" i="20" s="1"/>
  <c r="SN244" i="20" s="1"/>
  <c r="SJ244" i="20" s="1"/>
  <c r="SU244" i="20"/>
  <c r="SQ244" i="20" l="1"/>
  <c r="SM244" i="20" s="1"/>
  <c r="SI244" i="20" s="1"/>
  <c r="SE244" i="20" s="1"/>
  <c r="SP244" i="20"/>
  <c r="SL244" i="20" l="1"/>
  <c r="SH244" i="20" s="1"/>
  <c r="SD244" i="20" s="1"/>
  <c r="RZ244" i="20" s="1"/>
  <c r="SK244" i="20"/>
  <c r="SG244" i="20" l="1"/>
  <c r="SC244" i="20" s="1"/>
  <c r="RY244" i="20" s="1"/>
  <c r="RU244" i="20" s="1"/>
  <c r="SF244" i="20"/>
  <c r="SB244" i="20" l="1"/>
  <c r="RX244" i="20" s="1"/>
  <c r="RT244" i="20" s="1"/>
  <c r="RP244" i="20" s="1"/>
  <c r="SA244" i="20"/>
  <c r="RW244" i="20" l="1"/>
  <c r="RS244" i="20" s="1"/>
  <c r="RO244" i="20" s="1"/>
  <c r="RK244" i="20" s="1"/>
  <c r="RV244" i="20"/>
  <c r="RR244" i="20" l="1"/>
  <c r="RN244" i="20" s="1"/>
  <c r="RJ244" i="20" s="1"/>
  <c r="RF244" i="20" s="1"/>
  <c r="RQ244" i="20"/>
  <c r="RM244" i="20" l="1"/>
  <c r="RI244" i="20" s="1"/>
  <c r="RE244" i="20" s="1"/>
  <c r="RA244" i="20" s="1"/>
  <c r="RL244" i="20"/>
  <c r="RH244" i="20" l="1"/>
  <c r="RD244" i="20" s="1"/>
  <c r="QZ244" i="20" s="1"/>
  <c r="QV244" i="20" s="1"/>
  <c r="RG244" i="20"/>
  <c r="RC244" i="20" l="1"/>
  <c r="QY244" i="20" s="1"/>
  <c r="QU244" i="20" s="1"/>
  <c r="QQ244" i="20" s="1"/>
  <c r="RB244" i="20"/>
  <c r="QX244" i="20" l="1"/>
  <c r="QT244" i="20" s="1"/>
  <c r="QP244" i="20" s="1"/>
  <c r="QL244" i="20" s="1"/>
  <c r="QW244" i="20"/>
  <c r="QS244" i="20" l="1"/>
  <c r="QO244" i="20" s="1"/>
  <c r="QK244" i="20" s="1"/>
  <c r="QG244" i="20" s="1"/>
  <c r="QR244" i="20"/>
  <c r="QN244" i="20" l="1"/>
  <c r="QJ244" i="20" s="1"/>
  <c r="QF244" i="20" s="1"/>
  <c r="QB244" i="20" s="1"/>
  <c r="QM244" i="20"/>
  <c r="QI244" i="20" l="1"/>
  <c r="QE244" i="20" s="1"/>
  <c r="QA244" i="20" s="1"/>
  <c r="PW244" i="20" s="1"/>
  <c r="QH244" i="20"/>
  <c r="QD244" i="20" l="1"/>
  <c r="PZ244" i="20" s="1"/>
  <c r="PV244" i="20" s="1"/>
  <c r="PR244" i="20" s="1"/>
  <c r="QC244" i="20"/>
  <c r="PY244" i="20" l="1"/>
  <c r="PU244" i="20" s="1"/>
  <c r="PQ244" i="20" s="1"/>
  <c r="PM244" i="20" s="1"/>
  <c r="PX244" i="20"/>
  <c r="PT244" i="20" l="1"/>
  <c r="PP244" i="20" s="1"/>
  <c r="PL244" i="20" s="1"/>
  <c r="PH244" i="20" s="1"/>
  <c r="PS244" i="20"/>
  <c r="PO244" i="20" l="1"/>
  <c r="PK244" i="20" s="1"/>
  <c r="PG244" i="20" s="1"/>
  <c r="PC244" i="20" s="1"/>
  <c r="PN244" i="20"/>
  <c r="PJ244" i="20" l="1"/>
  <c r="PF244" i="20" s="1"/>
  <c r="PB244" i="20" s="1"/>
  <c r="OX244" i="20" s="1"/>
  <c r="PI244" i="20"/>
  <c r="PE244" i="20" l="1"/>
  <c r="PA244" i="20" s="1"/>
  <c r="OW244" i="20" s="1"/>
  <c r="OS244" i="20" s="1"/>
  <c r="PD244" i="20"/>
  <c r="OZ244" i="20" l="1"/>
  <c r="OV244" i="20" s="1"/>
  <c r="OR244" i="20" s="1"/>
  <c r="ON244" i="20" s="1"/>
  <c r="OY244" i="20"/>
  <c r="OU244" i="20" l="1"/>
  <c r="OQ244" i="20" s="1"/>
  <c r="OM244" i="20" s="1"/>
  <c r="OI244" i="20" s="1"/>
  <c r="OT244" i="20"/>
  <c r="OP244" i="20" l="1"/>
  <c r="OL244" i="20" s="1"/>
  <c r="OH244" i="20" s="1"/>
  <c r="OD244" i="20" s="1"/>
  <c r="OO244" i="20"/>
  <c r="OK244" i="20" l="1"/>
  <c r="OG244" i="20" s="1"/>
  <c r="OC244" i="20" s="1"/>
  <c r="NY244" i="20" s="1"/>
  <c r="OJ244" i="20"/>
  <c r="OF244" i="20" l="1"/>
  <c r="OB244" i="20" s="1"/>
  <c r="NX244" i="20" s="1"/>
  <c r="NT244" i="20" s="1"/>
  <c r="OE244" i="20"/>
  <c r="OA244" i="20" l="1"/>
  <c r="NW244" i="20" s="1"/>
  <c r="NS244" i="20" s="1"/>
  <c r="NO244" i="20" s="1"/>
  <c r="NZ244" i="20"/>
  <c r="NV244" i="20" l="1"/>
  <c r="NR244" i="20" s="1"/>
  <c r="NN244" i="20" s="1"/>
  <c r="NJ244" i="20" s="1"/>
  <c r="NU244" i="20"/>
  <c r="NQ244" i="20" l="1"/>
  <c r="NM244" i="20" s="1"/>
  <c r="NI244" i="20" s="1"/>
  <c r="NE244" i="20" s="1"/>
  <c r="NP244" i="20"/>
  <c r="NL244" i="20" l="1"/>
  <c r="NH244" i="20" s="1"/>
  <c r="ND244" i="20" s="1"/>
  <c r="MZ244" i="20" s="1"/>
  <c r="NK244" i="20"/>
  <c r="NG244" i="20" l="1"/>
  <c r="NC244" i="20" s="1"/>
  <c r="MY244" i="20" s="1"/>
  <c r="MU244" i="20" s="1"/>
  <c r="NF244" i="20"/>
  <c r="NB244" i="20" l="1"/>
  <c r="MX244" i="20" s="1"/>
  <c r="MT244" i="20" s="1"/>
  <c r="MP244" i="20" s="1"/>
  <c r="NA244" i="20"/>
  <c r="MW244" i="20" l="1"/>
  <c r="MS244" i="20" s="1"/>
  <c r="MO244" i="20" s="1"/>
  <c r="MK244" i="20" s="1"/>
  <c r="MV244" i="20"/>
  <c r="MR244" i="20" l="1"/>
  <c r="MN244" i="20" s="1"/>
  <c r="MJ244" i="20" s="1"/>
  <c r="MF244" i="20" s="1"/>
  <c r="MQ244" i="20"/>
  <c r="MM244" i="20" l="1"/>
  <c r="MI244" i="20" s="1"/>
  <c r="ME244" i="20" s="1"/>
  <c r="MA244" i="20" s="1"/>
  <c r="ML244" i="20"/>
  <c r="MH244" i="20" l="1"/>
  <c r="MD244" i="20" s="1"/>
  <c r="LZ244" i="20" s="1"/>
  <c r="LV244" i="20" s="1"/>
  <c r="MG244" i="20"/>
  <c r="MC244" i="20" l="1"/>
  <c r="LY244" i="20" s="1"/>
  <c r="LU244" i="20" s="1"/>
  <c r="LQ244" i="20" s="1"/>
  <c r="MB244" i="20"/>
  <c r="LX244" i="20" l="1"/>
  <c r="LT244" i="20" s="1"/>
  <c r="LP244" i="20" s="1"/>
  <c r="LL244" i="20" s="1"/>
  <c r="LW244" i="20"/>
  <c r="LS244" i="20" l="1"/>
  <c r="LO244" i="20" s="1"/>
  <c r="LK244" i="20" s="1"/>
  <c r="LG244" i="20" s="1"/>
  <c r="LR244" i="20"/>
  <c r="LN244" i="20" l="1"/>
  <c r="LJ244" i="20" s="1"/>
  <c r="LF244" i="20" s="1"/>
  <c r="LB244" i="20" s="1"/>
  <c r="LM244" i="20"/>
  <c r="LI244" i="20" l="1"/>
  <c r="LE244" i="20" s="1"/>
  <c r="LA244" i="20" s="1"/>
  <c r="KW244" i="20" s="1"/>
  <c r="LH244" i="20"/>
  <c r="LD244" i="20" l="1"/>
  <c r="KZ244" i="20" s="1"/>
  <c r="KV244" i="20" s="1"/>
  <c r="KR244" i="20" s="1"/>
  <c r="LC244" i="20"/>
  <c r="KY244" i="20" l="1"/>
  <c r="KU244" i="20" s="1"/>
  <c r="KQ244" i="20" s="1"/>
  <c r="KM244" i="20" s="1"/>
  <c r="KX244" i="20"/>
  <c r="KT244" i="20" l="1"/>
  <c r="KP244" i="20" s="1"/>
  <c r="KL244" i="20" s="1"/>
  <c r="KH244" i="20" s="1"/>
  <c r="KS244" i="20"/>
  <c r="KO244" i="20" l="1"/>
  <c r="KK244" i="20" s="1"/>
  <c r="KG244" i="20" s="1"/>
  <c r="KC244" i="20" s="1"/>
  <c r="KN244" i="20"/>
  <c r="KJ244" i="20" l="1"/>
  <c r="KF244" i="20" s="1"/>
  <c r="KB244" i="20" s="1"/>
  <c r="JX244" i="20" s="1"/>
  <c r="KI244" i="20"/>
  <c r="KE244" i="20" l="1"/>
  <c r="KA244" i="20" s="1"/>
  <c r="JW244" i="20" s="1"/>
  <c r="JS244" i="20" s="1"/>
  <c r="KD244" i="20"/>
  <c r="JZ244" i="20" l="1"/>
  <c r="JV244" i="20" s="1"/>
  <c r="JR244" i="20" s="1"/>
  <c r="JN244" i="20" s="1"/>
  <c r="JY244" i="20"/>
  <c r="JU244" i="20" l="1"/>
  <c r="JQ244" i="20" s="1"/>
  <c r="JM244" i="20" s="1"/>
  <c r="JI244" i="20" s="1"/>
  <c r="JT244" i="20"/>
  <c r="JP244" i="20" l="1"/>
  <c r="JL244" i="20" s="1"/>
  <c r="JH244" i="20" s="1"/>
  <c r="JD244" i="20" s="1"/>
  <c r="JO244" i="20"/>
  <c r="JK244" i="20" l="1"/>
  <c r="JG244" i="20" s="1"/>
  <c r="JC244" i="20" s="1"/>
  <c r="IY244" i="20" s="1"/>
  <c r="JJ244" i="20"/>
  <c r="JF244" i="20" l="1"/>
  <c r="JB244" i="20" s="1"/>
  <c r="IX244" i="20" s="1"/>
  <c r="IT244" i="20" s="1"/>
  <c r="JE244" i="20"/>
  <c r="JA244" i="20" l="1"/>
  <c r="IW244" i="20" s="1"/>
  <c r="IS244" i="20" s="1"/>
  <c r="IO244" i="20" s="1"/>
  <c r="IZ244" i="20"/>
  <c r="IV244" i="20" l="1"/>
  <c r="IR244" i="20" s="1"/>
  <c r="IN244" i="20" s="1"/>
  <c r="IJ244" i="20" s="1"/>
  <c r="IU244" i="20"/>
  <c r="IQ244" i="20" l="1"/>
  <c r="IM244" i="20" s="1"/>
  <c r="II244" i="20" s="1"/>
  <c r="IE244" i="20" s="1"/>
  <c r="IP244" i="20"/>
  <c r="IL244" i="20" l="1"/>
  <c r="IH244" i="20" s="1"/>
  <c r="ID244" i="20" s="1"/>
  <c r="HZ244" i="20" s="1"/>
  <c r="IK244" i="20"/>
  <c r="IG244" i="20" l="1"/>
  <c r="IC244" i="20" s="1"/>
  <c r="HY244" i="20" s="1"/>
  <c r="HU244" i="20" s="1"/>
  <c r="IF244" i="20"/>
  <c r="IB244" i="20" l="1"/>
  <c r="HX244" i="20" s="1"/>
  <c r="HT244" i="20" s="1"/>
  <c r="HP244" i="20" s="1"/>
  <c r="IA244" i="20"/>
  <c r="HW244" i="20" l="1"/>
  <c r="HS244" i="20" s="1"/>
  <c r="HO244" i="20" s="1"/>
  <c r="HK244" i="20" s="1"/>
  <c r="HV244" i="20"/>
  <c r="HR244" i="20" l="1"/>
  <c r="HN244" i="20" s="1"/>
  <c r="HJ244" i="20" s="1"/>
  <c r="HF244" i="20" s="1"/>
  <c r="HQ244" i="20"/>
  <c r="HM244" i="20" l="1"/>
  <c r="HI244" i="20" s="1"/>
  <c r="HE244" i="20" s="1"/>
  <c r="HA244" i="20" s="1"/>
  <c r="HL244" i="20"/>
  <c r="HH244" i="20" l="1"/>
  <c r="HD244" i="20" s="1"/>
  <c r="GZ244" i="20" s="1"/>
  <c r="GV244" i="20" s="1"/>
  <c r="HG244" i="20"/>
  <c r="HC244" i="20" l="1"/>
  <c r="GY244" i="20" s="1"/>
  <c r="GU244" i="20" s="1"/>
  <c r="GQ244" i="20" s="1"/>
  <c r="HB244" i="20"/>
  <c r="GX244" i="20" l="1"/>
  <c r="GT244" i="20" s="1"/>
  <c r="GP244" i="20" s="1"/>
  <c r="GL244" i="20" s="1"/>
  <c r="GW244" i="20"/>
  <c r="GS244" i="20" l="1"/>
  <c r="GO244" i="20" s="1"/>
  <c r="GK244" i="20" s="1"/>
  <c r="GG244" i="20" s="1"/>
  <c r="GR244" i="20"/>
  <c r="GN244" i="20" l="1"/>
  <c r="GJ244" i="20" s="1"/>
  <c r="GF244" i="20" s="1"/>
  <c r="GB244" i="20" s="1"/>
  <c r="GM244" i="20"/>
  <c r="GI244" i="20" l="1"/>
  <c r="GE244" i="20" s="1"/>
  <c r="GA244" i="20" s="1"/>
  <c r="FW244" i="20" s="1"/>
  <c r="GH244" i="20"/>
  <c r="GD244" i="20" l="1"/>
  <c r="FZ244" i="20" s="1"/>
  <c r="FV244" i="20" s="1"/>
  <c r="FR244" i="20" s="1"/>
  <c r="GC244" i="20"/>
  <c r="FY244" i="20" l="1"/>
  <c r="FU244" i="20" s="1"/>
  <c r="FQ244" i="20" s="1"/>
  <c r="FM244" i="20" s="1"/>
  <c r="FX244" i="20"/>
  <c r="FT244" i="20" l="1"/>
  <c r="FP244" i="20" s="1"/>
  <c r="FL244" i="20" s="1"/>
  <c r="FH244" i="20" s="1"/>
  <c r="FS244" i="20"/>
  <c r="FO244" i="20" l="1"/>
  <c r="FK244" i="20" s="1"/>
  <c r="FG244" i="20" s="1"/>
  <c r="FC244" i="20" s="1"/>
  <c r="FN244" i="20"/>
  <c r="FJ244" i="20" l="1"/>
  <c r="FF244" i="20" s="1"/>
  <c r="FB244" i="20" s="1"/>
  <c r="EX244" i="20" s="1"/>
  <c r="FI244" i="20"/>
  <c r="FE244" i="20" l="1"/>
  <c r="FA244" i="20" s="1"/>
  <c r="EW244" i="20" s="1"/>
  <c r="ES244" i="20" s="1"/>
  <c r="FD244" i="20"/>
  <c r="EZ244" i="20" l="1"/>
  <c r="EV244" i="20" s="1"/>
  <c r="ER244" i="20" s="1"/>
  <c r="EY244" i="20"/>
  <c r="ES10" i="20"/>
  <c r="ES6" i="20" s="1"/>
  <c r="EU244" i="20" l="1"/>
  <c r="EQ244" i="20" s="1"/>
  <c r="ET244" i="20"/>
  <c r="EN244" i="20"/>
  <c r="ER10" i="20"/>
  <c r="ER6" i="20" s="1"/>
  <c r="EN10" i="20" l="1"/>
  <c r="EN6" i="20" s="1"/>
  <c r="EP244" i="20"/>
  <c r="EO244" i="20"/>
  <c r="EM244" i="20"/>
  <c r="EQ10" i="20"/>
  <c r="EQ6" i="20" s="1"/>
  <c r="EK244" i="20" l="1"/>
  <c r="EO10" i="20"/>
  <c r="EO6" i="20" s="1"/>
  <c r="EI244" i="20"/>
  <c r="EM10" i="20"/>
  <c r="EM6" i="20" s="1"/>
  <c r="EL244" i="20"/>
  <c r="EP10" i="20"/>
  <c r="EP6" i="20" s="1"/>
  <c r="EJ244" i="20"/>
  <c r="EH244" i="20" l="1"/>
  <c r="EL10" i="20"/>
  <c r="EL6" i="20" s="1"/>
  <c r="EF244" i="20"/>
  <c r="EJ10" i="20"/>
  <c r="EJ6" i="20" s="1"/>
  <c r="EE244" i="20"/>
  <c r="EI10" i="20"/>
  <c r="EI6" i="20" s="1"/>
  <c r="EG244" i="20"/>
  <c r="EK10" i="20"/>
  <c r="EK6" i="20" s="1"/>
  <c r="EC244" i="20" l="1"/>
  <c r="EG10" i="20"/>
  <c r="EG6" i="20" s="1"/>
  <c r="EA244" i="20"/>
  <c r="EE10" i="20"/>
  <c r="EE6" i="20" s="1"/>
  <c r="EB244" i="20"/>
  <c r="EF10" i="20"/>
  <c r="EF6" i="20" s="1"/>
  <c r="ED244" i="20"/>
  <c r="EH10" i="20"/>
  <c r="EH6" i="20" s="1"/>
  <c r="DZ244" i="20" l="1"/>
  <c r="ED10" i="20"/>
  <c r="ED6" i="20" s="1"/>
  <c r="DX244" i="20"/>
  <c r="EB10" i="20"/>
  <c r="EB6" i="20" s="1"/>
  <c r="DW244" i="20"/>
  <c r="EA10" i="20"/>
  <c r="EA6" i="20" s="1"/>
  <c r="DY244" i="20"/>
  <c r="EC10" i="20"/>
  <c r="EC6" i="20" s="1"/>
  <c r="DS244" i="20" l="1"/>
  <c r="DW10" i="20"/>
  <c r="DW6" i="20" s="1"/>
  <c r="DU244" i="20"/>
  <c r="DY10" i="20"/>
  <c r="DY6" i="20" s="1"/>
  <c r="DT244" i="20"/>
  <c r="DX10" i="20"/>
  <c r="DX6" i="20" s="1"/>
  <c r="DV244" i="20"/>
  <c r="DZ10" i="20"/>
  <c r="DZ6" i="20" s="1"/>
  <c r="DR244" i="20" l="1"/>
  <c r="DV10" i="20"/>
  <c r="DV6" i="20" s="1"/>
  <c r="DP244" i="20"/>
  <c r="DT10" i="20"/>
  <c r="DT6" i="20" s="1"/>
  <c r="DQ244" i="20"/>
  <c r="DU10" i="20"/>
  <c r="DU6" i="20" s="1"/>
  <c r="DO244" i="20"/>
  <c r="DS10" i="20"/>
  <c r="DS6" i="20" s="1"/>
  <c r="DK244" i="20" l="1"/>
  <c r="DO10" i="20"/>
  <c r="DO6" i="20" s="1"/>
  <c r="DL244" i="20"/>
  <c r="DP10" i="20"/>
  <c r="DP6" i="20" s="1"/>
  <c r="DM244" i="20"/>
  <c r="DQ10" i="20"/>
  <c r="DQ6" i="20" s="1"/>
  <c r="DN244" i="20"/>
  <c r="DR10" i="20"/>
  <c r="DR6" i="20" s="1"/>
  <c r="DH244" i="20" l="1"/>
  <c r="DL10" i="20"/>
  <c r="DL6" i="20" s="1"/>
  <c r="DJ244" i="20"/>
  <c r="DN10" i="20"/>
  <c r="DN6" i="20" s="1"/>
  <c r="DI244" i="20"/>
  <c r="DM10" i="20"/>
  <c r="DM6" i="20" s="1"/>
  <c r="DG244" i="20"/>
  <c r="DK10" i="20"/>
  <c r="DK6" i="20" s="1"/>
  <c r="DC244" i="20" l="1"/>
  <c r="DG10" i="20"/>
  <c r="DG6" i="20" s="1"/>
  <c r="DF244" i="20"/>
  <c r="DJ10" i="20"/>
  <c r="DJ6" i="20" s="1"/>
  <c r="DE244" i="20"/>
  <c r="DI10" i="20"/>
  <c r="DI6" i="20" s="1"/>
  <c r="DD244" i="20"/>
  <c r="DH10" i="20"/>
  <c r="DH6" i="20" s="1"/>
  <c r="CZ244" i="20" l="1"/>
  <c r="DD10" i="20"/>
  <c r="DD6" i="20" s="1"/>
  <c r="DA244" i="20"/>
  <c r="DE10" i="20"/>
  <c r="DE6" i="20" s="1"/>
  <c r="DB244" i="20"/>
  <c r="DF10" i="20"/>
  <c r="DF6" i="20" s="1"/>
  <c r="CY244" i="20"/>
  <c r="DC10" i="20"/>
  <c r="DC6" i="20" s="1"/>
  <c r="CU244" i="20" l="1"/>
  <c r="CY10" i="20"/>
  <c r="CY6" i="20" s="1"/>
  <c r="CX244" i="20"/>
  <c r="DB10" i="20"/>
  <c r="DB6" i="20" s="1"/>
  <c r="CW244" i="20"/>
  <c r="DA10" i="20"/>
  <c r="DA6" i="20" s="1"/>
  <c r="CV244" i="20"/>
  <c r="CZ10" i="20"/>
  <c r="CZ6" i="20" s="1"/>
  <c r="CR244" i="20" l="1"/>
  <c r="CV10" i="20"/>
  <c r="CV6" i="20" s="1"/>
  <c r="CS244" i="20"/>
  <c r="CW10" i="20"/>
  <c r="CW6" i="20" s="1"/>
  <c r="CT244" i="20"/>
  <c r="CX10" i="20"/>
  <c r="CX6" i="20" s="1"/>
  <c r="CQ244" i="20"/>
  <c r="CU10" i="20"/>
  <c r="CU6" i="20" s="1"/>
  <c r="CM244" i="20" l="1"/>
  <c r="CQ10" i="20"/>
  <c r="CQ6" i="20" s="1"/>
  <c r="CP244" i="20"/>
  <c r="CT10" i="20"/>
  <c r="CT6" i="20" s="1"/>
  <c r="CO244" i="20"/>
  <c r="CS10" i="20"/>
  <c r="CS6" i="20" s="1"/>
  <c r="CN244" i="20"/>
  <c r="CR10" i="20"/>
  <c r="CR6" i="20" s="1"/>
  <c r="CJ244" i="20" l="1"/>
  <c r="CN10" i="20"/>
  <c r="CN6" i="20" s="1"/>
  <c r="CK244" i="20"/>
  <c r="CO10" i="20"/>
  <c r="CO6" i="20" s="1"/>
  <c r="CL244" i="20"/>
  <c r="CP10" i="20"/>
  <c r="CP6" i="20" s="1"/>
  <c r="CI244" i="20"/>
  <c r="CM10" i="20"/>
  <c r="CM6" i="20" s="1"/>
  <c r="CE244" i="20" l="1"/>
  <c r="CI10" i="20"/>
  <c r="CI6" i="20" s="1"/>
  <c r="CH244" i="20"/>
  <c r="CL10" i="20"/>
  <c r="CL6" i="20" s="1"/>
  <c r="CG244" i="20"/>
  <c r="CK10" i="20"/>
  <c r="CK6" i="20" s="1"/>
  <c r="CF244" i="20"/>
  <c r="CJ10" i="20"/>
  <c r="CJ6" i="20" s="1"/>
  <c r="CB244" i="20" l="1"/>
  <c r="CF10" i="20"/>
  <c r="CF6" i="20" s="1"/>
  <c r="CC244" i="20"/>
  <c r="CG10" i="20"/>
  <c r="CG6" i="20" s="1"/>
  <c r="CD244" i="20"/>
  <c r="CH10" i="20"/>
  <c r="CH6" i="20" s="1"/>
  <c r="CA244" i="20"/>
  <c r="CE10" i="20"/>
  <c r="CE6" i="20" s="1"/>
  <c r="BW244" i="20" l="1"/>
  <c r="CA10" i="20"/>
  <c r="CA6" i="20" s="1"/>
  <c r="BZ244" i="20"/>
  <c r="CD10" i="20"/>
  <c r="CD6" i="20" s="1"/>
  <c r="BY244" i="20"/>
  <c r="CC10" i="20"/>
  <c r="CC6" i="20" s="1"/>
  <c r="BX244" i="20"/>
  <c r="CB10" i="20"/>
  <c r="CB6" i="20" s="1"/>
  <c r="BT244" i="20" l="1"/>
  <c r="BX10" i="20"/>
  <c r="BX6" i="20" s="1"/>
  <c r="BU244" i="20"/>
  <c r="BY10" i="20"/>
  <c r="BY6" i="20" s="1"/>
  <c r="BV244" i="20"/>
  <c r="BZ10" i="20"/>
  <c r="BZ6" i="20" s="1"/>
  <c r="BS244" i="20"/>
  <c r="BW10" i="20"/>
  <c r="BW6" i="20" s="1"/>
  <c r="BO244" i="20" l="1"/>
  <c r="BS10" i="20"/>
  <c r="BS6" i="20" s="1"/>
  <c r="BR244" i="20"/>
  <c r="BV10" i="20"/>
  <c r="BV6" i="20" s="1"/>
  <c r="BQ244" i="20"/>
  <c r="BU10" i="20"/>
  <c r="BU6" i="20" s="1"/>
  <c r="BP244" i="20"/>
  <c r="BT10" i="20"/>
  <c r="BT6" i="20" s="1"/>
  <c r="BM244" i="20" l="1"/>
  <c r="BQ10" i="20"/>
  <c r="BQ6" i="20" s="1"/>
  <c r="BN244" i="20"/>
  <c r="BR10" i="20"/>
  <c r="BR6" i="20" s="1"/>
  <c r="BL244" i="20"/>
  <c r="BP10" i="20"/>
  <c r="BP6" i="20" s="1"/>
  <c r="BK244" i="20"/>
  <c r="BO10" i="20"/>
  <c r="BO6" i="20" s="1"/>
  <c r="BG244" i="20" l="1"/>
  <c r="BK10" i="20"/>
  <c r="BK6" i="20" s="1"/>
  <c r="BH244" i="20"/>
  <c r="BL10" i="20"/>
  <c r="BL6" i="20" s="1"/>
  <c r="BJ244" i="20"/>
  <c r="BN10" i="20"/>
  <c r="BN6" i="20" s="1"/>
  <c r="BI244" i="20"/>
  <c r="BM10" i="20"/>
  <c r="BM6" i="20" s="1"/>
  <c r="BE244" i="20" l="1"/>
  <c r="BI10" i="20"/>
  <c r="BI6" i="20" s="1"/>
  <c r="BF244" i="20"/>
  <c r="BJ10" i="20"/>
  <c r="BJ6" i="20" s="1"/>
  <c r="BD244" i="20"/>
  <c r="BH10" i="20"/>
  <c r="BH6" i="20" s="1"/>
  <c r="BC244" i="20"/>
  <c r="BG10" i="20"/>
  <c r="BG6" i="20" s="1"/>
  <c r="AZ244" i="20" l="1"/>
  <c r="BD10" i="20"/>
  <c r="BD6" i="20" s="1"/>
  <c r="AY244" i="20"/>
  <c r="BC10" i="20"/>
  <c r="BC6" i="20" s="1"/>
  <c r="BB244" i="20"/>
  <c r="BF10" i="20"/>
  <c r="BF6" i="20" s="1"/>
  <c r="BA244" i="20"/>
  <c r="BE10" i="20"/>
  <c r="BE6" i="20" s="1"/>
  <c r="AX244" i="20" l="1"/>
  <c r="BB10" i="20"/>
  <c r="BB6" i="20" s="1"/>
  <c r="AU244" i="20"/>
  <c r="AY10" i="20"/>
  <c r="AY6" i="20" s="1"/>
  <c r="AW244" i="20"/>
  <c r="BA10" i="20"/>
  <c r="BA6" i="20" s="1"/>
  <c r="AV244" i="20"/>
  <c r="AZ10" i="20"/>
  <c r="AZ6" i="20" s="1"/>
  <c r="AS244" i="20" l="1"/>
  <c r="AW10" i="20"/>
  <c r="AW6" i="20" s="1"/>
  <c r="AQ244" i="20"/>
  <c r="AU10" i="20"/>
  <c r="AU6" i="20" s="1"/>
  <c r="AR244" i="20"/>
  <c r="AV10" i="20"/>
  <c r="AV6" i="20" s="1"/>
  <c r="AT244" i="20"/>
  <c r="AX10" i="20"/>
  <c r="AX6" i="20" s="1"/>
  <c r="AP244" i="20" l="1"/>
  <c r="AT10" i="20"/>
  <c r="AT6" i="20" s="1"/>
  <c r="AM244" i="20"/>
  <c r="AQ10" i="20"/>
  <c r="AQ6" i="20" s="1"/>
  <c r="AN244" i="20"/>
  <c r="AR10" i="20"/>
  <c r="AR6" i="20" s="1"/>
  <c r="AO244" i="20"/>
  <c r="AS10" i="20"/>
  <c r="AS6" i="20" s="1"/>
  <c r="AK244" i="20" l="1"/>
  <c r="AO10" i="20"/>
  <c r="AO6" i="20" s="1"/>
  <c r="AI244" i="20"/>
  <c r="AM10" i="20"/>
  <c r="AM6" i="20" s="1"/>
  <c r="AJ244" i="20"/>
  <c r="AN10" i="20"/>
  <c r="AN6" i="20" s="1"/>
  <c r="AL244" i="20"/>
  <c r="AP10" i="20"/>
  <c r="AP6" i="20" s="1"/>
  <c r="AH244" i="20" l="1"/>
  <c r="AL10" i="20"/>
  <c r="AL6" i="20" s="1"/>
  <c r="AF244" i="20"/>
  <c r="AJ10" i="20"/>
  <c r="AJ6" i="20" s="1"/>
  <c r="AE244" i="20"/>
  <c r="AI10" i="20"/>
  <c r="AI6" i="20" s="1"/>
  <c r="AG244" i="20"/>
  <c r="AK10" i="20"/>
  <c r="AK6" i="20" s="1"/>
  <c r="AC244" i="20" l="1"/>
  <c r="AG10" i="20"/>
  <c r="AG6" i="20" s="1"/>
  <c r="AB244" i="20"/>
  <c r="AF10" i="20"/>
  <c r="AF6" i="20" s="1"/>
  <c r="AA244" i="20"/>
  <c r="AE10" i="20"/>
  <c r="AE6" i="20" s="1"/>
  <c r="AD244" i="20"/>
  <c r="AH10" i="20"/>
  <c r="AH6" i="20" s="1"/>
  <c r="W244" i="20" l="1"/>
  <c r="AA10" i="20"/>
  <c r="AA6" i="20" s="1"/>
  <c r="X244" i="20"/>
  <c r="AB10" i="20"/>
  <c r="AB6" i="20" s="1"/>
  <c r="Z244" i="20"/>
  <c r="AD10" i="20"/>
  <c r="AD6" i="20" s="1"/>
  <c r="Y244" i="20"/>
  <c r="AC10" i="20"/>
  <c r="AC6" i="20" s="1"/>
  <c r="U244" i="20" l="1"/>
  <c r="Y10" i="20"/>
  <c r="Y6" i="20" s="1"/>
  <c r="T244" i="20"/>
  <c r="X10" i="20"/>
  <c r="X6" i="20" s="1"/>
  <c r="V244" i="20"/>
  <c r="Z10" i="20"/>
  <c r="Z6" i="20" s="1"/>
  <c r="S244" i="20"/>
  <c r="W10" i="20"/>
  <c r="W6" i="20" s="1"/>
  <c r="T10" i="20" l="1"/>
  <c r="T6" i="20" s="1"/>
  <c r="S10" i="20"/>
  <c r="S6" i="20" s="1"/>
  <c r="R244" i="20"/>
  <c r="V10" i="20"/>
  <c r="V6" i="20" s="1"/>
  <c r="Q244" i="20"/>
  <c r="U10" i="20"/>
  <c r="U6" i="20" s="1"/>
  <c r="R10" i="20" l="1"/>
  <c r="R6" i="20" s="1"/>
  <c r="G257" i="17" l="1"/>
  <c r="G369" i="17"/>
  <c r="G491" i="17"/>
  <c r="G505" i="17"/>
  <c r="G676" i="17"/>
  <c r="G601" i="17"/>
  <c r="G686" i="17"/>
  <c r="H105" i="21" s="1"/>
  <c r="O105" i="21" s="1"/>
  <c r="G447" i="17"/>
  <c r="H119" i="21" s="1"/>
  <c r="O119" i="21" s="1"/>
  <c r="Q119" i="21" s="1"/>
  <c r="G383" i="17"/>
  <c r="G528" i="17"/>
  <c r="H68" i="21" s="1"/>
  <c r="O68" i="21" s="1"/>
  <c r="Q68" i="21" s="1"/>
  <c r="G478" i="17"/>
  <c r="H197" i="21" s="1"/>
  <c r="O197" i="21" s="1"/>
  <c r="Q197" i="21" s="1"/>
  <c r="G440" i="17"/>
  <c r="H112" i="21" s="1"/>
  <c r="O112" i="21" s="1"/>
  <c r="Q112" i="21" s="1"/>
  <c r="G560" i="17"/>
  <c r="H202" i="21" s="1"/>
  <c r="O202" i="21" s="1"/>
  <c r="Q202" i="21" s="1"/>
  <c r="G610" i="17"/>
  <c r="G472" i="17"/>
  <c r="H194" i="21" s="1"/>
  <c r="O194" i="21" s="1"/>
  <c r="G319" i="17"/>
  <c r="G375" i="17"/>
  <c r="G419" i="17"/>
  <c r="G410" i="17"/>
  <c r="G284" i="17"/>
  <c r="G455" i="17"/>
  <c r="G276" i="17"/>
  <c r="G724" i="17"/>
  <c r="G434" i="17"/>
  <c r="G379" i="17"/>
  <c r="G367" i="17"/>
  <c r="G595" i="17"/>
  <c r="G522" i="17"/>
  <c r="H62" i="21" s="1"/>
  <c r="O62" i="21" s="1"/>
  <c r="G611" i="17"/>
  <c r="G306" i="17"/>
  <c r="G285" i="17"/>
  <c r="G639" i="17"/>
  <c r="G259" i="17"/>
  <c r="G264" i="17"/>
  <c r="G357" i="17"/>
  <c r="G318" i="17"/>
  <c r="G511" i="17"/>
  <c r="G704" i="17"/>
  <c r="G691" i="17"/>
  <c r="G322" i="17"/>
  <c r="G226" i="17"/>
  <c r="G591" i="17"/>
  <c r="G475" i="17"/>
  <c r="H147" i="21" s="1"/>
  <c r="O147" i="21" s="1"/>
  <c r="Q147" i="21" s="1"/>
  <c r="G381" i="17"/>
  <c r="G477" i="17"/>
  <c r="H196" i="21" s="1"/>
  <c r="O196" i="21" s="1"/>
  <c r="Q196" i="21" s="1"/>
  <c r="G389" i="17"/>
  <c r="G388" i="17"/>
  <c r="G552" i="17"/>
  <c r="H135" i="21" s="1"/>
  <c r="O135" i="21" s="1"/>
  <c r="Q135" i="21" s="1"/>
  <c r="G512" i="17"/>
  <c r="G554" i="17"/>
  <c r="H84" i="21" s="1"/>
  <c r="O84" i="21" s="1"/>
  <c r="G372" i="17"/>
  <c r="G465" i="17"/>
  <c r="G567" i="17"/>
  <c r="H162" i="21" s="1"/>
  <c r="O162" i="21" s="1"/>
  <c r="G641" i="17"/>
  <c r="G559" i="17"/>
  <c r="H201" i="21" s="1"/>
  <c r="O201" i="21" s="1"/>
  <c r="Q201" i="21" s="1"/>
  <c r="G231" i="17"/>
  <c r="G304" i="17"/>
  <c r="G549" i="17"/>
  <c r="H129" i="21" s="1"/>
  <c r="O129" i="21" s="1"/>
  <c r="G346" i="17"/>
  <c r="G550" i="17"/>
  <c r="H133" i="21" s="1"/>
  <c r="O133" i="21" s="1"/>
  <c r="G534" i="17"/>
  <c r="H73" i="21" s="1"/>
  <c r="O73" i="21" s="1"/>
  <c r="Q73" i="21" s="1"/>
  <c r="G476" i="17"/>
  <c r="H143" i="21" s="1"/>
  <c r="O143" i="21" s="1"/>
  <c r="Q143" i="21" s="1"/>
  <c r="G593" i="17"/>
  <c r="G360" i="17"/>
  <c r="G666" i="17"/>
  <c r="G247" i="17"/>
  <c r="G249" i="17"/>
  <c r="G577" i="17"/>
  <c r="H54" i="21" s="1"/>
  <c r="O54" i="21" s="1"/>
  <c r="Q54" i="21" s="1"/>
  <c r="G568" i="17"/>
  <c r="H163" i="21" s="1"/>
  <c r="O163" i="21" s="1"/>
  <c r="Q163" i="21" s="1"/>
  <c r="G402" i="17"/>
  <c r="G619" i="17"/>
  <c r="G612" i="17"/>
  <c r="G480" i="17"/>
  <c r="H154" i="21" s="1"/>
  <c r="O154" i="21" s="1"/>
  <c r="Q154" i="21" s="1"/>
  <c r="G604" i="17"/>
  <c r="G397" i="17"/>
  <c r="G589" i="17"/>
  <c r="G536" i="17"/>
  <c r="H89" i="21" s="1"/>
  <c r="O89" i="21" s="1"/>
  <c r="G370" i="17"/>
  <c r="G544" i="17"/>
  <c r="H93" i="21" s="1"/>
  <c r="O93" i="21" s="1"/>
  <c r="G300" i="17"/>
  <c r="G320" i="17"/>
  <c r="G227" i="17"/>
  <c r="G588" i="17"/>
  <c r="G349" i="17"/>
  <c r="G353" i="17"/>
  <c r="G364" i="17"/>
  <c r="G669" i="17"/>
  <c r="G395" i="17"/>
  <c r="G535" i="17"/>
  <c r="H74" i="21" s="1"/>
  <c r="O74" i="21" s="1"/>
  <c r="Q74" i="21" s="1"/>
  <c r="G523" i="17"/>
  <c r="H63" i="21" s="1"/>
  <c r="O63" i="21" s="1"/>
  <c r="Q63" i="21" s="1"/>
  <c r="G525" i="17"/>
  <c r="H65" i="21" s="1"/>
  <c r="O65" i="21" s="1"/>
  <c r="Q65" i="21" s="1"/>
  <c r="G273" i="17"/>
  <c r="G297" i="17"/>
  <c r="G430" i="17"/>
  <c r="G561" i="17"/>
  <c r="H203" i="21" s="1"/>
  <c r="O203" i="21" s="1"/>
  <c r="Q203" i="21" s="1"/>
  <c r="G289" i="17"/>
  <c r="G538" i="17"/>
  <c r="H150" i="21" s="1"/>
  <c r="O150" i="21" s="1"/>
  <c r="Q150" i="21" s="1"/>
  <c r="G664" i="17"/>
  <c r="G244" i="17"/>
  <c r="G426" i="17"/>
  <c r="H22" i="21" s="1"/>
  <c r="O22" i="21" s="1"/>
  <c r="Q22" i="21" s="1"/>
  <c r="G516" i="17"/>
  <c r="G688" i="17"/>
  <c r="G481" i="17"/>
  <c r="H155" i="21" s="1"/>
  <c r="O155" i="21" s="1"/>
  <c r="Q155" i="21" s="1"/>
  <c r="G376" i="17"/>
  <c r="G574" i="17"/>
  <c r="H51" i="21" s="1"/>
  <c r="O51" i="21" s="1"/>
  <c r="G524" i="17"/>
  <c r="H64" i="21" s="1"/>
  <c r="O64" i="21" s="1"/>
  <c r="Q64" i="21" s="1"/>
  <c r="G542" i="17"/>
  <c r="H138" i="21" s="1"/>
  <c r="O138" i="21" s="1"/>
  <c r="Q138" i="21" s="1"/>
  <c r="G541" i="17"/>
  <c r="H137" i="21" s="1"/>
  <c r="O137" i="21" s="1"/>
  <c r="G303" i="17"/>
  <c r="G648" i="17"/>
  <c r="G312" i="17"/>
  <c r="G583" i="17"/>
  <c r="H60" i="21" s="1"/>
  <c r="O60" i="21" s="1"/>
  <c r="Q60" i="21" s="1"/>
  <c r="G228" i="17"/>
  <c r="G411" i="17"/>
  <c r="G617" i="17"/>
  <c r="H164" i="21" s="1"/>
  <c r="O164" i="21" s="1"/>
  <c r="Q164" i="21" s="1"/>
  <c r="G460" i="17"/>
  <c r="G341" i="17"/>
  <c r="G712" i="17"/>
  <c r="G497" i="17"/>
  <c r="H126" i="21" s="1"/>
  <c r="O126" i="21" s="1"/>
  <c r="Q126" i="21" s="1"/>
  <c r="G493" i="17"/>
  <c r="H124" i="21" s="1"/>
  <c r="O124" i="21" s="1"/>
  <c r="G418" i="17"/>
  <c r="G361" i="17"/>
  <c r="G414" i="17"/>
  <c r="G281" i="17"/>
  <c r="G690" i="17"/>
  <c r="G494" i="17"/>
  <c r="H125" i="21" s="1"/>
  <c r="O125" i="21" s="1"/>
  <c r="Q125" i="21" s="1"/>
  <c r="G432" i="17"/>
  <c r="H26" i="21" s="1"/>
  <c r="O26" i="21" s="1"/>
  <c r="Q26" i="21" s="1"/>
  <c r="G287" i="17"/>
  <c r="G620" i="17"/>
  <c r="G237" i="17"/>
  <c r="G307" i="17"/>
  <c r="G597" i="17"/>
  <c r="G234" i="17"/>
  <c r="G599" i="17"/>
  <c r="G532" i="17"/>
  <c r="H71" i="21" s="1"/>
  <c r="O71" i="21" s="1"/>
  <c r="Q71" i="21" s="1"/>
  <c r="G486" i="17"/>
  <c r="G533" i="17"/>
  <c r="H72" i="21" s="1"/>
  <c r="O72" i="21" s="1"/>
  <c r="Q72" i="21" s="1"/>
  <c r="G470" i="17"/>
  <c r="H145" i="21" s="1"/>
  <c r="O145" i="21" s="1"/>
  <c r="Q145" i="21" s="1"/>
  <c r="G439" i="17"/>
  <c r="H111" i="21" s="1"/>
  <c r="O111" i="21" s="1"/>
  <c r="Q111" i="21" s="1"/>
  <c r="G587" i="17"/>
  <c r="G380" i="17"/>
  <c r="G296" i="17"/>
  <c r="G311" i="17"/>
  <c r="G586" i="17"/>
  <c r="G441" i="17"/>
  <c r="H113" i="21" s="1"/>
  <c r="O113" i="21" s="1"/>
  <c r="Q113" i="21" s="1"/>
  <c r="G448" i="17"/>
  <c r="H120" i="21" s="1"/>
  <c r="O120" i="21" s="1"/>
  <c r="Q120" i="21" s="1"/>
  <c r="G433" i="17"/>
  <c r="H27" i="21" s="1"/>
  <c r="O27" i="21" s="1"/>
  <c r="Q27" i="21" s="1"/>
  <c r="G638" i="17"/>
  <c r="G613" i="17"/>
  <c r="G703" i="17"/>
  <c r="G374" i="17"/>
  <c r="G425" i="17"/>
  <c r="H21" i="21" s="1"/>
  <c r="O21" i="21" s="1"/>
  <c r="Q21" i="21" s="1"/>
  <c r="G316" i="17"/>
  <c r="G519" i="17"/>
  <c r="G407" i="17"/>
  <c r="G412" i="17"/>
  <c r="G540" i="17"/>
  <c r="H75" i="21" s="1"/>
  <c r="O75" i="21" s="1"/>
  <c r="Q75" i="21" s="1"/>
  <c r="G474" i="17"/>
  <c r="H142" i="21" s="1"/>
  <c r="O142" i="21" s="1"/>
  <c r="G424" i="17"/>
  <c r="H20" i="21" s="1"/>
  <c r="O20" i="21" s="1"/>
  <c r="G500" i="17"/>
  <c r="G713" i="17"/>
  <c r="G265" i="17"/>
  <c r="G680" i="17"/>
  <c r="G700" i="17"/>
  <c r="H170" i="21" s="1"/>
  <c r="O170" i="21" s="1"/>
  <c r="Q170" i="21" s="1"/>
  <c r="G308" i="17"/>
  <c r="G323" i="17"/>
  <c r="G485" i="17"/>
  <c r="H158" i="21" s="1"/>
  <c r="O158" i="21" s="1"/>
  <c r="Q158" i="21" s="1"/>
  <c r="G592" i="17"/>
  <c r="G442" i="17"/>
  <c r="H114" i="21" s="1"/>
  <c r="O114" i="21" s="1"/>
  <c r="Q114" i="21" s="1"/>
  <c r="G518" i="17"/>
  <c r="G373" i="17"/>
  <c r="G469" i="17"/>
  <c r="H140" i="21" s="1"/>
  <c r="O140" i="21" s="1"/>
  <c r="G413" i="17"/>
  <c r="G362" i="17"/>
  <c r="G585" i="17"/>
  <c r="G292" i="17"/>
  <c r="G409" i="17"/>
  <c r="G423" i="17"/>
  <c r="H224" i="21" s="1"/>
  <c r="O224" i="21" s="1"/>
  <c r="Q224" i="21" s="1"/>
  <c r="G451" i="17"/>
  <c r="G415" i="17"/>
  <c r="G705" i="17"/>
  <c r="G484" i="17"/>
  <c r="H157" i="21" s="1"/>
  <c r="O157" i="21" s="1"/>
  <c r="Q157" i="21" s="1"/>
  <c r="G254" i="17"/>
  <c r="G502" i="17"/>
  <c r="G506" i="17"/>
  <c r="G444" i="17"/>
  <c r="H116" i="21" s="1"/>
  <c r="O116" i="21" s="1"/>
  <c r="Q116" i="21" s="1"/>
  <c r="G602" i="17"/>
  <c r="G459" i="17"/>
  <c r="G452" i="17"/>
  <c r="G317" i="17"/>
  <c r="G726" i="17"/>
  <c r="H173" i="21" s="1"/>
  <c r="O173" i="21" s="1"/>
  <c r="Q173" i="21" s="1"/>
  <c r="G438" i="17"/>
  <c r="H110" i="21" s="1"/>
  <c r="O110" i="21" s="1"/>
  <c r="Q110" i="21" s="1"/>
  <c r="G590" i="17"/>
  <c r="G236" i="17"/>
  <c r="G656" i="17"/>
  <c r="G473" i="17"/>
  <c r="H195" i="21" s="1"/>
  <c r="O195" i="21" s="1"/>
  <c r="Q195" i="21" s="1"/>
  <c r="G406" i="17"/>
  <c r="G365" i="17"/>
  <c r="G521" i="17"/>
  <c r="H131" i="21" s="1"/>
  <c r="O131" i="21" s="1"/>
  <c r="Q131" i="21" s="1"/>
  <c r="G570" i="17"/>
  <c r="H190" i="21" s="1"/>
  <c r="O190" i="21" s="1"/>
  <c r="G600" i="17"/>
  <c r="G513" i="17"/>
  <c r="G699" i="17"/>
  <c r="G584" i="17"/>
  <c r="G431" i="17"/>
  <c r="H25" i="21" s="1"/>
  <c r="O25" i="21" s="1"/>
  <c r="Q25" i="21" s="1"/>
  <c r="G727" i="17"/>
  <c r="G628" i="17"/>
  <c r="H228" i="21" s="1"/>
  <c r="O228" i="21" s="1"/>
  <c r="Q228" i="21" s="1"/>
  <c r="G352" i="17"/>
  <c r="G575" i="17"/>
  <c r="H52" i="21" s="1"/>
  <c r="O52" i="21" s="1"/>
  <c r="Q52" i="21" s="1"/>
  <c r="G736" i="17"/>
  <c r="G696" i="17"/>
  <c r="G729" i="17"/>
  <c r="G692" i="17"/>
  <c r="G622" i="17"/>
  <c r="G569" i="17"/>
  <c r="H18" i="21" s="1"/>
  <c r="O18" i="21" s="1"/>
  <c r="G553" i="17"/>
  <c r="H101" i="21" s="1"/>
  <c r="O101" i="21" s="1"/>
  <c r="Q101" i="21" s="1"/>
  <c r="G385" i="17"/>
  <c r="G580" i="17"/>
  <c r="H57" i="21" s="1"/>
  <c r="O57" i="21" s="1"/>
  <c r="Q57" i="21" s="1"/>
  <c r="G428" i="17"/>
  <c r="H23" i="21" s="1"/>
  <c r="O23" i="21" s="1"/>
  <c r="Q23" i="21" s="1"/>
  <c r="G509" i="17"/>
  <c r="G464" i="17"/>
  <c r="G461" i="17"/>
  <c r="G396" i="17"/>
  <c r="G450" i="17"/>
  <c r="G321" i="17"/>
  <c r="G556" i="17"/>
  <c r="H85" i="21" s="1"/>
  <c r="O85" i="21" s="1"/>
  <c r="Q85" i="21" s="1"/>
  <c r="G242" i="17"/>
  <c r="G251" i="17"/>
  <c r="G679" i="17"/>
  <c r="G356" i="17"/>
  <c r="G685" i="17"/>
  <c r="H175" i="21" s="1"/>
  <c r="O175" i="21" s="1"/>
  <c r="G271" i="17"/>
  <c r="G298" i="17"/>
  <c r="G579" i="17"/>
  <c r="H56" i="21" s="1"/>
  <c r="O56" i="21" s="1"/>
  <c r="Q56" i="21" s="1"/>
  <c r="G463" i="17"/>
  <c r="G282" i="17"/>
  <c r="G458" i="17"/>
  <c r="G651" i="17"/>
  <c r="G731" i="17"/>
  <c r="G594" i="17"/>
  <c r="G456" i="17"/>
  <c r="G526" i="17"/>
  <c r="H66" i="21" s="1"/>
  <c r="O66" i="21" s="1"/>
  <c r="Q66" i="21" s="1"/>
  <c r="G735" i="17"/>
  <c r="G520" i="17"/>
  <c r="G631" i="17"/>
  <c r="G548" i="17"/>
  <c r="H95" i="21" s="1"/>
  <c r="O95" i="21" s="1"/>
  <c r="G256" i="17"/>
  <c r="G471" i="17"/>
  <c r="H146" i="21" s="1"/>
  <c r="O146" i="21" s="1"/>
  <c r="Q146" i="21" s="1"/>
  <c r="G557" i="17"/>
  <c r="H199" i="21" s="1"/>
  <c r="O199" i="21" s="1"/>
  <c r="G529" i="17"/>
  <c r="H69" i="21" s="1"/>
  <c r="O69" i="21" s="1"/>
  <c r="Q69" i="21" s="1"/>
  <c r="G681" i="17"/>
  <c r="G338" i="17"/>
  <c r="G598" i="17"/>
  <c r="G630" i="17"/>
  <c r="G634" i="17"/>
  <c r="G301" i="17"/>
  <c r="G355" i="17"/>
  <c r="G330" i="17"/>
  <c r="G629" i="17"/>
  <c r="G261" i="17"/>
  <c r="G655" i="17"/>
  <c r="G640" i="17"/>
  <c r="G488" i="17"/>
  <c r="G224" i="17"/>
  <c r="G436" i="17"/>
  <c r="H108" i="21" s="1"/>
  <c r="O108" i="21" s="1"/>
  <c r="Q108" i="21" s="1"/>
  <c r="G683" i="17"/>
  <c r="H99" i="21" s="1"/>
  <c r="O99" i="21" s="1"/>
  <c r="G462" i="17"/>
  <c r="G391" i="17"/>
  <c r="G449" i="17"/>
  <c r="G626" i="17"/>
  <c r="H226" i="21" s="1"/>
  <c r="O226" i="21" s="1"/>
  <c r="G642" i="17"/>
  <c r="G571" i="17"/>
  <c r="H191" i="21" s="1"/>
  <c r="O191" i="21" s="1"/>
  <c r="Q191" i="21" s="1"/>
  <c r="G645" i="17"/>
  <c r="G507" i="17"/>
  <c r="G453" i="17"/>
  <c r="G499" i="17"/>
  <c r="H49" i="21" s="1"/>
  <c r="O49" i="21" s="1"/>
  <c r="Q49" i="21" s="1"/>
  <c r="G621" i="17"/>
  <c r="G625" i="17"/>
  <c r="H166" i="21" s="1"/>
  <c r="O166" i="21" s="1"/>
  <c r="G275" i="17"/>
  <c r="G482" i="17"/>
  <c r="G545" i="17"/>
  <c r="H122" i="21" s="1"/>
  <c r="O122" i="21" s="1"/>
  <c r="G514" i="17"/>
  <c r="G348" i="17"/>
  <c r="G728" i="17"/>
  <c r="G329" i="17"/>
  <c r="G665" i="17"/>
  <c r="G671" i="17"/>
  <c r="G363" i="17"/>
  <c r="G637" i="17"/>
  <c r="G371" i="17"/>
  <c r="G555" i="17"/>
  <c r="H87" i="21" s="1"/>
  <c r="O87" i="21" s="1"/>
  <c r="G235" i="17"/>
  <c r="G668" i="17"/>
  <c r="G650" i="17"/>
  <c r="G566" i="17"/>
  <c r="H160" i="21" s="1"/>
  <c r="O160" i="21" s="1"/>
  <c r="G399" i="17"/>
  <c r="G277" i="17"/>
  <c r="G467" i="17"/>
  <c r="G269" i="17"/>
  <c r="G466" i="17"/>
  <c r="G694" i="17"/>
  <c r="G678" i="17"/>
  <c r="G647" i="17"/>
  <c r="G662" i="17"/>
  <c r="G581" i="17"/>
  <c r="H58" i="21" s="1"/>
  <c r="O58" i="21" s="1"/>
  <c r="Q58" i="21" s="1"/>
  <c r="G644" i="17"/>
  <c r="G697" i="17"/>
  <c r="G721" i="17"/>
  <c r="G291" i="17"/>
  <c r="G435" i="17"/>
  <c r="H107" i="21" s="1"/>
  <c r="O107" i="21" s="1"/>
  <c r="G222" i="17"/>
  <c r="G687" i="17"/>
  <c r="H168" i="21" s="1"/>
  <c r="O168" i="21" s="1"/>
  <c r="G420" i="17"/>
  <c r="H221" i="21" s="1"/>
  <c r="O221" i="21" s="1"/>
  <c r="G572" i="17"/>
  <c r="H192" i="21" s="1"/>
  <c r="O192" i="21" s="1"/>
  <c r="Q192" i="21" s="1"/>
  <c r="G733" i="17"/>
  <c r="G390" i="17"/>
  <c r="G657" i="17"/>
  <c r="G672" i="17"/>
  <c r="G445" i="17"/>
  <c r="H117" i="21" s="1"/>
  <c r="O117" i="21" s="1"/>
  <c r="Q117" i="21" s="1"/>
  <c r="G659" i="17"/>
  <c r="G378" i="17"/>
  <c r="G351" i="17"/>
  <c r="G246" i="17"/>
  <c r="G263" i="17"/>
  <c r="G670" i="17"/>
  <c r="G238" i="17"/>
  <c r="G725" i="17"/>
  <c r="H171" i="21" s="1"/>
  <c r="O171" i="21" s="1"/>
  <c r="Q171" i="21" s="1"/>
  <c r="G416" i="17"/>
  <c r="G347" i="17"/>
  <c r="G633" i="17"/>
  <c r="G339" i="17"/>
  <c r="G635" i="17"/>
  <c r="G274" i="17"/>
  <c r="G702" i="17"/>
  <c r="G615" i="17"/>
  <c r="G707" i="17"/>
  <c r="G563" i="17"/>
  <c r="H81" i="21" s="1"/>
  <c r="O81" i="21" s="1"/>
  <c r="G663" i="17"/>
  <c r="G229" i="17"/>
  <c r="G386" i="17"/>
  <c r="G278" i="17"/>
  <c r="G384" i="17"/>
  <c r="G582" i="17"/>
  <c r="H59" i="21" s="1"/>
  <c r="O59" i="21" s="1"/>
  <c r="Q59" i="21" s="1"/>
  <c r="G280" i="17"/>
  <c r="G266" i="17"/>
  <c r="G653" i="17"/>
  <c r="G643" i="17"/>
  <c r="G331" i="17"/>
  <c r="G718" i="17"/>
  <c r="G715" i="17"/>
  <c r="G350" i="17"/>
  <c r="G675" i="17"/>
  <c r="G531" i="17"/>
  <c r="H70" i="21" s="1"/>
  <c r="O70" i="21" s="1"/>
  <c r="Q70" i="21" s="1"/>
  <c r="G387" i="17"/>
  <c r="G245" i="17"/>
  <c r="G252" i="17"/>
  <c r="G698" i="17"/>
  <c r="G646" i="17"/>
  <c r="G732" i="17"/>
  <c r="G492" i="17"/>
  <c r="H47" i="21" s="1"/>
  <c r="O47" i="21" s="1"/>
  <c r="G334" i="17"/>
  <c r="G660" i="17"/>
  <c r="G359" i="17"/>
  <c r="G677" i="17"/>
  <c r="G479" i="17"/>
  <c r="H153" i="21" s="1"/>
  <c r="O153" i="21" s="1"/>
  <c r="G719" i="17"/>
  <c r="G382" i="17"/>
  <c r="G710" i="17"/>
  <c r="G313" i="17"/>
  <c r="G717" i="17"/>
  <c r="G422" i="17"/>
  <c r="H223" i="21" s="1"/>
  <c r="O223" i="21" s="1"/>
  <c r="Q223" i="21" s="1"/>
  <c r="G358" i="17"/>
  <c r="G241" i="17"/>
  <c r="G510" i="17"/>
  <c r="G504" i="17"/>
  <c r="G498" i="17"/>
  <c r="H127" i="21" s="1"/>
  <c r="O127" i="21" s="1"/>
  <c r="Q127" i="21" s="1"/>
  <c r="G734" i="17"/>
  <c r="G340" i="17"/>
  <c r="G673" i="17"/>
  <c r="G693" i="17"/>
  <c r="G723" i="17"/>
  <c r="G722" i="17"/>
  <c r="G437" i="17"/>
  <c r="H109" i="21" s="1"/>
  <c r="O109" i="21" s="1"/>
  <c r="Q109" i="21" s="1"/>
  <c r="G624" i="17"/>
  <c r="G627" i="17"/>
  <c r="H227" i="21" s="1"/>
  <c r="O227" i="21" s="1"/>
  <c r="Q227" i="21" s="1"/>
  <c r="G489" i="17"/>
  <c r="G250" i="17"/>
  <c r="G618" i="17"/>
  <c r="G342" i="17"/>
  <c r="G457" i="17"/>
  <c r="G286" i="17"/>
  <c r="G421" i="17"/>
  <c r="H222" i="21" s="1"/>
  <c r="O222" i="21" s="1"/>
  <c r="Q222" i="21" s="1"/>
  <c r="G667" i="17"/>
  <c r="G268" i="17"/>
  <c r="G708" i="17"/>
  <c r="G565" i="17"/>
  <c r="H78" i="21" s="1"/>
  <c r="O78" i="21" s="1"/>
  <c r="G404" i="17"/>
  <c r="G501" i="17"/>
  <c r="G654" i="17"/>
  <c r="G417" i="17"/>
  <c r="G682" i="17"/>
  <c r="H103" i="21" s="1"/>
  <c r="O103" i="21" s="1"/>
  <c r="G343" i="17"/>
  <c r="G689" i="17"/>
  <c r="G543" i="17"/>
  <c r="H76" i="21" s="1"/>
  <c r="O76" i="21" s="1"/>
  <c r="Q76" i="21" s="1"/>
  <c r="G443" i="17"/>
  <c r="H115" i="21" s="1"/>
  <c r="O115" i="21" s="1"/>
  <c r="Q115" i="21" s="1"/>
  <c r="G558" i="17"/>
  <c r="H200" i="21" s="1"/>
  <c r="O200" i="21" s="1"/>
  <c r="Q200" i="21" s="1"/>
  <c r="G272" i="17"/>
  <c r="G454" i="17"/>
  <c r="G398" i="17"/>
  <c r="G658" i="17"/>
  <c r="G401" i="17"/>
  <c r="G255" i="17"/>
  <c r="G366" i="17"/>
  <c r="G564" i="17"/>
  <c r="H82" i="21" s="1"/>
  <c r="O82" i="21" s="1"/>
  <c r="Q82" i="21" s="1"/>
  <c r="G709" i="17"/>
  <c r="G293" i="17"/>
  <c r="G405" i="17"/>
  <c r="G248" i="17"/>
  <c r="G225" i="17"/>
  <c r="G429" i="17"/>
  <c r="H24" i="21" s="1"/>
  <c r="O24" i="21" s="1"/>
  <c r="Q24" i="21" s="1"/>
  <c r="G354" i="17"/>
  <c r="G392" i="17"/>
  <c r="G333" i="17"/>
  <c r="G706" i="17"/>
  <c r="G551" i="17"/>
  <c r="H134" i="21" s="1"/>
  <c r="O134" i="21" s="1"/>
  <c r="Q134" i="21" s="1"/>
  <c r="G623" i="17"/>
  <c r="G547" i="17"/>
  <c r="H91" i="21" s="1"/>
  <c r="O91" i="21" s="1"/>
  <c r="Q91" i="21" s="1"/>
  <c r="G573" i="17"/>
  <c r="H79" i="21" s="1"/>
  <c r="O79" i="21" s="1"/>
  <c r="Q79" i="21" s="1"/>
  <c r="G483" i="17"/>
  <c r="H156" i="21" s="1"/>
  <c r="O156" i="21" s="1"/>
  <c r="Q156" i="21" s="1"/>
  <c r="G288" i="17"/>
  <c r="G394" i="17"/>
  <c r="G223" i="17"/>
  <c r="G325" i="17"/>
  <c r="G335" i="17"/>
  <c r="G305" i="17"/>
  <c r="G345" i="17"/>
  <c r="G310" i="17"/>
  <c r="G446" i="17"/>
  <c r="H118" i="21" s="1"/>
  <c r="O118" i="21" s="1"/>
  <c r="Q118" i="21" s="1"/>
  <c r="G632" i="17"/>
  <c r="G487" i="17"/>
  <c r="G716" i="17"/>
  <c r="G576" i="17"/>
  <c r="H53" i="21" s="1"/>
  <c r="O53" i="21" s="1"/>
  <c r="Q53" i="21" s="1"/>
  <c r="G614" i="17"/>
  <c r="G327" i="17"/>
  <c r="G649" i="17"/>
  <c r="G368" i="17"/>
  <c r="G377" i="17"/>
  <c r="G243" i="17"/>
  <c r="G260" i="17"/>
  <c r="G290" i="17"/>
  <c r="G527" i="17"/>
  <c r="H67" i="21" s="1"/>
  <c r="O67" i="21" s="1"/>
  <c r="Q67" i="21" s="1"/>
  <c r="G636" i="17"/>
  <c r="G530" i="17"/>
  <c r="H90" i="21" s="1"/>
  <c r="O90" i="21" s="1"/>
  <c r="Q90" i="21" s="1"/>
  <c r="G609" i="17"/>
  <c r="G720" i="17"/>
  <c r="G616" i="17"/>
  <c r="G608" i="17"/>
  <c r="G314" i="17"/>
  <c r="G596" i="17"/>
  <c r="G490" i="17"/>
  <c r="G539" i="17"/>
  <c r="H151" i="21" s="1"/>
  <c r="O151" i="21" s="1"/>
  <c r="Q151" i="21" s="1"/>
  <c r="G684" i="17"/>
  <c r="H100" i="21" s="1"/>
  <c r="O100" i="21" s="1"/>
  <c r="Q100" i="21" s="1"/>
  <c r="G233" i="17"/>
  <c r="G605" i="17"/>
  <c r="G496" i="17"/>
  <c r="G578" i="17"/>
  <c r="H55" i="21" s="1"/>
  <c r="O55" i="21" s="1"/>
  <c r="Q55" i="21" s="1"/>
  <c r="G337" i="17"/>
  <c r="G408" i="17"/>
  <c r="G495" i="17"/>
  <c r="H48" i="21" s="1"/>
  <c r="O48" i="21" s="1"/>
  <c r="Q48" i="21" s="1"/>
  <c r="G674" i="17"/>
  <c r="G326" i="17"/>
  <c r="G711" i="17"/>
  <c r="G344" i="17"/>
  <c r="G283" i="17"/>
  <c r="G267" i="17"/>
  <c r="G332" i="17"/>
  <c r="G546" i="17"/>
  <c r="H97" i="21" s="1"/>
  <c r="O97" i="21" s="1"/>
  <c r="G701" i="17"/>
  <c r="H172" i="21" s="1"/>
  <c r="O172" i="21" s="1"/>
  <c r="Q172" i="21" s="1"/>
  <c r="G253" i="17"/>
  <c r="G239" i="17"/>
  <c r="G515" i="17"/>
  <c r="G403" i="17"/>
  <c r="G661" i="17"/>
  <c r="G336" i="17"/>
  <c r="G695" i="17"/>
  <c r="G270" i="17"/>
  <c r="G607" i="17"/>
  <c r="G606" i="17"/>
  <c r="G328" i="17"/>
  <c r="G309" i="17"/>
  <c r="G230" i="17"/>
  <c r="G652" i="17"/>
  <c r="G393" i="17"/>
  <c r="G315" i="17"/>
  <c r="G324" i="17"/>
  <c r="G427" i="17"/>
  <c r="G562" i="17"/>
  <c r="H204" i="21" s="1"/>
  <c r="O204" i="21" s="1"/>
  <c r="Q204" i="21" s="1"/>
  <c r="G302" i="17"/>
  <c r="G468" i="17"/>
  <c r="G294" i="17"/>
  <c r="G714" i="17"/>
  <c r="G400" i="17"/>
  <c r="G258" i="17"/>
  <c r="G232" i="17"/>
  <c r="G279" i="17"/>
  <c r="G537" i="17"/>
  <c r="H149" i="21" s="1"/>
  <c r="O149" i="21" s="1"/>
  <c r="Q149" i="21" s="1"/>
  <c r="G299" i="17"/>
  <c r="G603" i="17"/>
  <c r="G295" i="17"/>
  <c r="G730" i="17"/>
  <c r="G240" i="17"/>
  <c r="G262" i="17"/>
  <c r="U58" i="15" l="1"/>
  <c r="V58"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0" i="15"/>
  <c r="U55" i="15"/>
  <c r="V55" i="15" s="1"/>
  <c r="U102" i="15"/>
  <c r="V102" i="15" s="1"/>
  <c r="U68" i="15"/>
  <c r="V68" i="15" s="1"/>
  <c r="U115" i="15"/>
  <c r="V115" i="15" s="1"/>
  <c r="U51" i="15"/>
  <c r="V51" i="15" s="1"/>
  <c r="U56" i="15"/>
  <c r="V56" i="15" s="1"/>
  <c r="U99" i="15"/>
  <c r="V99" i="15" s="1"/>
  <c r="U110" i="15"/>
  <c r="V110" i="15" s="1"/>
  <c r="U164" i="15"/>
  <c r="V164" i="15" s="1"/>
  <c r="U103" i="15"/>
  <c r="V103" i="15" s="1"/>
  <c r="U71" i="15"/>
  <c r="V71" i="15" s="1"/>
  <c r="U48" i="15"/>
  <c r="U70" i="15"/>
  <c r="V70" i="15" s="1"/>
  <c r="U111" i="15"/>
  <c r="V111" i="15" s="1"/>
  <c r="U62" i="15"/>
  <c r="V62" i="15" s="1"/>
  <c r="U92" i="15"/>
  <c r="U161" i="15"/>
  <c r="U152" i="15"/>
  <c r="V152" i="15" s="1"/>
  <c r="U112" i="15"/>
  <c r="V112" i="15" s="1"/>
  <c r="U49" i="15"/>
  <c r="U149" i="15"/>
  <c r="U97" i="15"/>
  <c r="V97" i="15" s="1"/>
  <c r="U63" i="15"/>
  <c r="V63" i="15" s="1"/>
  <c r="U60" i="15"/>
  <c r="V60" i="15" s="1"/>
  <c r="U156" i="15"/>
  <c r="V156" i="15" s="1"/>
  <c r="U67" i="15"/>
  <c r="V67" i="15" s="1"/>
  <c r="U54" i="15"/>
  <c r="V54" i="15" s="1"/>
  <c r="U105" i="15"/>
  <c r="V105" i="15" s="1"/>
  <c r="U93" i="15"/>
  <c r="U180" i="15"/>
  <c r="V180" i="15" s="1"/>
  <c r="U176" i="15"/>
  <c r="V176" i="15" s="1"/>
  <c r="U109" i="15"/>
  <c r="V109" i="15" s="1"/>
  <c r="U106" i="15"/>
  <c r="V106" i="15" s="1"/>
  <c r="U72" i="15"/>
  <c r="V72" i="15" s="1"/>
  <c r="U113" i="15"/>
  <c r="V113" i="15" s="1"/>
  <c r="U148" i="15"/>
  <c r="U153" i="15"/>
  <c r="V153" i="15" s="1"/>
  <c r="U61" i="15"/>
  <c r="V61" i="15" s="1"/>
  <c r="U59" i="15"/>
  <c r="V59" i="15" s="1"/>
  <c r="U114" i="15"/>
  <c r="V114" i="15" s="1"/>
  <c r="U169" i="15"/>
  <c r="V169" i="15" s="1"/>
  <c r="U53" i="15"/>
  <c r="V53" i="15" s="1"/>
  <c r="U118" i="15"/>
  <c r="V118" i="15" s="1"/>
  <c r="U69" i="15"/>
  <c r="V69" i="15" s="1"/>
  <c r="U65" i="15"/>
  <c r="V65" i="15" s="1"/>
  <c r="U47" i="15"/>
  <c r="U157" i="15"/>
  <c r="V157" i="15" s="1"/>
  <c r="U173" i="15"/>
  <c r="V173" i="15" s="1"/>
  <c r="U117" i="15"/>
  <c r="V117" i="15" s="1"/>
  <c r="U95" i="15"/>
  <c r="V95" i="15" s="1"/>
  <c r="U52" i="15"/>
  <c r="V52" i="15" s="1"/>
  <c r="U177" i="15"/>
  <c r="V177" i="15" s="1"/>
  <c r="U66" i="15"/>
  <c r="V66" i="15" s="1"/>
  <c r="U64" i="15"/>
  <c r="V64" i="15" s="1"/>
  <c r="U104" i="15"/>
  <c r="V104" i="15" s="1"/>
  <c r="U57" i="15"/>
  <c r="V57" i="15" s="1"/>
  <c r="U94" i="15"/>
  <c r="U168" i="15"/>
  <c r="V168" i="15" s="1"/>
  <c r="U181" i="15"/>
  <c r="V181" i="15" s="1"/>
  <c r="U116" i="15"/>
  <c r="V116" i="15" s="1"/>
  <c r="U107" i="15"/>
  <c r="V107" i="15" s="1"/>
  <c r="U98" i="15"/>
  <c r="V98" i="15" s="1"/>
  <c r="U100" i="15"/>
  <c r="V100" i="15" s="1"/>
  <c r="U101" i="15"/>
  <c r="V101" i="15" s="1"/>
  <c r="U165" i="15"/>
  <c r="V165" i="15" s="1"/>
  <c r="U172" i="15"/>
  <c r="V172" i="15" s="1"/>
  <c r="U96" i="15"/>
  <c r="V96" i="15" s="1"/>
  <c r="U73" i="15"/>
  <c r="V73" i="15" s="1"/>
  <c r="U108" i="15"/>
  <c r="V108" i="15" s="1"/>
  <c r="U50" i="15"/>
  <c r="V50"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78" i="15"/>
  <c r="V178" i="15" s="1"/>
  <c r="U171" i="15"/>
  <c r="V171" i="15" s="1"/>
  <c r="U151" i="15"/>
  <c r="U167" i="15"/>
  <c r="V167" i="15" s="1"/>
  <c r="U183" i="15"/>
  <c r="V183" i="15" s="1"/>
  <c r="U179" i="15"/>
  <c r="V179" i="15" s="1"/>
  <c r="U155" i="15"/>
  <c r="V155" i="15" s="1"/>
  <c r="U175" i="15"/>
  <c r="V175" i="15" s="1"/>
  <c r="U174" i="15"/>
  <c r="V174" i="15" s="1"/>
  <c r="U170" i="15"/>
  <c r="V170" i="15" s="1"/>
  <c r="U163" i="15"/>
  <c r="V163" i="15" s="1"/>
  <c r="U154" i="15"/>
  <c r="V154" i="15" s="1"/>
  <c r="U162" i="15"/>
  <c r="V162" i="15" s="1"/>
  <c r="U166" i="15"/>
  <c r="V166" i="15" s="1"/>
  <c r="U159" i="15"/>
  <c r="V159" i="15" s="1"/>
  <c r="U150" i="15"/>
  <c r="U182" i="15"/>
  <c r="V182" i="15" s="1"/>
  <c r="U158" i="15"/>
  <c r="V158" i="15" s="1"/>
  <c r="O161" i="21"/>
  <c r="Q161" i="21" s="1"/>
  <c r="Q162" i="21"/>
  <c r="O86" i="21"/>
  <c r="Q86" i="21" s="1"/>
  <c r="Q87" i="21"/>
  <c r="O46" i="21"/>
  <c r="Q46" i="21" s="1"/>
  <c r="Q47" i="21"/>
  <c r="O80" i="21"/>
  <c r="Q80" i="21" s="1"/>
  <c r="Q81" i="21"/>
  <c r="O83" i="21"/>
  <c r="Q83" i="21" s="1"/>
  <c r="Q84" i="21"/>
  <c r="T13" i="15" l="1"/>
  <c r="N21" i="15"/>
  <c r="T12" i="15"/>
  <c r="N20" i="15"/>
  <c r="R29" i="15"/>
  <c r="M18" i="15"/>
  <c r="N18" i="15" s="1"/>
  <c r="T16" i="15"/>
  <c r="M17" i="15"/>
  <c r="N17" i="15" s="1"/>
  <c r="M15" i="15"/>
  <c r="N15" i="15" s="1"/>
  <c r="R32" i="15"/>
  <c r="M14" i="15"/>
  <c r="N14" i="15" s="1"/>
  <c r="T14" i="15"/>
  <c r="R36" i="15"/>
  <c r="T161" i="15"/>
  <c r="T185" i="15" s="1"/>
  <c r="R30" i="15"/>
  <c r="R35" i="15"/>
  <c r="T15" i="15"/>
  <c r="R33" i="15"/>
  <c r="T160" i="15"/>
  <c r="T184" i="15" s="1"/>
  <c r="R34" i="15"/>
  <c r="R31" i="15"/>
  <c r="N19" i="15"/>
  <c r="M16" i="15"/>
  <c r="N16" i="15" s="1"/>
  <c r="M13" i="15"/>
  <c r="V92" i="15"/>
  <c r="U119" i="15"/>
  <c r="V47" i="15"/>
  <c r="U74" i="15"/>
  <c r="O148" i="21"/>
  <c r="Q152" i="21"/>
  <c r="V150" i="15"/>
  <c r="U186" i="15"/>
  <c r="U120" i="15"/>
  <c r="V120" i="15" s="1"/>
  <c r="V93" i="15"/>
  <c r="V48" i="15"/>
  <c r="U75" i="15"/>
  <c r="V75" i="15" s="1"/>
  <c r="U121" i="15"/>
  <c r="V121" i="15" s="1"/>
  <c r="V94" i="15"/>
  <c r="O130" i="21"/>
  <c r="Q130" i="21" s="1"/>
  <c r="Q132" i="21"/>
  <c r="V151" i="15"/>
  <c r="U187" i="15"/>
  <c r="V187" i="15" s="1"/>
  <c r="V149" i="15"/>
  <c r="U185" i="15"/>
  <c r="U184" i="15"/>
  <c r="V148" i="15"/>
  <c r="V49" i="15"/>
  <c r="U76" i="15"/>
  <c r="V76" i="15" s="1"/>
  <c r="V184" i="15" l="1"/>
  <c r="M22" i="15"/>
  <c r="N13" i="15"/>
  <c r="N22" i="15" s="1"/>
  <c r="R28" i="15"/>
  <c r="R37" i="15" s="1"/>
  <c r="T17" i="15"/>
  <c r="V160" i="15"/>
  <c r="V161" i="15"/>
  <c r="E157" i="15"/>
  <c r="V186" i="15"/>
  <c r="O144" i="21"/>
  <c r="Q144" i="21" s="1"/>
  <c r="Q148" i="21"/>
  <c r="V185" i="15"/>
  <c r="E177" i="15"/>
  <c r="V74" i="15"/>
  <c r="D56" i="15"/>
  <c r="V119" i="15"/>
  <c r="E105"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<sst xmlns="http://schemas.openxmlformats.org/spreadsheetml/2006/main" count="35468" uniqueCount="2439">
  <si>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</si>
  <si>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</si>
  <si>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</si>
  <si>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</si>
  <si>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</si>
  <si>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</si>
  <si>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</si>
  <si>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</si>
  <si>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</si>
  <si>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</si>
  <si>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</si>
  <si>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</si>
  <si>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</si>
  <si>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</si>
  <si>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</si>
  <si>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</si>
  <si>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</si>
  <si>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</si>
  <si>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</si>
  <si>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</si>
  <si>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</si>
  <si>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</si>
  <si>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</si>
  <si>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</si>
  <si>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</si>
  <si>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</si>
  <si>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</si>
  <si>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</si>
  <si>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</si>
  <si>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</si>
  <si>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</si>
  <si>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</si>
  <si>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</si>
  <si>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</si>
  <si>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</si>
  <si>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</si>
  <si>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</si>
  <si>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</si>
  <si>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</si>
  <si>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</si>
  <si>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</si>
  <si>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</si>
  <si>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</si>
  <si>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</si>
  <si>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</si>
  <si>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</si>
  <si>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</si>
  <si>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</si>
  <si>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</si>
  <si>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</si>
  <si>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</si>
  <si>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</si>
  <si>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</si>
  <si>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</si>
  <si>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</si>
  <si>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</si>
  <si>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</si>
  <si>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</si>
  <si>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</si>
  <si>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</si>
  <si>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</si>
  <si>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</si>
  <si>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</si>
  <si>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</si>
  <si>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</si>
  <si>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</si>
  <si>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</si>
  <si>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</si>
  <si>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</si>
  <si>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</si>
  <si>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</si>
  <si>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</si>
  <si>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</si>
  <si>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</si>
  <si>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</si>
  <si>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</si>
  <si>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</si>
  <si>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</si>
  <si>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</si>
  <si>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</si>
  <si>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</si>
  <si>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</si>
  <si>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</si>
  <si>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</si>
  <si>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</si>
  <si>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</si>
  <si>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</si>
  <si>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</si>
  <si>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</si>
  <si>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</si>
  <si>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</si>
  <si>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</si>
  <si>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</si>
  <si>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</si>
  <si>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</si>
  <si>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</si>
  <si>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</si>
  <si>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</si>
  <si>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</si>
  <si>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</si>
  <si>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</si>
  <si>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</si>
  <si>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</si>
  <si>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</si>
  <si>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</si>
  <si>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</si>
  <si>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</si>
  <si>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</si>
  <si>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</si>
  <si>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</si>
  <si>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</si>
  <si>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</si>
  <si>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</si>
  <si>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</si>
  <si>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</si>
  <si>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</si>
  <si>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</si>
  <si>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</si>
  <si>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</si>
  <si>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</si>
  <si>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</si>
  <si>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</si>
  <si>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</si>
  <si>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</si>
  <si>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</si>
  <si>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</si>
  <si>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</si>
  <si>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</si>
  <si>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</si>
  <si>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</si>
  <si>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</si>
  <si>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</si>
  <si>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</si>
  <si>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</si>
  <si>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</si>
  <si>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</si>
  <si>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</si>
  <si>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</si>
  <si>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</si>
  <si>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</si>
  <si>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</si>
  <si>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</si>
  <si>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</si>
  <si>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</si>
  <si>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</si>
  <si>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</si>
  <si>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</si>
  <si>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</si>
  <si>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</si>
  <si>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</si>
  <si>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</si>
  <si>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</si>
  <si>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</si>
  <si>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</si>
  <si>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</si>
  <si>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</si>
  <si>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</si>
  <si>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</si>
  <si>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</si>
  <si>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</si>
  <si>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</si>
  <si>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</si>
  <si>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</si>
  <si>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</si>
  <si>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</si>
  <si>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</si>
  <si>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</si>
  <si>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</si>
  <si>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</si>
  <si>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</si>
  <si>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</si>
  <si>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</si>
  <si>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</si>
  <si>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</si>
  <si>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</si>
  <si>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</si>
  <si>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</si>
  <si>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</si>
  <si>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</si>
  <si>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</si>
  <si>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</si>
  <si>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</si>
  <si>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</si>
  <si>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</si>
  <si>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</si>
  <si>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</si>
  <si>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</si>
  <si>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</si>
  <si>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</si>
  <si>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</si>
  <si>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</si>
  <si>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</si>
  <si>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</si>
  <si>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</si>
  <si>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</si>
  <si>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</si>
  <si>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</si>
  <si>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</si>
  <si>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</si>
  <si>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</si>
  <si>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</si>
  <si>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</si>
  <si>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</si>
  <si>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</si>
  <si>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</si>
  <si>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</si>
  <si>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</si>
  <si>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</si>
  <si>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</si>
  <si>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</si>
  <si>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</si>
  <si>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</si>
  <si>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</si>
  <si>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</si>
  <si>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</si>
  <si>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</si>
  <si>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</si>
  <si>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</si>
  <si>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</si>
  <si>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</si>
  <si>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</si>
  <si>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</si>
  <si>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</si>
  <si>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</si>
  <si>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</si>
  <si>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</si>
  <si>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</si>
  <si>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</si>
  <si>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</si>
  <si>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</si>
  <si>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</si>
  <si>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</si>
  <si>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</si>
  <si>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</si>
  <si>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</si>
  <si>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</si>
  <si>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</si>
  <si>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</si>
  <si>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</si>
  <si>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</si>
  <si>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</si>
  <si>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</si>
  <si>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</si>
  <si>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</si>
  <si>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</si>
  <si>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</si>
  <si>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</si>
  <si>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</si>
  <si>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</si>
  <si>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</si>
  <si>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</si>
  <si>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</si>
  <si>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</si>
  <si>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</si>
  <si>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</si>
  <si>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</si>
  <si>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</si>
  <si>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</si>
  <si>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</si>
  <si>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</si>
  <si>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</si>
  <si>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</si>
  <si>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</si>
  <si>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</si>
  <si>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</si>
  <si>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</si>
  <si>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</si>
  <si>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</si>
  <si>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</si>
  <si>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</si>
  <si>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</si>
  <si>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</si>
  <si>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</si>
  <si>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</si>
  <si>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</si>
  <si>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</si>
  <si>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</si>
  <si>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</si>
  <si>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</si>
  <si>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</si>
  <si>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</si>
  <si>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</si>
  <si>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</si>
  <si>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</si>
  <si>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</si>
  <si>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</si>
  <si>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</si>
  <si>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</si>
  <si>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</si>
  <si>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</si>
  <si>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</si>
  <si>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</si>
  <si>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</si>
  <si>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</si>
  <si>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</si>
  <si>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</si>
  <si>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</si>
  <si>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</si>
  <si>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</si>
  <si>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</si>
  <si>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</si>
  <si>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</si>
  <si>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</si>
  <si>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</si>
  <si>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</si>
  <si>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</si>
  <si>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</si>
  <si>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</si>
  <si>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</si>
  <si>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</si>
  <si>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</si>
  <si>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</si>
  <si>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</si>
  <si>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</si>
  <si>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</si>
  <si>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</si>
  <si>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</si>
  <si>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</si>
  <si>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</si>
  <si>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</si>
  <si>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</si>
  <si>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</si>
  <si>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</si>
  <si>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</si>
  <si>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</si>
  <si>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</si>
  <si>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</si>
  <si>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</si>
  <si>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</si>
  <si>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</si>
  <si>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</si>
  <si>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</si>
  <si>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</si>
  <si>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</si>
  <si>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</si>
  <si>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</si>
  <si>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</si>
  <si>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</si>
  <si>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</si>
  <si>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</si>
  <si>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</si>
  <si>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</si>
  <si>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</si>
  <si>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</si>
  <si>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</si>
  <si>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</si>
  <si>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</si>
  <si>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</si>
  <si>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</si>
  <si>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</si>
  <si>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</si>
  <si>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</si>
  <si>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</si>
  <si>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</si>
  <si>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</si>
  <si>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</si>
  <si>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</si>
  <si>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</si>
  <si>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</si>
  <si>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</si>
  <si>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</si>
  <si>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</si>
  <si>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</si>
  <si>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</si>
  <si>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</si>
  <si>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</si>
  <si>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</si>
  <si>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</si>
  <si>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</si>
  <si>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</si>
  <si>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</si>
  <si>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</si>
  <si>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</si>
  <si>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</si>
  <si>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</si>
  <si>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</si>
  <si>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</si>
  <si>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</si>
  <si>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</si>
  <si>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</si>
  <si>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</si>
  <si>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</si>
  <si>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</si>
  <si>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</si>
  <si>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</si>
  <si>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</si>
  <si>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</si>
  <si>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</si>
  <si>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</si>
  <si>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</si>
  <si>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</si>
  <si>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</si>
  <si>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</si>
  <si>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</si>
  <si>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</si>
  <si>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</si>
  <si>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</si>
  <si>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</si>
  <si>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</si>
  <si>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</si>
  <si>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</si>
  <si>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</si>
  <si>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</si>
  <si>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</si>
  <si>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</si>
  <si>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</si>
  <si>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</si>
  <si>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</si>
  <si>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</si>
  <si>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</si>
  <si>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</si>
  <si>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</si>
  <si>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</si>
  <si>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</si>
  <si>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</si>
  <si>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</si>
  <si>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</si>
  <si>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</si>
  <si>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</si>
  <si>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</si>
  <si>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</si>
  <si>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</si>
  <si>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</si>
  <si>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</si>
  <si>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</si>
  <si>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</si>
  <si>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</si>
  <si>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</si>
  <si>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</si>
  <si>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</si>
  <si>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</si>
  <si>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</si>
  <si>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</si>
  <si>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</si>
  <si>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</si>
  <si>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</si>
  <si>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</si>
  <si>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</si>
  <si>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</si>
  <si>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</si>
  <si>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</si>
  <si>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</si>
  <si>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</si>
  <si>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</si>
  <si>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</si>
  <si>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</si>
  <si>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</si>
  <si>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</si>
  <si>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</si>
  <si>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</si>
  <si>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</si>
  <si>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</si>
  <si>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</si>
  <si>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</si>
  <si>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</si>
  <si>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</si>
  <si>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</si>
  <si>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</si>
  <si>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</si>
  <si>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</si>
  <si>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</si>
  <si>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</si>
  <si>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</si>
  <si>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</si>
  <si>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</si>
  <si>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</si>
  <si>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</si>
  <si>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</si>
  <si>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</si>
  <si>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</si>
  <si>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</si>
  <si>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</si>
  <si>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</si>
  <si>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</si>
  <si>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</si>
  <si>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</si>
  <si>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</si>
  <si>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</si>
  <si>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</si>
  <si>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</si>
  <si>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</si>
  <si>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</si>
  <si>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</si>
  <si>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</si>
  <si>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</si>
  <si>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</si>
  <si>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</si>
  <si>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</si>
  <si>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</si>
  <si>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</si>
  <si>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</si>
  <si>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</si>
  <si>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</si>
  <si>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</si>
  <si>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</si>
  <si>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</si>
  <si>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</si>
  <si>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</si>
  <si>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</si>
  <si>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</si>
  <si>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</si>
  <si>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</si>
  <si>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</si>
  <si>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</si>
  <si>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</si>
  <si>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</si>
  <si>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</si>
  <si>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</si>
  <si>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</si>
  <si>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</si>
  <si>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</si>
  <si>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</si>
  <si>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</si>
  <si>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</si>
  <si>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</si>
  <si>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</si>
  <si>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</si>
  <si>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</si>
  <si>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</si>
  <si>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</si>
  <si>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</si>
  <si>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</si>
  <si>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</si>
  <si>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</si>
  <si>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</si>
  <si>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</si>
  <si>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</si>
  <si>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</si>
  <si>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</si>
  <si>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</si>
  <si>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</si>
  <si>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</si>
  <si>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</si>
  <si>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</si>
  <si>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</si>
  <si>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</si>
  <si>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</si>
  <si>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</si>
  <si>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</si>
  <si>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</si>
  <si>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</si>
  <si>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</si>
  <si>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</si>
  <si>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</si>
  <si>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</si>
  <si>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</si>
  <si>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</si>
  <si>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</si>
  <si>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</si>
  <si>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</si>
  <si>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</si>
  <si>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</si>
  <si>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</si>
  <si>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</si>
  <si>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</si>
  <si>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</si>
  <si>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</si>
  <si>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</si>
  <si>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</si>
  <si>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</si>
  <si>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</si>
  <si>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</si>
  <si>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</si>
  <si>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</si>
  <si>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</si>
  <si>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</si>
  <si>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</si>
  <si>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</si>
  <si>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</si>
  <si>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</si>
  <si>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</si>
  <si>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</si>
  <si>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</si>
  <si>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</si>
  <si>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</si>
  <si>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</si>
  <si>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</si>
  <si>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</si>
  <si>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</si>
  <si>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</si>
  <si>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</si>
  <si>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</si>
  <si>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</si>
  <si>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</si>
  <si>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</si>
  <si>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</si>
  <si>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</si>
  <si>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</si>
  <si>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</si>
  <si>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</si>
  <si>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</si>
  <si>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</si>
  <si>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</si>
  <si>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</si>
  <si>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</si>
  <si>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</si>
  <si>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</si>
  <si>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</si>
  <si>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</si>
  <si>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</si>
  <si>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</si>
  <si>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</si>
  <si>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</si>
  <si>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</si>
  <si>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</si>
  <si>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</si>
  <si>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</si>
  <si>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</si>
  <si>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</si>
  <si>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</si>
  <si>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</si>
  <si>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</si>
  <si>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</si>
  <si>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</si>
  <si>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</si>
  <si>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</si>
  <si>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</si>
  <si>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</si>
  <si>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</si>
  <si>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</si>
  <si>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</si>
  <si>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</si>
  <si>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</si>
  <si>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</si>
  <si>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</si>
  <si>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</si>
  <si>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</si>
  <si>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</si>
  <si>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</si>
  <si>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</si>
  <si>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</si>
  <si>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</si>
  <si>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</si>
  <si>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</si>
  <si>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</si>
  <si>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</si>
  <si>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</si>
  <si>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</si>
  <si>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</si>
  <si>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</si>
  <si>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</si>
  <si>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</si>
  <si>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</si>
  <si>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</si>
  <si>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</si>
  <si>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</si>
  <si>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</si>
  <si>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</si>
  <si>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</si>
  <si>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</si>
  <si>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</si>
  <si>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</si>
  <si>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</si>
  <si>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</si>
  <si>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</si>
  <si>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</si>
  <si>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</si>
  <si>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</si>
  <si>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</si>
  <si>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</si>
  <si>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</si>
  <si>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</si>
  <si>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</si>
  <si>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</si>
  <si>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</si>
  <si>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</si>
  <si>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</si>
  <si>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</si>
  <si>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</si>
  <si>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</si>
  <si>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</si>
  <si>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</si>
  <si>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</si>
  <si>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</si>
  <si>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</si>
  <si>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</si>
  <si>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</si>
  <si>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</si>
  <si>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</si>
  <si>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</si>
  <si>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</si>
  <si>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</si>
  <si>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</si>
  <si>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</si>
  <si>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</si>
  <si>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</si>
  <si>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</si>
  <si>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</si>
  <si>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</si>
  <si>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</si>
  <si>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</si>
  <si>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</si>
  <si>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</si>
  <si>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</si>
  <si>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</si>
  <si>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</si>
  <si>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</si>
  <si>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</si>
  <si>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</si>
  <si>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</si>
  <si>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</si>
  <si>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</si>
  <si>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</si>
  <si>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</si>
  <si>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</si>
  <si>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</si>
  <si>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</si>
  <si>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</si>
  <si>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</si>
  <si>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</si>
  <si>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</si>
  <si>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</si>
  <si>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</si>
  <si>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</si>
  <si>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</si>
  <si>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</si>
  <si>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</si>
  <si>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</si>
  <si>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</si>
  <si>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</si>
  <si>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</si>
  <si>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</si>
  <si>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</si>
  <si>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</si>
  <si>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</si>
  <si>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</si>
  <si>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</si>
  <si>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</si>
  <si>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</si>
  <si>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</si>
  <si>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</si>
  <si>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</si>
  <si>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</si>
  <si>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</si>
  <si>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</si>
  <si>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</si>
  <si>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</si>
  <si>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</si>
  <si>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</si>
  <si>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</si>
  <si>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</si>
  <si>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</si>
  <si>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</si>
  <si>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</si>
  <si>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</si>
  <si>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</si>
  <si>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</si>
  <si>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</si>
  <si>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</si>
  <si>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</si>
  <si>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</si>
  <si>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</si>
  <si>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</si>
  <si>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</si>
  <si>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</si>
  <si>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</si>
  <si>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</si>
  <si>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</si>
  <si>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</si>
  <si>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</si>
  <si>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</si>
  <si>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</si>
  <si>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</si>
  <si>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</si>
  <si>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</si>
  <si>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</si>
  <si>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</si>
  <si>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</si>
  <si>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</si>
  <si>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</si>
  <si>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</si>
  <si>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</si>
  <si>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</si>
  <si>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</si>
  <si>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</si>
  <si>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</si>
  <si>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</si>
  <si>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</si>
  <si>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</si>
  <si>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</si>
  <si>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</si>
  <si>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</si>
  <si>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</si>
  <si>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</si>
  <si>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</si>
  <si>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</si>
  <si>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</si>
  <si>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</si>
  <si>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</si>
  <si>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</si>
  <si>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</si>
  <si>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</si>
  <si>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</si>
  <si>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</si>
  <si>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</si>
  <si>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</si>
  <si>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</si>
  <si>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</si>
  <si>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</si>
  <si>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</si>
  <si>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</si>
  <si>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</si>
  <si>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</si>
  <si>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</si>
  <si>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</si>
  <si>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</si>
  <si>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</si>
  <si>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</si>
  <si>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</si>
  <si>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</si>
  <si>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</si>
  <si>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</si>
  <si>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</si>
  <si>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</si>
  <si>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</si>
  <si>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</si>
  <si>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</si>
  <si>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</si>
  <si>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</si>
  <si>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</si>
  <si>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</si>
  <si>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</si>
  <si>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</si>
  <si>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</si>
  <si>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</si>
  <si>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</si>
  <si>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</si>
  <si>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</si>
  <si>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</si>
  <si>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</si>
  <si>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</si>
  <si>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</si>
  <si>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</si>
  <si>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</si>
  <si>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</si>
  <si>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</si>
  <si>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</si>
  <si>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</si>
  <si>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</si>
  <si>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</si>
  <si>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</si>
  <si>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</si>
  <si>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</si>
  <si>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</si>
  <si>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</si>
  <si>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</si>
  <si>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</si>
  <si>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</si>
  <si>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</si>
  <si>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</si>
  <si>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</si>
  <si>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</si>
  <si>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</si>
  <si>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</si>
  <si>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</si>
  <si>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</si>
  <si>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</si>
  <si>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</si>
  <si>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</si>
  <si>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</si>
  <si>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</si>
  <si>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</si>
  <si>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</si>
  <si>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</si>
  <si>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</si>
  <si>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</si>
  <si>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</si>
  <si>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</si>
  <si>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</si>
  <si>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</si>
  <si>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</si>
  <si>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</si>
  <si>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</si>
  <si>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</si>
  <si>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</si>
  <si>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</si>
  <si>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</si>
  <si>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</si>
  <si>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</si>
  <si>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</si>
  <si>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</si>
  <si>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</si>
  <si>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</si>
  <si>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</si>
  <si>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</si>
  <si>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</si>
  <si>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</si>
  <si>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</si>
  <si>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</si>
  <si>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</si>
  <si>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</si>
  <si>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</si>
  <si>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</si>
  <si>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</si>
  <si>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</si>
  <si>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</si>
  <si>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</si>
  <si>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</si>
  <si>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</si>
  <si>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</si>
  <si>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</si>
  <si>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</si>
  <si>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</si>
  <si>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</si>
  <si>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</si>
  <si>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</si>
  <si>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</si>
  <si>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</si>
  <si>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</si>
  <si>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</si>
  <si>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</si>
  <si>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</si>
  <si>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</si>
  <si>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</si>
  <si>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</si>
  <si>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</si>
  <si>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</si>
  <si>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</si>
  <si>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</si>
  <si>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</si>
  <si>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</si>
  <si>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</si>
  <si>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</si>
  <si>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</si>
  <si>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</si>
  <si>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</si>
  <si>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</si>
  <si>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</si>
  <si>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</si>
  <si>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</si>
  <si>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</si>
  <si>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</si>
  <si>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</si>
  <si>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</si>
  <si>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</si>
  <si>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</si>
  <si>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</si>
  <si>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</si>
  <si>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</si>
  <si>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</si>
  <si>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</si>
  <si>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</si>
  <si>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</si>
  <si>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</si>
  <si>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</si>
  <si>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</si>
  <si>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</si>
  <si>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</si>
  <si>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</si>
  <si>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</si>
  <si>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</si>
  <si>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</si>
  <si>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</si>
  <si>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</si>
  <si>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</si>
  <si>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</si>
  <si>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</si>
  <si>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</si>
  <si>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</si>
  <si>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</si>
  <si>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</si>
  <si>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</si>
  <si>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</si>
  <si>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</si>
  <si>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</si>
  <si>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</si>
  <si>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</si>
  <si>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</si>
  <si>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</si>
  <si>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</si>
  <si>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</si>
  <si>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</si>
  <si>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</si>
  <si>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</si>
  <si>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</si>
  <si>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</si>
  <si>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</si>
  <si>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</si>
  <si>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</si>
  <si>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</si>
  <si>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</si>
  <si>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</si>
  <si>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</si>
  <si>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</si>
  <si>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</si>
  <si>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</si>
  <si>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</si>
  <si>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</si>
  <si>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</si>
  <si>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</si>
  <si>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</si>
  <si>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</si>
  <si>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</si>
  <si>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</si>
  <si>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</si>
  <si>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</si>
  <si>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</si>
  <si>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</si>
  <si>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</si>
  <si>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</si>
  <si>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</si>
  <si>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</si>
  <si>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</si>
  <si>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</si>
  <si>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</si>
  <si>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</si>
  <si>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</si>
  <si>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</si>
  <si>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</si>
  <si>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</si>
  <si>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</si>
  <si>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</si>
  <si>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</si>
  <si>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</si>
  <si>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</si>
  <si>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</si>
  <si>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</si>
  <si>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</si>
  <si>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</si>
  <si>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</si>
  <si>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</si>
  <si>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</si>
  <si>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</si>
  <si>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</si>
  <si>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</si>
  <si>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</si>
  <si>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</si>
  <si>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</si>
  <si>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</si>
  <si>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</si>
  <si>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</si>
  <si>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</si>
  <si>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</si>
  <si>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</si>
  <si>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</si>
  <si>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</si>
  <si>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</si>
  <si>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</si>
  <si>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</si>
  <si>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</si>
  <si>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</si>
  <si>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</si>
  <si>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</si>
  <si>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</si>
  <si>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</si>
  <si>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</si>
  <si>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</si>
  <si>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</si>
  <si>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</si>
  <si>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</si>
  <si>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</si>
  <si>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</si>
  <si>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</si>
  <si>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</si>
  <si>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</si>
  <si>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</si>
  <si>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</si>
  <si>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</si>
  <si>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</si>
  <si>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</si>
  <si>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</si>
  <si>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</si>
  <si>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</si>
  <si>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</si>
  <si>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</si>
  <si>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</si>
  <si>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</si>
  <si>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</si>
  <si>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</si>
  <si>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</si>
  <si>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</si>
  <si>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</si>
  <si>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</si>
  <si>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</si>
  <si>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</si>
  <si>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</si>
  <si>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</si>
  <si>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</si>
  <si>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</si>
  <si>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</si>
  <si>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</si>
  <si>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</si>
  <si>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</si>
  <si>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</si>
  <si>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</si>
  <si>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</si>
  <si>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</si>
  <si>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</si>
  <si>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</si>
  <si>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</si>
  <si>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</si>
  <si>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</si>
  <si>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</si>
  <si>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</si>
  <si>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</si>
  <si>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</si>
  <si>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</si>
  <si>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</si>
  <si>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</si>
  <si>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</si>
  <si>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</si>
  <si>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</si>
  <si>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</si>
  <si>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</si>
  <si>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</si>
  <si>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</si>
  <si>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</si>
  <si>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</si>
  <si>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</si>
  <si>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</si>
  <si>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</si>
  <si>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</si>
  <si>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</si>
  <si>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</si>
  <si>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</si>
  <si>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</si>
  <si>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</si>
  <si>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</si>
  <si>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</si>
  <si>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</si>
  <si>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</si>
  <si>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</si>
  <si>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</si>
  <si>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</si>
  <si>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</si>
  <si>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</si>
  <si>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</si>
  <si>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</si>
  <si>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</si>
  <si>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</si>
  <si>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</si>
  <si>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</si>
  <si>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</si>
  <si>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</si>
  <si>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</si>
  <si>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</si>
  <si>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</si>
  <si>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</si>
  <si>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</si>
  <si>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</si>
  <si>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</si>
  <si>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</si>
  <si>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</si>
  <si>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</si>
  <si>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</si>
  <si>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</si>
  <si>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</si>
  <si>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</si>
  <si>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</si>
  <si>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</si>
  <si>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</si>
  <si>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</si>
  <si>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</si>
  <si>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</si>
  <si>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</si>
  <si>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</si>
  <si>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</si>
  <si>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</si>
  <si>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</si>
  <si>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</si>
  <si>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</si>
  <si>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</si>
  <si>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</si>
  <si>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</si>
  <si>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</si>
  <si>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</si>
  <si>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</si>
  <si>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</si>
  <si>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</si>
  <si>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</si>
  <si>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</si>
  <si>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</si>
  <si>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</si>
  <si>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</si>
  <si>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</si>
  <si>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</si>
  <si>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</si>
  <si>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</si>
  <si>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</si>
  <si>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</si>
  <si>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</si>
  <si>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</si>
  <si>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</si>
  <si>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</si>
  <si>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</si>
  <si>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</si>
  <si>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</si>
  <si>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</si>
  <si>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</si>
  <si>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</si>
  <si>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</si>
  <si>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</si>
  <si>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</si>
  <si>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</si>
  <si>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</si>
  <si>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</si>
  <si>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</si>
  <si>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</si>
  <si>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</si>
  <si>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</si>
  <si>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</si>
  <si>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</si>
  <si>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</si>
  <si>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</si>
  <si>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</si>
  <si>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</si>
  <si>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</si>
  <si>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</si>
  <si>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</si>
  <si>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</si>
  <si>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</si>
  <si>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</si>
  <si>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</si>
  <si>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</si>
  <si>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</si>
  <si>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</si>
  <si>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</si>
  <si>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</si>
  <si>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</si>
  <si>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</si>
  <si>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</si>
  <si>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</si>
  <si>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</si>
  <si>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</si>
  <si>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</si>
  <si>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</si>
  <si>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</si>
  <si>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</si>
  <si>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</si>
  <si>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</si>
  <si>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</si>
  <si>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</si>
  <si>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</si>
  <si>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</si>
  <si>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</si>
  <si>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</si>
  <si>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</si>
  <si>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</si>
  <si>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</si>
  <si>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</si>
  <si>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</si>
  <si>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</si>
  <si>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</si>
  <si>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</si>
  <si>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</si>
  <si>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</si>
  <si>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</si>
  <si>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</si>
  <si>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</si>
  <si>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</si>
  <si>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</si>
  <si>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</si>
  <si>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</si>
  <si>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</si>
  <si>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</si>
  <si>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</si>
  <si>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</si>
  <si>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</si>
  <si>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</si>
  <si>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</si>
  <si>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</si>
  <si>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</si>
  <si>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</si>
  <si>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</si>
  <si>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</si>
  <si>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</si>
  <si>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</si>
  <si>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</si>
  <si>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</si>
  <si>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</si>
  <si>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</si>
  <si>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</si>
  <si>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</si>
  <si>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</si>
  <si>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</si>
  <si>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</si>
  <si>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</si>
  <si>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</si>
  <si>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</si>
  <si>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</si>
  <si>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</si>
  <si>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</si>
  <si>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</si>
  <si>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</si>
  <si>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</si>
  <si>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</si>
  <si>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</si>
  <si>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</si>
  <si>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</si>
  <si>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</si>
  <si>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</si>
  <si>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</si>
  <si>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</si>
  <si>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</si>
  <si>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</si>
  <si>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</si>
  <si>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</si>
  <si>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</si>
  <si>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</si>
  <si>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</si>
  <si>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</si>
  <si>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</si>
  <si>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</si>
  <si>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</si>
  <si>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</si>
  <si>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</si>
  <si>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</si>
  <si>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</si>
  <si>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</si>
  <si>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</si>
  <si>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</si>
  <si>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</si>
  <si>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</si>
  <si>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</si>
  <si>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</si>
  <si>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</si>
  <si>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</si>
  <si>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</si>
  <si>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</si>
  <si>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</si>
  <si>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</si>
  <si>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</si>
  <si>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</si>
  <si>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</si>
  <si>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</si>
  <si>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</si>
  <si>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</si>
  <si>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</si>
  <si>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</si>
  <si>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</si>
  <si>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</si>
  <si>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</si>
  <si>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</si>
  <si>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</si>
  <si>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</si>
  <si>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</si>
  <si>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</si>
  <si>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</si>
  <si>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</si>
  <si>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</si>
  <si>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</si>
  <si>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</si>
  <si>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</si>
  <si>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</si>
  <si>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</si>
  <si>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</si>
  <si>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</si>
  <si>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</si>
  <si>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</si>
  <si>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</si>
  <si>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</si>
  <si>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</si>
  <si>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</si>
  <si>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</si>
  <si>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</si>
  <si>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</si>
  <si>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</si>
  <si>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</si>
  <si>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</si>
  <si>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</si>
  <si>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</si>
  <si>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</si>
  <si>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</si>
  <si>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</si>
  <si>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</si>
  <si>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</si>
  <si>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</si>
  <si>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</si>
  <si>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</si>
  <si>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</si>
  <si>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</si>
  <si>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</si>
  <si>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</si>
  <si>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</si>
  <si>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</si>
  <si>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</si>
  <si>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</si>
  <si>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</si>
  <si>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</si>
  <si>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</si>
  <si>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</si>
  <si>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</si>
  <si>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</si>
  <si>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</si>
  <si>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</si>
  <si>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</si>
  <si>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</si>
  <si>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</si>
  <si>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</si>
  <si>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</si>
  <si>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</si>
  <si>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</si>
  <si>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</si>
  <si>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</si>
  <si>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</si>
  <si>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</si>
  <si>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</si>
  <si>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</si>
  <si>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</si>
  <si>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</si>
  <si>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</si>
  <si>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</si>
  <si>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</si>
  <si>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</si>
  <si>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</si>
  <si>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</si>
  <si>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</si>
  <si>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</si>
  <si>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</si>
  <si>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</si>
  <si>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</si>
  <si>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</si>
  <si>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</si>
  <si>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</si>
  <si>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</si>
  <si>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</si>
  <si>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</si>
  <si>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</si>
  <si>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</si>
  <si>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</si>
  <si>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</si>
  <si>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</si>
  <si>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</si>
  <si>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</si>
  <si>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</si>
  <si>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</si>
  <si>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</si>
  <si>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</si>
  <si>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</si>
  <si>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</si>
  <si>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</si>
  <si>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</si>
  <si>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</si>
  <si>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</si>
  <si>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</si>
  <si>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</si>
  <si>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</si>
  <si>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</si>
  <si>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</si>
  <si>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</si>
  <si>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</si>
  <si>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</si>
  <si>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</si>
  <si>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</si>
  <si>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</si>
  <si>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</si>
  <si>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</si>
  <si>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</si>
  <si>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</si>
  <si>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</si>
  <si>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</si>
  <si>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</si>
  <si>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</si>
  <si>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</si>
  <si>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</si>
  <si>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</si>
  <si>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</si>
  <si>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</si>
  <si>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</si>
  <si>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</si>
  <si>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</si>
  <si>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</si>
  <si>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</si>
  <si>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</si>
  <si>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</si>
  <si>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</si>
  <si>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</si>
  <si>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</si>
  <si>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</si>
  <si>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</si>
  <si>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</si>
  <si>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</si>
  <si>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</si>
  <si>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</si>
  <si>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</si>
  <si>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</si>
  <si>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</si>
  <si>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</si>
  <si>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</si>
  <si>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</si>
  <si>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</si>
  <si>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</si>
  <si>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</si>
  <si>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</si>
  <si>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</si>
  <si>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</si>
  <si>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</si>
  <si>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</si>
  <si>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</si>
  <si>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</si>
  <si>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</si>
  <si>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</si>
  <si>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</si>
  <si>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</si>
  <si>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</si>
  <si>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</si>
  <si>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</si>
  <si>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</si>
  <si>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</si>
  <si>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</si>
  <si>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</si>
  <si>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</si>
  <si>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</si>
  <si>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</si>
  <si>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</si>
  <si>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</si>
  <si>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</si>
  <si>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</si>
  <si>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</si>
  <si>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</si>
  <si>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</si>
  <si>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</si>
  <si>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</si>
  <si>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</si>
  <si>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</si>
  <si>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</si>
  <si>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</si>
  <si>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</si>
  <si>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</si>
  <si>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</si>
  <si>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</si>
  <si>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</si>
  <si>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</si>
  <si>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</si>
  <si>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</si>
  <si>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</si>
  <si>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</si>
  <si>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</si>
  <si>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</si>
  <si>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</si>
  <si>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</si>
  <si>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</si>
  <si>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</si>
  <si>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</si>
  <si>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</si>
  <si>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</si>
  <si>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</si>
  <si>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</si>
  <si>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</si>
  <si>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</si>
  <si>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</si>
  <si>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</si>
  <si>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</si>
  <si>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</si>
  <si>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</si>
  <si>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</si>
  <si>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</si>
  <si>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</si>
  <si>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</si>
  <si>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</si>
  <si>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</si>
  <si>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</si>
  <si>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</si>
  <si>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</si>
  <si>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</si>
  <si>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</si>
  <si>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</si>
  <si>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</si>
  <si>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</si>
  <si>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</si>
  <si>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</si>
  <si>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</si>
  <si>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</si>
  <si>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</si>
  <si>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</si>
  <si>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</si>
  <si>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</si>
  <si>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</si>
  <si>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</si>
  <si>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</si>
  <si>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</si>
  <si>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</si>
  <si>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</si>
  <si>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</si>
  <si>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</si>
  <si>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</si>
  <si>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</si>
  <si>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</si>
  <si>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</si>
  <si>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</si>
  <si>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</si>
  <si>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</si>
  <si>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</si>
  <si>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</si>
  <si>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</si>
  <si>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</si>
  <si>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</si>
  <si>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</si>
  <si>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</si>
  <si>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</si>
  <si>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</si>
  <si>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</si>
  <si>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</si>
  <si>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</si>
  <si>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</si>
  <si>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</si>
  <si>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</si>
  <si>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</si>
  <si>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</si>
  <si>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</si>
  <si>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</si>
  <si>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</si>
  <si>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</si>
  <si>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</si>
  <si>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</si>
  <si>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</si>
  <si>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</si>
  <si>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</si>
  <si>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</si>
  <si>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</si>
  <si>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</si>
  <si>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</si>
  <si>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</si>
  <si>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</si>
  <si>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</si>
  <si>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</si>
  <si>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</si>
  <si>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</si>
  <si>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</si>
  <si>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</si>
  <si>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</si>
  <si>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</si>
  <si>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</si>
  <si>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</si>
  <si>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</si>
  <si>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</si>
  <si>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</si>
  <si>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</si>
  <si>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</si>
  <si>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</si>
  <si>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</si>
  <si>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</si>
  <si>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</si>
  <si>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</si>
  <si>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</si>
  <si>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</si>
  <si>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</si>
  <si>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</si>
  <si>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</si>
  <si>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</si>
  <si>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</si>
  <si>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</si>
  <si>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</si>
  <si>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</si>
  <si>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</si>
  <si>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</si>
  <si>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</si>
  <si>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</si>
  <si>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</si>
  <si>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</si>
  <si>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</si>
  <si>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</si>
  <si>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</si>
  <si>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</si>
  <si>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</si>
  <si>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</si>
  <si>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</si>
  <si>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</si>
  <si>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</si>
  <si>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</si>
  <si>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</si>
  <si>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</si>
  <si>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</si>
  <si>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</si>
  <si>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</si>
  <si>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</si>
  <si>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</si>
  <si>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</si>
  <si>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</si>
  <si>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</si>
  <si>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</si>
  <si>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</si>
  <si>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</si>
  <si>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</si>
  <si>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</si>
  <si>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</si>
  <si>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</si>
  <si>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</si>
  <si>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</si>
  <si>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</si>
  <si>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</si>
  <si>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</si>
  <si>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</si>
  <si>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</si>
  <si>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</si>
  <si>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</si>
  <si>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</si>
  <si>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</si>
  <si>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</si>
  <si>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</si>
  <si>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</si>
  <si>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</si>
  <si>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</si>
  <si>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</si>
  <si>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</si>
  <si>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</si>
  <si>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</si>
  <si>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</si>
  <si>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</si>
  <si>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</si>
  <si>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</si>
  <si>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</si>
  <si>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</si>
  <si>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</si>
  <si>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</si>
  <si>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</si>
  <si>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</si>
  <si>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</si>
  <si>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</si>
  <si>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</si>
  <si>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</si>
  <si>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</si>
  <si>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</si>
  <si>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</si>
  <si>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</si>
  <si>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</si>
  <si>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</si>
  <si>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</si>
  <si>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</si>
  <si>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</si>
  <si>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</si>
  <si>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</si>
  <si>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</si>
  <si>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</si>
  <si>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</si>
  <si>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</si>
  <si>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</si>
  <si>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</si>
  <si>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</si>
  <si>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</si>
  <si>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</si>
  <si>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</si>
  <si>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</si>
  <si>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</si>
  <si>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</si>
  <si>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</si>
  <si>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</si>
  <si>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</si>
  <si>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</si>
  <si>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</si>
  <si>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</si>
  <si>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</si>
  <si>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</si>
  <si>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</si>
  <si>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</si>
  <si>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</si>
  <si>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</si>
  <si>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</si>
  <si>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</si>
  <si>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</si>
  <si>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</si>
  <si>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</si>
  <si>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</si>
  <si>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</si>
  <si>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</si>
  <si>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</si>
  <si>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</si>
  <si>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</si>
  <si>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</si>
  <si>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</si>
  <si>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</si>
  <si>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</si>
  <si>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</si>
  <si>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</si>
  <si>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</si>
  <si>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</si>
  <si>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</si>
  <si>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</si>
  <si>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</si>
  <si>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</si>
  <si>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</si>
  <si>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</si>
  <si>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</si>
  <si>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</si>
  <si>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</si>
  <si>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</si>
  <si>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</si>
  <si>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</si>
  <si>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</si>
  <si>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</si>
  <si>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</si>
  <si>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</si>
  <si>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</si>
  <si>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</si>
  <si>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</si>
  <si>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</si>
  <si>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</si>
  <si>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</si>
  <si>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</si>
  <si>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</si>
  <si>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</si>
  <si>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</si>
  <si>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</si>
  <si>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</si>
  <si>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</si>
  <si>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</si>
  <si>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</si>
  <si>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</si>
  <si>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</si>
  <si>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</si>
  <si>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</si>
  <si>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</si>
  <si>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</si>
  <si>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</si>
  <si>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</si>
  <si>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</si>
  <si>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</si>
  <si>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</si>
  <si>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</si>
  <si>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</si>
  <si>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</si>
  <si>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</si>
  <si>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</si>
  <si>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</si>
  <si>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</si>
  <si>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</si>
  <si>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</si>
  <si>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</si>
  <si>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</si>
  <si>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</si>
  <si>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</si>
  <si>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</si>
  <si>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</si>
  <si>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</si>
  <si>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</si>
  <si>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</si>
  <si>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</si>
  <si>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</si>
  <si>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</si>
  <si>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</si>
  <si>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</si>
  <si>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</si>
  <si>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</si>
  <si>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</si>
  <si>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</si>
  <si>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</si>
  <si>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</si>
  <si>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</si>
  <si>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</si>
  <si>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</si>
  <si>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</si>
  <si>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</si>
  <si>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</si>
  <si>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</si>
  <si>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</si>
  <si>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</si>
  <si>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</si>
  <si>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</si>
  <si>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</si>
  <si>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</si>
  <si>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</si>
  <si>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</si>
  <si>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</si>
  <si>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</si>
  <si>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</si>
  <si>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</si>
  <si>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</si>
  <si>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</si>
  <si>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</si>
  <si>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</si>
  <si>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</si>
  <si>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</si>
  <si>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</si>
  <si>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</si>
  <si>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</si>
  <si>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</si>
  <si>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</si>
  <si>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</si>
  <si>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</si>
  <si>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</si>
  <si>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</si>
  <si>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</si>
  <si>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</si>
  <si>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</si>
  <si>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</si>
  <si>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</si>
  <si>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</si>
  <si>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</si>
  <si>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</si>
  <si>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</si>
  <si>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</si>
  <si>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</si>
  <si>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</si>
  <si>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</si>
  <si>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</si>
  <si>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</si>
  <si>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</si>
  <si>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</si>
  <si>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</si>
  <si>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</si>
  <si>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</si>
  <si>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</si>
  <si>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</si>
  <si>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</si>
  <si>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</si>
  <si>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</si>
  <si>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</si>
  <si>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</si>
  <si>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</si>
  <si>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</si>
  <si>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</si>
  <si>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</si>
  <si>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</si>
  <si>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</si>
  <si>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</si>
  <si>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</si>
  <si>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</si>
  <si>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</si>
  <si>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</si>
  <si>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</si>
  <si>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</si>
  <si>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</si>
  <si>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</si>
  <si>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</si>
  <si>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</si>
  <si>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</si>
  <si>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</si>
  <si>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</si>
  <si>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</si>
  <si>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</si>
  <si>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</si>
  <si>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</si>
  <si>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</si>
  <si>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</si>
  <si>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</si>
  <si>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</si>
  <si>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</si>
  <si>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</si>
  <si>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</si>
  <si>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</si>
  <si>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</si>
  <si>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</si>
  <si>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</si>
  <si>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</si>
  <si>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</si>
  <si>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</si>
  <si>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</si>
  <si>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</si>
  <si>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</si>
  <si>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</si>
  <si>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</si>
  <si>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</si>
  <si>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</si>
  <si>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</si>
  <si>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</si>
  <si>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</si>
  <si>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</si>
  <si>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</si>
  <si>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</si>
  <si>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</si>
  <si>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</si>
  <si>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</si>
  <si>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</si>
  <si>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</si>
  <si>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</si>
  <si>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</si>
  <si>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</si>
  <si>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</si>
  <si>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</si>
  <si>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</si>
  <si>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</si>
  <si>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</si>
  <si>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</si>
  <si>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</si>
  <si>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</si>
  <si>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</si>
  <si>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</si>
  <si>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</si>
  <si>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</si>
  <si>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</si>
  <si>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</si>
  <si>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</si>
  <si>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</si>
  <si>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</si>
  <si>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</si>
  <si>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</si>
  <si>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</si>
  <si>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</si>
  <si>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</si>
  <si>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</si>
  <si>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</si>
  <si>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</si>
  <si>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</si>
  <si>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</si>
  <si>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</si>
  <si>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</si>
  <si>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</si>
  <si>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</si>
  <si>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</si>
  <si>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</si>
  <si>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</si>
  <si>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</si>
  <si>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</si>
  <si>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</si>
  <si>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</si>
  <si>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</si>
  <si>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</si>
  <si>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</si>
  <si>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</si>
  <si>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</si>
  <si>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</si>
  <si>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</si>
  <si>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</si>
  <si>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</si>
  <si>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</si>
  <si>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</si>
  <si>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</si>
  <si>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</si>
  <si>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</si>
  <si>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</si>
  <si>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</si>
  <si>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</si>
  <si>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</si>
  <si>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</si>
  <si>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</si>
  <si>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</si>
  <si>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</si>
  <si>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</si>
  <si>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</si>
  <si>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</si>
  <si>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</si>
  <si>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</si>
  <si>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</si>
  <si>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</si>
  <si>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</si>
  <si>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</si>
  <si>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</si>
  <si>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</si>
  <si>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</si>
  <si>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</si>
  <si>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</si>
  <si>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</si>
  <si>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</si>
  <si>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</si>
  <si>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</si>
  <si>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</si>
  <si>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</si>
  <si>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</si>
  <si>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</si>
  <si>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</si>
  <si>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</si>
  <si>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</si>
  <si>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</si>
  <si>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</si>
  <si>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</si>
  <si>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</si>
  <si>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</si>
  <si>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</si>
  <si>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</si>
  <si>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</si>
  <si>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</si>
  <si>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</si>
  <si>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</si>
  <si>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</si>
  <si>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</si>
  <si>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</si>
  <si>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</si>
  <si>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</si>
  <si>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</si>
  <si>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</si>
  <si>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</si>
  <si>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</si>
  <si>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</si>
  <si>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</si>
  <si>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</si>
  <si>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</si>
  <si>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</si>
  <si>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</si>
  <si>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</si>
  <si>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</si>
  <si>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</si>
  <si>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</si>
  <si>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</si>
  <si>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</si>
  <si>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</si>
  <si>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</si>
  <si>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</si>
  <si>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</si>
  <si>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</si>
  <si>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</si>
  <si>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</si>
  <si>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</si>
  <si>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</si>
  <si>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</si>
  <si>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</si>
  <si>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</si>
  <si>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</si>
  <si>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</si>
  <si>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</si>
  <si>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</si>
  <si>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</si>
  <si>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</si>
  <si>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</si>
  <si>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</si>
  <si>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</si>
  <si>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</si>
  <si>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</si>
  <si>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</si>
  <si>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</si>
  <si>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</si>
  <si>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</si>
  <si>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</si>
  <si>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</si>
  <si>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</si>
  <si>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</si>
  <si>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</si>
  <si>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</si>
  <si>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</si>
  <si>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</si>
  <si>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</si>
  <si>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</si>
  <si>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</si>
  <si>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</si>
  <si>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</si>
  <si>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</si>
  <si>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</si>
  <si>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</si>
  <si>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</si>
  <si>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</si>
  <si>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</si>
  <si>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</si>
  <si>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</si>
  <si>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</si>
  <si>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</si>
  <si>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</si>
  <si>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</si>
  <si>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</si>
  <si>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</si>
  <si>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</si>
  <si>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</si>
  <si>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</si>
  <si>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</si>
  <si>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</si>
  <si>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</si>
  <si>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</si>
  <si>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</si>
  <si>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</si>
  <si>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</si>
  <si>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</si>
  <si>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</si>
  <si>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</si>
  <si>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</si>
  <si>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</si>
  <si>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</si>
  <si>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</si>
  <si>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</si>
  <si>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</si>
  <si>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</si>
  <si>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</si>
  <si>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</si>
  <si>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</si>
  <si>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</si>
  <si>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</si>
  <si>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</si>
  <si>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</si>
  <si>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</si>
  <si>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</si>
  <si>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</si>
  <si>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</si>
  <si>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</si>
  <si>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</si>
  <si>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</si>
  <si>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</si>
  <si>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</si>
  <si>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</si>
  <si>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</si>
  <si>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</si>
  <si>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</si>
  <si>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</si>
  <si>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</si>
  <si>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</si>
  <si>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</si>
  <si>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</si>
  <si>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</si>
  <si>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</si>
  <si>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</si>
  <si>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</si>
  <si>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</si>
  <si>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</si>
  <si>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</si>
  <si>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</si>
  <si>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</si>
  <si>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</si>
  <si>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</si>
  <si>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</si>
  <si>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</si>
  <si>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</si>
  <si>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</si>
  <si>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</si>
  <si>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</si>
  <si>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</si>
  <si>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</si>
  <si>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</si>
  <si>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</si>
  <si>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</si>
  <si>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</si>
  <si>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</si>
  <si>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</si>
  <si>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</si>
  <si>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</si>
  <si>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</si>
  <si>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</si>
  <si>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</si>
  <si>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</si>
  <si>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</si>
  <si>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</si>
  <si>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</si>
  <si>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</si>
  <si>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</si>
  <si>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</si>
  <si>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</si>
  <si>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</si>
  <si>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</si>
  <si>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</si>
  <si>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</si>
  <si>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</si>
  <si>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</si>
  <si>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</si>
  <si>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</si>
  <si>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</si>
  <si>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</si>
  <si>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</si>
  <si>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</si>
  <si>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</si>
  <si>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</si>
  <si>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</si>
  <si>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</si>
  <si>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</si>
  <si>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</si>
  <si>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</si>
  <si>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</si>
  <si>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</si>
  <si>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</si>
  <si>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</si>
  <si>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</si>
  <si>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</si>
  <si>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</si>
  <si>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</si>
  <si>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</si>
  <si>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</si>
  <si>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</si>
  <si>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</si>
  <si>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</si>
  <si>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</si>
  <si>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</si>
  <si>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</si>
  <si>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</si>
  <si>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</si>
  <si>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</si>
  <si>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</si>
  <si>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</si>
  <si>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</si>
  <si>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</si>
  <si>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</si>
  <si>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</si>
  <si>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</si>
  <si>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</si>
  <si>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</si>
  <si>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</si>
  <si>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</si>
  <si>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</si>
  <si>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</si>
  <si>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</si>
  <si>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</si>
  <si>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</si>
  <si>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</si>
  <si>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</si>
  <si>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</si>
  <si>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</si>
  <si>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</si>
  <si>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</si>
  <si>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</si>
  <si>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</si>
  <si>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</si>
  <si>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</si>
  <si>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</si>
  <si>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</si>
  <si>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</si>
  <si>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</si>
  <si>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</si>
  <si>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</si>
  <si>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</si>
  <si>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</si>
  <si>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</si>
  <si>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</si>
  <si>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</si>
  <si>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</si>
  <si>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</si>
  <si>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</si>
  <si>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</si>
  <si>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</si>
  <si>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</si>
  <si>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</si>
  <si>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</si>
  <si>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</si>
  <si>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</si>
  <si>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</si>
  <si>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</si>
  <si>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</si>
  <si>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</si>
  <si>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</si>
  <si>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</si>
  <si>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</si>
  <si>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</si>
  <si>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</si>
  <si>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</si>
  <si>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</si>
  <si>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</si>
  <si>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</si>
  <si>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</si>
  <si>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</si>
  <si>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</si>
  <si>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</si>
  <si>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</si>
  <si>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</si>
  <si>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</si>
  <si>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</si>
  <si>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</si>
  <si>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</si>
  <si>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</si>
  <si>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</si>
  <si>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</si>
  <si>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</si>
  <si>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</si>
  <si>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Em Implementação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</si>
  <si>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</si>
  <si>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</si>
  <si>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</si>
  <si>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</si>
  <si>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</si>
  <si>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</si>
  <si>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</si>
  <si>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</si>
  <si>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</si>
  <si>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</si>
  <si>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</si>
  <si>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</si>
  <si>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</si>
  <si>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</si>
  <si>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</si>
  <si>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</si>
  <si>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</si>
  <si>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</si>
  <si>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</si>
  <si>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</si>
  <si>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</si>
  <si>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</si>
  <si>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</si>
  <si>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</si>
  <si>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</si>
  <si>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</si>
  <si>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</si>
  <si>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</si>
  <si>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</si>
  <si>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</si>
  <si>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</si>
  <si>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</si>
  <si>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</si>
  <si>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</si>
  <si>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</si>
  <si>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</si>
  <si>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</si>
  <si>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</si>
  <si>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</si>
  <si>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</si>
  <si>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</si>
  <si>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</si>
  <si>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</si>
  <si>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</si>
  <si>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</si>
  <si>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</si>
  <si>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</si>
  <si>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</si>
  <si>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</si>
  <si>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</si>
  <si>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</si>
  <si>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</si>
  <si>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</si>
  <si>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</si>
  <si>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</si>
  <si>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</si>
  <si>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</si>
  <si>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</si>
  <si>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</si>
  <si>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</si>
  <si>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</si>
  <si>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</si>
  <si>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</si>
  <si>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</si>
  <si>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</si>
  <si>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</si>
  <si>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</si>
  <si>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</si>
  <si>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</si>
  <si>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</si>
  <si>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</si>
  <si>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</si>
  <si>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</si>
  <si>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</si>
  <si>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</si>
  <si>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</si>
  <si>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</si>
  <si>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</si>
  <si>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</si>
  <si>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</si>
  <si>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</si>
  <si>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</si>
  <si>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</si>
  <si>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</si>
  <si>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|07 de fevereiro a 14 de fevereiro</t>
    </r>
  </si>
  <si>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</si>
  <si>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</si>
  <si>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</si>
  <si>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</si>
  <si>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</si>
  <si>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</si>
  <si>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</si>
  <si>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</si>
  <si>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</si>
  <si>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</si>
  <si>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</si>
  <si>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</si>
  <si>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</si>
  <si>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</si>
  <si>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r>
      <rPr>
        <b/>
        <sz val="11"/>
        <rFont val="Santander Text"/>
        <family val="2"/>
      </rPr>
      <t xml:space="preserve">1. Gloval:
</t>
    </r>
    <r>
      <rPr>
        <sz val="11"/>
        <rFont val="Santander Text"/>
        <family val="2"/>
      </rPr>
      <t xml:space="preserve">-  Tratamento e preparação de 6 ficheiros relativos a cada rácio de receção de informação de consumo e eficiência energética da Gloval. Denote-se que para testar o front e a tabela de Input será necessário obter os acessos ao mesmo. 
</t>
    </r>
    <r>
      <rPr>
        <sz val="11"/>
        <rFont val="Santander Text"/>
        <family val="2"/>
      </rPr>
      <t xml:space="preserve">
 </t>
    </r>
  </si>
  <si>
    <r>
      <t xml:space="preserve">1. Foram concluídas e partilhadas as especificações dos 10 campos do Package 4 (FY25):
</t>
    </r>
    <r>
      <rPr>
        <sz val="11"/>
        <color theme="1"/>
        <rFont val="Santander Text"/>
        <family val="2"/>
      </rPr>
      <t xml:space="preserve">- 2 campos da tabela de contratos
- 2 campo da tabela de clientes
- 4 campos da tabela de Garantias
- 2 campos da tabela de relação Contrato-Atividade
</t>
    </r>
    <r>
      <rPr>
        <b/>
        <sz val="11"/>
        <color theme="1"/>
        <rFont val="Santander Text"/>
        <family val="2"/>
      </rPr>
      <t>5 dos campos entregues são do âmbito estrutural e 5 dos campos não são comuns com o âmbito estrutural</t>
    </r>
    <r>
      <rPr>
        <sz val="11"/>
        <color theme="1"/>
        <rFont val="Santander Text"/>
        <family val="2"/>
      </rPr>
      <t xml:space="preserve">
</t>
    </r>
    <r>
      <rPr>
        <b/>
        <sz val="11"/>
        <color theme="4"/>
        <rFont val="Santander Text"/>
        <family val="2"/>
      </rPr>
      <t xml:space="preserve">
</t>
    </r>
    <r>
      <rPr>
        <b/>
        <sz val="11"/>
        <color theme="1"/>
        <rFont val="Santander Text"/>
        <family val="2"/>
      </rPr>
      <t>2. Adicionalmente, estão pendentes de outros desenvolvimentos 4 campos do Package 4 (FY25):</t>
    </r>
    <r>
      <rPr>
        <sz val="11"/>
        <color theme="1"/>
        <rFont val="Santander Text"/>
        <family val="2"/>
      </rPr>
      <t xml:space="preserve">
- 1 campo depedente da confirmação do mapeamento por parte da área de Leasing 
- 3 campos depedentes da confirmação da corporação
</t>
    </r>
    <r>
      <rPr>
        <b/>
        <sz val="11"/>
        <color theme="1"/>
        <rFont val="Santander Text"/>
        <family val="2"/>
      </rPr>
      <t xml:space="preserv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</si>
  <si>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Conforme planeado, foram tratados e preparados os 6 ficheiros relativos a cada rácio de receção de informação de consumo e eficiência energética da Gloval.Contudo, para testar o </t>
    </r>
    <r>
      <rPr>
        <i/>
        <sz val="11"/>
        <color theme="1"/>
        <rFont val="Santander Text"/>
        <family val="2"/>
      </rPr>
      <t>front</t>
    </r>
    <r>
      <rPr>
        <sz val="11"/>
        <color theme="1"/>
        <rFont val="Santander Text"/>
        <family val="2"/>
      </rPr>
      <t xml:space="preserve"> e a tabela de </t>
    </r>
    <r>
      <rPr>
        <i/>
        <sz val="11"/>
        <color theme="1"/>
        <rFont val="Santander Text"/>
        <family val="2"/>
      </rPr>
      <t>Input</t>
    </r>
    <r>
      <rPr>
        <sz val="11"/>
        <color theme="1"/>
        <rFont val="Santander Text"/>
        <family val="2"/>
      </rPr>
      <t xml:space="preserve"> será necessário obter os acessos ao mesmo. 
</t>
    </r>
    <r>
      <rPr>
        <b/>
        <sz val="11"/>
        <color theme="1"/>
        <rFont val="Santander Text"/>
        <family val="2"/>
      </rPr>
      <t>2. Modelo Verde:</t>
    </r>
    <r>
      <rPr>
        <sz val="11"/>
        <color theme="1"/>
        <rFont val="Santander Text"/>
        <family val="2"/>
      </rPr>
      <t xml:space="preserve"> Conforme planeado, foram testados e concluídos sem incidências 20 campos referentes aos rácios dos clientes. 
</t>
    </r>
    <r>
      <rPr>
        <b/>
        <sz val="11"/>
        <color theme="1"/>
        <rFont val="Santander Text"/>
        <family val="2"/>
      </rPr>
      <t>3. Loan Tape:</t>
    </r>
    <r>
      <rPr>
        <sz val="11"/>
        <color theme="1"/>
        <rFont val="Santander Text"/>
        <family val="2"/>
      </rPr>
      <t xml:space="preserve"> Conforme planeado foram concluídas e partilhas com a equipa de Tecnologia as especificações de 10 campos referentes ao packages 4. Destes 10 campos, 5 são do âmbito estrutural e 5 não são comuns com o âmbito estrutural.
Adicionalmente, existem 4 campos com pendências, sendo que:
- 1 campo está pendente da validação do mapeamento das viaturas pela área de Leasing
- 3 campos estão pendentes da validação da corporação
</t>
    </r>
    <r>
      <rPr>
        <b/>
        <sz val="11"/>
        <color theme="1"/>
        <rFont val="Santander Text"/>
        <family val="2"/>
      </rPr>
      <t>Semana Seguinte:</t>
    </r>
    <r>
      <rPr>
        <sz val="11"/>
        <color theme="1"/>
        <rFont val="Santander Text"/>
        <family val="2"/>
      </rPr>
      <t xml:space="preserve">
</t>
    </r>
    <r>
      <rPr>
        <b/>
        <sz val="11"/>
        <color theme="1"/>
        <rFont val="Santander Text"/>
        <family val="2"/>
      </rPr>
      <t>1. Loan Tape</t>
    </r>
    <r>
      <rPr>
        <sz val="11"/>
        <color theme="1"/>
        <rFont val="Santander Text"/>
        <family val="2"/>
      </rPr>
      <t xml:space="preserve">
- FY25: Na próxima semana, está previsto fechar a especificação dos campos pendentes do package 4 (4 campos).  
- FY25: Na próxima semana, está previsto fechar a especificação do package 5 (7 campos). 
- FY24: Na próxima semana, está previsto fechar a especificação de 2 campos. 
- Adicionalmente, serão realizados testes regressivos entre os dados em produção e desenvolvimente referente aos âmbitos estrutural e pilar3.
</t>
    </r>
    <r>
      <rPr>
        <b/>
        <sz val="11"/>
        <color theme="1"/>
        <rFont val="Santander Text"/>
        <family val="2"/>
      </rPr>
      <t>2.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Testar 4 campos da tabela de certificados relativos aos dados do fornecedor externo Gloval.</t>
    </r>
  </si>
  <si>
    <r>
      <rPr>
        <b/>
        <sz val="11"/>
        <color theme="1"/>
        <rFont val="Santander Text"/>
        <family val="2"/>
      </rPr>
      <t xml:space="preserve">1. Tabela de Input Marcação Verde:
</t>
    </r>
    <r>
      <rPr>
        <sz val="11"/>
        <color theme="1"/>
        <rFont val="Santander Text"/>
        <family val="2"/>
      </rPr>
      <t xml:space="preserve">- Foi concluída e partilhada a especificação de todos campos (FY25) da tabela de Input de marcação verde. Os mesmos encontram-se agora em implementação pela equipa de Tecnologia.
- Adicionalmente, foram realizadas reuniões com CdG de modo a ser alinhado a marcação verde.
</t>
    </r>
    <r>
      <rPr>
        <b/>
        <sz val="11"/>
        <color theme="1"/>
        <rFont val="Santander Text"/>
        <family val="2"/>
      </rPr>
      <t xml:space="preserve">
2. Tabela de Output Marcação Verde:</t>
    </r>
    <r>
      <rPr>
        <sz val="11"/>
        <color theme="1"/>
        <rFont val="Santander Text"/>
        <family val="2"/>
      </rPr>
      <t xml:space="preserve">
- Foram realizadas reuniões de modo a clarificar o mapeamento de 2 campos. Denote-se que estes 2 campos estão pendentes de validação por parte da corporação.
</t>
    </r>
  </si>
  <si>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</si>
  <si>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</si>
  <si>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</si>
  <si>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</si>
  <si>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</si>
  <si>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</si>
  <si>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</si>
  <si>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</si>
  <si>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</si>
  <si>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(11 campos)</t>
  </si>
  <si>
    <t>OK (6 campos)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</si>
</sst>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s>
  <fills count="3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
      <patternFill patternType="solid">
        <fgColor rgb="FFFFC6C6"/>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
      <left/>
      <right style="thin">
        <color theme="0" tint="-0.34998626667073579"/>
      </right>
      <top style="hair">
        <color theme="0" tint="-0.34998626667073579"/>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46">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48"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1" fillId="0" borderId="0" xfId="0" applyFont="1"/>
    <xf numFmtId="0" fontId="0" fillId="0" borderId="0" xfId="0" applyAlignment="1">
      <alignment horizontal="left" indent="2"/>
    </xf>
    <xf numFmtId="0" fontId="52"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4" fillId="0" borderId="0" xfId="0" applyFont="1"/>
    <xf numFmtId="0" fontId="28" fillId="0" borderId="12" xfId="0" quotePrefix="1" applyFont="1" applyBorder="1" applyAlignment="1">
      <alignment vertical="center" wrapText="1"/>
    </xf>
    <xf numFmtId="14" fontId="55" fillId="0" borderId="25" xfId="0" applyNumberFormat="1" applyFont="1" applyBorder="1"/>
    <xf numFmtId="14" fontId="55" fillId="0" borderId="32" xfId="0" applyNumberFormat="1" applyFont="1" applyBorder="1"/>
    <xf numFmtId="14" fontId="55"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7"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8" fillId="16" borderId="25" xfId="0" applyFont="1" applyFill="1" applyBorder="1" applyAlignment="1">
      <alignment vertical="center"/>
    </xf>
    <xf numFmtId="0" fontId="58"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9" fillId="0" borderId="25" xfId="0" applyFont="1" applyBorder="1" applyAlignment="1">
      <alignment horizontal="left" vertical="center" readingOrder="1"/>
    </xf>
    <xf numFmtId="0" fontId="59"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0" fillId="0" borderId="0" xfId="0" applyFont="1"/>
    <xf numFmtId="0" fontId="2" fillId="3" borderId="4" xfId="0" applyFont="1" applyFill="1" applyBorder="1" applyAlignment="1">
      <alignment vertical="center"/>
    </xf>
    <xf numFmtId="0" fontId="61" fillId="0" borderId="0" xfId="0" applyFont="1"/>
    <xf numFmtId="0" fontId="59"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7"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2"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7" fillId="7" borderId="0" xfId="0" applyFont="1" applyFill="1" applyAlignment="1">
      <alignment vertical="center"/>
    </xf>
    <xf numFmtId="0" fontId="57"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7"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7" fillId="3" borderId="0" xfId="0" applyFont="1" applyFill="1" applyAlignment="1">
      <alignment vertical="center"/>
    </xf>
    <xf numFmtId="14" fontId="59"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3"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9"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4" fillId="0" borderId="25" xfId="0" applyNumberFormat="1" applyFont="1" applyBorder="1"/>
    <xf numFmtId="14" fontId="64"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2"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5" fillId="0" borderId="25" xfId="0" applyFont="1" applyBorder="1" applyAlignment="1">
      <alignment vertical="center"/>
    </xf>
    <xf numFmtId="14" fontId="65" fillId="0" borderId="25" xfId="0" applyNumberFormat="1" applyFont="1" applyBorder="1"/>
    <xf numFmtId="0" fontId="66" fillId="0" borderId="2" xfId="0" applyFont="1" applyBorder="1" applyAlignment="1">
      <alignment vertical="center"/>
    </xf>
    <xf numFmtId="0" fontId="66" fillId="0" borderId="1" xfId="0" applyFont="1" applyBorder="1" applyAlignment="1">
      <alignment vertical="center"/>
    </xf>
    <xf numFmtId="0" fontId="67" fillId="0" borderId="6" xfId="0" applyFont="1" applyBorder="1" applyAlignment="1">
      <alignment vertical="center"/>
    </xf>
    <xf numFmtId="0" fontId="68" fillId="0" borderId="5" xfId="0" applyFont="1" applyBorder="1" applyAlignment="1">
      <alignment vertical="center"/>
    </xf>
    <xf numFmtId="0" fontId="66" fillId="0" borderId="4" xfId="0" applyFont="1" applyBorder="1" applyAlignment="1">
      <alignment vertical="center"/>
    </xf>
    <xf numFmtId="0" fontId="66" fillId="0" borderId="0" xfId="0" applyFont="1" applyAlignment="1">
      <alignment vertical="center"/>
    </xf>
    <xf numFmtId="16" fontId="68" fillId="0" borderId="1" xfId="0" applyNumberFormat="1" applyFont="1" applyBorder="1" applyAlignment="1">
      <alignment vertical="center"/>
    </xf>
    <xf numFmtId="16" fontId="66" fillId="0" borderId="1" xfId="0" applyNumberFormat="1" applyFont="1" applyBorder="1" applyAlignment="1">
      <alignment vertical="center"/>
    </xf>
    <xf numFmtId="16" fontId="4" fillId="0" borderId="1" xfId="0" applyNumberFormat="1" applyFont="1" applyBorder="1" applyAlignment="1">
      <alignment vertical="center"/>
    </xf>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9"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6"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9" fillId="0" borderId="10" xfId="0" applyNumberFormat="1" applyFont="1" applyBorder="1"/>
    <xf numFmtId="0" fontId="19" fillId="15" borderId="33" xfId="0" applyFont="1" applyFill="1" applyBorder="1" applyAlignment="1">
      <alignment horizontal="center" vertical="center"/>
    </xf>
    <xf numFmtId="0" fontId="70"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9" fillId="0" borderId="0" xfId="0" applyFont="1" applyAlignment="1">
      <alignment horizontal="left" indent="2"/>
    </xf>
    <xf numFmtId="0" fontId="69" fillId="0" borderId="0" xfId="0" applyFont="1"/>
    <xf numFmtId="0" fontId="69" fillId="0" borderId="41" xfId="0" applyFont="1" applyBorder="1" applyAlignment="1">
      <alignment horizontal="left" indent="2"/>
    </xf>
    <xf numFmtId="0" fontId="69" fillId="0" borderId="41" xfId="0" applyFont="1" applyBorder="1"/>
    <xf numFmtId="0" fontId="69" fillId="0" borderId="8" xfId="0" applyFont="1" applyBorder="1" applyAlignment="1">
      <alignment horizontal="left" indent="2"/>
    </xf>
    <xf numFmtId="0" fontId="69" fillId="0" borderId="8" xfId="0" applyFont="1" applyBorder="1"/>
    <xf numFmtId="0" fontId="53" fillId="0" borderId="0" xfId="0" applyFont="1"/>
    <xf numFmtId="0" fontId="53"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71"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2"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2" fillId="5" borderId="53" xfId="0" applyFont="1" applyFill="1" applyBorder="1" applyAlignment="1">
      <alignment horizontal="left" indent="2"/>
    </xf>
    <xf numFmtId="0" fontId="74" fillId="5" borderId="46" xfId="0" applyFont="1" applyFill="1" applyBorder="1" applyAlignment="1">
      <alignment horizontal="left"/>
    </xf>
    <xf numFmtId="0" fontId="74" fillId="5" borderId="65" xfId="0" applyFont="1" applyFill="1" applyBorder="1" applyAlignment="1">
      <alignment horizontal="left"/>
    </xf>
    <xf numFmtId="0" fontId="74" fillId="5" borderId="43" xfId="0" applyFont="1" applyFill="1" applyBorder="1" applyAlignment="1">
      <alignment horizontal="left"/>
    </xf>
    <xf numFmtId="17" fontId="21" fillId="4" borderId="61" xfId="0" applyNumberFormat="1" applyFont="1" applyFill="1" applyBorder="1" applyAlignment="1">
      <alignment horizontal="center"/>
    </xf>
    <xf numFmtId="0" fontId="72"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6"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5" fillId="3" borderId="47" xfId="0" applyFont="1" applyFill="1" applyBorder="1" applyAlignment="1">
      <alignment horizontal="center"/>
    </xf>
    <xf numFmtId="0" fontId="75" fillId="31" borderId="48" xfId="0" applyFont="1" applyFill="1" applyBorder="1" applyAlignment="1">
      <alignment horizontal="center"/>
    </xf>
    <xf numFmtId="0" fontId="75" fillId="14" borderId="56" xfId="0" applyFont="1" applyFill="1" applyBorder="1" applyAlignment="1">
      <alignment horizontal="center"/>
    </xf>
    <xf numFmtId="0" fontId="75" fillId="3" borderId="48" xfId="0" applyFont="1" applyFill="1" applyBorder="1" applyAlignment="1">
      <alignment horizontal="center"/>
    </xf>
    <xf numFmtId="0" fontId="75"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 fillId="3" borderId="42" xfId="0" applyFont="1" applyFill="1" applyBorder="1" applyAlignment="1">
      <alignment horizontal="center"/>
    </xf>
    <xf numFmtId="0" fontId="22" fillId="3" borderId="0" xfId="0" applyFont="1" applyFill="1"/>
    <xf numFmtId="0" fontId="2" fillId="3" borderId="41" xfId="0" applyFont="1" applyFill="1" applyBorder="1"/>
    <xf numFmtId="0" fontId="52"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indent="3"/>
    </xf>
    <xf numFmtId="0" fontId="75" fillId="7" borderId="48" xfId="0" applyFont="1" applyFill="1" applyBorder="1" applyAlignment="1">
      <alignment horizontal="center"/>
    </xf>
    <xf numFmtId="0" fontId="75"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2" fillId="3" borderId="70" xfId="0" applyFont="1" applyFill="1" applyBorder="1" applyAlignment="1">
      <alignment horizontal="center"/>
    </xf>
    <xf numFmtId="0" fontId="75" fillId="0" borderId="47" xfId="0" applyFont="1" applyBorder="1" applyAlignment="1">
      <alignment horizontal="center"/>
    </xf>
    <xf numFmtId="0" fontId="75" fillId="0" borderId="48" xfId="0" applyFont="1" applyBorder="1" applyAlignment="1">
      <alignment horizontal="center"/>
    </xf>
    <xf numFmtId="0" fontId="75" fillId="0" borderId="56" xfId="0" applyFont="1" applyBorder="1" applyAlignment="1">
      <alignment horizontal="center"/>
    </xf>
    <xf numFmtId="0" fontId="75" fillId="0" borderId="49" xfId="0" applyFont="1" applyBorder="1" applyAlignment="1">
      <alignment horizontal="center"/>
    </xf>
    <xf numFmtId="0" fontId="79" fillId="0" borderId="0" xfId="0" applyFont="1"/>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29" fillId="6" borderId="25" xfId="0" applyFont="1" applyFill="1" applyBorder="1" applyAlignment="1">
      <alignment vertical="center"/>
    </xf>
    <xf numFmtId="0" fontId="75" fillId="33" borderId="67" xfId="0" applyFont="1" applyFill="1" applyBorder="1" applyAlignment="1">
      <alignment horizontal="center"/>
    </xf>
    <xf numFmtId="0" fontId="75" fillId="33" borderId="63" xfId="0" applyFont="1" applyFill="1" applyBorder="1" applyAlignment="1">
      <alignment horizontal="center"/>
    </xf>
    <xf numFmtId="0" fontId="75" fillId="33" borderId="69" xfId="0" applyFont="1" applyFill="1" applyBorder="1" applyAlignment="1">
      <alignment horizontal="center"/>
    </xf>
    <xf numFmtId="0" fontId="80" fillId="33" borderId="64" xfId="0" applyFont="1" applyFill="1" applyBorder="1" applyAlignment="1">
      <alignment horizontal="center"/>
    </xf>
    <xf numFmtId="0" fontId="81" fillId="29" borderId="54" xfId="0" applyFont="1" applyFill="1" applyBorder="1" applyAlignment="1">
      <alignment horizontal="center"/>
    </xf>
    <xf numFmtId="0" fontId="73" fillId="36" borderId="63" xfId="0" applyFont="1" applyFill="1" applyBorder="1" applyAlignment="1">
      <alignment horizontal="center"/>
    </xf>
    <xf numFmtId="0" fontId="81" fillId="35" borderId="68" xfId="0" applyFont="1" applyFill="1" applyBorder="1" applyAlignment="1">
      <alignment horizontal="center"/>
    </xf>
    <xf numFmtId="0" fontId="75"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29" fillId="37" borderId="25" xfId="0" applyFont="1" applyFill="1" applyBorder="1"/>
    <xf numFmtId="0" fontId="43" fillId="0" borderId="41" xfId="0" applyFont="1" applyBorder="1"/>
    <xf numFmtId="0" fontId="36" fillId="6" borderId="0" xfId="0" applyFont="1" applyFill="1"/>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5" fillId="5" borderId="62" xfId="0" applyFont="1" applyFill="1" applyBorder="1" applyAlignment="1">
      <alignment horizontal="left"/>
    </xf>
    <xf numFmtId="0" fontId="75" fillId="5" borderId="57" xfId="0" applyFont="1" applyFill="1" applyBorder="1" applyAlignment="1">
      <alignment horizontal="left"/>
    </xf>
    <xf numFmtId="0" fontId="75" fillId="33" borderId="22" xfId="0" applyFont="1" applyFill="1" applyBorder="1" applyAlignment="1">
      <alignment horizontal="left"/>
    </xf>
    <xf numFmtId="0" fontId="75" fillId="33" borderId="23" xfId="0" applyFont="1" applyFill="1" applyBorder="1" applyAlignment="1">
      <alignment horizontal="left"/>
    </xf>
    <xf numFmtId="0" fontId="73" fillId="28" borderId="62" xfId="0" applyFont="1" applyFill="1" applyBorder="1" applyAlignment="1">
      <alignment horizontal="center"/>
    </xf>
    <xf numFmtId="0" fontId="73" fillId="28" borderId="57" xfId="0" applyFont="1" applyFill="1" applyBorder="1" applyAlignment="1">
      <alignment horizontal="center"/>
    </xf>
    <xf numFmtId="0" fontId="73" fillId="28" borderId="58" xfId="0" applyFont="1" applyFill="1" applyBorder="1" applyAlignment="1">
      <alignment horizontal="center"/>
    </xf>
    <xf numFmtId="0" fontId="73" fillId="32" borderId="62" xfId="0" applyFont="1" applyFill="1" applyBorder="1" applyAlignment="1">
      <alignment horizontal="center"/>
    </xf>
    <xf numFmtId="0" fontId="73" fillId="32" borderId="57" xfId="0" applyFont="1" applyFill="1" applyBorder="1" applyAlignment="1">
      <alignment horizontal="center"/>
    </xf>
    <xf numFmtId="0" fontId="73" fillId="32" borderId="58" xfId="0" applyFont="1" applyFill="1" applyBorder="1" applyAlignment="1">
      <alignment horizontal="center"/>
    </xf>
    <xf numFmtId="0" fontId="73" fillId="4" borderId="47" xfId="0" applyFont="1" applyFill="1" applyBorder="1" applyAlignment="1">
      <alignment horizontal="center" vertical="center"/>
    </xf>
    <xf numFmtId="0" fontId="73" fillId="4" borderId="56" xfId="0" applyFont="1" applyFill="1" applyBorder="1" applyAlignment="1">
      <alignment horizontal="center" vertical="center"/>
    </xf>
    <xf numFmtId="0" fontId="73" fillId="4" borderId="61" xfId="0" applyFont="1" applyFill="1" applyBorder="1" applyAlignment="1">
      <alignment horizontal="center" vertical="center"/>
    </xf>
    <xf numFmtId="0" fontId="73" fillId="4" borderId="42" xfId="0" applyFont="1" applyFill="1" applyBorder="1" applyAlignment="1">
      <alignment horizontal="center" vertical="center"/>
    </xf>
    <xf numFmtId="0" fontId="73" fillId="28" borderId="47" xfId="0" applyFont="1" applyFill="1" applyBorder="1" applyAlignment="1">
      <alignment horizontal="center"/>
    </xf>
    <xf numFmtId="0" fontId="73" fillId="28" borderId="48" xfId="0" applyFont="1" applyFill="1" applyBorder="1" applyAlignment="1">
      <alignment horizontal="center"/>
    </xf>
    <xf numFmtId="0" fontId="73"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7" fillId="0" borderId="0" xfId="0" applyFont="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7"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70">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1"/>
      </font>
      <fill>
        <patternFill patternType="darkUp">
          <bgColor theme="0"/>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1"/>
      </font>
      <fill>
        <patternFill patternType="darkUp">
          <bgColor theme="0"/>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1"/>
      </font>
      <fill>
        <patternFill patternType="darkUp">
          <bgColor theme="0"/>
        </patternFill>
      </fill>
    </dxf>
    <dxf>
      <font>
        <b/>
        <i val="0"/>
        <color theme="7"/>
      </font>
      <fill>
        <patternFill>
          <bgColor theme="7" tint="0.79998168889431442"/>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rgb="FFC00000"/>
      </font>
      <fill>
        <patternFill>
          <bgColor theme="4"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theme="1"/>
      </font>
      <fill>
        <patternFill patternType="darkUp">
          <bgColor theme="0"/>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chemeClr val="accent6">
              <a:lumMod val="75000"/>
            </a:schemeClr>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1"/>
          </a:solidFill>
          <a:ln>
            <a:solidFill>
              <a:schemeClr val="bg1"/>
            </a:solidFill>
          </a:ln>
          <a:effectLst/>
        </c:spPr>
      </c:pivotFmt>
      <c:pivotFmt>
        <c:idx val="64"/>
        <c:spPr>
          <a:solidFill>
            <a:schemeClr val="accent1"/>
          </a:solidFill>
          <a:ln>
            <a:solidFill>
              <a:schemeClr val="bg1"/>
            </a:solidFill>
          </a:ln>
          <a:effectLst/>
        </c:spPr>
      </c:pivotFmt>
      <c:pivotFmt>
        <c:idx val="65"/>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Pivots2'!$B$67:$B$72</c:f>
              <c:strCache>
                <c:ptCount val="5"/>
                <c:pt idx="0">
                  <c:v>0. Cancelado</c:v>
                </c:pt>
                <c:pt idx="1">
                  <c:v>1. Concluído</c:v>
                </c:pt>
                <c:pt idx="2">
                  <c:v>2.1 Em Teste</c:v>
                </c:pt>
                <c:pt idx="3">
                  <c:v>4. Validação EF</c:v>
                </c:pt>
                <c:pt idx="4">
                  <c:v>2. Em Teste</c:v>
                </c:pt>
              </c:strCache>
            </c:strRef>
          </c:cat>
          <c:val>
            <c:numRef>
              <c:f>'Aux - Pivots2'!$C$67:$C$72</c:f>
              <c:numCache>
                <c:formatCode>General</c:formatCode>
                <c:ptCount val="5"/>
                <c:pt idx="0">
                  <c:v>12</c:v>
                </c:pt>
                <c:pt idx="1">
                  <c:v>144</c:v>
                </c:pt>
                <c:pt idx="2">
                  <c:v>2</c:v>
                </c:pt>
                <c:pt idx="3">
                  <c:v>2</c:v>
                </c:pt>
                <c:pt idx="4">
                  <c:v>44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bg1">
              <a:lumMod val="85000"/>
            </a:schemeClr>
          </a:solidFill>
          <a:ln>
            <a:noFill/>
          </a:ln>
          <a:effectLst/>
        </c:spPr>
      </c:pivotFmt>
      <c:pivotFmt>
        <c:idx val="6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5"/>
          </a:solidFill>
          <a:ln>
            <a:noFill/>
          </a:ln>
          <a:effectLst/>
        </c:spPr>
      </c:pivotFmt>
      <c:pivotFmt>
        <c:idx val="6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41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6</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especificação</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1">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45</c:v>
                </c:pt>
                <c:pt idx="1">
                  <c:v>14</c:v>
                </c:pt>
                <c:pt idx="3">
                  <c:v>5</c:v>
                </c:pt>
                <c:pt idx="4">
                  <c:v>4</c:v>
                </c:pt>
                <c:pt idx="5">
                  <c:v>5</c:v>
                </c:pt>
              </c:numCache>
            </c:numRef>
          </c:val>
          <c:extLst>
            <c:ext xmlns:c16="http://schemas.microsoft.com/office/drawing/2014/chart" uri="{C3380CC4-5D6E-409C-BE32-E72D297353CC}">
              <c16:uniqueId val="{00000005-0560-4E86-ABCD-33246558F156}"/>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4"/>
          </a:solidFill>
          <a:ln>
            <a:noFill/>
          </a:ln>
          <a:effectLst/>
        </c:spPr>
      </c:pivotFmt>
      <c:pivotFmt>
        <c:idx val="66"/>
        <c:spPr>
          <a:solidFill>
            <a:schemeClr val="tx1">
              <a:lumMod val="50000"/>
              <a:lumOff val="50000"/>
            </a:schemeClr>
          </a:solidFill>
          <a:ln>
            <a:noFill/>
          </a:ln>
          <a:effectLst/>
        </c:spPr>
      </c:pivotFmt>
      <c:pivotFmt>
        <c:idx val="67"/>
        <c:spPr>
          <a:solidFill>
            <a:schemeClr val="bg1">
              <a:lumMod val="85000"/>
            </a:schemeClr>
          </a:solidFill>
          <a:ln>
            <a:noFill/>
          </a:ln>
          <a:effectLst/>
        </c:spPr>
      </c:pivotFmt>
      <c:pivotFmt>
        <c:idx val="68"/>
        <c:spPr>
          <a:solidFill>
            <a:schemeClr val="accent5">
              <a:lumMod val="50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rgbClr val="FF0000"/>
          </a:solidFill>
          <a:ln>
            <a:noFill/>
          </a:ln>
          <a:effectLst/>
        </c:spPr>
      </c:pivotFmt>
    </c:pivotFmts>
    <c:plotArea>
      <c:layout>
        <c:manualLayout>
          <c:layoutTarget val="inner"/>
          <c:xMode val="edge"/>
          <c:yMode val="edge"/>
          <c:x val="0.17647495295087373"/>
          <c:y val="0.25501757963206723"/>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tx1">
                  <a:lumMod val="50000"/>
                  <a:lumOff val="50000"/>
                </a:schemeClr>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Pivots2'!$B$112:$B$118</c:f>
              <c:strCache>
                <c:ptCount val="6"/>
                <c:pt idx="0">
                  <c:v>0. Cancelado</c:v>
                </c:pt>
                <c:pt idx="1">
                  <c:v>1. Concluído</c:v>
                </c:pt>
                <c:pt idx="2">
                  <c:v>2.2 Em especificação</c:v>
                </c:pt>
                <c:pt idx="3">
                  <c:v>3. Pendente de outros desenvolvimentos</c:v>
                </c:pt>
                <c:pt idx="4">
                  <c:v>4. Validação EF</c:v>
                </c:pt>
                <c:pt idx="5">
                  <c:v>6. Em implementação</c:v>
                </c:pt>
              </c:strCache>
            </c:strRef>
          </c:cat>
          <c:val>
            <c:numRef>
              <c:f>'Aux - Pivots2'!$C$112:$C$118</c:f>
              <c:numCache>
                <c:formatCode>General</c:formatCode>
                <c:ptCount val="6"/>
                <c:pt idx="0">
                  <c:v>4</c:v>
                </c:pt>
                <c:pt idx="1">
                  <c:v>115</c:v>
                </c:pt>
                <c:pt idx="2">
                  <c:v>6</c:v>
                </c:pt>
                <c:pt idx="3">
                  <c:v>9</c:v>
                </c:pt>
                <c:pt idx="4">
                  <c:v>2</c:v>
                </c:pt>
                <c:pt idx="5">
                  <c:v>70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pivotFmt>
      <c:pivotFmt>
        <c:idx val="5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pivotFmt>
      <c:pivotFmt>
        <c:idx val="58"/>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a:noFill/>
          </a:ln>
          <a:effectLst/>
        </c:spPr>
        <c:marker>
          <c:symbol val="none"/>
        </c:marker>
      </c:pivotFmt>
      <c:pivotFmt>
        <c:idx val="6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solidFill>
          <a:ln>
            <a:noFill/>
          </a:ln>
          <a:effectLst/>
        </c:spPr>
      </c:pivotFmt>
      <c:pivotFmt>
        <c:idx val="6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pt idx="2">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3</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pt idx="5">
                  <c:v>1</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6. Em implementação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15</c:v>
                </c:pt>
                <c:pt idx="1">
                  <c:v>25</c:v>
                </c:pt>
                <c:pt idx="2">
                  <c:v>20</c:v>
                </c:pt>
                <c:pt idx="4">
                  <c:v>2</c:v>
                </c:pt>
                <c:pt idx="5">
                  <c:v>8</c:v>
                </c:pt>
              </c:numCache>
            </c:numRef>
          </c:val>
          <c:extLst>
            <c:ext xmlns:c16="http://schemas.microsoft.com/office/drawing/2014/chart" uri="{C3380CC4-5D6E-409C-BE32-E72D297353CC}">
              <c16:uniqueId val="{0000000E-27E8-4562-9C49-BD73D34FE67B}"/>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69</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 Em Teste</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5">
                  <c:v>44</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2.1 Em Teste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E733-463A-8DBA-D2A43AB2796E}"/>
            </c:ext>
          </c:extLst>
        </c:ser>
        <c:ser>
          <c:idx val="4"/>
          <c:order val="4"/>
          <c:tx>
            <c:strRef>
              <c:f>'Aux - Pivots2'!$G$49:$G$50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Pivots2'!$G$51:$G$57</c:f>
              <c:numCache>
                <c:formatCode>General</c:formatCode>
                <c:ptCount val="6"/>
                <c:pt idx="1">
                  <c:v>2</c:v>
                </c:pt>
              </c:numCache>
            </c:numRef>
          </c:val>
          <c:extLst>
            <c:ext xmlns:c16="http://schemas.microsoft.com/office/drawing/2014/chart" uri="{C3380CC4-5D6E-409C-BE32-E72D297353CC}">
              <c16:uniqueId val="{00000004-670B-48F6-A1F2-B1B2F1A7DC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410E-402E-8C20-FFB060CE0A7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Pivots2'!$B$173:$B$176</c:f>
              <c:strCache>
                <c:ptCount val="3"/>
                <c:pt idx="0">
                  <c:v>2.2 Em especificação</c:v>
                </c:pt>
                <c:pt idx="1">
                  <c:v>4. Validação EF</c:v>
                </c:pt>
                <c:pt idx="2">
                  <c:v>6. Em implementação </c:v>
                </c:pt>
              </c:strCache>
            </c:strRef>
          </c:cat>
          <c:val>
            <c:numRef>
              <c:f>'Aux - Pivots2'!$C$173:$C$176</c:f>
              <c:numCache>
                <c:formatCode>General</c:formatCode>
                <c:ptCount val="3"/>
                <c:pt idx="0">
                  <c:v>3</c:v>
                </c:pt>
                <c:pt idx="1">
                  <c:v>1</c:v>
                </c:pt>
                <c:pt idx="2">
                  <c:v>67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D5-4610-98D7-ECBC295C6D2D}"/>
                </c:ext>
              </c:extLst>
            </c:dLbl>
            <c:dLbl>
              <c:idx val="2"/>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Pivots2'!$B$205:$B$211</c:f>
              <c:strCache>
                <c:ptCount val="6"/>
                <c:pt idx="0">
                  <c:v>0. Cancelado</c:v>
                </c:pt>
                <c:pt idx="1">
                  <c:v>1. Concluído</c:v>
                </c:pt>
                <c:pt idx="2">
                  <c:v>2.2 Em especificação</c:v>
                </c:pt>
                <c:pt idx="3">
                  <c:v>3. Pendente de outros desenvolvimentos</c:v>
                </c:pt>
                <c:pt idx="4">
                  <c:v>4. Validação EF</c:v>
                </c:pt>
                <c:pt idx="5">
                  <c:v>6. Em implementação </c:v>
                </c:pt>
              </c:strCache>
            </c:strRef>
          </c:cat>
          <c:val>
            <c:numRef>
              <c:f>'Aux - Pivots2'!$C$205:$C$211</c:f>
              <c:numCache>
                <c:formatCode>General</c:formatCode>
                <c:ptCount val="6"/>
                <c:pt idx="0">
                  <c:v>4</c:v>
                </c:pt>
                <c:pt idx="1">
                  <c:v>115</c:v>
                </c:pt>
                <c:pt idx="2">
                  <c:v>3</c:v>
                </c:pt>
                <c:pt idx="3">
                  <c:v>9</c:v>
                </c:pt>
                <c:pt idx="4">
                  <c:v>1</c:v>
                </c:pt>
                <c:pt idx="5">
                  <c:v>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90</xdr:row>
      <xdr:rowOff>76535</xdr:rowOff>
    </xdr:from>
    <xdr:to>
      <xdr:col>14</xdr:col>
      <xdr:colOff>246753</xdr:colOff>
      <xdr:row>133</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192287</xdr:colOff>
      <xdr:row>90</xdr:row>
      <xdr:rowOff>17500</xdr:rowOff>
    </xdr:from>
    <xdr:to>
      <xdr:col>6</xdr:col>
      <xdr:colOff>315500</xdr:colOff>
      <xdr:row>122</xdr:row>
      <xdr:rowOff>192775</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170</xdr:row>
      <xdr:rowOff>8503</xdr:rowOff>
    </xdr:from>
    <xdr:to>
      <xdr:col>6</xdr:col>
      <xdr:colOff>329971</xdr:colOff>
      <xdr:row>186</xdr:row>
      <xdr:rowOff>115658</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63336</xdr:colOff>
      <xdr:row>14</xdr:row>
      <xdr:rowOff>34238</xdr:rowOff>
    </xdr:from>
    <xdr:to>
      <xdr:col>20</xdr:col>
      <xdr:colOff>617327</xdr:colOff>
      <xdr:row>14</xdr:row>
      <xdr:rowOff>232238</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16964919" y="3124571"/>
          <a:ext cx="1210158"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19</xdr:col>
      <xdr:colOff>58852</xdr:colOff>
      <xdr:row>15</xdr:row>
      <xdr:rowOff>42518</xdr:rowOff>
    </xdr:from>
    <xdr:to>
      <xdr:col>20</xdr:col>
      <xdr:colOff>612843</xdr:colOff>
      <xdr:row>15</xdr:row>
      <xdr:rowOff>240518</xdr:rowOff>
    </xdr:to>
    <xdr:sp macro="" textlink="">
      <xdr:nvSpPr>
        <xdr:cNvPr id="64" name="Rectangle 63">
          <a:extLst>
            <a:ext uri="{FF2B5EF4-FFF2-40B4-BE49-F238E27FC236}">
              <a16:creationId xmlns:a16="http://schemas.microsoft.com/office/drawing/2014/main" id="{00000000-0008-0000-0100-000040000000}"/>
            </a:ext>
          </a:extLst>
        </xdr:cNvPr>
        <xdr:cNvSpPr/>
      </xdr:nvSpPr>
      <xdr:spPr>
        <a:xfrm>
          <a:off x="16960435" y="3376268"/>
          <a:ext cx="1210158"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930095</xdr:colOff>
      <xdr:row>20</xdr:row>
      <xdr:rowOff>9524</xdr:rowOff>
    </xdr:from>
    <xdr:to>
      <xdr:col>10</xdr:col>
      <xdr:colOff>141481</xdr:colOff>
      <xdr:row>20</xdr:row>
      <xdr:rowOff>207524</xdr:rowOff>
    </xdr:to>
    <xdr:sp macro="" textlink="">
      <xdr:nvSpPr>
        <xdr:cNvPr id="66" name="Rectangle 65">
          <a:extLst>
            <a:ext uri="{FF2B5EF4-FFF2-40B4-BE49-F238E27FC236}">
              <a16:creationId xmlns:a16="http://schemas.microsoft.com/office/drawing/2014/main" id="{00000000-0008-0000-0100-000042000000}"/>
            </a:ext>
          </a:extLst>
        </xdr:cNvPr>
        <xdr:cNvSpPr/>
      </xdr:nvSpPr>
      <xdr:spPr>
        <a:xfrm>
          <a:off x="7743271" y="5926230"/>
          <a:ext cx="122844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924913</xdr:colOff>
      <xdr:row>20</xdr:row>
      <xdr:rowOff>16246</xdr:rowOff>
    </xdr:from>
    <xdr:to>
      <xdr:col>13</xdr:col>
      <xdr:colOff>136298</xdr:colOff>
      <xdr:row>20</xdr:row>
      <xdr:rowOff>214246</xdr:rowOff>
    </xdr:to>
    <xdr:sp macro="" textlink="">
      <xdr:nvSpPr>
        <xdr:cNvPr id="67" name="Rectangle 66">
          <a:extLst>
            <a:ext uri="{FF2B5EF4-FFF2-40B4-BE49-F238E27FC236}">
              <a16:creationId xmlns:a16="http://schemas.microsoft.com/office/drawing/2014/main" id="{00000000-0008-0000-0100-000043000000}"/>
            </a:ext>
          </a:extLst>
        </xdr:cNvPr>
        <xdr:cNvSpPr/>
      </xdr:nvSpPr>
      <xdr:spPr>
        <a:xfrm>
          <a:off x="10763678" y="5932952"/>
          <a:ext cx="1228444"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Escaleira, Diogo Alexandre" refreshedDate="45709.076651736112" backgroundQuery="1" createdVersion="8" refreshedVersion="8" minRefreshableVersion="3" recordCount="0" supportSubquery="1" supportAdvancedDrill="1">
  <cacheSource type="external" connectionId="1"/>
  <cacheFields count="2">
    <cacheField name="[Table1].[concat].[concat]" caption="concat" numFmtId="0" hierarchy="18" level="1">
      <sharedItems count="730">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Escaleira, Diogo Alexandre" refreshedDate="45709.076663194443" backgroundQuery="1" createdVersion="8" refreshedVersion="8"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3. Pendente de outros desenvolvimentos"/>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Escaleira, Diogo Alexandre" refreshedDate="45709.076664583336" backgroundQuery="1" createdVersion="8" refreshedVersion="8"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7">
        <s v="0. Cancelado"/>
        <s v="1. Concluído"/>
        <s v="2. Em Teste"/>
        <s v="2.1 Em Teste"/>
        <s v="4. Validação EF"/>
        <s v="3. Pendente de outros desenvolvimentos" u="1"/>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Escaleira, Diogo Alexandre" refreshedDate="45709.07666608796" backgroundQuery="1" createdVersion="8" refreshedVersion="8"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7">
        <s v="0. Cancelado"/>
        <s v="1. Concluído"/>
        <s v="2.1 Em Teste"/>
        <s v="2.2 Em especificação"/>
        <s v="6. Em implementação"/>
        <s v="4. Validação EF" u="1"/>
        <s v="3. Pendente de outros desenvolvimentos"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Escaleira, Diogo Alexandre" refreshedDate="45709.076667361114" backgroundQuery="1" createdVersion="8" refreshedVersion="8"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3. Pendente de outros desenvolvimentos"/>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Escaleira, Diogo Alexandre" refreshedDate="45709.076668634261" backgroundQuery="1" createdVersion="8" refreshedVersion="8"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2 Em especificação"/>
        <s v="3. Pendente de outros desenvolvimentos"/>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Escaleira, Diogo Alexandre" refreshedDate="45709.076669907408" backgroundQuery="1" createdVersion="8" refreshedVersion="8"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7">
        <s v="0. Cancelado"/>
        <s v="1. Concluído"/>
        <s v="2. Em Teste"/>
        <s v="2.1 Em Teste"/>
        <s v="4. Validação EF"/>
        <s v="3. Pendente de outros desenvolvimentos" u="1"/>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Escaleira, Diogo Alexandre" refreshedDate="45709.07668564815" createdVersion="6" refreshedVersion="8" minRefreshableVersion="3" recordCount="729">
  <cacheSource type="worksheet">
    <worksheetSource name="Table4"/>
  </cacheSource>
  <cacheFields count="21">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3">
        <s v="2. Em Teste"/>
        <s v="0. Cancelado"/>
        <s v="1. Concluído"/>
        <s v="2.1 Em Teste"/>
        <s v="4. Validação EF"/>
        <s v="6. Em implementação "/>
        <s v="2.2 Em especificação"/>
        <s v="3. Pendente de outros desenvolvimentos"/>
        <e v="#N/A" u="1"/>
        <s v="7. Por iniciar" u="1"/>
        <s v="2.2 Em Re-especificação" u="1"/>
        <s v="5. Em Correção" u="1"/>
        <s v="6. Em implementação (re-especificação)" u="1"/>
      </sharedItems>
    </cacheField>
    <cacheField name="Status Anterior" numFmtId="0">
      <sharedItems containsBlank="1"/>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6">
        <s v="Plano anterior"/>
        <s v="Plano anterior (alteração nome)"/>
        <s v="Plano anterior (sem visibilidade no PdS enviado 17/01)"/>
        <m/>
        <s v="Novo Plano"/>
        <s v="Plano anterior (mas na proposta)"/>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9">
  <r>
    <x v="0"/>
    <x v="0"/>
    <x v="0"/>
    <s v="ENERGY_CERTIFICATE_EST_INPUT"/>
    <s v="n.a."/>
    <x v="0"/>
    <s v="6. Em implementação "/>
    <s v="Fase I"/>
    <m/>
    <m/>
    <m/>
    <s v=""/>
    <s v=""/>
    <s v=""/>
    <m/>
    <m/>
    <m/>
    <m/>
    <m/>
    <x v="0"/>
    <m/>
  </r>
  <r>
    <x v="0"/>
    <x v="0"/>
    <x v="1"/>
    <s v="ENERGY_CERTIFICATE_EST_INPUT"/>
    <s v="CHAVE_GLOVAL"/>
    <x v="0"/>
    <s v="6. Em implementação "/>
    <s v="Fase I"/>
    <s v="Package 1"/>
    <s v="Package X"/>
    <m/>
    <s v=""/>
    <s v=""/>
    <s v=""/>
    <m/>
    <m/>
    <m/>
    <m/>
    <m/>
    <x v="1"/>
    <m/>
  </r>
  <r>
    <x v="0"/>
    <x v="0"/>
    <x v="1"/>
    <s v="ENERGY_CERTIFICATE_EST_INPUT"/>
    <s v="PROPERTY_BANK_ID"/>
    <x v="0"/>
    <s v="6. Em implementação "/>
    <s v="Fase I"/>
    <s v="Package 1"/>
    <s v="Package X"/>
    <m/>
    <s v=""/>
    <s v=""/>
    <s v=""/>
    <m/>
    <m/>
    <m/>
    <m/>
    <m/>
    <x v="0"/>
    <m/>
  </r>
  <r>
    <x v="0"/>
    <x v="0"/>
    <x v="1"/>
    <s v="ENERGY_CERTIFICATE_EST_INPUT"/>
    <s v="PROPERTY_BRANCH_CODE"/>
    <x v="0"/>
    <s v="6. Em implementação "/>
    <s v="Fase I"/>
    <s v="Package 1"/>
    <s v="Package X"/>
    <m/>
    <s v=""/>
    <s v=""/>
    <s v=""/>
    <m/>
    <m/>
    <m/>
    <m/>
    <m/>
    <x v="0"/>
    <m/>
  </r>
  <r>
    <x v="0"/>
    <x v="0"/>
    <x v="1"/>
    <s v="ENERGY_CERTIFICATE_EST_INPUT"/>
    <s v="PROPERTY_CONTRACT_ID"/>
    <x v="0"/>
    <s v="6. Em implementação "/>
    <s v="Fase I"/>
    <s v="Package 1"/>
    <s v="Package X"/>
    <m/>
    <s v=""/>
    <s v=""/>
    <s v=""/>
    <m/>
    <m/>
    <m/>
    <m/>
    <m/>
    <x v="0"/>
    <m/>
  </r>
  <r>
    <x v="0"/>
    <x v="0"/>
    <x v="1"/>
    <s v="ENERGY_CERTIFICATE_EST_INPUT"/>
    <s v="PROPERTY_REFERENCE_CODE"/>
    <x v="0"/>
    <s v="6. Em implementação "/>
    <s v="Fase I"/>
    <s v="Package 1"/>
    <s v="Package X"/>
    <m/>
    <s v=""/>
    <s v=""/>
    <s v=""/>
    <m/>
    <m/>
    <m/>
    <m/>
    <m/>
    <x v="0"/>
    <m/>
  </r>
  <r>
    <x v="0"/>
    <x v="0"/>
    <x v="1"/>
    <s v="ENERGY_CERTIFICATE_EST_INPUT"/>
    <s v="CÓDIGO_DISTRITO"/>
    <x v="0"/>
    <s v="6. Em implementação "/>
    <s v="Fase I"/>
    <s v="Package 1"/>
    <s v="Package X"/>
    <m/>
    <s v=""/>
    <s v=""/>
    <s v=""/>
    <m/>
    <m/>
    <m/>
    <m/>
    <m/>
    <x v="2"/>
    <m/>
  </r>
  <r>
    <x v="0"/>
    <x v="0"/>
    <x v="1"/>
    <s v="ENERGY_CERTIFICATE_EST_INPUT"/>
    <s v="NOMBRE_DISTRITO"/>
    <x v="0"/>
    <s v="6. Em implementação "/>
    <s v="Fase I"/>
    <s v="Package 1"/>
    <s v="Package X"/>
    <m/>
    <s v=""/>
    <s v=""/>
    <s v=""/>
    <m/>
    <m/>
    <m/>
    <m/>
    <m/>
    <x v="2"/>
    <m/>
  </r>
  <r>
    <x v="0"/>
    <x v="0"/>
    <x v="1"/>
    <s v="ENERGY_CERTIFICATE_EST_INPUT"/>
    <s v="CÓDIGO_CONCEJO"/>
    <x v="0"/>
    <s v="6. Em implementação "/>
    <s v="Fase I"/>
    <s v="Package 1"/>
    <s v="Package X"/>
    <m/>
    <s v=""/>
    <s v=""/>
    <s v=""/>
    <m/>
    <m/>
    <m/>
    <m/>
    <m/>
    <x v="2"/>
    <m/>
  </r>
  <r>
    <x v="0"/>
    <x v="0"/>
    <x v="1"/>
    <s v="ENERGY_CERTIFICATE_EST_INPUT"/>
    <s v="NOMBRE_CONCEJO"/>
    <x v="0"/>
    <s v="6. Em implementação "/>
    <s v="Fase I"/>
    <s v="Package 1"/>
    <s v="Package X"/>
    <m/>
    <s v=""/>
    <s v=""/>
    <s v=""/>
    <m/>
    <m/>
    <m/>
    <m/>
    <m/>
    <x v="2"/>
    <m/>
  </r>
  <r>
    <x v="0"/>
    <x v="0"/>
    <x v="1"/>
    <s v="ENERGY_CERTIFICATE_EST_INPUT"/>
    <s v="CÓDIGO_FREGUESIA"/>
    <x v="0"/>
    <s v="6. Em implementação "/>
    <s v="Fase I"/>
    <s v="Package 1"/>
    <s v="Package X"/>
    <m/>
    <s v=""/>
    <s v=""/>
    <s v=""/>
    <m/>
    <m/>
    <m/>
    <m/>
    <m/>
    <x v="2"/>
    <m/>
  </r>
  <r>
    <x v="0"/>
    <x v="0"/>
    <x v="1"/>
    <s v="ENERGY_CERTIFICATE_EST_INPUT"/>
    <s v="NOMBRE_FREGUESIA"/>
    <x v="0"/>
    <s v="6. Em implementação "/>
    <s v="Fase I"/>
    <s v="Package 1"/>
    <s v="Package X"/>
    <m/>
    <s v=""/>
    <s v=""/>
    <s v=""/>
    <m/>
    <m/>
    <m/>
    <m/>
    <m/>
    <x v="2"/>
    <m/>
  </r>
  <r>
    <x v="0"/>
    <x v="0"/>
    <x v="1"/>
    <s v="ENERGY_CERTIFICATE_EST_INPUT"/>
    <s v="LOCALIDADE"/>
    <x v="0"/>
    <s v="6. Em implementação "/>
    <s v="Fase I"/>
    <s v="Package 1"/>
    <s v="Package X"/>
    <m/>
    <s v=""/>
    <s v=""/>
    <s v=""/>
    <m/>
    <m/>
    <m/>
    <m/>
    <m/>
    <x v="2"/>
    <m/>
  </r>
  <r>
    <x v="0"/>
    <x v="0"/>
    <x v="1"/>
    <s v="ENERGY_CERTIFICATE_EST_INPUT"/>
    <s v="TIPO_VIA"/>
    <x v="0"/>
    <s v="6. Em implementação "/>
    <s v="Fase I"/>
    <s v="Package 1"/>
    <s v="Package X"/>
    <m/>
    <s v=""/>
    <s v=""/>
    <s v=""/>
    <m/>
    <m/>
    <m/>
    <m/>
    <m/>
    <x v="2"/>
    <m/>
  </r>
  <r>
    <x v="0"/>
    <x v="0"/>
    <x v="1"/>
    <s v="ENERGY_CERTIFICATE_EST_INPUT"/>
    <s v="NOMBRE_TIPO_VIA"/>
    <x v="0"/>
    <s v="6. Em implementação "/>
    <s v="Fase I"/>
    <s v="Package 1"/>
    <s v="Package X"/>
    <m/>
    <s v=""/>
    <s v=""/>
    <s v=""/>
    <m/>
    <m/>
    <m/>
    <m/>
    <m/>
    <x v="2"/>
    <m/>
  </r>
  <r>
    <x v="0"/>
    <x v="0"/>
    <x v="1"/>
    <s v="ENERGY_CERTIFICATE_EST_INPUT"/>
    <s v="NOMBRE_VIA"/>
    <x v="0"/>
    <s v="6. Em implementação "/>
    <s v="Fase I"/>
    <s v="Package 1"/>
    <s v="Package X"/>
    <m/>
    <s v=""/>
    <s v=""/>
    <s v=""/>
    <m/>
    <m/>
    <m/>
    <m/>
    <m/>
    <x v="2"/>
    <m/>
  </r>
  <r>
    <x v="0"/>
    <x v="0"/>
    <x v="1"/>
    <s v="ENERGY_CERTIFICATE_EST_INPUT"/>
    <s v="NUMERO_VIA"/>
    <x v="0"/>
    <s v="6. Em implementação "/>
    <s v="Fase I"/>
    <s v="Package 1"/>
    <s v="Package X"/>
    <m/>
    <s v=""/>
    <s v=""/>
    <s v=""/>
    <m/>
    <m/>
    <m/>
    <m/>
    <m/>
    <x v="2"/>
    <m/>
  </r>
  <r>
    <x v="0"/>
    <x v="0"/>
    <x v="1"/>
    <s v="ENERGY_CERTIFICATE_EST_INPUT"/>
    <s v="LOTE"/>
    <x v="0"/>
    <s v="6. Em implementação "/>
    <s v="Fase I"/>
    <s v="Package 1"/>
    <s v="Package X"/>
    <m/>
    <s v=""/>
    <s v=""/>
    <s v=""/>
    <m/>
    <m/>
    <m/>
    <m/>
    <m/>
    <x v="2"/>
    <m/>
  </r>
  <r>
    <x v="0"/>
    <x v="0"/>
    <x v="1"/>
    <s v="ENERGY_CERTIFICATE_EST_INPUT"/>
    <s v="URBANIZACION"/>
    <x v="0"/>
    <s v="6. Em implementação "/>
    <s v="Fase I"/>
    <s v="Package 1"/>
    <s v="Package X"/>
    <m/>
    <s v=""/>
    <s v=""/>
    <s v=""/>
    <m/>
    <m/>
    <m/>
    <m/>
    <m/>
    <x v="2"/>
    <m/>
  </r>
  <r>
    <x v="0"/>
    <x v="0"/>
    <x v="1"/>
    <s v="ENERGY_CERTIFICATE_EST_INPUT"/>
    <s v="CAGLURB"/>
    <x v="0"/>
    <s v="6. Em implementação "/>
    <s v="Fase I"/>
    <s v="Package 1"/>
    <s v="Package X"/>
    <m/>
    <s v=""/>
    <s v=""/>
    <s v=""/>
    <m/>
    <m/>
    <m/>
    <m/>
    <m/>
    <x v="2"/>
    <m/>
  </r>
  <r>
    <x v="0"/>
    <x v="0"/>
    <x v="1"/>
    <s v="ENERGY_CERTIFICATE_EST_INPUT"/>
    <s v="RESTO_DIRECCION"/>
    <x v="0"/>
    <s v="6. Em implementação "/>
    <s v="Fase I"/>
    <s v="Package 1"/>
    <s v="Package X"/>
    <m/>
    <s v=""/>
    <s v=""/>
    <s v=""/>
    <m/>
    <m/>
    <m/>
    <m/>
    <m/>
    <x v="2"/>
    <m/>
  </r>
  <r>
    <x v="0"/>
    <x v="0"/>
    <x v="1"/>
    <s v="ENERGY_CERTIFICATE_EST_INPUT"/>
    <s v="LATITUDE"/>
    <x v="0"/>
    <s v="6. Em implementação "/>
    <s v="Fase I"/>
    <s v="Package 1"/>
    <s v="Package X"/>
    <m/>
    <s v=""/>
    <s v=""/>
    <s v=""/>
    <m/>
    <m/>
    <m/>
    <m/>
    <m/>
    <x v="2"/>
    <m/>
  </r>
  <r>
    <x v="0"/>
    <x v="0"/>
    <x v="1"/>
    <s v="ENERGY_CERTIFICATE_EST_INPUT"/>
    <s v="LONGITUDE"/>
    <x v="0"/>
    <s v="6. Em implementação "/>
    <s v="Fase I"/>
    <s v="Package 1"/>
    <s v="Package X"/>
    <m/>
    <s v=""/>
    <s v=""/>
    <s v=""/>
    <m/>
    <m/>
    <m/>
    <m/>
    <m/>
    <x v="2"/>
    <m/>
  </r>
  <r>
    <x v="0"/>
    <x v="0"/>
    <x v="1"/>
    <s v="ENERGY_CERTIFICATE_EST_INPUT"/>
    <s v="CODIGO_POSTAL"/>
    <x v="0"/>
    <s v="6. Em implementação "/>
    <s v="Fase I"/>
    <s v="Package 1"/>
    <s v="Package X"/>
    <m/>
    <s v=""/>
    <s v=""/>
    <s v=""/>
    <m/>
    <m/>
    <m/>
    <m/>
    <m/>
    <x v="2"/>
    <m/>
  </r>
  <r>
    <x v="0"/>
    <x v="0"/>
    <x v="1"/>
    <s v="ENERGY_CERTIFICATE_EST_INPUT"/>
    <s v="SUBCODIGO_POSTAL"/>
    <x v="0"/>
    <s v="6. Em implementação "/>
    <s v="Fase I"/>
    <s v="Package 1"/>
    <s v="Package X"/>
    <m/>
    <s v=""/>
    <s v=""/>
    <s v=""/>
    <m/>
    <m/>
    <m/>
    <m/>
    <m/>
    <x v="2"/>
    <m/>
  </r>
  <r>
    <x v="0"/>
    <x v="0"/>
    <x v="1"/>
    <s v="ENERGY_CERTIFICATE_EST_INPUT"/>
    <s v="ASSUPERFICIE_UTIL"/>
    <x v="0"/>
    <s v="6. Em implementação "/>
    <s v="Fase I"/>
    <s v="Package 1"/>
    <s v="Package X"/>
    <m/>
    <s v=""/>
    <s v=""/>
    <s v=""/>
    <m/>
    <m/>
    <m/>
    <m/>
    <m/>
    <x v="2"/>
    <m/>
  </r>
  <r>
    <x v="0"/>
    <x v="0"/>
    <x v="1"/>
    <s v="ENERGY_CERTIFICATE_EST_INPUT"/>
    <s v="ANIO_CONSTRUCCION"/>
    <x v="0"/>
    <s v="6. Em implementação "/>
    <s v="Fase I"/>
    <s v="Package 1"/>
    <s v="Package X"/>
    <m/>
    <s v=""/>
    <s v=""/>
    <s v=""/>
    <m/>
    <m/>
    <m/>
    <m/>
    <m/>
    <x v="2"/>
    <m/>
  </r>
  <r>
    <x v="0"/>
    <x v="0"/>
    <x v="1"/>
    <s v="ENERGY_CERTIFICATE_EST_INPUT"/>
    <s v="TIPO_INMUEBLE_HABITACAO"/>
    <x v="0"/>
    <s v="6. Em implementação "/>
    <s v="Fase I"/>
    <s v="Package 1"/>
    <s v="Package X"/>
    <m/>
    <s v=""/>
    <s v=""/>
    <s v=""/>
    <m/>
    <m/>
    <m/>
    <m/>
    <m/>
    <x v="2"/>
    <m/>
  </r>
  <r>
    <x v="0"/>
    <x v="0"/>
    <x v="1"/>
    <s v="ENERGY_CERTIFICATE_EST_INPUT"/>
    <s v="PISO_APARTAMENTO"/>
    <x v="0"/>
    <s v="6. Em implementação "/>
    <s v="Fase I"/>
    <s v="Package 1"/>
    <s v="Package X"/>
    <m/>
    <s v=""/>
    <s v=""/>
    <s v=""/>
    <m/>
    <m/>
    <m/>
    <m/>
    <m/>
    <x v="2"/>
    <m/>
  </r>
  <r>
    <x v="0"/>
    <x v="0"/>
    <x v="1"/>
    <s v="ENERGY_CERTIFICATE_EST_INPUT"/>
    <s v="CASA_UNIFAMILIAR"/>
    <x v="0"/>
    <s v="6. Em implementação "/>
    <s v="Fase I"/>
    <s v="Package 1"/>
    <s v="Package X"/>
    <m/>
    <s v=""/>
    <s v=""/>
    <s v=""/>
    <m/>
    <m/>
    <m/>
    <m/>
    <m/>
    <x v="2"/>
    <m/>
  </r>
  <r>
    <x v="0"/>
    <x v="0"/>
    <x v="1"/>
    <s v="ENERGY_CERTIFICATE_EST_INPUT"/>
    <s v="TIPO_INMUEBLE_COMERCIO_SERVICOS"/>
    <x v="0"/>
    <s v="6. Em implementação "/>
    <s v="Fase I"/>
    <s v="Package 1"/>
    <s v="Package X"/>
    <m/>
    <s v=""/>
    <s v=""/>
    <s v=""/>
    <m/>
    <m/>
    <m/>
    <m/>
    <m/>
    <x v="2"/>
    <m/>
  </r>
  <r>
    <x v="0"/>
    <x v="0"/>
    <x v="1"/>
    <s v="ENERGY_CERTIFICATE_EST_INPUT"/>
    <s v="NOME_CONSERVATORIA"/>
    <x v="0"/>
    <s v="6. Em implementação "/>
    <s v="Fase I"/>
    <s v="Package 1"/>
    <s v="Package X"/>
    <m/>
    <s v=""/>
    <s v=""/>
    <s v=""/>
    <m/>
    <m/>
    <m/>
    <m/>
    <m/>
    <x v="2"/>
    <m/>
  </r>
  <r>
    <x v="0"/>
    <x v="0"/>
    <x v="1"/>
    <s v="ENERGY_CERTIFICATE_EST_INPUT"/>
    <s v="COD_CONSERVATORIA"/>
    <x v="0"/>
    <s v="6. Em implementação "/>
    <s v="Fase I"/>
    <s v="Package 1"/>
    <s v="Package X"/>
    <m/>
    <s v=""/>
    <s v=""/>
    <s v=""/>
    <m/>
    <m/>
    <m/>
    <m/>
    <m/>
    <x v="2"/>
    <m/>
  </r>
  <r>
    <x v="0"/>
    <x v="0"/>
    <x v="1"/>
    <s v="ENERGY_CERTIFICATE_EST_INPUT"/>
    <s v="REGISTRO_CONSERVATORIA"/>
    <x v="0"/>
    <s v="6. Em implementação "/>
    <s v="Fase I"/>
    <s v="Package 1"/>
    <s v="Package X"/>
    <m/>
    <s v=""/>
    <s v=""/>
    <s v=""/>
    <m/>
    <m/>
    <m/>
    <m/>
    <m/>
    <x v="2"/>
    <m/>
  </r>
  <r>
    <x v="0"/>
    <x v="0"/>
    <x v="1"/>
    <s v="ENERGY_CERTIFICATE_EST_INPUT"/>
    <s v="ART_MATRICIAIS"/>
    <x v="0"/>
    <s v="6. Em implementação "/>
    <s v="Fase I"/>
    <s v="Package 1"/>
    <s v="Package X"/>
    <m/>
    <s v=""/>
    <s v=""/>
    <s v=""/>
    <m/>
    <m/>
    <m/>
    <m/>
    <m/>
    <x v="2"/>
    <m/>
  </r>
  <r>
    <x v="0"/>
    <x v="0"/>
    <x v="1"/>
    <s v="ENERGY_CERTIFICATE_EST_INPUT"/>
    <s v="DATA_PROVIDER"/>
    <x v="1"/>
    <s v="0. Cancelado"/>
    <s v="Fase I"/>
    <m/>
    <m/>
    <m/>
    <s v=""/>
    <s v=""/>
    <s v=""/>
    <m/>
    <m/>
    <m/>
    <m/>
    <m/>
    <x v="0"/>
    <m/>
  </r>
  <r>
    <x v="0"/>
    <x v="0"/>
    <x v="1"/>
    <s v="ENERGY_CERTIFICATE_EST_INPUT"/>
    <s v="ACTUAL_VALUE_IND"/>
    <x v="1"/>
    <s v="0. Cancelado"/>
    <s v="Fase I"/>
    <m/>
    <m/>
    <m/>
    <s v=""/>
    <s v=""/>
    <s v=""/>
    <m/>
    <m/>
    <m/>
    <m/>
    <m/>
    <x v="0"/>
    <m/>
  </r>
  <r>
    <x v="0"/>
    <x v="0"/>
    <x v="1"/>
    <s v="ENERGY_CERTIFICATE_EST_INPUT"/>
    <s v="FRACCAO_AUTONOMA"/>
    <x v="0"/>
    <s v="6. Em implementação "/>
    <s v="Fase I"/>
    <s v="Package 1"/>
    <s v="Package X"/>
    <m/>
    <s v=""/>
    <s v=""/>
    <s v=""/>
    <m/>
    <m/>
    <m/>
    <m/>
    <m/>
    <x v="2"/>
    <m/>
  </r>
  <r>
    <x v="0"/>
    <x v="0"/>
    <x v="1"/>
    <s v="ENERGY_CERTIFICATE_EST_INPUT"/>
    <s v="FINALIDADE_BEM"/>
    <x v="0"/>
    <s v="6. Em implementação "/>
    <s v="Fase I"/>
    <s v="Package 1"/>
    <s v="Package X"/>
    <m/>
    <s v=""/>
    <s v=""/>
    <s v=""/>
    <m/>
    <m/>
    <m/>
    <m/>
    <m/>
    <x v="2"/>
    <m/>
  </r>
  <r>
    <x v="0"/>
    <x v="0"/>
    <x v="1"/>
    <s v="ENERGY_CERTIFICATE_EST_INPUT"/>
    <s v="CLASS_GPT31"/>
    <x v="0"/>
    <s v="6. Em implementação "/>
    <s v="Fase I"/>
    <s v="Package 1"/>
    <s v="Package X"/>
    <m/>
    <s v=""/>
    <s v=""/>
    <s v=""/>
    <m/>
    <m/>
    <m/>
    <m/>
    <m/>
    <x v="2"/>
    <m/>
  </r>
  <r>
    <x v="0"/>
    <x v="0"/>
    <x v="1"/>
    <s v="ENERGY_CERTIFICATE_EST_INPUT"/>
    <s v="CLASS_STCLIM"/>
    <x v="0"/>
    <s v="6. Em implementação "/>
    <s v="Fase I"/>
    <s v="Package 1"/>
    <s v="Package X"/>
    <m/>
    <s v=""/>
    <s v=""/>
    <s v=""/>
    <m/>
    <m/>
    <m/>
    <m/>
    <m/>
    <x v="2"/>
    <m/>
  </r>
  <r>
    <x v="0"/>
    <x v="0"/>
    <x v="1"/>
    <s v="ENERGY_CERTIFICATE_EST_INPUT"/>
    <s v="CONF_STCLIM"/>
    <x v="0"/>
    <s v="6. Em implementação "/>
    <s v="Fase I"/>
    <s v="Package 1"/>
    <s v="Package X"/>
    <m/>
    <s v=""/>
    <s v=""/>
    <s v=""/>
    <m/>
    <m/>
    <m/>
    <m/>
    <m/>
    <x v="2"/>
    <m/>
  </r>
  <r>
    <x v="0"/>
    <x v="0"/>
    <x v="1"/>
    <s v="ENERGY_CERTIFICATE_EST_INPUT"/>
    <s v="CLASSE_ENERGETICA"/>
    <x v="0"/>
    <s v="6. Em implementação "/>
    <s v="Fase I"/>
    <s v="Package 1"/>
    <s v="Package X"/>
    <m/>
    <s v=""/>
    <s v=""/>
    <s v=""/>
    <m/>
    <m/>
    <m/>
    <m/>
    <m/>
    <x v="1"/>
    <m/>
  </r>
  <r>
    <x v="0"/>
    <x v="0"/>
    <x v="1"/>
    <s v="ENERGY_CERTIFICATE_EST_INPUT"/>
    <s v="FIABILIDAD"/>
    <x v="0"/>
    <s v="6. Em implementação "/>
    <s v="Fase I"/>
    <s v="Package 1"/>
    <s v="Package X"/>
    <m/>
    <s v=""/>
    <s v=""/>
    <s v=""/>
    <m/>
    <m/>
    <m/>
    <m/>
    <m/>
    <x v="1"/>
    <m/>
  </r>
  <r>
    <x v="0"/>
    <x v="0"/>
    <x v="1"/>
    <s v="ENERGY_CERTIFICATE_EST_INPUT"/>
    <s v="EMISSIONES"/>
    <x v="0"/>
    <s v="6. Em implementação "/>
    <s v="Fase I"/>
    <s v="Package 1"/>
    <s v="Package X"/>
    <m/>
    <s v=""/>
    <s v=""/>
    <s v=""/>
    <m/>
    <m/>
    <m/>
    <m/>
    <m/>
    <x v="1"/>
    <m/>
  </r>
  <r>
    <x v="0"/>
    <x v="0"/>
    <x v="1"/>
    <s v="ENERGY_CERTIFICATE_EST_INPUT"/>
    <s v="CONSUMOS"/>
    <x v="0"/>
    <s v="6. Em implementação "/>
    <s v="Fase I"/>
    <s v="Package 1"/>
    <s v="Package X"/>
    <m/>
    <s v=""/>
    <s v=""/>
    <s v=""/>
    <m/>
    <m/>
    <m/>
    <m/>
    <m/>
    <x v="1"/>
    <m/>
  </r>
  <r>
    <x v="0"/>
    <x v="0"/>
    <x v="1"/>
    <s v="ENERGY_CERTIFICATE_EST_INPUT"/>
    <s v="DATA_ENVIO"/>
    <x v="0"/>
    <s v="6. Em implementação "/>
    <s v="Fase I"/>
    <s v="Package 1"/>
    <s v="Package X"/>
    <m/>
    <s v=""/>
    <s v=""/>
    <s v=""/>
    <m/>
    <m/>
    <m/>
    <m/>
    <m/>
    <x v="1"/>
    <m/>
  </r>
  <r>
    <x v="0"/>
    <x v="1"/>
    <x v="0"/>
    <s v="PROCESS"/>
    <s v="n.a."/>
    <x v="2"/>
    <s v="1. Concluído"/>
    <m/>
    <m/>
    <m/>
    <m/>
    <s v=""/>
    <s v=""/>
    <s v=""/>
    <m/>
    <m/>
    <m/>
    <m/>
    <m/>
    <x v="0"/>
    <m/>
  </r>
  <r>
    <x v="0"/>
    <x v="1"/>
    <x v="1"/>
    <s v="PROCESS"/>
    <s v="PROCESS_BANK_ID"/>
    <x v="2"/>
    <s v="1. Concluído"/>
    <m/>
    <m/>
    <m/>
    <m/>
    <s v=""/>
    <s v=""/>
    <s v=""/>
    <m/>
    <m/>
    <m/>
    <m/>
    <m/>
    <x v="0"/>
    <m/>
  </r>
  <r>
    <x v="0"/>
    <x v="1"/>
    <x v="1"/>
    <s v="PROCESS"/>
    <s v="PROCESS_BRANCH_CODE"/>
    <x v="2"/>
    <s v="1. Concluído"/>
    <m/>
    <m/>
    <m/>
    <m/>
    <s v=""/>
    <s v=""/>
    <s v=""/>
    <m/>
    <m/>
    <m/>
    <m/>
    <m/>
    <x v="0"/>
    <m/>
  </r>
  <r>
    <x v="0"/>
    <x v="1"/>
    <x v="1"/>
    <s v="PROCESS"/>
    <s v="PROCESS_ACCOUNT_ID"/>
    <x v="2"/>
    <s v="1. Concluído"/>
    <m/>
    <m/>
    <m/>
    <m/>
    <s v=""/>
    <s v=""/>
    <s v=""/>
    <m/>
    <m/>
    <m/>
    <m/>
    <m/>
    <x v="0"/>
    <m/>
  </r>
  <r>
    <x v="0"/>
    <x v="1"/>
    <x v="1"/>
    <s v="PROCESS"/>
    <s v="cod_estd_prcs"/>
    <x v="1"/>
    <s v="0. Cancelado"/>
    <m/>
    <m/>
    <m/>
    <m/>
    <s v=""/>
    <s v=""/>
    <s v=""/>
    <m/>
    <m/>
    <m/>
    <m/>
    <m/>
    <x v="0"/>
    <m/>
  </r>
  <r>
    <x v="0"/>
    <x v="1"/>
    <x v="1"/>
    <s v="PROCESS"/>
    <s v="GUARANTEE_CODE"/>
    <x v="2"/>
    <s v="1. Concluído"/>
    <m/>
    <m/>
    <m/>
    <m/>
    <s v=""/>
    <s v=""/>
    <s v=""/>
    <m/>
    <m/>
    <m/>
    <m/>
    <m/>
    <x v="0"/>
    <m/>
  </r>
  <r>
    <x v="0"/>
    <x v="1"/>
    <x v="1"/>
    <s v="PROCESS"/>
    <s v="CURRENCY_CODE"/>
    <x v="2"/>
    <s v="1. Concluído"/>
    <m/>
    <m/>
    <m/>
    <m/>
    <s v=""/>
    <s v=""/>
    <s v=""/>
    <m/>
    <m/>
    <m/>
    <m/>
    <m/>
    <x v="0"/>
    <m/>
  </r>
  <r>
    <x v="0"/>
    <x v="1"/>
    <x v="1"/>
    <s v="PROCESS"/>
    <s v="PROCESS_CAMPAIGN_CODE"/>
    <x v="2"/>
    <s v="1. Concluído"/>
    <m/>
    <m/>
    <m/>
    <m/>
    <s v=""/>
    <s v=""/>
    <s v=""/>
    <m/>
    <m/>
    <m/>
    <m/>
    <m/>
    <x v="0"/>
    <m/>
  </r>
  <r>
    <x v="0"/>
    <x v="1"/>
    <x v="1"/>
    <s v="PROCESS"/>
    <s v="PROCESS_PRODUCT_ID"/>
    <x v="2"/>
    <s v="1. Concluído"/>
    <m/>
    <m/>
    <m/>
    <m/>
    <s v=""/>
    <s v=""/>
    <s v=""/>
    <m/>
    <m/>
    <m/>
    <m/>
    <m/>
    <x v="0"/>
    <m/>
  </r>
  <r>
    <x v="0"/>
    <x v="1"/>
    <x v="1"/>
    <s v="PROCESS"/>
    <s v="PROCESS_SUBPRODUCT_ID"/>
    <x v="2"/>
    <s v="1. Concluído"/>
    <m/>
    <m/>
    <m/>
    <m/>
    <s v=""/>
    <s v=""/>
    <s v=""/>
    <m/>
    <m/>
    <m/>
    <m/>
    <m/>
    <x v="0"/>
    <m/>
  </r>
  <r>
    <x v="0"/>
    <x v="1"/>
    <x v="1"/>
    <s v="PROCESS"/>
    <s v="GUARANTEE_TYPE_CODE"/>
    <x v="2"/>
    <s v="1. Concluído"/>
    <m/>
    <m/>
    <m/>
    <m/>
    <s v=""/>
    <s v=""/>
    <s v=""/>
    <m/>
    <m/>
    <m/>
    <m/>
    <m/>
    <x v="0"/>
    <m/>
  </r>
  <r>
    <x v="0"/>
    <x v="1"/>
    <x v="1"/>
    <s v="PROCESS"/>
    <s v="PROCESS_REFERENCE_CODE"/>
    <x v="2"/>
    <s v="1. Concluído"/>
    <m/>
    <m/>
    <m/>
    <m/>
    <s v=""/>
    <s v=""/>
    <s v=""/>
    <m/>
    <m/>
    <m/>
    <m/>
    <m/>
    <x v="0"/>
    <m/>
  </r>
  <r>
    <x v="0"/>
    <x v="1"/>
    <x v="1"/>
    <s v="PROCESS"/>
    <s v="PROCESS_START_DATE"/>
    <x v="2"/>
    <s v="1. Concluído"/>
    <m/>
    <m/>
    <m/>
    <m/>
    <s v=""/>
    <s v=""/>
    <s v=""/>
    <m/>
    <m/>
    <m/>
    <m/>
    <m/>
    <x v="0"/>
    <m/>
  </r>
  <r>
    <x v="0"/>
    <x v="1"/>
    <x v="1"/>
    <s v="PROCESS"/>
    <s v="PROCESS_DUE_DATE"/>
    <x v="2"/>
    <s v="1. Concluído"/>
    <m/>
    <m/>
    <m/>
    <m/>
    <s v=""/>
    <s v=""/>
    <s v=""/>
    <m/>
    <m/>
    <m/>
    <m/>
    <m/>
    <x v="0"/>
    <m/>
  </r>
  <r>
    <x v="0"/>
    <x v="1"/>
    <x v="1"/>
    <s v="PROCESS"/>
    <s v="montante_eur"/>
    <x v="1"/>
    <s v="0. Cancelado"/>
    <m/>
    <m/>
    <m/>
    <m/>
    <s v=""/>
    <s v=""/>
    <s v=""/>
    <m/>
    <m/>
    <m/>
    <m/>
    <m/>
    <x v="0"/>
    <m/>
  </r>
  <r>
    <x v="0"/>
    <x v="1"/>
    <x v="1"/>
    <s v="PROCESS"/>
    <s v="montante_org"/>
    <x v="1"/>
    <s v="0. Cancelado"/>
    <m/>
    <m/>
    <m/>
    <m/>
    <s v=""/>
    <s v=""/>
    <s v=""/>
    <m/>
    <m/>
    <m/>
    <m/>
    <m/>
    <x v="0"/>
    <m/>
  </r>
  <r>
    <x v="0"/>
    <x v="1"/>
    <x v="1"/>
    <s v="PROCESS"/>
    <s v="origem"/>
    <x v="1"/>
    <s v="0. Cancelado"/>
    <m/>
    <m/>
    <m/>
    <m/>
    <s v=""/>
    <s v=""/>
    <s v=""/>
    <m/>
    <m/>
    <m/>
    <m/>
    <m/>
    <x v="0"/>
    <m/>
  </r>
  <r>
    <x v="0"/>
    <x v="1"/>
    <x v="1"/>
    <s v="PROCESS"/>
    <s v="DATA_DATE_PART"/>
    <x v="2"/>
    <s v="1. Concluído"/>
    <m/>
    <m/>
    <m/>
    <m/>
    <s v=""/>
    <s v=""/>
    <s v=""/>
    <m/>
    <m/>
    <m/>
    <m/>
    <m/>
    <x v="0"/>
    <m/>
  </r>
  <r>
    <x v="0"/>
    <x v="1"/>
    <x v="0"/>
    <s v="RESPONSIBILITY_PROCESS_REL"/>
    <s v="n.a."/>
    <x v="2"/>
    <s v="1. Concluído"/>
    <m/>
    <m/>
    <m/>
    <m/>
    <s v=""/>
    <s v=""/>
    <s v=""/>
    <m/>
    <m/>
    <m/>
    <m/>
    <m/>
    <x v="0"/>
    <m/>
  </r>
  <r>
    <x v="0"/>
    <x v="1"/>
    <x v="1"/>
    <s v="RESPONSIBILITY_PROCESS_REL"/>
    <s v="PROCESS_BANK_ID"/>
    <x v="2"/>
    <s v="1. Concluído"/>
    <m/>
    <m/>
    <m/>
    <m/>
    <s v=""/>
    <s v=""/>
    <s v=""/>
    <m/>
    <m/>
    <m/>
    <m/>
    <m/>
    <x v="0"/>
    <m/>
  </r>
  <r>
    <x v="0"/>
    <x v="1"/>
    <x v="1"/>
    <s v="RESPONSIBILITY_PROCESS_REL"/>
    <s v="BANK_ID"/>
    <x v="2"/>
    <s v="1. Concluído"/>
    <m/>
    <m/>
    <m/>
    <m/>
    <s v=""/>
    <s v=""/>
    <s v=""/>
    <m/>
    <m/>
    <m/>
    <m/>
    <m/>
    <x v="0"/>
    <m/>
  </r>
  <r>
    <x v="0"/>
    <x v="1"/>
    <x v="1"/>
    <s v="RESPONSIBILITY_PROCESS_REL"/>
    <s v="PROCESS_BRANCH_CODE"/>
    <x v="2"/>
    <s v="1. Concluído"/>
    <m/>
    <m/>
    <m/>
    <m/>
    <s v=""/>
    <s v=""/>
    <s v=""/>
    <m/>
    <m/>
    <m/>
    <m/>
    <m/>
    <x v="0"/>
    <m/>
  </r>
  <r>
    <x v="0"/>
    <x v="1"/>
    <x v="1"/>
    <s v="RESPONSIBILITY_PROCESS_REL"/>
    <s v="BRANCH_CODE"/>
    <x v="2"/>
    <s v="1. Concluído"/>
    <m/>
    <m/>
    <m/>
    <m/>
    <s v=""/>
    <s v=""/>
    <s v=""/>
    <m/>
    <m/>
    <m/>
    <m/>
    <m/>
    <x v="0"/>
    <m/>
  </r>
  <r>
    <x v="0"/>
    <x v="1"/>
    <x v="1"/>
    <s v="RESPONSIBILITY_PROCESS_REL"/>
    <s v="CONTRACT_ID"/>
    <x v="2"/>
    <s v="1. Concluído"/>
    <m/>
    <m/>
    <m/>
    <m/>
    <s v=""/>
    <s v=""/>
    <s v=""/>
    <m/>
    <m/>
    <m/>
    <m/>
    <m/>
    <x v="0"/>
    <m/>
  </r>
  <r>
    <x v="0"/>
    <x v="1"/>
    <x v="1"/>
    <s v="RESPONSIBILITY_PROCESS_REL"/>
    <s v="PROCESS_ACCOUNT_ID"/>
    <x v="2"/>
    <s v="1. Concluído"/>
    <m/>
    <m/>
    <m/>
    <m/>
    <s v=""/>
    <s v=""/>
    <s v=""/>
    <m/>
    <m/>
    <m/>
    <m/>
    <m/>
    <x v="0"/>
    <m/>
  </r>
  <r>
    <x v="0"/>
    <x v="1"/>
    <x v="1"/>
    <s v="RESPONSIBILITY_PROCESS_REL"/>
    <s v="REFERENCE_CODE"/>
    <x v="2"/>
    <s v="1. Concluído"/>
    <m/>
    <m/>
    <m/>
    <m/>
    <s v=""/>
    <s v=""/>
    <s v=""/>
    <m/>
    <m/>
    <m/>
    <m/>
    <m/>
    <x v="0"/>
    <m/>
  </r>
  <r>
    <x v="0"/>
    <x v="1"/>
    <x v="1"/>
    <s v="RESPONSIBILITY_PROCESS_REL"/>
    <s v="PURPOSE_CODE"/>
    <x v="2"/>
    <s v="1. Concluído"/>
    <m/>
    <m/>
    <m/>
    <m/>
    <s v=""/>
    <s v=""/>
    <s v=""/>
    <m/>
    <m/>
    <m/>
    <m/>
    <m/>
    <x v="0"/>
    <m/>
  </r>
  <r>
    <x v="0"/>
    <x v="1"/>
    <x v="1"/>
    <s v="RESPONSIBILITY_PROCESS_REL"/>
    <s v="INDIVIDUAL_OCCUPATION_CODE"/>
    <x v="2"/>
    <s v="1. Concluído"/>
    <m/>
    <m/>
    <m/>
    <m/>
    <s v=""/>
    <s v=""/>
    <s v=""/>
    <m/>
    <m/>
    <m/>
    <m/>
    <m/>
    <x v="0"/>
    <m/>
  </r>
  <r>
    <x v="0"/>
    <x v="1"/>
    <x v="1"/>
    <s v="RESPONSIBILITY_PROCESS_REL"/>
    <s v="PRODUCT_ID"/>
    <x v="2"/>
    <s v="1. Concluído"/>
    <m/>
    <m/>
    <m/>
    <m/>
    <s v=""/>
    <s v=""/>
    <s v=""/>
    <m/>
    <m/>
    <m/>
    <m/>
    <m/>
    <x v="0"/>
    <m/>
  </r>
  <r>
    <x v="0"/>
    <x v="1"/>
    <x v="1"/>
    <s v="RESPONSIBILITY_PROCESS_REL"/>
    <s v="cod_sit"/>
    <x v="1"/>
    <s v="0. Cancelado"/>
    <m/>
    <m/>
    <m/>
    <m/>
    <s v=""/>
    <s v=""/>
    <s v=""/>
    <m/>
    <m/>
    <m/>
    <m/>
    <m/>
    <x v="0"/>
    <m/>
  </r>
  <r>
    <x v="0"/>
    <x v="1"/>
    <x v="1"/>
    <s v="RESPONSIBILITY_PROCESS_REL"/>
    <s v="SUBPRODUCT_ID"/>
    <x v="2"/>
    <s v="1. Concluído"/>
    <m/>
    <m/>
    <m/>
    <m/>
    <s v=""/>
    <s v=""/>
    <s v=""/>
    <m/>
    <m/>
    <m/>
    <m/>
    <m/>
    <x v="0"/>
    <m/>
  </r>
  <r>
    <x v="0"/>
    <x v="1"/>
    <x v="1"/>
    <s v="RESPONSIBILITY_PROCESS_REL"/>
    <s v="PROCESS_REFERENCE_CODE"/>
    <x v="2"/>
    <s v="1. Concluído"/>
    <m/>
    <m/>
    <m/>
    <m/>
    <s v=""/>
    <s v=""/>
    <s v=""/>
    <m/>
    <m/>
    <m/>
    <m/>
    <m/>
    <x v="0"/>
    <m/>
  </r>
  <r>
    <x v="0"/>
    <x v="1"/>
    <x v="1"/>
    <s v="RESPONSIBILITY_PROCESS_REL"/>
    <s v="EFFECTIVE_RELATION_END_DATE"/>
    <x v="2"/>
    <s v="1. Concluído"/>
    <m/>
    <m/>
    <m/>
    <m/>
    <s v=""/>
    <s v=""/>
    <s v=""/>
    <m/>
    <m/>
    <m/>
    <m/>
    <m/>
    <x v="0"/>
    <m/>
  </r>
  <r>
    <x v="0"/>
    <x v="1"/>
    <x v="1"/>
    <s v="RESPONSIBILITY_PROCESS_REL"/>
    <s v="PROCESS_START_DATE"/>
    <x v="2"/>
    <s v="1. Concluído"/>
    <m/>
    <m/>
    <m/>
    <m/>
    <s v=""/>
    <s v=""/>
    <s v=""/>
    <m/>
    <m/>
    <m/>
    <m/>
    <m/>
    <x v="0"/>
    <m/>
  </r>
  <r>
    <x v="0"/>
    <x v="1"/>
    <x v="1"/>
    <s v="RESPONSIBILITY_PROCESS_REL"/>
    <s v="PROCESS_DUE_DATE"/>
    <x v="2"/>
    <s v="1. Concluído"/>
    <m/>
    <m/>
    <m/>
    <m/>
    <s v=""/>
    <s v=""/>
    <s v=""/>
    <m/>
    <m/>
    <m/>
    <m/>
    <m/>
    <x v="0"/>
    <m/>
  </r>
  <r>
    <x v="0"/>
    <x v="1"/>
    <x v="1"/>
    <s v="RESPONSIBILITY_PROCESS_REL"/>
    <s v="idetgar"/>
    <x v="1"/>
    <s v="0. Cancelado"/>
    <m/>
    <m/>
    <m/>
    <m/>
    <s v=""/>
    <s v=""/>
    <s v=""/>
    <m/>
    <m/>
    <m/>
    <m/>
    <m/>
    <x v="0"/>
    <m/>
  </r>
  <r>
    <x v="0"/>
    <x v="1"/>
    <x v="1"/>
    <s v="RESPONSIBILITY_PROCESS_REL"/>
    <s v="num_prop"/>
    <x v="1"/>
    <s v="0. Cancelado"/>
    <m/>
    <m/>
    <m/>
    <m/>
    <s v=""/>
    <s v=""/>
    <s v=""/>
    <m/>
    <m/>
    <m/>
    <m/>
    <m/>
    <x v="0"/>
    <m/>
  </r>
  <r>
    <x v="0"/>
    <x v="1"/>
    <x v="1"/>
    <s v="RESPONSIBILITY_PROCESS_REL"/>
    <s v="SOURCE_CODE"/>
    <x v="2"/>
    <s v="1. Concluído"/>
    <m/>
    <m/>
    <m/>
    <m/>
    <s v=""/>
    <s v=""/>
    <s v=""/>
    <m/>
    <m/>
    <m/>
    <m/>
    <m/>
    <x v="0"/>
    <m/>
  </r>
  <r>
    <x v="0"/>
    <x v="1"/>
    <x v="1"/>
    <s v="RESPONSIBILITY_PROCESS_REL"/>
    <s v="DATA_DATE_PART"/>
    <x v="2"/>
    <s v="1. Concluído"/>
    <m/>
    <m/>
    <m/>
    <m/>
    <s v=""/>
    <s v=""/>
    <s v=""/>
    <m/>
    <m/>
    <m/>
    <m/>
    <m/>
    <x v="0"/>
    <m/>
  </r>
  <r>
    <x v="0"/>
    <x v="1"/>
    <x v="0"/>
    <s v="PROCESS_PROPERTY_REL"/>
    <s v="n.a."/>
    <x v="2"/>
    <s v="1. Concluído"/>
    <m/>
    <m/>
    <m/>
    <m/>
    <s v=""/>
    <s v=""/>
    <s v=""/>
    <m/>
    <m/>
    <m/>
    <m/>
    <m/>
    <x v="0"/>
    <m/>
  </r>
  <r>
    <x v="0"/>
    <x v="1"/>
    <x v="1"/>
    <s v="PROCESS_PROPERTY_REL"/>
    <s v="PROPERTY_BANK_ID"/>
    <x v="2"/>
    <s v="1. Concluído"/>
    <m/>
    <m/>
    <m/>
    <m/>
    <s v=""/>
    <s v=""/>
    <s v=""/>
    <m/>
    <m/>
    <m/>
    <m/>
    <m/>
    <x v="0"/>
    <m/>
  </r>
  <r>
    <x v="0"/>
    <x v="1"/>
    <x v="1"/>
    <s v="PROCESS_PROPERTY_REL"/>
    <s v="PROCESS_BANK_ID"/>
    <x v="2"/>
    <s v="1. Concluído"/>
    <m/>
    <m/>
    <m/>
    <m/>
    <s v=""/>
    <s v=""/>
    <s v=""/>
    <m/>
    <m/>
    <m/>
    <m/>
    <m/>
    <x v="0"/>
    <m/>
  </r>
  <r>
    <x v="0"/>
    <x v="1"/>
    <x v="1"/>
    <s v="PROCESS_PROPERTY_REL"/>
    <s v="PROPERTY_BRANCH_CODE"/>
    <x v="2"/>
    <s v="1. Concluído"/>
    <m/>
    <m/>
    <m/>
    <m/>
    <s v=""/>
    <s v=""/>
    <s v=""/>
    <m/>
    <m/>
    <m/>
    <m/>
    <m/>
    <x v="0"/>
    <m/>
  </r>
  <r>
    <x v="0"/>
    <x v="1"/>
    <x v="1"/>
    <s v="PROCESS_PROPERTY_REL"/>
    <s v="PROCESS_BRANCH_CODE"/>
    <x v="2"/>
    <s v="1. Concluído"/>
    <m/>
    <m/>
    <m/>
    <m/>
    <s v=""/>
    <s v=""/>
    <s v=""/>
    <m/>
    <m/>
    <m/>
    <m/>
    <m/>
    <x v="0"/>
    <m/>
  </r>
  <r>
    <x v="0"/>
    <x v="1"/>
    <x v="1"/>
    <s v="PROCESS_PROPERTY_REL"/>
    <s v="PROPERTY_CONTRACT_ID"/>
    <x v="2"/>
    <s v="1. Concluído"/>
    <m/>
    <m/>
    <m/>
    <m/>
    <s v=""/>
    <s v=""/>
    <s v=""/>
    <m/>
    <m/>
    <m/>
    <m/>
    <m/>
    <x v="0"/>
    <m/>
  </r>
  <r>
    <x v="0"/>
    <x v="1"/>
    <x v="1"/>
    <s v="PROCESS_PROPERTY_REL"/>
    <s v="PROCESS_ACCOUNT_ID"/>
    <x v="2"/>
    <s v="1. Concluído"/>
    <m/>
    <m/>
    <m/>
    <m/>
    <s v=""/>
    <s v=""/>
    <s v=""/>
    <m/>
    <m/>
    <m/>
    <m/>
    <m/>
    <x v="0"/>
    <m/>
  </r>
  <r>
    <x v="0"/>
    <x v="1"/>
    <x v="1"/>
    <s v="PROCESS_PROPERTY_REL"/>
    <s v="PROPERTY_REFERENCE_CODE"/>
    <x v="2"/>
    <s v="1. Concluído"/>
    <m/>
    <m/>
    <m/>
    <m/>
    <s v=""/>
    <s v=""/>
    <s v=""/>
    <m/>
    <m/>
    <m/>
    <m/>
    <m/>
    <x v="0"/>
    <m/>
  </r>
  <r>
    <x v="0"/>
    <x v="1"/>
    <x v="1"/>
    <s v="PROCESS_PROPERTY_REL"/>
    <s v="PROCESS_REFERENCE_CODE"/>
    <x v="2"/>
    <s v="1. Concluído"/>
    <m/>
    <m/>
    <m/>
    <m/>
    <s v=""/>
    <s v=""/>
    <s v=""/>
    <m/>
    <m/>
    <m/>
    <m/>
    <m/>
    <x v="0"/>
    <m/>
  </r>
  <r>
    <x v="0"/>
    <x v="1"/>
    <x v="1"/>
    <s v="PROCESS_PROPERTY_REL"/>
    <s v="data_assc"/>
    <x v="1"/>
    <s v="0. Cancelado"/>
    <m/>
    <m/>
    <m/>
    <m/>
    <s v=""/>
    <s v=""/>
    <s v=""/>
    <m/>
    <m/>
    <m/>
    <m/>
    <m/>
    <x v="0"/>
    <m/>
  </r>
  <r>
    <x v="0"/>
    <x v="1"/>
    <x v="1"/>
    <s v="PROCESS_PROPERTY_REL"/>
    <s v="SEIZED_PROPERTY_IND"/>
    <x v="2"/>
    <s v="1. Concluído"/>
    <m/>
    <m/>
    <m/>
    <m/>
    <s v=""/>
    <s v=""/>
    <s v=""/>
    <m/>
    <m/>
    <m/>
    <m/>
    <m/>
    <x v="0"/>
    <m/>
  </r>
  <r>
    <x v="0"/>
    <x v="1"/>
    <x v="1"/>
    <s v="PROCESS_PROPERTY_REL"/>
    <s v="COLLATERAL_PROPERTY_IND"/>
    <x v="2"/>
    <s v="1. Concluído"/>
    <m/>
    <m/>
    <m/>
    <m/>
    <s v=""/>
    <s v=""/>
    <s v=""/>
    <m/>
    <m/>
    <m/>
    <m/>
    <m/>
    <x v="0"/>
    <m/>
  </r>
  <r>
    <x v="0"/>
    <x v="1"/>
    <x v="1"/>
    <s v="PROCESS_PROPERTY_REL"/>
    <s v="FINANCED_PROPERTY_IND"/>
    <x v="2"/>
    <s v="1. Concluído"/>
    <m/>
    <m/>
    <m/>
    <m/>
    <s v=""/>
    <s v=""/>
    <s v=""/>
    <m/>
    <m/>
    <m/>
    <m/>
    <m/>
    <x v="0"/>
    <m/>
  </r>
  <r>
    <x v="0"/>
    <x v="1"/>
    <x v="1"/>
    <s v="PROCESS_PROPERTY_REL"/>
    <s v="OWNED_PROPERTY_IND"/>
    <x v="2"/>
    <s v="1. Concluído"/>
    <m/>
    <m/>
    <m/>
    <m/>
    <s v=""/>
    <s v=""/>
    <s v=""/>
    <m/>
    <m/>
    <m/>
    <m/>
    <m/>
    <x v="0"/>
    <m/>
  </r>
  <r>
    <x v="0"/>
    <x v="1"/>
    <x v="1"/>
    <s v="PROCESS_PROPERTY_REL"/>
    <s v="SOURCE_CODE"/>
    <x v="2"/>
    <s v="1. Concluído"/>
    <m/>
    <m/>
    <m/>
    <m/>
    <s v=""/>
    <s v=""/>
    <s v=""/>
    <m/>
    <m/>
    <m/>
    <m/>
    <m/>
    <x v="0"/>
    <m/>
  </r>
  <r>
    <x v="0"/>
    <x v="1"/>
    <x v="1"/>
    <s v="PROCESS_PROPERTY_REL"/>
    <s v="DATA_DATE_PART"/>
    <x v="2"/>
    <s v="1. Concluído"/>
    <m/>
    <m/>
    <m/>
    <m/>
    <s v=""/>
    <s v=""/>
    <s v=""/>
    <m/>
    <m/>
    <m/>
    <m/>
    <m/>
    <x v="0"/>
    <m/>
  </r>
  <r>
    <x v="0"/>
    <x v="1"/>
    <x v="0"/>
    <s v="PROPERTY"/>
    <s v="n.a."/>
    <x v="2"/>
    <s v="1. Concluído"/>
    <m/>
    <m/>
    <m/>
    <m/>
    <s v=""/>
    <s v=""/>
    <s v=""/>
    <m/>
    <m/>
    <m/>
    <m/>
    <m/>
    <x v="0"/>
    <m/>
  </r>
  <r>
    <x v="0"/>
    <x v="1"/>
    <x v="1"/>
    <s v="PROPERTY"/>
    <s v="CONSTRUCTION_YEAR"/>
    <x v="2"/>
    <s v="1. Concluído"/>
    <m/>
    <m/>
    <m/>
    <m/>
    <s v=""/>
    <s v=""/>
    <s v=""/>
    <m/>
    <m/>
    <m/>
    <m/>
    <m/>
    <x v="0"/>
    <m/>
  </r>
  <r>
    <x v="0"/>
    <x v="1"/>
    <x v="1"/>
    <s v="PROPERTY"/>
    <s v="NET_FLOOR_AREA"/>
    <x v="2"/>
    <s v="1. Concluído"/>
    <m/>
    <m/>
    <m/>
    <m/>
    <s v=""/>
    <s v=""/>
    <s v=""/>
    <m/>
    <m/>
    <m/>
    <m/>
    <m/>
    <x v="0"/>
    <m/>
  </r>
  <r>
    <x v="0"/>
    <x v="1"/>
    <x v="1"/>
    <s v="PROPERTY"/>
    <s v="PROPERTY_BANK_ID"/>
    <x v="2"/>
    <s v="1. Concluído"/>
    <m/>
    <m/>
    <m/>
    <m/>
    <s v=""/>
    <s v=""/>
    <s v=""/>
    <m/>
    <m/>
    <m/>
    <m/>
    <m/>
    <x v="0"/>
    <m/>
  </r>
  <r>
    <x v="0"/>
    <x v="1"/>
    <x v="1"/>
    <s v="PROPERTY"/>
    <s v="PROPERTY_BRANCH_CODE"/>
    <x v="2"/>
    <s v="1. Concluído"/>
    <m/>
    <m/>
    <m/>
    <m/>
    <s v=""/>
    <s v=""/>
    <s v=""/>
    <m/>
    <m/>
    <m/>
    <m/>
    <m/>
    <x v="0"/>
    <m/>
  </r>
  <r>
    <x v="0"/>
    <x v="1"/>
    <x v="1"/>
    <s v="PROPERTY"/>
    <s v="PROPERTY_CONTRACT_ID"/>
    <x v="2"/>
    <s v="1. Concluído"/>
    <m/>
    <m/>
    <m/>
    <m/>
    <s v=""/>
    <s v=""/>
    <s v=""/>
    <m/>
    <m/>
    <m/>
    <m/>
    <m/>
    <x v="0"/>
    <m/>
  </r>
  <r>
    <x v="0"/>
    <x v="1"/>
    <x v="1"/>
    <s v="PROPERTY"/>
    <s v="PROPERTY_REFERENCE_CODE"/>
    <x v="2"/>
    <s v="1. Concluído"/>
    <m/>
    <m/>
    <m/>
    <m/>
    <s v=""/>
    <s v=""/>
    <s v=""/>
    <m/>
    <m/>
    <m/>
    <m/>
    <m/>
    <x v="0"/>
    <m/>
  </r>
  <r>
    <x v="0"/>
    <x v="1"/>
    <x v="1"/>
    <s v="PROPERTY"/>
    <s v="CADASTRAL_REGISTER_CODE"/>
    <x v="2"/>
    <s v="1. Concluído"/>
    <m/>
    <m/>
    <m/>
    <m/>
    <s v=""/>
    <s v=""/>
    <s v=""/>
    <m/>
    <m/>
    <m/>
    <m/>
    <m/>
    <x v="0"/>
    <m/>
  </r>
  <r>
    <x v="0"/>
    <x v="1"/>
    <x v="1"/>
    <s v="PROPERTY"/>
    <s v="APPRAISAL_CODE"/>
    <x v="2"/>
    <s v="1. Concluído"/>
    <m/>
    <m/>
    <m/>
    <m/>
    <s v=""/>
    <s v=""/>
    <s v=""/>
    <m/>
    <m/>
    <m/>
    <m/>
    <m/>
    <x v="0"/>
    <m/>
  </r>
  <r>
    <x v="0"/>
    <x v="1"/>
    <x v="1"/>
    <s v="PROPERTY"/>
    <s v="cod_bem"/>
    <x v="1"/>
    <s v="0. Cancelado"/>
    <m/>
    <m/>
    <m/>
    <m/>
    <s v=""/>
    <s v=""/>
    <s v=""/>
    <m/>
    <m/>
    <m/>
    <m/>
    <m/>
    <x v="0"/>
    <m/>
  </r>
  <r>
    <x v="0"/>
    <x v="1"/>
    <x v="1"/>
    <s v="PROPERTY"/>
    <s v="DISTRICT_MUNICIP_PARISH_CODE"/>
    <x v="2"/>
    <s v="1. Concluído"/>
    <m/>
    <m/>
    <m/>
    <m/>
    <s v=""/>
    <s v=""/>
    <s v=""/>
    <m/>
    <m/>
    <m/>
    <m/>
    <m/>
    <x v="0"/>
    <m/>
  </r>
  <r>
    <x v="0"/>
    <x v="1"/>
    <x v="1"/>
    <s v="PROPERTY"/>
    <s v="PROPERTY_PURPOSE_CODE"/>
    <x v="2"/>
    <s v="1. Concluído"/>
    <m/>
    <m/>
    <m/>
    <m/>
    <s v=""/>
    <s v=""/>
    <s v=""/>
    <m/>
    <m/>
    <m/>
    <m/>
    <m/>
    <x v="0"/>
    <m/>
  </r>
  <r>
    <x v="0"/>
    <x v="1"/>
    <x v="1"/>
    <s v="PROPERTY"/>
    <s v="PROPERTY_LIFETIME_CODE"/>
    <x v="2"/>
    <s v="1. Concluído"/>
    <m/>
    <m/>
    <m/>
    <m/>
    <s v=""/>
    <s v=""/>
    <s v=""/>
    <m/>
    <m/>
    <m/>
    <m/>
    <m/>
    <x v="0"/>
    <m/>
  </r>
  <r>
    <x v="0"/>
    <x v="1"/>
    <x v="1"/>
    <s v="PROPERTY"/>
    <s v="ADDRESS_CODE"/>
    <x v="2"/>
    <s v="1. Concluído"/>
    <m/>
    <m/>
    <m/>
    <m/>
    <s v=""/>
    <s v=""/>
    <s v=""/>
    <m/>
    <m/>
    <m/>
    <m/>
    <m/>
    <x v="0"/>
    <m/>
  </r>
  <r>
    <x v="0"/>
    <x v="1"/>
    <x v="1"/>
    <s v="PROPERTY"/>
    <s v="COUNTRY_CODE"/>
    <x v="2"/>
    <s v="1. Concluído"/>
    <m/>
    <m/>
    <m/>
    <m/>
    <s v=""/>
    <s v=""/>
    <s v=""/>
    <m/>
    <m/>
    <m/>
    <m/>
    <m/>
    <x v="0"/>
    <m/>
  </r>
  <r>
    <x v="0"/>
    <x v="1"/>
    <x v="1"/>
    <s v="PROPERTY"/>
    <s v="POSTAL_CODE"/>
    <x v="2"/>
    <s v="1. Concluído"/>
    <m/>
    <m/>
    <m/>
    <m/>
    <s v=""/>
    <s v=""/>
    <s v=""/>
    <m/>
    <m/>
    <m/>
    <m/>
    <m/>
    <x v="0"/>
    <m/>
  </r>
  <r>
    <x v="0"/>
    <x v="1"/>
    <x v="1"/>
    <s v="PROPERTY"/>
    <s v="PROPERTY_TYPE_CODE"/>
    <x v="2"/>
    <s v="1. Concluído"/>
    <m/>
    <m/>
    <m/>
    <m/>
    <s v=""/>
    <s v=""/>
    <s v=""/>
    <m/>
    <m/>
    <m/>
    <m/>
    <m/>
    <x v="0"/>
    <m/>
  </r>
  <r>
    <x v="0"/>
    <x v="1"/>
    <x v="1"/>
    <s v="PROPERTY"/>
    <s v="LAST_APPRAISAL_DATE"/>
    <x v="2"/>
    <s v="1. Concluído"/>
    <m/>
    <m/>
    <m/>
    <m/>
    <s v=""/>
    <s v=""/>
    <s v=""/>
    <m/>
    <m/>
    <m/>
    <m/>
    <m/>
    <x v="0"/>
    <m/>
  </r>
  <r>
    <x v="0"/>
    <x v="1"/>
    <x v="1"/>
    <s v="PROPERTY"/>
    <s v="USAGE_PERMIT_START_DATE"/>
    <x v="2"/>
    <s v="1. Concluído"/>
    <m/>
    <m/>
    <m/>
    <m/>
    <s v=""/>
    <s v=""/>
    <s v=""/>
    <m/>
    <m/>
    <m/>
    <m/>
    <m/>
    <x v="0"/>
    <m/>
  </r>
  <r>
    <x v="0"/>
    <x v="1"/>
    <x v="1"/>
    <s v="PROPERTY"/>
    <s v="CONSERVATORY_REG_FILE_ID"/>
    <x v="2"/>
    <s v="1. Concluído"/>
    <m/>
    <m/>
    <m/>
    <m/>
    <s v=""/>
    <s v=""/>
    <s v=""/>
    <m/>
    <m/>
    <m/>
    <m/>
    <m/>
    <x v="0"/>
    <m/>
  </r>
  <r>
    <x v="0"/>
    <x v="1"/>
    <x v="1"/>
    <s v="PROPERTY"/>
    <s v="FLOOR_NUMBER"/>
    <x v="2"/>
    <s v="1. Concluído"/>
    <m/>
    <m/>
    <m/>
    <m/>
    <s v=""/>
    <s v=""/>
    <s v=""/>
    <m/>
    <m/>
    <m/>
    <m/>
    <m/>
    <x v="0"/>
    <m/>
  </r>
  <r>
    <x v="0"/>
    <x v="1"/>
    <x v="1"/>
    <s v="PROPERTY"/>
    <s v="LOCALITY"/>
    <x v="2"/>
    <s v="1. Concluído"/>
    <m/>
    <m/>
    <m/>
    <m/>
    <s v=""/>
    <s v=""/>
    <s v=""/>
    <m/>
    <m/>
    <m/>
    <m/>
    <m/>
    <x v="0"/>
    <m/>
  </r>
  <r>
    <x v="0"/>
    <x v="1"/>
    <x v="1"/>
    <s v="PROPERTY"/>
    <s v="PROPERTY_LOT"/>
    <x v="2"/>
    <s v="1. Concluído"/>
    <m/>
    <m/>
    <m/>
    <m/>
    <s v=""/>
    <s v=""/>
    <s v=""/>
    <m/>
    <m/>
    <m/>
    <m/>
    <m/>
    <x v="0"/>
    <m/>
  </r>
  <r>
    <x v="0"/>
    <x v="1"/>
    <x v="1"/>
    <s v="PROPERTY"/>
    <s v="LAST_APPRAISAL_AMOUNT"/>
    <x v="2"/>
    <s v="1. Concluído"/>
    <m/>
    <m/>
    <m/>
    <m/>
    <s v=""/>
    <s v=""/>
    <s v=""/>
    <m/>
    <m/>
    <m/>
    <m/>
    <m/>
    <x v="0"/>
    <m/>
  </r>
  <r>
    <x v="0"/>
    <x v="1"/>
    <x v="1"/>
    <s v="PROPERTY"/>
    <s v="NET_APPRAISAL_AMOUNT"/>
    <x v="2"/>
    <s v="1. Concluído"/>
    <m/>
    <m/>
    <m/>
    <m/>
    <s v=""/>
    <s v=""/>
    <s v=""/>
    <m/>
    <m/>
    <m/>
    <m/>
    <m/>
    <x v="0"/>
    <m/>
  </r>
  <r>
    <x v="0"/>
    <x v="1"/>
    <x v="1"/>
    <s v="PROPERTY"/>
    <s v="COLLATERAL_FAST_SALE_AMOUNT"/>
    <x v="2"/>
    <s v="1. Concluído"/>
    <m/>
    <m/>
    <m/>
    <m/>
    <s v=""/>
    <s v=""/>
    <s v=""/>
    <m/>
    <m/>
    <m/>
    <m/>
    <m/>
    <x v="0"/>
    <m/>
  </r>
  <r>
    <x v="0"/>
    <x v="1"/>
    <x v="1"/>
    <s v="PROPERTY"/>
    <s v="ADDRESS"/>
    <x v="2"/>
    <s v="1. Concluído"/>
    <m/>
    <m/>
    <m/>
    <m/>
    <s v=""/>
    <s v=""/>
    <s v=""/>
    <m/>
    <m/>
    <m/>
    <m/>
    <m/>
    <x v="0"/>
    <m/>
  </r>
  <r>
    <x v="0"/>
    <x v="1"/>
    <x v="1"/>
    <s v="PROPERTY"/>
    <s v="PROPERTY_NUMBER"/>
    <x v="2"/>
    <s v="1. Concluído"/>
    <m/>
    <m/>
    <m/>
    <m/>
    <s v=""/>
    <s v=""/>
    <s v=""/>
    <m/>
    <m/>
    <m/>
    <m/>
    <m/>
    <x v="0"/>
    <m/>
  </r>
  <r>
    <x v="0"/>
    <x v="1"/>
    <x v="1"/>
    <s v="PROPERTY"/>
    <s v="Origem"/>
    <x v="1"/>
    <s v="0. Cancelado"/>
    <m/>
    <m/>
    <m/>
    <m/>
    <s v=""/>
    <s v=""/>
    <s v=""/>
    <m/>
    <m/>
    <m/>
    <m/>
    <m/>
    <x v="0"/>
    <m/>
  </r>
  <r>
    <x v="0"/>
    <x v="1"/>
    <x v="1"/>
    <s v="PROPERTY"/>
    <s v="CURRENT_CONSTRUCTION_PCT"/>
    <x v="2"/>
    <s v="1. Concluído"/>
    <m/>
    <m/>
    <m/>
    <m/>
    <s v=""/>
    <s v=""/>
    <s v=""/>
    <m/>
    <m/>
    <m/>
    <m/>
    <m/>
    <x v="0"/>
    <m/>
  </r>
  <r>
    <x v="0"/>
    <x v="1"/>
    <x v="1"/>
    <s v="PROPERTY"/>
    <s v="CONSTRUCTION_COMPLETED_PCT"/>
    <x v="2"/>
    <s v="1. Concluído"/>
    <m/>
    <m/>
    <m/>
    <m/>
    <s v=""/>
    <s v=""/>
    <s v=""/>
    <m/>
    <m/>
    <m/>
    <m/>
    <m/>
    <x v="0"/>
    <m/>
  </r>
  <r>
    <x v="0"/>
    <x v="1"/>
    <x v="1"/>
    <s v="PROPERTY"/>
    <s v="DATA_DATE_PART"/>
    <x v="2"/>
    <s v="1. Concluído"/>
    <m/>
    <m/>
    <m/>
    <m/>
    <s v=""/>
    <s v=""/>
    <s v=""/>
    <m/>
    <m/>
    <m/>
    <m/>
    <m/>
    <x v="0"/>
    <m/>
  </r>
  <r>
    <x v="0"/>
    <x v="1"/>
    <x v="1"/>
    <s v="PROPERTY"/>
    <s v="PROPERTY_CODE"/>
    <x v="2"/>
    <s v="1. Concluído"/>
    <m/>
    <m/>
    <m/>
    <m/>
    <s v=""/>
    <s v=""/>
    <s v=""/>
    <m/>
    <m/>
    <m/>
    <m/>
    <m/>
    <x v="0"/>
    <m/>
  </r>
  <r>
    <x v="0"/>
    <x v="1"/>
    <x v="1"/>
    <s v="PROPERTY"/>
    <s v="URBANIZATION"/>
    <x v="2"/>
    <s v="1. Concluído"/>
    <m/>
    <m/>
    <m/>
    <m/>
    <s v=""/>
    <s v=""/>
    <s v=""/>
    <m/>
    <m/>
    <m/>
    <m/>
    <m/>
    <x v="0"/>
    <m/>
  </r>
  <r>
    <x v="0"/>
    <x v="1"/>
    <x v="0"/>
    <s v="PROPERTY_ENERGY_CERTIFICATE"/>
    <s v="n.a."/>
    <x v="2"/>
    <s v="1. Concluído"/>
    <m/>
    <m/>
    <m/>
    <m/>
    <s v=""/>
    <s v=""/>
    <s v=""/>
    <m/>
    <m/>
    <m/>
    <m/>
    <m/>
    <x v="0"/>
    <m/>
  </r>
  <r>
    <x v="0"/>
    <x v="1"/>
    <x v="1"/>
    <s v="PROPERTY_ENERGY_CERTIFICATE"/>
    <s v="PROPERTY_BANK_ID"/>
    <x v="2"/>
    <s v="1. Concluído"/>
    <m/>
    <m/>
    <m/>
    <m/>
    <s v=""/>
    <s v=""/>
    <s v=""/>
    <m/>
    <m/>
    <m/>
    <m/>
    <m/>
    <x v="0"/>
    <m/>
  </r>
  <r>
    <x v="0"/>
    <x v="1"/>
    <x v="1"/>
    <s v="PROPERTY_ENERGY_CERTIFICATE"/>
    <s v="PROPERTY_BRANCH_CODE"/>
    <x v="2"/>
    <s v="1. Concluído"/>
    <m/>
    <m/>
    <m/>
    <m/>
    <s v=""/>
    <s v=""/>
    <s v=""/>
    <m/>
    <m/>
    <m/>
    <m/>
    <m/>
    <x v="0"/>
    <m/>
  </r>
  <r>
    <x v="0"/>
    <x v="1"/>
    <x v="1"/>
    <s v="PROPERTY_ENERGY_CERTIFICATE"/>
    <s v="PROPERTY_CONTRACT_ID"/>
    <x v="2"/>
    <s v="1. Concluído"/>
    <m/>
    <m/>
    <m/>
    <m/>
    <s v=""/>
    <s v=""/>
    <s v=""/>
    <m/>
    <m/>
    <m/>
    <m/>
    <m/>
    <x v="0"/>
    <m/>
  </r>
  <r>
    <x v="0"/>
    <x v="1"/>
    <x v="1"/>
    <s v="PROPERTY_ENERGY_CERTIFICATE"/>
    <s v="PROPERTY_REFERENCE_CODE"/>
    <x v="2"/>
    <s v="1. Concluído"/>
    <m/>
    <m/>
    <m/>
    <m/>
    <s v=""/>
    <s v=""/>
    <s v=""/>
    <m/>
    <m/>
    <m/>
    <m/>
    <m/>
    <x v="0"/>
    <m/>
  </r>
  <r>
    <x v="0"/>
    <x v="1"/>
    <x v="1"/>
    <s v="PROPERTY_ENERGY_CERTIFICATE"/>
    <s v="LAND_REGISTRY_OFFICE_CODE"/>
    <x v="2"/>
    <s v="1. Concluído"/>
    <m/>
    <m/>
    <m/>
    <m/>
    <s v=""/>
    <s v=""/>
    <s v=""/>
    <m/>
    <m/>
    <m/>
    <m/>
    <m/>
    <x v="0"/>
    <m/>
  </r>
  <r>
    <x v="0"/>
    <x v="1"/>
    <x v="1"/>
    <s v="PROPERTY_ENERGY_CERTIFICATE"/>
    <s v="PROPERTY_IDENTIFICATION_CODE"/>
    <x v="2"/>
    <s v="1. Concluído"/>
    <m/>
    <m/>
    <m/>
    <m/>
    <s v=""/>
    <s v=""/>
    <s v=""/>
    <m/>
    <m/>
    <m/>
    <m/>
    <m/>
    <x v="0"/>
    <m/>
  </r>
  <r>
    <x v="0"/>
    <x v="1"/>
    <x v="1"/>
    <s v="PROPERTY_ENERGY_CERTIFICATE"/>
    <s v="ENERGY_CERTIFICATION_SYSTEM_CODE"/>
    <x v="2"/>
    <s v="1. Concluído"/>
    <m/>
    <m/>
    <m/>
    <m/>
    <s v=""/>
    <s v=""/>
    <s v=""/>
    <m/>
    <m/>
    <m/>
    <m/>
    <m/>
    <x v="0"/>
    <m/>
  </r>
  <r>
    <x v="0"/>
    <x v="1"/>
    <x v="1"/>
    <s v="PROPERTY_ENERGY_CERTIFICATE"/>
    <s v="EPC_ISSUING_DATE"/>
    <x v="2"/>
    <s v="1. Concluído"/>
    <m/>
    <m/>
    <m/>
    <m/>
    <s v=""/>
    <s v=""/>
    <s v=""/>
    <m/>
    <m/>
    <m/>
    <m/>
    <m/>
    <x v="0"/>
    <m/>
  </r>
  <r>
    <x v="0"/>
    <x v="1"/>
    <x v="1"/>
    <s v="PROPERTY_ENERGY_CERTIFICATE"/>
    <s v="EPC_EXPIRATION_DATE"/>
    <x v="2"/>
    <s v="1. Concluído"/>
    <m/>
    <m/>
    <m/>
    <m/>
    <s v=""/>
    <s v=""/>
    <s v=""/>
    <m/>
    <m/>
    <m/>
    <m/>
    <m/>
    <x v="0"/>
    <m/>
  </r>
  <r>
    <x v="0"/>
    <x v="1"/>
    <x v="1"/>
    <s v="PROPERTY_ENERGY_CERTIFICATE"/>
    <s v="EPC"/>
    <x v="3"/>
    <s v="6. Em implementação "/>
    <m/>
    <s v="Package 1"/>
    <s v="Package 3"/>
    <m/>
    <s v=""/>
    <s v=""/>
    <s v=""/>
    <m/>
    <m/>
    <m/>
    <m/>
    <m/>
    <x v="0"/>
    <m/>
  </r>
  <r>
    <x v="0"/>
    <x v="1"/>
    <x v="1"/>
    <s v="PROPERTY_ENERGY_CERTIFICATE"/>
    <s v="ENERGY_CONSUMPTION_TYPE_S_IND"/>
    <x v="2"/>
    <s v="1. Concluído"/>
    <m/>
    <m/>
    <m/>
    <m/>
    <s v=""/>
    <s v=""/>
    <s v=""/>
    <m/>
    <m/>
    <m/>
    <m/>
    <m/>
    <x v="0"/>
    <m/>
  </r>
  <r>
    <x v="0"/>
    <x v="1"/>
    <x v="1"/>
    <s v="PROPERTY_ENERGY_CERTIFICATE"/>
    <s v="ENERGY_CONSUMPTION_TYPE_T_IND"/>
    <x v="2"/>
    <s v="1. Concluído"/>
    <m/>
    <m/>
    <m/>
    <m/>
    <s v=""/>
    <s v=""/>
    <s v=""/>
    <m/>
    <m/>
    <m/>
    <m/>
    <m/>
    <x v="0"/>
    <m/>
  </r>
  <r>
    <x v="0"/>
    <x v="1"/>
    <x v="1"/>
    <s v="PROPERTY_ENERGY_CERTIFICATE"/>
    <s v="ENERGY_EFFICIENCY_IND"/>
    <x v="2"/>
    <s v="1. Concluído"/>
    <m/>
    <m/>
    <m/>
    <m/>
    <s v=""/>
    <s v=""/>
    <s v=""/>
    <m/>
    <m/>
    <m/>
    <m/>
    <m/>
    <x v="0"/>
    <m/>
  </r>
  <r>
    <x v="0"/>
    <x v="1"/>
    <x v="1"/>
    <s v="PROPERTY_ENERGY_CERTIFICATE"/>
    <s v="REN_ENERGY_EFFICIENCY_IND"/>
    <x v="2"/>
    <s v="1. Concluído"/>
    <m/>
    <m/>
    <m/>
    <m/>
    <s v=""/>
    <s v=""/>
    <s v=""/>
    <m/>
    <m/>
    <m/>
    <m/>
    <m/>
    <x v="0"/>
    <m/>
  </r>
  <r>
    <x v="0"/>
    <x v="1"/>
    <x v="1"/>
    <s v="PROPERTY_ENERGY_CERTIFICATE"/>
    <s v="NZEB_IND"/>
    <x v="2"/>
    <s v="1. Concluído"/>
    <m/>
    <m/>
    <m/>
    <m/>
    <s v=""/>
    <s v=""/>
    <s v=""/>
    <m/>
    <m/>
    <m/>
    <m/>
    <m/>
    <x v="0"/>
    <m/>
  </r>
  <r>
    <x v="0"/>
    <x v="1"/>
    <x v="1"/>
    <s v="PROPERTY_ENERGY_CERTIFICATE"/>
    <s v="ACTUAL_VALUE_IND"/>
    <x v="2"/>
    <s v="1. Concluído"/>
    <m/>
    <m/>
    <m/>
    <m/>
    <s v=""/>
    <s v=""/>
    <s v=""/>
    <m/>
    <m/>
    <m/>
    <m/>
    <m/>
    <x v="0"/>
    <m/>
  </r>
  <r>
    <x v="0"/>
    <x v="1"/>
    <x v="1"/>
    <s v="PROPERTY_ENERGY_CERTIFICATE"/>
    <s v="EP_SCORE"/>
    <x v="4"/>
    <s v="6. Em implementação "/>
    <m/>
    <s v="Package 1"/>
    <s v="Package 3"/>
    <m/>
    <s v=""/>
    <s v=""/>
    <s v=""/>
    <m/>
    <m/>
    <m/>
    <m/>
    <m/>
    <x v="0"/>
    <m/>
  </r>
  <r>
    <x v="0"/>
    <x v="1"/>
    <x v="1"/>
    <s v="PROPERTY_ENERGY_CERTIFICATE"/>
    <s v="SOURCE_CODE"/>
    <x v="2"/>
    <s v="1. Concluído"/>
    <m/>
    <m/>
    <m/>
    <m/>
    <s v=""/>
    <s v=""/>
    <s v=""/>
    <m/>
    <m/>
    <m/>
    <m/>
    <m/>
    <x v="0"/>
    <m/>
  </r>
  <r>
    <x v="0"/>
    <x v="1"/>
    <x v="1"/>
    <s v="PROPERTY_ENERGY_CERTIFICATE"/>
    <s v="DATA_DATE_PART"/>
    <x v="2"/>
    <s v="1. Concluído"/>
    <m/>
    <m/>
    <m/>
    <m/>
    <s v=""/>
    <s v=""/>
    <s v=""/>
    <m/>
    <m/>
    <m/>
    <m/>
    <m/>
    <x v="0"/>
    <m/>
  </r>
  <r>
    <x v="0"/>
    <x v="1"/>
    <x v="1"/>
    <s v="PROPERTY_ENERGY_CERTIFICATE"/>
    <s v="CERTIFICATE_TYPE"/>
    <x v="2"/>
    <s v="1. Concluído"/>
    <m/>
    <m/>
    <m/>
    <m/>
    <s v=""/>
    <s v=""/>
    <s v=""/>
    <m/>
    <m/>
    <m/>
    <m/>
    <m/>
    <x v="0"/>
    <m/>
  </r>
  <r>
    <x v="0"/>
    <x v="1"/>
    <x v="1"/>
    <s v="PROPERTY_ENERGY_CERTIFICATE"/>
    <s v="BUILDING_DOMEST_HOTWATER_VALUE"/>
    <x v="2"/>
    <s v="1. Concluído"/>
    <m/>
    <m/>
    <m/>
    <m/>
    <s v=""/>
    <s v=""/>
    <s v=""/>
    <m/>
    <m/>
    <m/>
    <m/>
    <m/>
    <x v="0"/>
    <m/>
  </r>
  <r>
    <x v="0"/>
    <x v="1"/>
    <x v="1"/>
    <s v="PROPERTY_ENERGY_CERTIFICATE"/>
    <s v="RENEWABLE_DOMEST_HOTWATER_VALUE"/>
    <x v="2"/>
    <s v="1. Concluído"/>
    <m/>
    <m/>
    <m/>
    <m/>
    <s v=""/>
    <s v=""/>
    <s v=""/>
    <m/>
    <m/>
    <m/>
    <m/>
    <m/>
    <x v="0"/>
    <m/>
  </r>
  <r>
    <x v="0"/>
    <x v="1"/>
    <x v="1"/>
    <s v="PROPERTY_ENERGY_CERTIFICATE"/>
    <s v="DOMEST_HOTWATER_REF_VALUE"/>
    <x v="2"/>
    <s v="1. Concluído"/>
    <m/>
    <m/>
    <m/>
    <m/>
    <s v=""/>
    <s v=""/>
    <s v=""/>
    <m/>
    <m/>
    <m/>
    <m/>
    <m/>
    <x v="0"/>
    <m/>
  </r>
  <r>
    <x v="0"/>
    <x v="1"/>
    <x v="1"/>
    <s v="PROPERTY_ENERGY_CERTIFICATE"/>
    <s v="HEIGHT"/>
    <x v="2"/>
    <s v="1. Concluído"/>
    <m/>
    <m/>
    <m/>
    <m/>
    <s v=""/>
    <s v=""/>
    <s v=""/>
    <m/>
    <m/>
    <m/>
    <m/>
    <m/>
    <x v="0"/>
    <m/>
  </r>
  <r>
    <x v="0"/>
    <x v="1"/>
    <x v="1"/>
    <s v="PROPERTY_ENERGY_CERTIFICATE"/>
    <s v="BUILDING_SPACE_HEATING_VALUE"/>
    <x v="2"/>
    <s v="1. Concluído"/>
    <m/>
    <m/>
    <m/>
    <m/>
    <s v=""/>
    <s v=""/>
    <s v=""/>
    <m/>
    <m/>
    <m/>
    <m/>
    <m/>
    <x v="0"/>
    <m/>
  </r>
  <r>
    <x v="0"/>
    <x v="1"/>
    <x v="1"/>
    <s v="PROPERTY_ENERGY_CERTIFICATE"/>
    <s v="SPACE_HEATING_REF_VALUE"/>
    <x v="2"/>
    <s v="1. Concluído"/>
    <m/>
    <m/>
    <m/>
    <m/>
    <s v=""/>
    <s v=""/>
    <s v=""/>
    <m/>
    <m/>
    <m/>
    <m/>
    <m/>
    <x v="0"/>
    <m/>
  </r>
  <r>
    <x v="0"/>
    <x v="1"/>
    <x v="1"/>
    <s v="PROPERTY_ENERGY_CERTIFICATE"/>
    <s v="RENEWABLE_SPACE_HEATING_VALUE"/>
    <x v="2"/>
    <s v="1. Concluído"/>
    <m/>
    <m/>
    <m/>
    <m/>
    <s v=""/>
    <s v=""/>
    <s v=""/>
    <m/>
    <m/>
    <m/>
    <m/>
    <m/>
    <x v="0"/>
    <m/>
  </r>
  <r>
    <x v="0"/>
    <x v="1"/>
    <x v="1"/>
    <s v="PROPERTY_ENERGY_CERTIFICATE"/>
    <s v="BUILDING_SPACE_COOLING_VALUE"/>
    <x v="2"/>
    <s v="1. Concluído"/>
    <m/>
    <m/>
    <m/>
    <m/>
    <s v=""/>
    <s v=""/>
    <s v=""/>
    <m/>
    <m/>
    <m/>
    <m/>
    <m/>
    <x v="0"/>
    <m/>
  </r>
  <r>
    <x v="0"/>
    <x v="1"/>
    <x v="1"/>
    <s v="PROPERTY_ENERGY_CERTIFICATE"/>
    <s v="RENEWABLE_SPACE_COOLING_VALUE"/>
    <x v="2"/>
    <s v="1. Concluído"/>
    <m/>
    <m/>
    <m/>
    <m/>
    <s v=""/>
    <s v=""/>
    <s v=""/>
    <m/>
    <m/>
    <m/>
    <m/>
    <m/>
    <x v="0"/>
    <m/>
  </r>
  <r>
    <x v="0"/>
    <x v="1"/>
    <x v="1"/>
    <s v="PROPERTY_ENERGY_CERTIFICATE"/>
    <s v="SPACE_COOLING_REF_VALUE"/>
    <x v="2"/>
    <s v="1. Concluído"/>
    <m/>
    <m/>
    <m/>
    <m/>
    <s v=""/>
    <s v=""/>
    <s v=""/>
    <m/>
    <m/>
    <m/>
    <m/>
    <m/>
    <x v="0"/>
    <m/>
  </r>
  <r>
    <x v="0"/>
    <x v="1"/>
    <x v="1"/>
    <s v="PROPERTY_ENERGY_CERTIFICATE"/>
    <s v="ENERGY_CLASS_AFTER_MEASUREMENT"/>
    <x v="2"/>
    <s v="1. Concluído"/>
    <m/>
    <m/>
    <m/>
    <m/>
    <s v=""/>
    <s v=""/>
    <s v=""/>
    <m/>
    <m/>
    <m/>
    <m/>
    <m/>
    <x v="0"/>
    <m/>
  </r>
  <r>
    <x v="0"/>
    <x v="1"/>
    <x v="1"/>
    <s v="PROPERTY_ENERGY_CERTIFICATE"/>
    <s v="ENERGY_CONSUMPTION_VALUE_YEAR"/>
    <x v="4"/>
    <s v="6. Em implementação "/>
    <m/>
    <s v="Package 1"/>
    <s v="Package 3"/>
    <m/>
    <s v=""/>
    <s v=""/>
    <s v=""/>
    <m/>
    <m/>
    <m/>
    <m/>
    <m/>
    <x v="0"/>
    <m/>
  </r>
  <r>
    <x v="0"/>
    <x v="1"/>
    <x v="1"/>
    <s v="PROPERTY_ENERGY_CERTIFICATE"/>
    <s v="THERMAL_BEHAVIOUR_ROOF"/>
    <x v="2"/>
    <s v="1. Concluído"/>
    <m/>
    <m/>
    <m/>
    <m/>
    <s v=""/>
    <s v=""/>
    <s v=""/>
    <m/>
    <m/>
    <m/>
    <m/>
    <m/>
    <x v="0"/>
    <m/>
  </r>
  <r>
    <x v="0"/>
    <x v="1"/>
    <x v="1"/>
    <s v="PROPERTY_ENERGY_CERTIFICATE"/>
    <s v="THERMAL_BEHAVIOUR_WINDOWS"/>
    <x v="2"/>
    <s v="1. Concluído"/>
    <m/>
    <m/>
    <m/>
    <m/>
    <s v=""/>
    <s v=""/>
    <s v=""/>
    <m/>
    <m/>
    <m/>
    <m/>
    <m/>
    <x v="0"/>
    <m/>
  </r>
  <r>
    <x v="0"/>
    <x v="1"/>
    <x v="1"/>
    <s v="PROPERTY_ENERGY_CERTIFICATE"/>
    <s v="THERMAL_BEHAVIOUR_WALL"/>
    <x v="2"/>
    <s v="1. Concluído"/>
    <m/>
    <m/>
    <m/>
    <m/>
    <s v=""/>
    <s v=""/>
    <s v=""/>
    <m/>
    <m/>
    <m/>
    <m/>
    <m/>
    <x v="0"/>
    <m/>
  </r>
  <r>
    <x v="0"/>
    <x v="1"/>
    <x v="1"/>
    <s v="PROPERTY_ENERGY_CERTIFICATE"/>
    <s v="THERMAL_BEHAVIOUR_FLOORS"/>
    <x v="2"/>
    <s v="1. Concluído"/>
    <m/>
    <m/>
    <m/>
    <m/>
    <s v=""/>
    <s v=""/>
    <s v=""/>
    <m/>
    <m/>
    <m/>
    <m/>
    <m/>
    <x v="0"/>
    <m/>
  </r>
  <r>
    <x v="0"/>
    <x v="1"/>
    <x v="1"/>
    <s v="PROPERTY_ENERGY_CERTIFICATE"/>
    <s v="THERMAL_BEHAVIOUR_TECH_SYS_VENT"/>
    <x v="2"/>
    <s v="1. Concluído"/>
    <m/>
    <m/>
    <m/>
    <m/>
    <s v=""/>
    <s v=""/>
    <s v=""/>
    <m/>
    <m/>
    <m/>
    <m/>
    <m/>
    <x v="0"/>
    <m/>
  </r>
  <r>
    <x v="0"/>
    <x v="1"/>
    <x v="1"/>
    <s v="PROPERTY_ENERGY_CERTIFICATE"/>
    <s v="TOTAL_INVSTMNT_ESTMTD_VALUE"/>
    <x v="2"/>
    <s v="1. Concluído"/>
    <m/>
    <m/>
    <m/>
    <m/>
    <s v=""/>
    <s v=""/>
    <s v=""/>
    <m/>
    <m/>
    <m/>
    <m/>
    <m/>
    <x v="0"/>
    <m/>
  </r>
  <r>
    <x v="0"/>
    <x v="1"/>
    <x v="1"/>
    <s v="PROPERTY_ENERGY_CERTIFICATE"/>
    <s v="DURATION_SUMMER"/>
    <x v="2"/>
    <s v="1. Concluído"/>
    <m/>
    <m/>
    <m/>
    <m/>
    <s v=""/>
    <s v=""/>
    <s v=""/>
    <m/>
    <m/>
    <m/>
    <m/>
    <m/>
    <x v="0"/>
    <m/>
  </r>
  <r>
    <x v="0"/>
    <x v="1"/>
    <x v="1"/>
    <s v="PROPERTY_ENERGY_CERTIFICATE"/>
    <s v="DURATION_WINTER"/>
    <x v="2"/>
    <s v="1. Concluído"/>
    <m/>
    <m/>
    <m/>
    <m/>
    <s v=""/>
    <s v=""/>
    <s v=""/>
    <m/>
    <m/>
    <m/>
    <m/>
    <m/>
    <x v="0"/>
    <m/>
  </r>
  <r>
    <x v="0"/>
    <x v="1"/>
    <x v="1"/>
    <s v="PROPERTY_ENERGY_CERTIFICATE"/>
    <s v="CARBON_EMISSION_VALUE_YEAR"/>
    <x v="3"/>
    <s v="6. Em implementação "/>
    <m/>
    <s v="Package 1"/>
    <s v="Package 3"/>
    <m/>
    <s v=""/>
    <s v=""/>
    <s v=""/>
    <m/>
    <m/>
    <m/>
    <m/>
    <m/>
    <x v="0"/>
    <m/>
  </r>
  <r>
    <x v="0"/>
    <x v="1"/>
    <x v="1"/>
    <s v="PROPERTY_ENERGY_CERTIFICATE"/>
    <s v="CARBON_EMISSION_VALUE"/>
    <x v="2"/>
    <s v="1. Concluído"/>
    <m/>
    <m/>
    <m/>
    <m/>
    <s v=""/>
    <s v=""/>
    <s v=""/>
    <m/>
    <m/>
    <m/>
    <m/>
    <m/>
    <x v="0"/>
    <m/>
  </r>
  <r>
    <x v="0"/>
    <x v="1"/>
    <x v="1"/>
    <s v="PROPERTY_ENERGY_CERTIFICATE"/>
    <s v="USEFUL_ENERGY_FANS_REQ_VALUE"/>
    <x v="2"/>
    <s v="1. Concluído"/>
    <m/>
    <m/>
    <m/>
    <m/>
    <s v=""/>
    <s v=""/>
    <s v=""/>
    <m/>
    <m/>
    <m/>
    <m/>
    <m/>
    <x v="0"/>
    <m/>
  </r>
  <r>
    <x v="0"/>
    <x v="1"/>
    <x v="1"/>
    <s v="PROPERTY_ENERGY_CERTIFICATE"/>
    <s v="REN_ENERGY_PRODUCED_OTHER_VALUE"/>
    <x v="2"/>
    <s v="1. Concluído"/>
    <m/>
    <m/>
    <m/>
    <m/>
    <s v=""/>
    <s v=""/>
    <s v=""/>
    <m/>
    <m/>
    <m/>
    <m/>
    <m/>
    <x v="0"/>
    <m/>
  </r>
  <r>
    <x v="0"/>
    <x v="1"/>
    <x v="1"/>
    <s v="PROPERTY_ENERGY_CERTIFICATE"/>
    <s v="REN_ENERGY_PRODUCED_REG_VALUE"/>
    <x v="2"/>
    <s v="1. Concluído"/>
    <m/>
    <m/>
    <m/>
    <m/>
    <s v=""/>
    <s v=""/>
    <s v=""/>
    <m/>
    <m/>
    <m/>
    <m/>
    <m/>
    <x v="0"/>
    <m/>
  </r>
  <r>
    <x v="0"/>
    <x v="1"/>
    <x v="1"/>
    <s v="PROPERTY_ENERGY_CERTIFICATE"/>
    <s v="REN_ENERGY_PRODUCED_VALUE"/>
    <x v="2"/>
    <s v="1. Concluído"/>
    <m/>
    <m/>
    <m/>
    <m/>
    <s v=""/>
    <s v=""/>
    <s v=""/>
    <m/>
    <m/>
    <m/>
    <m/>
    <m/>
    <x v="0"/>
    <m/>
  </r>
  <r>
    <x v="0"/>
    <x v="1"/>
    <x v="1"/>
    <s v="PROPERTY_ENERGY_CERTIFICATE"/>
    <s v="USEFUL_ENERGY_DOM_HOTWATER_VALUE"/>
    <x v="2"/>
    <s v="1. Concluído"/>
    <m/>
    <m/>
    <m/>
    <m/>
    <s v=""/>
    <s v=""/>
    <s v=""/>
    <m/>
    <m/>
    <m/>
    <m/>
    <m/>
    <x v="0"/>
    <m/>
  </r>
  <r>
    <x v="0"/>
    <x v="1"/>
    <x v="1"/>
    <s v="PROPERTY_ENERGY_CERTIFICATE"/>
    <s v="USEFUL_ENERGY_COOLING_VALUE"/>
    <x v="2"/>
    <s v="1. Concluído"/>
    <m/>
    <m/>
    <m/>
    <m/>
    <s v=""/>
    <s v=""/>
    <s v=""/>
    <m/>
    <m/>
    <m/>
    <m/>
    <m/>
    <x v="0"/>
    <m/>
  </r>
  <r>
    <x v="0"/>
    <x v="1"/>
    <x v="1"/>
    <s v="PROPERTY_ENERGY_CERTIFICATE"/>
    <s v="TEMPERATURE_DAY_VALUE"/>
    <x v="2"/>
    <s v="1. Concluído"/>
    <m/>
    <m/>
    <m/>
    <m/>
    <s v=""/>
    <s v=""/>
    <s v=""/>
    <m/>
    <m/>
    <m/>
    <m/>
    <m/>
    <x v="0"/>
    <m/>
  </r>
  <r>
    <x v="0"/>
    <x v="1"/>
    <x v="1"/>
    <s v="PROPERTY_ENERGY_CERTIFICATE"/>
    <s v="PRIMARY_ENERGY_REQ_VALUE"/>
    <x v="2"/>
    <s v="1. Concluído"/>
    <m/>
    <m/>
    <m/>
    <m/>
    <s v=""/>
    <s v=""/>
    <s v=""/>
    <m/>
    <m/>
    <m/>
    <m/>
    <m/>
    <x v="0"/>
    <m/>
  </r>
  <r>
    <x v="0"/>
    <x v="1"/>
    <x v="1"/>
    <s v="PROPERTY_ENERGY_CERTIFICATE"/>
    <s v="USEFUL_ENERGY_HEATING_REQ_VALUE"/>
    <x v="2"/>
    <s v="1. Concluído"/>
    <m/>
    <m/>
    <m/>
    <m/>
    <s v=""/>
    <s v=""/>
    <s v=""/>
    <m/>
    <m/>
    <m/>
    <m/>
    <m/>
    <x v="0"/>
    <m/>
  </r>
  <r>
    <x v="0"/>
    <x v="1"/>
    <x v="1"/>
    <s v="PROPERTY_ENERGY_CERTIFICATE"/>
    <s v="PNL_WINTER_WALLS_DOORS_VALUE"/>
    <x v="2"/>
    <s v="1. Concluído"/>
    <m/>
    <m/>
    <m/>
    <m/>
    <s v=""/>
    <s v=""/>
    <s v=""/>
    <m/>
    <m/>
    <m/>
    <m/>
    <m/>
    <x v="0"/>
    <m/>
  </r>
  <r>
    <x v="0"/>
    <x v="1"/>
    <x v="1"/>
    <s v="PROPERTY_ENERGY_CERTIFICATE"/>
    <s v="PNL_WINTER_FLOORS_VALUE"/>
    <x v="2"/>
    <s v="1. Concluído"/>
    <m/>
    <m/>
    <m/>
    <m/>
    <s v=""/>
    <s v=""/>
    <s v=""/>
    <m/>
    <m/>
    <m/>
    <m/>
    <m/>
    <x v="0"/>
    <m/>
  </r>
  <r>
    <x v="0"/>
    <x v="1"/>
    <x v="1"/>
    <s v="PROPERTY_ENERGY_CERTIFICATE"/>
    <s v="PNL_WINTER_ROOF_VALUE"/>
    <x v="2"/>
    <s v="1. Concluído"/>
    <m/>
    <m/>
    <m/>
    <m/>
    <s v=""/>
    <s v=""/>
    <s v=""/>
    <m/>
    <m/>
    <m/>
    <m/>
    <m/>
    <x v="0"/>
    <m/>
  </r>
  <r>
    <x v="0"/>
    <x v="1"/>
    <x v="1"/>
    <s v="PROPERTY_ENERGY_CERTIFICATE"/>
    <s v="PNL_WINTER_WINDOWS_VALUE"/>
    <x v="2"/>
    <s v="1. Concluído"/>
    <m/>
    <m/>
    <m/>
    <m/>
    <s v=""/>
    <s v=""/>
    <s v=""/>
    <m/>
    <m/>
    <m/>
    <m/>
    <m/>
    <x v="0"/>
    <m/>
  </r>
  <r>
    <x v="0"/>
    <x v="1"/>
    <x v="1"/>
    <s v="PROPERTY_ENERGY_CERTIFICATE"/>
    <s v="PNL_WINTER_REF_VALUE"/>
    <x v="2"/>
    <s v="1. Concluído"/>
    <m/>
    <m/>
    <m/>
    <m/>
    <s v=""/>
    <s v=""/>
    <s v=""/>
    <m/>
    <m/>
    <m/>
    <m/>
    <m/>
    <x v="0"/>
    <m/>
  </r>
  <r>
    <x v="0"/>
    <x v="1"/>
    <x v="1"/>
    <s v="PROPERTY_ENERGY_CERTIFICATE"/>
    <s v="PNL_WINTER_FANS_VALUE"/>
    <x v="2"/>
    <s v="1. Concluído"/>
    <m/>
    <m/>
    <m/>
    <m/>
    <s v=""/>
    <s v=""/>
    <s v=""/>
    <m/>
    <m/>
    <m/>
    <m/>
    <m/>
    <x v="0"/>
    <m/>
  </r>
  <r>
    <x v="0"/>
    <x v="1"/>
    <x v="1"/>
    <s v="PROPERTY_ENERGY_CERTIFICATE"/>
    <s v="PNL_SUMMER_ROOF_VALUE"/>
    <x v="2"/>
    <s v="1. Concluído"/>
    <m/>
    <m/>
    <m/>
    <m/>
    <s v=""/>
    <s v=""/>
    <s v=""/>
    <m/>
    <m/>
    <m/>
    <m/>
    <m/>
    <x v="0"/>
    <m/>
  </r>
  <r>
    <x v="0"/>
    <x v="1"/>
    <x v="1"/>
    <s v="PROPERTY_ENERGY_CERTIFICATE"/>
    <s v="PNL_SUMMER_WINDOWS_VALUE"/>
    <x v="2"/>
    <s v="1. Concluído"/>
    <m/>
    <m/>
    <m/>
    <m/>
    <s v=""/>
    <s v=""/>
    <s v=""/>
    <m/>
    <m/>
    <m/>
    <m/>
    <m/>
    <x v="0"/>
    <m/>
  </r>
  <r>
    <x v="0"/>
    <x v="1"/>
    <x v="1"/>
    <s v="PROPERTY_ENERGY_CERTIFICATE"/>
    <s v="PNL_SUMMER_WALLS_DOORS_VALUE"/>
    <x v="2"/>
    <s v="1. Concluído"/>
    <m/>
    <m/>
    <m/>
    <m/>
    <s v=""/>
    <s v=""/>
    <s v=""/>
    <m/>
    <m/>
    <m/>
    <m/>
    <m/>
    <x v="0"/>
    <m/>
  </r>
  <r>
    <x v="0"/>
    <x v="1"/>
    <x v="1"/>
    <s v="PROPERTY_ENERGY_CERTIFICATE"/>
    <s v="PNL_SUMMER_REF_VALUE"/>
    <x v="2"/>
    <s v="1. Concluído"/>
    <m/>
    <m/>
    <m/>
    <m/>
    <s v=""/>
    <s v=""/>
    <s v=""/>
    <m/>
    <m/>
    <m/>
    <m/>
    <m/>
    <x v="0"/>
    <m/>
  </r>
  <r>
    <x v="0"/>
    <x v="1"/>
    <x v="1"/>
    <s v="PROPERTY_ENERGY_CERTIFICATE"/>
    <s v="INVOICE_RED_ANNUAL_ESTMTD_VALUE"/>
    <x v="2"/>
    <s v="1. Concluído"/>
    <m/>
    <m/>
    <m/>
    <m/>
    <s v=""/>
    <s v=""/>
    <s v=""/>
    <m/>
    <m/>
    <m/>
    <m/>
    <m/>
    <x v="0"/>
    <m/>
  </r>
  <r>
    <x v="0"/>
    <x v="1"/>
    <x v="1"/>
    <s v="PROPERTY_ENERGY_CERTIFICATE"/>
    <s v="TEMPERATURE_OUTDOOR_AVG_VALUE"/>
    <x v="2"/>
    <s v="1. Concluído"/>
    <m/>
    <m/>
    <m/>
    <m/>
    <s v=""/>
    <s v=""/>
    <s v=""/>
    <m/>
    <m/>
    <m/>
    <m/>
    <m/>
    <x v="0"/>
    <m/>
  </r>
  <r>
    <x v="0"/>
    <x v="1"/>
    <x v="1"/>
    <s v="PROPERTY_ENERGY_CERTIFICATE"/>
    <s v="CLIMATE_ZONE_WINTER"/>
    <x v="2"/>
    <s v="1. Concluído"/>
    <m/>
    <m/>
    <m/>
    <m/>
    <s v=""/>
    <s v=""/>
    <s v=""/>
    <m/>
    <m/>
    <m/>
    <m/>
    <m/>
    <x v="0"/>
    <m/>
  </r>
  <r>
    <x v="0"/>
    <x v="1"/>
    <x v="1"/>
    <s v="PROPERTY_ENERGY_CERTIFICATE"/>
    <s v="NET_FLOOR_AREA"/>
    <x v="2"/>
    <s v="1. Concluído"/>
    <m/>
    <m/>
    <m/>
    <m/>
    <s v=""/>
    <s v=""/>
    <s v=""/>
    <m/>
    <m/>
    <m/>
    <m/>
    <m/>
    <x v="0"/>
    <m/>
  </r>
  <r>
    <x v="0"/>
    <x v="1"/>
    <x v="1"/>
    <s v="PROPERTY_ENERGY_CERTIFICATE"/>
    <s v="CADASTRAL_REGISTER_CODE"/>
    <x v="2"/>
    <s v="1. Concluído"/>
    <m/>
    <m/>
    <m/>
    <m/>
    <s v=""/>
    <s v=""/>
    <s v=""/>
    <m/>
    <m/>
    <m/>
    <m/>
    <m/>
    <x v="0"/>
    <m/>
  </r>
  <r>
    <x v="0"/>
    <x v="1"/>
    <x v="1"/>
    <s v="PROPERTY_ENERGY_CERTIFICATE"/>
    <s v="DISTRICT_MUNICIP_PARISH_CODE"/>
    <x v="2"/>
    <s v="1. Concluído"/>
    <m/>
    <m/>
    <m/>
    <m/>
    <s v=""/>
    <s v=""/>
    <s v=""/>
    <m/>
    <m/>
    <m/>
    <m/>
    <m/>
    <x v="0"/>
    <m/>
  </r>
  <r>
    <x v="0"/>
    <x v="1"/>
    <x v="1"/>
    <s v="PROPERTY_ENERGY_CERTIFICATE"/>
    <s v="PROPERTY_PURPOSE_CODE"/>
    <x v="2"/>
    <s v="1. Concluído"/>
    <m/>
    <m/>
    <m/>
    <m/>
    <s v=""/>
    <s v=""/>
    <s v=""/>
    <m/>
    <m/>
    <m/>
    <m/>
    <m/>
    <x v="0"/>
    <m/>
  </r>
  <r>
    <x v="0"/>
    <x v="1"/>
    <x v="1"/>
    <s v="PROPERTY_ENERGY_CERTIFICATE"/>
    <s v="ADDRESS_CODE"/>
    <x v="2"/>
    <s v="1. Concluído"/>
    <m/>
    <m/>
    <m/>
    <m/>
    <s v=""/>
    <s v=""/>
    <s v=""/>
    <m/>
    <m/>
    <m/>
    <m/>
    <m/>
    <x v="0"/>
    <m/>
  </r>
  <r>
    <x v="0"/>
    <x v="1"/>
    <x v="1"/>
    <s v="PROPERTY_ENERGY_CERTIFICATE"/>
    <s v="FLOOR_NUMBER"/>
    <x v="2"/>
    <s v="1. Concluído"/>
    <m/>
    <m/>
    <m/>
    <m/>
    <s v=""/>
    <s v=""/>
    <s v=""/>
    <m/>
    <m/>
    <m/>
    <m/>
    <m/>
    <x v="0"/>
    <m/>
  </r>
  <r>
    <x v="0"/>
    <x v="1"/>
    <x v="1"/>
    <s v="PROPERTY_ENERGY_CERTIFICATE"/>
    <s v="LOCALITY"/>
    <x v="2"/>
    <s v="1. Concluído"/>
    <m/>
    <m/>
    <m/>
    <m/>
    <s v=""/>
    <s v=""/>
    <s v=""/>
    <m/>
    <m/>
    <m/>
    <m/>
    <m/>
    <x v="0"/>
    <m/>
  </r>
  <r>
    <x v="0"/>
    <x v="1"/>
    <x v="1"/>
    <s v="PROPERTY_ENERGY_CERTIFICATE"/>
    <s v="CLIMATE_ZONE_SUMMER"/>
    <x v="2"/>
    <s v="1. Concluído"/>
    <m/>
    <m/>
    <m/>
    <m/>
    <s v=""/>
    <s v=""/>
    <s v=""/>
    <m/>
    <m/>
    <m/>
    <m/>
    <m/>
    <x v="0"/>
    <m/>
  </r>
  <r>
    <x v="0"/>
    <x v="1"/>
    <x v="1"/>
    <s v="PROPERTY_ENERGY_CERTIFICATE"/>
    <s v="CURRENT_ENERGY_RATING_PERCENTAGE"/>
    <x v="2"/>
    <s v="1. Concluído"/>
    <m/>
    <s v="Package 1"/>
    <s v="Package 1"/>
    <m/>
    <s v=""/>
    <s v=""/>
    <s v=""/>
    <m/>
    <m/>
    <m/>
    <m/>
    <m/>
    <x v="0"/>
    <s v="HF"/>
  </r>
  <r>
    <x v="0"/>
    <x v="2"/>
    <x v="0"/>
    <s v="modesg_param_sfics_taxon_europeia"/>
    <s v="n.a."/>
    <x v="5"/>
    <s v="2.2 Em especificação"/>
    <m/>
    <s v="Package X"/>
    <s v="Package X"/>
    <m/>
    <s v=""/>
    <s v=""/>
    <s v=""/>
    <m/>
    <m/>
    <m/>
    <m/>
    <m/>
    <x v="0"/>
    <s v="RC"/>
  </r>
  <r>
    <x v="0"/>
    <x v="2"/>
    <x v="1"/>
    <s v="modesg_param_sfics_taxon_europeia"/>
    <s v="cod_regra"/>
    <x v="5"/>
    <s v="2.2 Em especificação"/>
    <m/>
    <s v="Package X"/>
    <s v="Package X"/>
    <m/>
    <s v=""/>
    <s v=""/>
    <s v=""/>
    <m/>
    <m/>
    <m/>
    <m/>
    <m/>
    <x v="0"/>
    <s v="RC"/>
  </r>
  <r>
    <x v="0"/>
    <x v="2"/>
    <x v="1"/>
    <s v="modesg_param_sfics_taxon_europeia"/>
    <s v="nivel"/>
    <x v="5"/>
    <s v="0. Cancelado"/>
    <m/>
    <s v="Package X"/>
    <s v="Package X"/>
    <m/>
    <s v=""/>
    <s v=""/>
    <s v=""/>
    <m/>
    <m/>
    <m/>
    <m/>
    <m/>
    <x v="0"/>
    <s v="RC"/>
  </r>
  <r>
    <x v="0"/>
    <x v="2"/>
    <x v="1"/>
    <s v="modesg_param_sfics_taxon_europeia"/>
    <s v="grupo_regra"/>
    <x v="5"/>
    <m/>
    <m/>
    <m/>
    <m/>
    <m/>
    <s v=""/>
    <s v=""/>
    <s v=""/>
    <m/>
    <m/>
    <m/>
    <m/>
    <m/>
    <x v="3"/>
    <m/>
  </r>
  <r>
    <x v="0"/>
    <x v="2"/>
    <x v="1"/>
    <s v="modesg_param_sfics_taxon_europeia"/>
    <s v="dscrc"/>
    <x v="5"/>
    <s v="2.2 Em especificação"/>
    <m/>
    <s v="Package X"/>
    <s v="Package X"/>
    <m/>
    <s v=""/>
    <s v=""/>
    <s v=""/>
    <m/>
    <m/>
    <m/>
    <m/>
    <m/>
    <x v="0"/>
    <s v="RC"/>
  </r>
  <r>
    <x v="0"/>
    <x v="2"/>
    <x v="1"/>
    <s v="modesg_param_sfics_taxon_europeia"/>
    <s v="comite"/>
    <x v="5"/>
    <s v="2.2 Em especificação"/>
    <m/>
    <s v="Package X"/>
    <s v="Package X"/>
    <m/>
    <s v=""/>
    <s v=""/>
    <s v=""/>
    <m/>
    <m/>
    <m/>
    <m/>
    <m/>
    <x v="0"/>
    <s v="RC"/>
  </r>
  <r>
    <x v="0"/>
    <x v="2"/>
    <x v="1"/>
    <s v="modesg_param_sfics_taxon_europeia"/>
    <s v="data_aprvc"/>
    <x v="5"/>
    <s v="2.2 Em especificação"/>
    <m/>
    <s v="Package X"/>
    <s v="Package X"/>
    <m/>
    <s v=""/>
    <s v=""/>
    <s v=""/>
    <m/>
    <m/>
    <m/>
    <m/>
    <m/>
    <x v="0"/>
    <s v="RC"/>
  </r>
  <r>
    <x v="0"/>
    <x v="2"/>
    <x v="1"/>
    <s v="modesg_param_sfics_taxon_europeia"/>
    <s v="data_inicial"/>
    <x v="5"/>
    <s v="2.2 Em especificação"/>
    <m/>
    <s v="Package X"/>
    <s v="Package X"/>
    <m/>
    <s v=""/>
    <s v=""/>
    <s v=""/>
    <m/>
    <m/>
    <m/>
    <m/>
    <m/>
    <x v="0"/>
    <s v="RC"/>
  </r>
  <r>
    <x v="0"/>
    <x v="2"/>
    <x v="1"/>
    <s v="modesg_param_sfics_taxon_europeia"/>
    <s v="data_final"/>
    <x v="5"/>
    <s v="2.2 Em especificação"/>
    <m/>
    <s v="Package X"/>
    <s v="Package X"/>
    <m/>
    <s v=""/>
    <s v=""/>
    <s v=""/>
    <m/>
    <m/>
    <m/>
    <m/>
    <m/>
    <x v="0"/>
    <s v="RC"/>
  </r>
  <r>
    <x v="0"/>
    <x v="2"/>
    <x v="1"/>
    <s v="modesg_param_sfics_taxon_europeia"/>
    <s v="zcliente"/>
    <x v="5"/>
    <s v="2.2 Em especificação"/>
    <m/>
    <s v="Package X"/>
    <s v="Package X"/>
    <m/>
    <s v=""/>
    <s v=""/>
    <s v=""/>
    <m/>
    <m/>
    <m/>
    <m/>
    <m/>
    <x v="0"/>
    <s v="RC"/>
  </r>
  <r>
    <x v="0"/>
    <x v="2"/>
    <x v="1"/>
    <s v="modesg_param_sfics_taxon_europeia"/>
    <s v="cempcta"/>
    <x v="5"/>
    <s v="2.2 Em especificação"/>
    <m/>
    <s v="Package X"/>
    <s v="Package X"/>
    <m/>
    <s v=""/>
    <s v=""/>
    <s v=""/>
    <m/>
    <m/>
    <m/>
    <m/>
    <m/>
    <x v="2"/>
    <s v="RC"/>
  </r>
  <r>
    <x v="0"/>
    <x v="2"/>
    <x v="1"/>
    <s v="modesg_param_sfics_taxon_europeia"/>
    <s v="ckbalcao"/>
    <x v="5"/>
    <s v="2.2 Em especificação"/>
    <m/>
    <s v="Package X"/>
    <s v="Package X"/>
    <m/>
    <s v=""/>
    <s v=""/>
    <s v=""/>
    <m/>
    <m/>
    <m/>
    <m/>
    <m/>
    <x v="0"/>
    <s v="RC"/>
  </r>
  <r>
    <x v="0"/>
    <x v="2"/>
    <x v="1"/>
    <s v="modesg_param_sfics_taxon_europeia"/>
    <s v="cknumcta"/>
    <x v="5"/>
    <s v="2.2 Em especificação"/>
    <m/>
    <s v="Package X"/>
    <s v="Package X"/>
    <m/>
    <s v=""/>
    <s v=""/>
    <s v=""/>
    <m/>
    <m/>
    <m/>
    <m/>
    <m/>
    <x v="0"/>
    <s v="RC"/>
  </r>
  <r>
    <x v="0"/>
    <x v="2"/>
    <x v="1"/>
    <s v="modesg_param_sfics_taxon_europeia"/>
    <s v="zdeposit"/>
    <x v="5"/>
    <s v="2.2 Em especificação"/>
    <m/>
    <s v="Package X"/>
    <s v="Package X"/>
    <m/>
    <s v=""/>
    <s v=""/>
    <s v=""/>
    <m/>
    <m/>
    <m/>
    <m/>
    <m/>
    <x v="0"/>
    <s v="RC"/>
  </r>
  <r>
    <x v="0"/>
    <x v="2"/>
    <x v="1"/>
    <s v="modesg_param_sfics_taxon_europeia"/>
    <s v="ckmetamis"/>
    <x v="5"/>
    <s v="2.2 Em especificação"/>
    <m/>
    <s v="Package X"/>
    <s v="Package X"/>
    <m/>
    <s v=""/>
    <s v=""/>
    <s v=""/>
    <m/>
    <m/>
    <m/>
    <m/>
    <m/>
    <x v="0"/>
    <s v="RC"/>
  </r>
  <r>
    <x v="0"/>
    <x v="2"/>
    <x v="1"/>
    <s v="modesg_param_sfics_taxon_europeia"/>
    <s v="ckprodmi"/>
    <x v="5"/>
    <s v="2.2 Em especificação"/>
    <m/>
    <s v="Package X"/>
    <s v="Package X"/>
    <m/>
    <s v=""/>
    <s v=""/>
    <s v=""/>
    <m/>
    <m/>
    <m/>
    <m/>
    <m/>
    <x v="0"/>
    <s v="RC"/>
  </r>
  <r>
    <x v="0"/>
    <x v="2"/>
    <x v="1"/>
    <s v="modesg_param_sfics_taxon_europeia"/>
    <s v="cmetanseg"/>
    <x v="5"/>
    <s v="2.2 Em especificação"/>
    <m/>
    <s v="Package X"/>
    <s v="Package X"/>
    <m/>
    <s v=""/>
    <s v=""/>
    <s v=""/>
    <m/>
    <m/>
    <m/>
    <m/>
    <m/>
    <x v="0"/>
    <s v="RC"/>
  </r>
  <r>
    <x v="0"/>
    <x v="2"/>
    <x v="1"/>
    <s v="modesg_param_sfics_taxon_europeia"/>
    <s v="epc"/>
    <x v="5"/>
    <s v="2.2 Em especificação"/>
    <m/>
    <s v="Package X"/>
    <s v="Package X"/>
    <m/>
    <s v=""/>
    <s v=""/>
    <s v=""/>
    <m/>
    <m/>
    <m/>
    <m/>
    <m/>
    <x v="2"/>
    <s v="RC"/>
  </r>
  <r>
    <x v="0"/>
    <x v="2"/>
    <x v="1"/>
    <s v="modesg_param_sfics_taxon_europeia"/>
    <s v="ambito"/>
    <x v="5"/>
    <s v="2.2 Em especificação"/>
    <m/>
    <s v="Package X"/>
    <s v="Package X"/>
    <m/>
    <s v=""/>
    <s v=""/>
    <s v=""/>
    <m/>
    <m/>
    <m/>
    <m/>
    <m/>
    <x v="0"/>
    <s v="RC"/>
  </r>
  <r>
    <x v="0"/>
    <x v="2"/>
    <x v="1"/>
    <s v="modesg_param_sfics_taxon_europeia"/>
    <s v="nome_ctgr_sfics"/>
    <x v="5"/>
    <s v="2.2 Em especificação"/>
    <m/>
    <s v="Package X"/>
    <s v="Package X"/>
    <m/>
    <s v=""/>
    <s v=""/>
    <s v=""/>
    <m/>
    <m/>
    <m/>
    <m/>
    <m/>
    <x v="0"/>
    <s v="RC"/>
  </r>
  <r>
    <x v="0"/>
    <x v="2"/>
    <x v="1"/>
    <s v="modesg_param_sfics_taxon_europeia"/>
    <s v="montante_pndrc"/>
    <x v="5"/>
    <s v="2.2 Em especificação"/>
    <m/>
    <s v="Package X"/>
    <s v="Package X"/>
    <m/>
    <s v=""/>
    <s v=""/>
    <s v=""/>
    <m/>
    <m/>
    <m/>
    <m/>
    <m/>
    <x v="2"/>
    <s v="RC"/>
  </r>
  <r>
    <x v="0"/>
    <x v="2"/>
    <x v="1"/>
    <s v="modesg_param_sfics_taxon_europeia"/>
    <s v="contraparte"/>
    <x v="5"/>
    <s v="2.2 Em especificação"/>
    <m/>
    <s v="Package X"/>
    <s v="Package X"/>
    <m/>
    <s v=""/>
    <s v=""/>
    <s v=""/>
    <m/>
    <m/>
    <m/>
    <m/>
    <m/>
    <x v="2"/>
    <s v="RC"/>
  </r>
  <r>
    <x v="0"/>
    <x v="2"/>
    <x v="1"/>
    <s v="modesg_param_sfics_taxon_europeia"/>
    <s v="flag_project_finance"/>
    <x v="5"/>
    <s v="2.2 Em especificação"/>
    <m/>
    <s v="Package X"/>
    <s v="Package X"/>
    <m/>
    <s v=""/>
    <s v=""/>
    <s v=""/>
    <m/>
    <m/>
    <m/>
    <m/>
    <m/>
    <x v="2"/>
    <s v="RC"/>
  </r>
  <r>
    <x v="0"/>
    <x v="2"/>
    <x v="1"/>
    <s v="modesg_param_sfics_taxon_europeia"/>
    <s v="cgarante_bem"/>
    <x v="5"/>
    <s v="2.2 Em especificação"/>
    <m/>
    <s v="Package X"/>
    <s v="Package X"/>
    <m/>
    <s v=""/>
    <s v=""/>
    <s v=""/>
    <m/>
    <m/>
    <m/>
    <m/>
    <m/>
    <x v="2"/>
    <s v="RC"/>
  </r>
  <r>
    <x v="0"/>
    <x v="2"/>
    <x v="1"/>
    <s v="modesg_param_sfics_taxon_europeia"/>
    <s v="prdt_sprdt"/>
    <x v="5"/>
    <s v="2.2 Em especificação"/>
    <m/>
    <s v="Package X"/>
    <s v="Package X"/>
    <m/>
    <s v=""/>
    <s v=""/>
    <s v=""/>
    <m/>
    <m/>
    <m/>
    <m/>
    <m/>
    <x v="2"/>
    <s v="RC"/>
  </r>
  <r>
    <x v="0"/>
    <x v="2"/>
    <x v="1"/>
    <s v="modesg_param_sfics_taxon_europeia"/>
    <s v="flg_csrd"/>
    <x v="5"/>
    <s v="2.2 Em especificação"/>
    <m/>
    <s v="Package X"/>
    <s v="Package X"/>
    <m/>
    <s v=""/>
    <s v=""/>
    <s v=""/>
    <m/>
    <m/>
    <m/>
    <m/>
    <m/>
    <x v="2"/>
    <s v="RC"/>
  </r>
  <r>
    <x v="0"/>
    <x v="2"/>
    <x v="1"/>
    <s v="modesg_param_sfics_taxon_europeia"/>
    <s v="combustivel"/>
    <x v="5"/>
    <s v="2.2 Em especificação"/>
    <m/>
    <s v="Package X"/>
    <s v="Package X"/>
    <m/>
    <s v=""/>
    <s v=""/>
    <s v=""/>
    <m/>
    <m/>
    <m/>
    <m/>
    <m/>
    <x v="2"/>
    <s v="RC"/>
  </r>
  <r>
    <x v="0"/>
    <x v="2"/>
    <x v="1"/>
    <s v="modesg_param_sfics_taxon_europeia"/>
    <s v="co2"/>
    <x v="5"/>
    <s v="2.2 Em especificação"/>
    <m/>
    <s v="Package X"/>
    <s v="Package X"/>
    <m/>
    <s v=""/>
    <s v=""/>
    <s v=""/>
    <m/>
    <m/>
    <m/>
    <m/>
    <m/>
    <x v="2"/>
    <s v="RC"/>
  </r>
  <r>
    <x v="0"/>
    <x v="2"/>
    <x v="1"/>
    <s v="modesg_param_sfics_taxon_europeia"/>
    <s v="cfamilia"/>
    <x v="5"/>
    <s v="2.2 Em especificação"/>
    <m/>
    <s v="Package X"/>
    <s v="Package X"/>
    <m/>
    <s v=""/>
    <s v=""/>
    <s v=""/>
    <m/>
    <m/>
    <m/>
    <m/>
    <m/>
    <x v="2"/>
    <s v="RC"/>
  </r>
  <r>
    <x v="0"/>
    <x v="2"/>
    <x v="1"/>
    <s v="modesg_param_sfics_taxon_europeia"/>
    <s v="flg_rsc_fsc_crnc"/>
    <x v="5"/>
    <s v="2.2 Em especificação"/>
    <m/>
    <s v="Package X"/>
    <s v="Package X"/>
    <m/>
    <s v=""/>
    <s v=""/>
    <s v=""/>
    <m/>
    <m/>
    <m/>
    <m/>
    <m/>
    <x v="0"/>
    <s v="RC"/>
  </r>
  <r>
    <x v="0"/>
    <x v="2"/>
    <x v="1"/>
    <s v="modesg_param_sfics_taxon_europeia"/>
    <s v="flg_rsc_fsc_agd"/>
    <x v="5"/>
    <s v="2.2 Em especificação"/>
    <m/>
    <s v="Package X"/>
    <s v="Package X"/>
    <m/>
    <s v=""/>
    <s v=""/>
    <s v=""/>
    <m/>
    <m/>
    <m/>
    <m/>
    <m/>
    <x v="0"/>
    <s v="RC"/>
  </r>
  <r>
    <x v="0"/>
    <x v="2"/>
    <x v="1"/>
    <s v="modesg_param_sfics_taxon_europeia"/>
    <s v="property_purpose_code"/>
    <x v="5"/>
    <s v="2.2 Em especificação"/>
    <m/>
    <s v="Package X"/>
    <s v="Package X"/>
    <m/>
    <s v=""/>
    <s v=""/>
    <s v=""/>
    <m/>
    <m/>
    <m/>
    <m/>
    <m/>
    <x v="2"/>
    <s v="RC"/>
  </r>
  <r>
    <x v="0"/>
    <x v="2"/>
    <x v="1"/>
    <s v="modesg_param_sfics_taxon_europeia"/>
    <s v="dabertur"/>
    <x v="5"/>
    <s v="2.2 Em especificação"/>
    <m/>
    <s v="Package X"/>
    <s v="Package X"/>
    <m/>
    <s v=""/>
    <s v=""/>
    <s v=""/>
    <m/>
    <m/>
    <m/>
    <m/>
    <m/>
    <x v="1"/>
    <s v="RC"/>
  </r>
  <r>
    <x v="0"/>
    <x v="2"/>
    <x v="1"/>
    <s v="modesg_param_sfics_taxon_europeia"/>
    <s v="tipo_eqp"/>
    <x v="5"/>
    <s v="2.2 Em especificação"/>
    <m/>
    <s v="Package X"/>
    <s v="Package X"/>
    <m/>
    <s v=""/>
    <s v=""/>
    <s v=""/>
    <m/>
    <m/>
    <m/>
    <m/>
    <m/>
    <x v="1"/>
    <s v="RC"/>
  </r>
  <r>
    <x v="0"/>
    <x v="2"/>
    <x v="1"/>
    <s v="modesg_param_sfics_taxon_europeia"/>
    <s v="construction_year"/>
    <x v="5"/>
    <s v="2.2 Em especificação"/>
    <m/>
    <s v="Package X"/>
    <s v="Package X"/>
    <m/>
    <s v=""/>
    <s v=""/>
    <s v=""/>
    <m/>
    <m/>
    <m/>
    <m/>
    <m/>
    <x v="0"/>
    <s v="RC"/>
  </r>
  <r>
    <x v="0"/>
    <x v="2"/>
    <x v="1"/>
    <s v="modesg_param_sfics_taxon_europeia"/>
    <s v="ref_date"/>
    <x v="5"/>
    <s v="2.2 Em especificação"/>
    <m/>
    <s v="Package X"/>
    <s v="Package X"/>
    <m/>
    <s v=""/>
    <s v=""/>
    <s v=""/>
    <m/>
    <m/>
    <m/>
    <m/>
    <m/>
    <x v="2"/>
    <s v="RC"/>
  </r>
  <r>
    <x v="0"/>
    <x v="2"/>
    <x v="1"/>
    <s v="modesg_param_sfics_taxon_europeia"/>
    <s v="ordem"/>
    <x v="1"/>
    <s v="0. Cancelado"/>
    <m/>
    <m/>
    <m/>
    <m/>
    <m/>
    <m/>
    <m/>
    <m/>
    <m/>
    <m/>
    <m/>
    <m/>
    <x v="0"/>
    <m/>
  </r>
  <r>
    <x v="0"/>
    <x v="2"/>
    <x v="1"/>
    <s v="modesg_param_sfics_taxon_europeia"/>
    <s v="cfinalidad"/>
    <x v="5"/>
    <s v="2.2 Em especificação"/>
    <m/>
    <m/>
    <m/>
    <m/>
    <m/>
    <m/>
    <m/>
    <m/>
    <m/>
    <m/>
    <m/>
    <m/>
    <x v="0"/>
    <m/>
  </r>
  <r>
    <x v="0"/>
    <x v="2"/>
    <x v="1"/>
    <s v="modesg_param_sfics_taxon_europeia"/>
    <s v="nome_purpose_esg"/>
    <x v="1"/>
    <s v="0. Cancelado"/>
    <m/>
    <m/>
    <m/>
    <m/>
    <m/>
    <m/>
    <m/>
    <m/>
    <m/>
    <m/>
    <m/>
    <m/>
    <x v="0"/>
    <m/>
  </r>
  <r>
    <x v="0"/>
    <x v="2"/>
    <x v="1"/>
    <s v="modesg_param_sfics_taxon_europeia"/>
    <s v="sst_indctr_aux"/>
    <x v="5"/>
    <m/>
    <m/>
    <m/>
    <m/>
    <m/>
    <s v=""/>
    <s v=""/>
    <s v=""/>
    <m/>
    <m/>
    <m/>
    <m/>
    <m/>
    <x v="3"/>
    <m/>
  </r>
  <r>
    <x v="0"/>
    <x v="2"/>
    <x v="1"/>
    <s v="modesg_param_sfics_taxon_europeia"/>
    <s v="dominio"/>
    <x v="1"/>
    <s v="0. Cancelado"/>
    <m/>
    <m/>
    <m/>
    <m/>
    <m/>
    <m/>
    <m/>
    <m/>
    <m/>
    <m/>
    <m/>
    <m/>
    <x v="0"/>
    <m/>
  </r>
  <r>
    <x v="0"/>
    <x v="2"/>
    <x v="1"/>
    <s v="modesg_param_sfics_taxon_europeia"/>
    <s v="quality_score"/>
    <x v="5"/>
    <s v="2.2 Em especificação"/>
    <m/>
    <s v="Package X"/>
    <s v="Package X"/>
    <m/>
    <s v=""/>
    <s v=""/>
    <s v=""/>
    <m/>
    <m/>
    <m/>
    <m/>
    <m/>
    <x v="2"/>
    <s v="RC"/>
  </r>
  <r>
    <x v="0"/>
    <x v="2"/>
    <x v="1"/>
    <s v="modesg_param_sfics_taxon_europeia"/>
    <s v="primary_energy_req_value"/>
    <x v="5"/>
    <s v="2.2 Em especificação"/>
    <m/>
    <s v="Package X"/>
    <s v="Package X"/>
    <m/>
    <s v=""/>
    <s v=""/>
    <s v=""/>
    <m/>
    <m/>
    <m/>
    <m/>
    <m/>
    <x v="0"/>
    <s v="RC"/>
  </r>
  <r>
    <x v="0"/>
    <x v="2"/>
    <x v="1"/>
    <s v="modesg_param_sfics_taxon_europeia"/>
    <s v="net_floor_area"/>
    <x v="5"/>
    <s v="2.2 Em especificação"/>
    <m/>
    <s v="Package X"/>
    <s v="Package X"/>
    <m/>
    <s v=""/>
    <s v=""/>
    <s v=""/>
    <m/>
    <m/>
    <m/>
    <m/>
    <m/>
    <x v="0"/>
    <s v="RC"/>
  </r>
  <r>
    <x v="0"/>
    <x v="2"/>
    <x v="1"/>
    <s v="modesg_param_sfics_taxon_europeia"/>
    <s v="nome_purpose_esg_nalinh_tax"/>
    <x v="5"/>
    <s v="2.2 Em especificação"/>
    <m/>
    <s v="Package X"/>
    <s v="Package X"/>
    <m/>
    <s v=""/>
    <s v=""/>
    <s v=""/>
    <m/>
    <m/>
    <m/>
    <m/>
    <m/>
    <x v="1"/>
    <s v="RC"/>
  </r>
  <r>
    <x v="0"/>
    <x v="2"/>
    <x v="1"/>
    <s v="modesg_param_sfics_taxon_europeia"/>
    <s v="nome_purpose_esg_alinh_tax"/>
    <x v="5"/>
    <s v="2.2 Em especificação"/>
    <m/>
    <s v="Package X"/>
    <s v="Package X"/>
    <m/>
    <s v=""/>
    <s v=""/>
    <s v=""/>
    <m/>
    <m/>
    <m/>
    <m/>
    <m/>
    <x v="2"/>
    <s v="RC"/>
  </r>
  <r>
    <x v="0"/>
    <x v="2"/>
    <x v="1"/>
    <s v="modesg_param_sfics_taxon_europeia"/>
    <s v="nome_general_specific_purpose"/>
    <x v="5"/>
    <s v="2.2 Em especificação"/>
    <m/>
    <s v="Package X"/>
    <s v="Package X"/>
    <m/>
    <s v=""/>
    <s v=""/>
    <s v=""/>
    <m/>
    <m/>
    <m/>
    <m/>
    <m/>
    <x v="0"/>
    <s v="RC"/>
  </r>
  <r>
    <x v="0"/>
    <x v="2"/>
    <x v="1"/>
    <s v="modesg_param_sfics_taxon_europeia"/>
    <s v="nome_specific_eligible"/>
    <x v="5"/>
    <s v="2.2 Em especificação"/>
    <m/>
    <s v="Package X"/>
    <s v="Package X"/>
    <m/>
    <s v=""/>
    <s v=""/>
    <s v=""/>
    <m/>
    <m/>
    <m/>
    <m/>
    <m/>
    <x v="0"/>
    <s v="RC"/>
  </r>
  <r>
    <x v="0"/>
    <x v="2"/>
    <x v="1"/>
    <s v="modesg_param_sfics_taxon_europeia"/>
    <s v="nome_specific_sustainable"/>
    <x v="5"/>
    <s v="2.2 Em especificação"/>
    <m/>
    <s v="Package X"/>
    <s v="Package X"/>
    <m/>
    <s v=""/>
    <s v=""/>
    <s v=""/>
    <m/>
    <m/>
    <m/>
    <m/>
    <m/>
    <x v="0"/>
    <s v="RC"/>
  </r>
  <r>
    <x v="0"/>
    <x v="2"/>
    <x v="0"/>
    <s v="modesg_inp_emss_vcls"/>
    <s v="n.a."/>
    <x v="2"/>
    <s v="1. Concluído"/>
    <m/>
    <m/>
    <m/>
    <m/>
    <s v=""/>
    <s v=""/>
    <s v=""/>
    <m/>
    <m/>
    <m/>
    <m/>
    <m/>
    <x v="0"/>
    <m/>
  </r>
  <r>
    <x v="0"/>
    <x v="2"/>
    <x v="0"/>
    <s v="modesg_inp_km_medios_emss_vcls"/>
    <s v="n.a."/>
    <x v="2"/>
    <s v="1. Concluído"/>
    <m/>
    <m/>
    <m/>
    <m/>
    <s v=""/>
    <s v=""/>
    <s v=""/>
    <m/>
    <m/>
    <m/>
    <m/>
    <m/>
    <x v="0"/>
    <m/>
  </r>
  <r>
    <x v="0"/>
    <x v="2"/>
    <x v="0"/>
    <s v="modesg_inp_empr_excl_paris"/>
    <s v="n.a."/>
    <x v="2"/>
    <s v="1. Concluído"/>
    <m/>
    <m/>
    <m/>
    <m/>
    <s v=""/>
    <s v=""/>
    <s v=""/>
    <m/>
    <m/>
    <m/>
    <m/>
    <m/>
    <x v="0"/>
    <m/>
  </r>
  <r>
    <x v="0"/>
    <x v="2"/>
    <x v="0"/>
    <s v="modesg_inp_nfrd_alinhamento_tax"/>
    <s v="n.a."/>
    <x v="2"/>
    <s v="1. Concluído"/>
    <m/>
    <m/>
    <m/>
    <m/>
    <s v=""/>
    <s v=""/>
    <s v=""/>
    <m/>
    <m/>
    <m/>
    <m/>
    <m/>
    <x v="0"/>
    <m/>
  </r>
  <r>
    <x v="0"/>
    <x v="2"/>
    <x v="0"/>
    <s v="modesg_inp_risco_fisico"/>
    <s v="n.a."/>
    <x v="2"/>
    <s v="1. Concluído"/>
    <m/>
    <m/>
    <m/>
    <m/>
    <s v=""/>
    <s v=""/>
    <s v=""/>
    <m/>
    <m/>
    <m/>
    <m/>
    <m/>
    <x v="0"/>
    <m/>
  </r>
  <r>
    <x v="0"/>
    <x v="2"/>
    <x v="0"/>
    <s v="modesg_inp_emss_scib"/>
    <s v="n.a."/>
    <x v="2"/>
    <s v="1. Concluído"/>
    <m/>
    <m/>
    <m/>
    <m/>
    <s v=""/>
    <s v=""/>
    <s v=""/>
    <m/>
    <m/>
    <m/>
    <m/>
    <m/>
    <x v="0"/>
    <m/>
  </r>
  <r>
    <x v="0"/>
    <x v="2"/>
    <x v="0"/>
    <s v="modesg_inp_emss_nace"/>
    <s v="n.a."/>
    <x v="2"/>
    <s v="1. Concluído"/>
    <m/>
    <m/>
    <m/>
    <s v="Package X"/>
    <s v=""/>
    <s v=""/>
    <s v=""/>
    <m/>
    <m/>
    <m/>
    <m/>
    <m/>
    <x v="0"/>
    <m/>
  </r>
  <r>
    <x v="0"/>
    <x v="2"/>
    <x v="0"/>
    <s v="modesg_inp_emss_bens_imoveis"/>
    <s v="n.a."/>
    <x v="2"/>
    <s v="1. Concluído"/>
    <m/>
    <m/>
    <m/>
    <m/>
    <s v=""/>
    <s v=""/>
    <s v=""/>
    <m/>
    <m/>
    <m/>
    <m/>
    <m/>
    <x v="0"/>
    <m/>
  </r>
  <r>
    <x v="0"/>
    <x v="2"/>
    <x v="1"/>
    <s v="modesg_inp_emss_vcls"/>
    <s v="ref_date"/>
    <x v="2"/>
    <s v="1. Concluído"/>
    <m/>
    <m/>
    <m/>
    <m/>
    <s v=""/>
    <s v=""/>
    <s v=""/>
    <m/>
    <m/>
    <m/>
    <m/>
    <m/>
    <x v="0"/>
    <m/>
  </r>
  <r>
    <x v="0"/>
    <x v="2"/>
    <x v="1"/>
    <s v="modesg_inp_emss_vcls"/>
    <s v="nome_regiao"/>
    <x v="2"/>
    <s v="1. Concluído"/>
    <m/>
    <m/>
    <m/>
    <m/>
    <s v=""/>
    <s v=""/>
    <s v=""/>
    <m/>
    <m/>
    <m/>
    <m/>
    <m/>
    <x v="0"/>
    <m/>
  </r>
  <r>
    <x v="0"/>
    <x v="2"/>
    <x v="1"/>
    <s v="modesg_inp_emss_vcls"/>
    <s v="nome_pais"/>
    <x v="2"/>
    <s v="1. Concluído"/>
    <m/>
    <m/>
    <m/>
    <m/>
    <s v=""/>
    <s v=""/>
    <s v=""/>
    <m/>
    <m/>
    <m/>
    <m/>
    <m/>
    <x v="0"/>
    <m/>
  </r>
  <r>
    <x v="0"/>
    <x v="2"/>
    <x v="1"/>
    <s v="modesg_inp_emss_vcls"/>
    <s v="nome_estado"/>
    <x v="2"/>
    <s v="1. Concluído"/>
    <m/>
    <m/>
    <m/>
    <m/>
    <s v=""/>
    <s v=""/>
    <s v=""/>
    <m/>
    <m/>
    <m/>
    <m/>
    <m/>
    <x v="0"/>
    <m/>
  </r>
  <r>
    <x v="0"/>
    <x v="2"/>
    <x v="1"/>
    <s v="modesg_inp_emss_vcls"/>
    <s v="tipo_veiculo"/>
    <x v="2"/>
    <s v="1. Concluído"/>
    <m/>
    <m/>
    <m/>
    <m/>
    <s v=""/>
    <s v=""/>
    <s v=""/>
    <m/>
    <m/>
    <m/>
    <m/>
    <m/>
    <x v="0"/>
    <m/>
  </r>
  <r>
    <x v="0"/>
    <x v="2"/>
    <x v="1"/>
    <s v="modesg_inp_emss_vcls"/>
    <s v="tipo_motor"/>
    <x v="2"/>
    <s v="1. Concluído"/>
    <m/>
    <m/>
    <m/>
    <m/>
    <s v=""/>
    <s v=""/>
    <s v=""/>
    <m/>
    <m/>
    <m/>
    <m/>
    <m/>
    <x v="0"/>
    <m/>
  </r>
  <r>
    <x v="0"/>
    <x v="2"/>
    <x v="1"/>
    <s v="modesg_inp_emss_vcls"/>
    <s v="marca"/>
    <x v="2"/>
    <s v="1. Concluído"/>
    <m/>
    <m/>
    <m/>
    <m/>
    <s v=""/>
    <s v=""/>
    <s v=""/>
    <m/>
    <m/>
    <m/>
    <m/>
    <m/>
    <x v="0"/>
    <m/>
  </r>
  <r>
    <x v="0"/>
    <x v="2"/>
    <x v="1"/>
    <s v="modesg_inp_emss_vcls"/>
    <s v="modelo"/>
    <x v="2"/>
    <s v="1. Concluído"/>
    <m/>
    <m/>
    <m/>
    <m/>
    <s v=""/>
    <s v=""/>
    <s v=""/>
    <m/>
    <m/>
    <m/>
    <m/>
    <m/>
    <x v="0"/>
    <m/>
  </r>
  <r>
    <x v="0"/>
    <x v="2"/>
    <x v="1"/>
    <s v="modesg_inp_emss_vcls"/>
    <s v="subgrupo"/>
    <x v="2"/>
    <s v="1. Concluído"/>
    <m/>
    <m/>
    <m/>
    <m/>
    <s v=""/>
    <s v=""/>
    <s v=""/>
    <m/>
    <m/>
    <m/>
    <m/>
    <m/>
    <x v="0"/>
    <m/>
  </r>
  <r>
    <x v="0"/>
    <x v="2"/>
    <x v="1"/>
    <s v="modesg_inp_emss_vcls"/>
    <s v="nome_unidade_funcional"/>
    <x v="2"/>
    <s v="1. Concluído"/>
    <m/>
    <m/>
    <m/>
    <m/>
    <s v=""/>
    <s v=""/>
    <s v=""/>
    <m/>
    <m/>
    <m/>
    <m/>
    <m/>
    <x v="0"/>
    <m/>
  </r>
  <r>
    <x v="0"/>
    <x v="2"/>
    <x v="1"/>
    <s v="modesg_inp_emss_vcls"/>
    <s v="unidade_funcional"/>
    <x v="2"/>
    <s v="1. Concluído"/>
    <m/>
    <m/>
    <m/>
    <m/>
    <s v=""/>
    <s v=""/>
    <s v=""/>
    <m/>
    <m/>
    <m/>
    <m/>
    <m/>
    <x v="0"/>
    <m/>
  </r>
  <r>
    <x v="0"/>
    <x v="2"/>
    <x v="1"/>
    <s v="modesg_inp_emss_vcls"/>
    <s v="nome_fator_emissao"/>
    <x v="2"/>
    <s v="1. Concluído"/>
    <m/>
    <m/>
    <m/>
    <m/>
    <s v=""/>
    <s v=""/>
    <s v=""/>
    <m/>
    <m/>
    <m/>
    <m/>
    <m/>
    <x v="0"/>
    <m/>
  </r>
  <r>
    <x v="0"/>
    <x v="2"/>
    <x v="1"/>
    <s v="modesg_inp_emss_vcls"/>
    <s v="unidade_fator_de_emissao"/>
    <x v="2"/>
    <s v="1. Concluído"/>
    <m/>
    <m/>
    <m/>
    <m/>
    <s v=""/>
    <s v=""/>
    <s v=""/>
    <m/>
    <m/>
    <m/>
    <m/>
    <m/>
    <x v="0"/>
    <m/>
  </r>
  <r>
    <x v="0"/>
    <x v="2"/>
    <x v="1"/>
    <s v="modesg_inp_emss_vcls"/>
    <s v="score_qualidade"/>
    <x v="2"/>
    <s v="1. Concluído"/>
    <m/>
    <m/>
    <m/>
    <m/>
    <s v=""/>
    <s v=""/>
    <s v=""/>
    <m/>
    <m/>
    <m/>
    <m/>
    <m/>
    <x v="0"/>
    <m/>
  </r>
  <r>
    <x v="0"/>
    <x v="2"/>
    <x v="1"/>
    <s v="modesg_inp_emss_vcls"/>
    <s v="scp1_ftr_emss"/>
    <x v="2"/>
    <s v="1. Concluído"/>
    <m/>
    <m/>
    <m/>
    <m/>
    <s v=""/>
    <s v=""/>
    <s v=""/>
    <m/>
    <m/>
    <m/>
    <m/>
    <m/>
    <x v="0"/>
    <m/>
  </r>
  <r>
    <x v="0"/>
    <x v="2"/>
    <x v="1"/>
    <s v="modesg_inp_emss_vcls"/>
    <s v="scp2_ftr_emss"/>
    <x v="2"/>
    <s v="1. Concluído"/>
    <m/>
    <m/>
    <m/>
    <m/>
    <s v=""/>
    <s v=""/>
    <s v=""/>
    <m/>
    <m/>
    <m/>
    <m/>
    <m/>
    <x v="0"/>
    <m/>
  </r>
  <r>
    <x v="0"/>
    <x v="2"/>
    <x v="1"/>
    <s v="modesg_inp_emss_vcls"/>
    <s v="scp3_ftr_emss"/>
    <x v="2"/>
    <s v="1. Concluído"/>
    <m/>
    <m/>
    <m/>
    <m/>
    <s v=""/>
    <s v=""/>
    <s v=""/>
    <m/>
    <m/>
    <m/>
    <m/>
    <m/>
    <x v="0"/>
    <m/>
  </r>
  <r>
    <x v="0"/>
    <x v="2"/>
    <x v="1"/>
    <s v="modesg_inp_km_medios_emss_vcls"/>
    <s v="ref_date"/>
    <x v="2"/>
    <s v="1. Concluído"/>
    <m/>
    <m/>
    <m/>
    <m/>
    <s v=""/>
    <s v=""/>
    <s v=""/>
    <m/>
    <m/>
    <m/>
    <m/>
    <m/>
    <x v="0"/>
    <m/>
  </r>
  <r>
    <x v="0"/>
    <x v="2"/>
    <x v="1"/>
    <s v="modesg_inp_km_medios_emss_vcls"/>
    <s v="nome_pais"/>
    <x v="2"/>
    <s v="1. Concluído"/>
    <m/>
    <m/>
    <m/>
    <m/>
    <s v=""/>
    <s v=""/>
    <s v=""/>
    <m/>
    <m/>
    <m/>
    <m/>
    <m/>
    <x v="0"/>
    <m/>
  </r>
  <r>
    <x v="0"/>
    <x v="2"/>
    <x v="1"/>
    <s v="modesg_inp_km_medios_emss_vcls"/>
    <s v="tipo_vcl"/>
    <x v="2"/>
    <s v="1. Concluído"/>
    <m/>
    <m/>
    <m/>
    <m/>
    <s v=""/>
    <s v=""/>
    <s v=""/>
    <m/>
    <m/>
    <m/>
    <m/>
    <m/>
    <x v="0"/>
    <m/>
  </r>
  <r>
    <x v="0"/>
    <x v="2"/>
    <x v="1"/>
    <s v="modesg_inp_km_medios_emss_vcls"/>
    <s v="tipo_motor"/>
    <x v="2"/>
    <s v="1. Concluído"/>
    <m/>
    <m/>
    <m/>
    <m/>
    <s v=""/>
    <s v=""/>
    <s v=""/>
    <m/>
    <m/>
    <m/>
    <m/>
    <m/>
    <x v="0"/>
    <m/>
  </r>
  <r>
    <x v="0"/>
    <x v="2"/>
    <x v="1"/>
    <s v="modesg_inp_km_medios_emss_vcls"/>
    <s v="subgrupo"/>
    <x v="2"/>
    <s v="1. Concluído"/>
    <m/>
    <m/>
    <m/>
    <m/>
    <s v=""/>
    <s v=""/>
    <s v=""/>
    <m/>
    <m/>
    <m/>
    <m/>
    <m/>
    <x v="0"/>
    <m/>
  </r>
  <r>
    <x v="0"/>
    <x v="2"/>
    <x v="1"/>
    <s v="modesg_inp_km_medios_emss_vcls"/>
    <s v="media_km"/>
    <x v="2"/>
    <s v="1. Concluído"/>
    <m/>
    <m/>
    <m/>
    <m/>
    <s v=""/>
    <s v=""/>
    <s v=""/>
    <m/>
    <m/>
    <m/>
    <m/>
    <m/>
    <x v="0"/>
    <m/>
  </r>
  <r>
    <x v="0"/>
    <x v="2"/>
    <x v="1"/>
    <s v="modesg_inp_empr_excl_paris"/>
    <s v="ref_date"/>
    <x v="2"/>
    <s v="1. Concluído"/>
    <m/>
    <m/>
    <m/>
    <m/>
    <s v=""/>
    <s v=""/>
    <s v=""/>
    <m/>
    <m/>
    <m/>
    <m/>
    <m/>
    <x v="0"/>
    <m/>
  </r>
  <r>
    <x v="0"/>
    <x v="2"/>
    <x v="1"/>
    <s v="modesg_inp_empr_excl_paris"/>
    <s v="isin"/>
    <x v="2"/>
    <s v="1. Concluído"/>
    <m/>
    <m/>
    <m/>
    <m/>
    <s v=""/>
    <s v=""/>
    <s v=""/>
    <m/>
    <m/>
    <m/>
    <m/>
    <m/>
    <x v="0"/>
    <m/>
  </r>
  <r>
    <x v="0"/>
    <x v="2"/>
    <x v="1"/>
    <s v="modesg_inp_empr_excl_paris"/>
    <s v="clei"/>
    <x v="2"/>
    <s v="1. Concluído"/>
    <m/>
    <m/>
    <m/>
    <m/>
    <s v=""/>
    <s v=""/>
    <s v=""/>
    <m/>
    <m/>
    <m/>
    <m/>
    <m/>
    <x v="0"/>
    <m/>
  </r>
  <r>
    <x v="0"/>
    <x v="2"/>
    <x v="1"/>
    <s v="modesg_inp_empr_excl_paris"/>
    <s v="ccli_kgl"/>
    <x v="2"/>
    <s v="1. Concluído"/>
    <m/>
    <m/>
    <m/>
    <m/>
    <s v=""/>
    <s v=""/>
    <s v=""/>
    <m/>
    <m/>
    <m/>
    <m/>
    <m/>
    <x v="0"/>
    <m/>
  </r>
  <r>
    <x v="0"/>
    <x v="2"/>
    <x v="1"/>
    <s v="modesg_inp_empr_excl_paris"/>
    <s v="nome_entidade"/>
    <x v="2"/>
    <s v="1. Concluído"/>
    <m/>
    <m/>
    <m/>
    <m/>
    <s v=""/>
    <s v=""/>
    <s v=""/>
    <m/>
    <m/>
    <m/>
    <m/>
    <m/>
    <x v="0"/>
    <m/>
  </r>
  <r>
    <x v="0"/>
    <x v="2"/>
    <x v="1"/>
    <s v="modesg_inp_empr_excl_paris"/>
    <s v="flg_scib"/>
    <x v="2"/>
    <s v="1. Concluído"/>
    <m/>
    <m/>
    <m/>
    <m/>
    <s v=""/>
    <s v=""/>
    <s v=""/>
    <m/>
    <m/>
    <m/>
    <m/>
    <m/>
    <x v="0"/>
    <m/>
  </r>
  <r>
    <x v="0"/>
    <x v="2"/>
    <x v="1"/>
    <s v="modesg_inp_empr_excl_paris"/>
    <s v="nome_pais"/>
    <x v="2"/>
    <s v="1. Concluído"/>
    <m/>
    <m/>
    <m/>
    <m/>
    <s v=""/>
    <s v=""/>
    <s v=""/>
    <m/>
    <m/>
    <m/>
    <m/>
    <m/>
    <x v="0"/>
    <m/>
  </r>
  <r>
    <x v="0"/>
    <x v="2"/>
    <x v="1"/>
    <s v="modesg_inp_nfrd_alinhamento_tax"/>
    <s v="ref_date"/>
    <x v="2"/>
    <s v="1. Concluído"/>
    <m/>
    <m/>
    <m/>
    <m/>
    <s v=""/>
    <s v=""/>
    <s v=""/>
    <m/>
    <m/>
    <m/>
    <m/>
    <m/>
    <x v="0"/>
    <m/>
  </r>
  <r>
    <x v="0"/>
    <x v="2"/>
    <x v="1"/>
    <s v="modesg_inp_nfrd_alinhamento_tax"/>
    <s v="ccli_kgl"/>
    <x v="2"/>
    <s v="1. Concluído"/>
    <m/>
    <m/>
    <m/>
    <m/>
    <s v=""/>
    <s v=""/>
    <s v=""/>
    <m/>
    <m/>
    <m/>
    <m/>
    <m/>
    <x v="0"/>
    <m/>
  </r>
  <r>
    <x v="0"/>
    <x v="2"/>
    <x v="1"/>
    <s v="modesg_inp_nfrd_alinhamento_tax"/>
    <s v="clei"/>
    <x v="2"/>
    <s v="1. Concluído"/>
    <m/>
    <m/>
    <m/>
    <m/>
    <s v=""/>
    <s v=""/>
    <s v=""/>
    <m/>
    <m/>
    <m/>
    <m/>
    <m/>
    <x v="0"/>
    <m/>
  </r>
  <r>
    <x v="0"/>
    <x v="2"/>
    <x v="1"/>
    <s v="modesg_inp_nfrd_alinhamento_tax"/>
    <s v="perm_id"/>
    <x v="2"/>
    <s v="1. Concluído"/>
    <m/>
    <m/>
    <m/>
    <m/>
    <s v=""/>
    <s v=""/>
    <s v=""/>
    <m/>
    <m/>
    <m/>
    <m/>
    <m/>
    <x v="0"/>
    <m/>
  </r>
  <r>
    <x v="0"/>
    <x v="2"/>
    <x v="1"/>
    <s v="modesg_inp_nfrd_alinhamento_tax"/>
    <s v="nome_entidade"/>
    <x v="2"/>
    <s v="1. Concluído"/>
    <m/>
    <m/>
    <m/>
    <m/>
    <s v=""/>
    <s v=""/>
    <s v=""/>
    <m/>
    <m/>
    <m/>
    <m/>
    <m/>
    <x v="0"/>
    <m/>
  </r>
  <r>
    <x v="0"/>
    <x v="2"/>
    <x v="1"/>
    <s v="modesg_inp_nfrd_alinhamento_tax"/>
    <s v="nome_pais"/>
    <x v="2"/>
    <s v="1. Concluído"/>
    <m/>
    <m/>
    <m/>
    <m/>
    <s v=""/>
    <s v=""/>
    <s v=""/>
    <m/>
    <m/>
    <m/>
    <m/>
    <m/>
    <x v="0"/>
    <m/>
  </r>
  <r>
    <x v="0"/>
    <x v="2"/>
    <x v="1"/>
    <s v="modesg_inp_nfrd_alinhamento_tax"/>
    <s v="flg_nfrd"/>
    <x v="2"/>
    <s v="1. Concluído"/>
    <m/>
    <m/>
    <m/>
    <m/>
    <s v=""/>
    <s v=""/>
    <s v=""/>
    <m/>
    <m/>
    <m/>
    <m/>
    <m/>
    <x v="0"/>
    <m/>
  </r>
  <r>
    <x v="0"/>
    <x v="2"/>
    <x v="1"/>
    <s v="modesg_inp_nfrd_alinhamento_tax"/>
    <s v="cca_trnvr_ttl_elgbl"/>
    <x v="2"/>
    <s v="1. Concluído"/>
    <m/>
    <m/>
    <m/>
    <m/>
    <s v=""/>
    <s v=""/>
    <s v=""/>
    <m/>
    <m/>
    <m/>
    <m/>
    <m/>
    <x v="0"/>
    <m/>
  </r>
  <r>
    <x v="0"/>
    <x v="2"/>
    <x v="1"/>
    <s v="modesg_inp_nfrd_alinhamento_tax"/>
    <s v="cca_trnvr_enblng_alignd"/>
    <x v="2"/>
    <s v="1. Concluído"/>
    <m/>
    <m/>
    <m/>
    <m/>
    <s v=""/>
    <s v=""/>
    <s v=""/>
    <m/>
    <m/>
    <m/>
    <m/>
    <m/>
    <x v="0"/>
    <m/>
  </r>
  <r>
    <x v="0"/>
    <x v="2"/>
    <x v="1"/>
    <s v="modesg_inp_nfrd_alinhamento_tax"/>
    <s v="cca_turnover_own_prfrmnce_algnd"/>
    <x v="2"/>
    <s v="1. Concluído"/>
    <m/>
    <m/>
    <m/>
    <m/>
    <s v=""/>
    <s v=""/>
    <s v=""/>
    <m/>
    <m/>
    <m/>
    <m/>
    <m/>
    <x v="0"/>
    <m/>
  </r>
  <r>
    <x v="0"/>
    <x v="2"/>
    <x v="1"/>
    <s v="modesg_inp_nfrd_alinhamento_tax"/>
    <s v="cca_capex_ttl_elgbl"/>
    <x v="2"/>
    <s v="1. Concluído"/>
    <m/>
    <m/>
    <m/>
    <m/>
    <s v=""/>
    <s v=""/>
    <s v=""/>
    <m/>
    <m/>
    <m/>
    <m/>
    <m/>
    <x v="0"/>
    <m/>
  </r>
  <r>
    <x v="0"/>
    <x v="2"/>
    <x v="1"/>
    <s v="modesg_inp_nfrd_alinhamento_tax"/>
    <s v="cca_capex_enblng_algnd"/>
    <x v="2"/>
    <s v="1. Concluído"/>
    <m/>
    <m/>
    <m/>
    <m/>
    <s v=""/>
    <s v=""/>
    <s v=""/>
    <m/>
    <m/>
    <m/>
    <m/>
    <m/>
    <x v="0"/>
    <m/>
  </r>
  <r>
    <x v="0"/>
    <x v="2"/>
    <x v="1"/>
    <s v="modesg_inp_nfrd_alinhamento_tax"/>
    <s v="cca_capex_own_prfrmnce_algnd"/>
    <x v="2"/>
    <s v="1. Concluído"/>
    <m/>
    <m/>
    <m/>
    <m/>
    <s v=""/>
    <s v=""/>
    <s v=""/>
    <m/>
    <m/>
    <m/>
    <m/>
    <m/>
    <x v="0"/>
    <m/>
  </r>
  <r>
    <x v="0"/>
    <x v="2"/>
    <x v="1"/>
    <s v="modesg_inp_nfrd_alinhamento_tax"/>
    <s v="ccm_trnvr_ttl_elgbl"/>
    <x v="2"/>
    <s v="1. Concluído"/>
    <m/>
    <m/>
    <m/>
    <m/>
    <s v=""/>
    <s v=""/>
    <s v=""/>
    <m/>
    <m/>
    <m/>
    <m/>
    <m/>
    <x v="0"/>
    <m/>
  </r>
  <r>
    <x v="0"/>
    <x v="2"/>
    <x v="1"/>
    <s v="modesg_inp_nfrd_alinhamento_tax"/>
    <s v="ccm_trnvr_enblng_algnd"/>
    <x v="2"/>
    <s v="1. Concluído"/>
    <m/>
    <m/>
    <m/>
    <m/>
    <s v=""/>
    <s v=""/>
    <s v=""/>
    <m/>
    <m/>
    <m/>
    <m/>
    <m/>
    <x v="0"/>
    <m/>
  </r>
  <r>
    <x v="0"/>
    <x v="2"/>
    <x v="1"/>
    <s v="modesg_inp_nfrd_alinhamento_tax"/>
    <s v="ccm_trnvr_trnstn_alignd"/>
    <x v="2"/>
    <s v="1. Concluído"/>
    <m/>
    <m/>
    <m/>
    <m/>
    <s v=""/>
    <s v=""/>
    <s v=""/>
    <m/>
    <m/>
    <m/>
    <m/>
    <m/>
    <x v="0"/>
    <m/>
  </r>
  <r>
    <x v="0"/>
    <x v="2"/>
    <x v="1"/>
    <s v="modesg_inp_nfrd_alinhamento_tax"/>
    <s v="ccm_trnvr_own_prfrmnce_algnd"/>
    <x v="2"/>
    <s v="1. Concluído"/>
    <m/>
    <m/>
    <m/>
    <m/>
    <s v=""/>
    <s v=""/>
    <s v=""/>
    <m/>
    <m/>
    <m/>
    <m/>
    <m/>
    <x v="0"/>
    <m/>
  </r>
  <r>
    <x v="0"/>
    <x v="2"/>
    <x v="1"/>
    <s v="modesg_inp_nfrd_alinhamento_tax"/>
    <s v="ccm_capex_ttl_elgbl"/>
    <x v="2"/>
    <s v="1. Concluído"/>
    <m/>
    <m/>
    <m/>
    <m/>
    <s v=""/>
    <s v=""/>
    <s v=""/>
    <m/>
    <m/>
    <m/>
    <m/>
    <m/>
    <x v="0"/>
    <m/>
  </r>
  <r>
    <x v="0"/>
    <x v="2"/>
    <x v="1"/>
    <s v="modesg_inp_nfrd_alinhamento_tax"/>
    <s v="ccm_capex_enblng_algnd"/>
    <x v="2"/>
    <s v="1. Concluído"/>
    <m/>
    <m/>
    <m/>
    <m/>
    <s v=""/>
    <s v=""/>
    <s v=""/>
    <m/>
    <m/>
    <m/>
    <m/>
    <m/>
    <x v="0"/>
    <m/>
  </r>
  <r>
    <x v="0"/>
    <x v="2"/>
    <x v="1"/>
    <s v="modesg_inp_nfrd_alinhamento_tax"/>
    <s v="ccm_capex_trnstn_algnd"/>
    <x v="2"/>
    <s v="1. Concluído"/>
    <m/>
    <m/>
    <m/>
    <m/>
    <s v=""/>
    <s v=""/>
    <s v=""/>
    <m/>
    <m/>
    <m/>
    <m/>
    <m/>
    <x v="0"/>
    <m/>
  </r>
  <r>
    <x v="0"/>
    <x v="2"/>
    <x v="1"/>
    <s v="modesg_inp_nfrd_alinhamento_tax"/>
    <s v="ccm_capex_own_prfrmnce_algnd"/>
    <x v="2"/>
    <s v="1. Concluído"/>
    <m/>
    <m/>
    <m/>
    <m/>
    <s v=""/>
    <s v=""/>
    <s v=""/>
    <m/>
    <m/>
    <m/>
    <m/>
    <m/>
    <x v="0"/>
    <m/>
  </r>
  <r>
    <x v="0"/>
    <x v="2"/>
    <x v="1"/>
    <s v="modesg_inp_nfrd_alinhamento_tax"/>
    <s v="ppc_trnvr_ttl_elgbl"/>
    <x v="2"/>
    <s v="1. Concluído"/>
    <m/>
    <m/>
    <m/>
    <m/>
    <s v=""/>
    <s v=""/>
    <s v=""/>
    <m/>
    <m/>
    <m/>
    <m/>
    <m/>
    <x v="0"/>
    <m/>
  </r>
  <r>
    <x v="0"/>
    <x v="2"/>
    <x v="1"/>
    <s v="modesg_inp_nfrd_alinhamento_tax"/>
    <s v="ppc_turnover_own_prfrmnce_algnd"/>
    <x v="2"/>
    <s v="1. Concluído"/>
    <m/>
    <m/>
    <m/>
    <m/>
    <s v=""/>
    <s v=""/>
    <s v=""/>
    <m/>
    <m/>
    <m/>
    <m/>
    <m/>
    <x v="0"/>
    <m/>
  </r>
  <r>
    <x v="0"/>
    <x v="2"/>
    <x v="1"/>
    <s v="modesg_inp_nfrd_alinhamento_tax"/>
    <s v="ppc_capex_ttl_elgbl"/>
    <x v="2"/>
    <s v="1. Concluído"/>
    <m/>
    <m/>
    <m/>
    <m/>
    <s v=""/>
    <s v=""/>
    <s v=""/>
    <m/>
    <m/>
    <m/>
    <m/>
    <m/>
    <x v="0"/>
    <m/>
  </r>
  <r>
    <x v="0"/>
    <x v="2"/>
    <x v="1"/>
    <s v="modesg_inp_nfrd_alinhamento_tax"/>
    <s v="ppc_capex_own_prfrmnce_algnd"/>
    <x v="2"/>
    <s v="1. Concluído"/>
    <m/>
    <m/>
    <m/>
    <m/>
    <s v=""/>
    <s v=""/>
    <s v=""/>
    <m/>
    <m/>
    <m/>
    <m/>
    <m/>
    <x v="0"/>
    <m/>
  </r>
  <r>
    <x v="0"/>
    <x v="2"/>
    <x v="1"/>
    <s v="modesg_inp_nfrd_alinhamento_tax"/>
    <s v="bio_trnvr_ttl_elgbl"/>
    <x v="2"/>
    <s v="1. Concluído"/>
    <m/>
    <m/>
    <m/>
    <m/>
    <s v=""/>
    <s v=""/>
    <s v=""/>
    <m/>
    <m/>
    <m/>
    <m/>
    <m/>
    <x v="0"/>
    <m/>
  </r>
  <r>
    <x v="0"/>
    <x v="2"/>
    <x v="1"/>
    <s v="modesg_inp_nfrd_alinhamento_tax"/>
    <s v="bio_turnover_own_prfrmnce_algnd"/>
    <x v="2"/>
    <s v="1. Concluído"/>
    <m/>
    <m/>
    <m/>
    <m/>
    <s v=""/>
    <s v=""/>
    <s v=""/>
    <m/>
    <m/>
    <m/>
    <m/>
    <m/>
    <x v="0"/>
    <m/>
  </r>
  <r>
    <x v="0"/>
    <x v="2"/>
    <x v="1"/>
    <s v="modesg_inp_nfrd_alinhamento_tax"/>
    <s v="bio_capex_ttl_elgbl"/>
    <x v="2"/>
    <s v="1. Concluído"/>
    <m/>
    <m/>
    <m/>
    <m/>
    <s v=""/>
    <s v=""/>
    <s v=""/>
    <m/>
    <m/>
    <m/>
    <m/>
    <m/>
    <x v="0"/>
    <m/>
  </r>
  <r>
    <x v="0"/>
    <x v="2"/>
    <x v="1"/>
    <s v="modesg_inp_nfrd_alinhamento_tax"/>
    <s v="bio_capex_own_prfrmnce_algnd"/>
    <x v="2"/>
    <s v="1. Concluído"/>
    <m/>
    <m/>
    <m/>
    <m/>
    <s v=""/>
    <s v=""/>
    <s v=""/>
    <m/>
    <m/>
    <m/>
    <m/>
    <m/>
    <x v="0"/>
    <m/>
  </r>
  <r>
    <x v="0"/>
    <x v="2"/>
    <x v="1"/>
    <s v="modesg_inp_nfrd_alinhamento_tax"/>
    <s v="wtr_trnvr_ttl_elgbl"/>
    <x v="2"/>
    <s v="1. Concluído"/>
    <m/>
    <m/>
    <m/>
    <m/>
    <s v=""/>
    <s v=""/>
    <s v=""/>
    <m/>
    <m/>
    <m/>
    <m/>
    <m/>
    <x v="0"/>
    <m/>
  </r>
  <r>
    <x v="0"/>
    <x v="2"/>
    <x v="1"/>
    <s v="modesg_inp_nfrd_alinhamento_tax"/>
    <s v="wtr_trnvr_enblng_alignd"/>
    <x v="2"/>
    <s v="1. Concluído"/>
    <m/>
    <m/>
    <m/>
    <m/>
    <s v=""/>
    <s v=""/>
    <s v=""/>
    <m/>
    <m/>
    <m/>
    <m/>
    <m/>
    <x v="0"/>
    <m/>
  </r>
  <r>
    <x v="0"/>
    <x v="2"/>
    <x v="1"/>
    <s v="modesg_inp_nfrd_alinhamento_tax"/>
    <s v="wtr_turnover_own_prfrmnce_algnd"/>
    <x v="2"/>
    <s v="1. Concluído"/>
    <m/>
    <m/>
    <m/>
    <m/>
    <s v=""/>
    <s v=""/>
    <s v=""/>
    <m/>
    <m/>
    <m/>
    <m/>
    <m/>
    <x v="0"/>
    <m/>
  </r>
  <r>
    <x v="0"/>
    <x v="2"/>
    <x v="1"/>
    <s v="modesg_inp_nfrd_alinhamento_tax"/>
    <s v="wtr_capex_ttl_elgbl"/>
    <x v="2"/>
    <s v="1. Concluído"/>
    <m/>
    <m/>
    <m/>
    <m/>
    <s v=""/>
    <s v=""/>
    <s v=""/>
    <m/>
    <m/>
    <m/>
    <m/>
    <m/>
    <x v="0"/>
    <m/>
  </r>
  <r>
    <x v="0"/>
    <x v="2"/>
    <x v="1"/>
    <s v="modesg_inp_nfrd_alinhamento_tax"/>
    <s v="wtr_capex_enblng_algnd"/>
    <x v="2"/>
    <s v="1. Concluído"/>
    <m/>
    <m/>
    <m/>
    <m/>
    <s v=""/>
    <s v=""/>
    <s v=""/>
    <m/>
    <m/>
    <m/>
    <m/>
    <m/>
    <x v="0"/>
    <m/>
  </r>
  <r>
    <x v="0"/>
    <x v="2"/>
    <x v="1"/>
    <s v="modesg_inp_nfrd_alinhamento_tax"/>
    <s v="wtr_capex_own_prfrmnce_algnd"/>
    <x v="2"/>
    <s v="1. Concluído"/>
    <m/>
    <m/>
    <m/>
    <m/>
    <s v=""/>
    <s v=""/>
    <s v=""/>
    <m/>
    <m/>
    <m/>
    <m/>
    <m/>
    <x v="0"/>
    <m/>
  </r>
  <r>
    <x v="0"/>
    <x v="2"/>
    <x v="1"/>
    <s v="modesg_inp_nfrd_alinhamento_tax"/>
    <s v="ce_trnvr_ttl_elgbl"/>
    <x v="2"/>
    <s v="1. Concluído"/>
    <m/>
    <m/>
    <m/>
    <m/>
    <s v=""/>
    <s v=""/>
    <s v=""/>
    <m/>
    <m/>
    <m/>
    <m/>
    <m/>
    <x v="0"/>
    <m/>
  </r>
  <r>
    <x v="0"/>
    <x v="2"/>
    <x v="1"/>
    <s v="modesg_inp_nfrd_alinhamento_tax"/>
    <s v="ce_trnvr_enblng_alignd"/>
    <x v="2"/>
    <s v="1. Concluído"/>
    <m/>
    <m/>
    <m/>
    <m/>
    <s v=""/>
    <s v=""/>
    <s v=""/>
    <m/>
    <m/>
    <m/>
    <m/>
    <m/>
    <x v="0"/>
    <m/>
  </r>
  <r>
    <x v="0"/>
    <x v="2"/>
    <x v="1"/>
    <s v="modesg_inp_nfrd_alinhamento_tax"/>
    <s v="ce_turnover_own_prfrmnce_algnd"/>
    <x v="2"/>
    <s v="1. Concluído"/>
    <m/>
    <m/>
    <m/>
    <m/>
    <s v=""/>
    <s v=""/>
    <s v=""/>
    <m/>
    <m/>
    <m/>
    <m/>
    <m/>
    <x v="0"/>
    <m/>
  </r>
  <r>
    <x v="0"/>
    <x v="2"/>
    <x v="1"/>
    <s v="modesg_inp_nfrd_alinhamento_tax"/>
    <s v="ce_capex_ttl_elgbl"/>
    <x v="2"/>
    <s v="1. Concluído"/>
    <m/>
    <m/>
    <m/>
    <m/>
    <s v=""/>
    <s v=""/>
    <s v=""/>
    <m/>
    <m/>
    <m/>
    <m/>
    <m/>
    <x v="0"/>
    <m/>
  </r>
  <r>
    <x v="0"/>
    <x v="2"/>
    <x v="1"/>
    <s v="modesg_inp_nfrd_alinhamento_tax"/>
    <s v="ce_capex_enblng_algnd"/>
    <x v="2"/>
    <s v="1. Concluído"/>
    <m/>
    <m/>
    <m/>
    <m/>
    <s v=""/>
    <s v=""/>
    <s v=""/>
    <m/>
    <m/>
    <m/>
    <m/>
    <m/>
    <x v="0"/>
    <m/>
  </r>
  <r>
    <x v="0"/>
    <x v="2"/>
    <x v="1"/>
    <s v="modesg_inp_nfrd_alinhamento_tax"/>
    <s v="ce_capex_own_prfrmnce_algnd"/>
    <x v="2"/>
    <s v="1. Concluído"/>
    <m/>
    <m/>
    <m/>
    <m/>
    <s v=""/>
    <s v=""/>
    <s v=""/>
    <m/>
    <m/>
    <m/>
    <m/>
    <m/>
    <x v="0"/>
    <m/>
  </r>
  <r>
    <x v="0"/>
    <x v="2"/>
    <x v="1"/>
    <s v="modesg_inp_risco_fisico"/>
    <s v="ref_date"/>
    <x v="2"/>
    <s v="1. Concluído"/>
    <m/>
    <m/>
    <m/>
    <m/>
    <s v=""/>
    <s v=""/>
    <s v=""/>
    <m/>
    <m/>
    <m/>
    <m/>
    <m/>
    <x v="0"/>
    <m/>
  </r>
  <r>
    <x v="0"/>
    <x v="2"/>
    <x v="1"/>
    <s v="modesg_inp_risco_fisico"/>
    <s v="cod_pais"/>
    <x v="2"/>
    <s v="1. Concluído"/>
    <m/>
    <m/>
    <m/>
    <m/>
    <s v=""/>
    <s v=""/>
    <s v=""/>
    <m/>
    <m/>
    <m/>
    <m/>
    <m/>
    <x v="0"/>
    <m/>
  </r>
  <r>
    <x v="0"/>
    <x v="2"/>
    <x v="1"/>
    <s v="modesg_inp_risco_fisico"/>
    <s v="cod_nutiii"/>
    <x v="2"/>
    <s v="1. Concluído"/>
    <m/>
    <m/>
    <m/>
    <m/>
    <s v=""/>
    <s v=""/>
    <s v=""/>
    <m/>
    <m/>
    <m/>
    <m/>
    <m/>
    <x v="0"/>
    <m/>
  </r>
  <r>
    <x v="0"/>
    <x v="2"/>
    <x v="1"/>
    <s v="modesg_inp_risco_fisico"/>
    <s v="cod_nace_esg"/>
    <x v="2"/>
    <s v="1. Concluído"/>
    <m/>
    <m/>
    <m/>
    <m/>
    <s v=""/>
    <s v=""/>
    <s v=""/>
    <m/>
    <m/>
    <m/>
    <m/>
    <m/>
    <x v="0"/>
    <m/>
  </r>
  <r>
    <x v="0"/>
    <x v="2"/>
    <x v="1"/>
    <s v="modesg_inp_risco_fisico"/>
    <s v="flg_rsc_fsc_agd"/>
    <x v="2"/>
    <s v="1. Concluído"/>
    <m/>
    <m/>
    <m/>
    <m/>
    <s v=""/>
    <s v=""/>
    <s v=""/>
    <m/>
    <m/>
    <m/>
    <m/>
    <m/>
    <x v="0"/>
    <m/>
  </r>
  <r>
    <x v="0"/>
    <x v="2"/>
    <x v="1"/>
    <s v="modesg_inp_risco_fisico"/>
    <s v="flg_rsc_fsc_crnc"/>
    <x v="2"/>
    <s v="1. Concluído"/>
    <m/>
    <m/>
    <m/>
    <m/>
    <s v=""/>
    <s v=""/>
    <s v=""/>
    <m/>
    <m/>
    <m/>
    <m/>
    <m/>
    <x v="0"/>
    <m/>
  </r>
  <r>
    <x v="0"/>
    <x v="2"/>
    <x v="1"/>
    <s v="modesg_inp_risco_fisico_zipcode"/>
    <s v="cod_pais"/>
    <x v="5"/>
    <s v="6. Em implementação "/>
    <m/>
    <s v="Package 2"/>
    <s v="Package X"/>
    <m/>
    <s v=""/>
    <s v=""/>
    <s v=""/>
    <m/>
    <m/>
    <s v="Novo Projeto - Em especificação"/>
    <m/>
    <m/>
    <x v="4"/>
    <s v="HF"/>
  </r>
  <r>
    <x v="0"/>
    <x v="2"/>
    <x v="1"/>
    <s v="modesg_inp_risco_fisico_zipcode"/>
    <s v="localizacao"/>
    <x v="5"/>
    <s v="6. Em implementação "/>
    <m/>
    <s v="Package 2"/>
    <s v="Package X"/>
    <m/>
    <s v=""/>
    <s v=""/>
    <s v=""/>
    <m/>
    <m/>
    <s v="Novo Projeto - Em especificação"/>
    <m/>
    <m/>
    <x v="4"/>
    <s v="HF"/>
  </r>
  <r>
    <x v="0"/>
    <x v="2"/>
    <x v="1"/>
    <s v="modesg_inp_risco_fisico_zipcode"/>
    <s v="cod_nace_esg"/>
    <x v="5"/>
    <s v="6. Em implementação "/>
    <m/>
    <s v="Package 2"/>
    <s v="Package X"/>
    <m/>
    <s v=""/>
    <s v=""/>
    <s v=""/>
    <m/>
    <m/>
    <s v="Novo Projeto - Em especificação"/>
    <m/>
    <m/>
    <x v="4"/>
    <s v="HF"/>
  </r>
  <r>
    <x v="0"/>
    <x v="2"/>
    <x v="1"/>
    <s v="modesg_inp_risco_fisico_zipcode"/>
    <s v="flg_rsc_fsc_agd"/>
    <x v="5"/>
    <s v="6. Em implementação "/>
    <m/>
    <s v="Package 2"/>
    <s v="Package X"/>
    <m/>
    <s v=""/>
    <s v=""/>
    <s v=""/>
    <m/>
    <m/>
    <s v="Novo Projeto - Em especificação"/>
    <m/>
    <m/>
    <x v="4"/>
    <s v="HF"/>
  </r>
  <r>
    <x v="0"/>
    <x v="2"/>
    <x v="1"/>
    <s v="modesg_inp_risco_fisico_zipcode"/>
    <s v="flg_rsc_fsc_crnc"/>
    <x v="5"/>
    <s v="6. Em implementação "/>
    <m/>
    <s v="Package 2"/>
    <s v="Package X"/>
    <m/>
    <s v=""/>
    <s v=""/>
    <s v=""/>
    <m/>
    <m/>
    <s v="Novo Projeto - Em especificação"/>
    <m/>
    <m/>
    <x v="4"/>
    <s v="HF"/>
  </r>
  <r>
    <x v="0"/>
    <x v="2"/>
    <x v="1"/>
    <s v="modesg_inp_emss_scib"/>
    <s v="ref_date"/>
    <x v="2"/>
    <s v="1. Concluído"/>
    <m/>
    <m/>
    <m/>
    <m/>
    <s v=""/>
    <s v=""/>
    <s v=""/>
    <m/>
    <m/>
    <m/>
    <m/>
    <m/>
    <x v="0"/>
    <m/>
  </r>
  <r>
    <x v="0"/>
    <x v="2"/>
    <x v="1"/>
    <s v="modesg_inp_emss_scib"/>
    <s v="ccli_kgl"/>
    <x v="2"/>
    <s v="1. Concluído"/>
    <m/>
    <m/>
    <m/>
    <m/>
    <s v=""/>
    <s v=""/>
    <s v=""/>
    <m/>
    <m/>
    <m/>
    <m/>
    <m/>
    <x v="0"/>
    <m/>
  </r>
  <r>
    <x v="0"/>
    <x v="2"/>
    <x v="1"/>
    <s v="modesg_inp_emss_scib"/>
    <s v="nome_grupo"/>
    <x v="2"/>
    <s v="1. Concluído"/>
    <m/>
    <m/>
    <m/>
    <m/>
    <s v=""/>
    <s v=""/>
    <s v=""/>
    <m/>
    <m/>
    <m/>
    <m/>
    <m/>
    <x v="0"/>
    <m/>
  </r>
  <r>
    <x v="0"/>
    <x v="2"/>
    <x v="1"/>
    <s v="modesg_inp_emss_scib"/>
    <s v="isin"/>
    <x v="2"/>
    <s v="1. Concluído"/>
    <m/>
    <m/>
    <m/>
    <m/>
    <s v=""/>
    <s v=""/>
    <s v=""/>
    <m/>
    <m/>
    <m/>
    <m/>
    <m/>
    <x v="0"/>
    <m/>
  </r>
  <r>
    <x v="0"/>
    <x v="2"/>
    <x v="1"/>
    <s v="modesg_inp_emss_scib"/>
    <s v="clei"/>
    <x v="2"/>
    <s v="1. Concluído"/>
    <m/>
    <m/>
    <m/>
    <m/>
    <s v=""/>
    <s v=""/>
    <s v=""/>
    <m/>
    <m/>
    <m/>
    <m/>
    <m/>
    <x v="0"/>
    <m/>
  </r>
  <r>
    <x v="0"/>
    <x v="2"/>
    <x v="1"/>
    <s v="modesg_inp_emss_scib"/>
    <s v="scp1_emss"/>
    <x v="2"/>
    <s v="1. Concluído"/>
    <m/>
    <m/>
    <m/>
    <m/>
    <s v=""/>
    <s v=""/>
    <s v=""/>
    <m/>
    <m/>
    <m/>
    <m/>
    <m/>
    <x v="0"/>
    <m/>
  </r>
  <r>
    <x v="0"/>
    <x v="2"/>
    <x v="1"/>
    <s v="modesg_inp_emss_scib"/>
    <s v="scp2_emss"/>
    <x v="2"/>
    <s v="1. Concluído"/>
    <m/>
    <m/>
    <m/>
    <m/>
    <s v=""/>
    <s v=""/>
    <s v=""/>
    <m/>
    <m/>
    <m/>
    <m/>
    <m/>
    <x v="0"/>
    <m/>
  </r>
  <r>
    <x v="0"/>
    <x v="2"/>
    <x v="1"/>
    <s v="modesg_inp_emss_scib"/>
    <s v="scp3_emss"/>
    <x v="2"/>
    <s v="1. Concluído"/>
    <m/>
    <m/>
    <m/>
    <m/>
    <s v=""/>
    <s v=""/>
    <s v=""/>
    <m/>
    <m/>
    <m/>
    <m/>
    <m/>
    <x v="0"/>
    <m/>
  </r>
  <r>
    <x v="0"/>
    <x v="2"/>
    <x v="1"/>
    <s v="modesg_inp_emss_scib"/>
    <s v="score_scp1"/>
    <x v="2"/>
    <s v="1. Concluído"/>
    <m/>
    <m/>
    <m/>
    <m/>
    <s v=""/>
    <s v=""/>
    <s v=""/>
    <m/>
    <m/>
    <m/>
    <m/>
    <m/>
    <x v="0"/>
    <m/>
  </r>
  <r>
    <x v="0"/>
    <x v="2"/>
    <x v="1"/>
    <s v="modesg_inp_emss_scib"/>
    <s v="score_scp2"/>
    <x v="2"/>
    <s v="1. Concluído"/>
    <m/>
    <m/>
    <m/>
    <m/>
    <s v=""/>
    <s v=""/>
    <s v=""/>
    <m/>
    <m/>
    <m/>
    <m/>
    <m/>
    <x v="0"/>
    <m/>
  </r>
  <r>
    <x v="0"/>
    <x v="2"/>
    <x v="1"/>
    <s v="modesg_inp_emss_scib"/>
    <s v="score_scp3"/>
    <x v="2"/>
    <s v="1. Concluído"/>
    <m/>
    <m/>
    <m/>
    <m/>
    <s v=""/>
    <s v=""/>
    <s v=""/>
    <m/>
    <m/>
    <m/>
    <m/>
    <m/>
    <x v="0"/>
    <m/>
  </r>
  <r>
    <x v="0"/>
    <x v="2"/>
    <x v="1"/>
    <s v="modesg_inp_emss_scib"/>
    <s v="origem_scp1"/>
    <x v="2"/>
    <s v="1. Concluído"/>
    <m/>
    <m/>
    <m/>
    <m/>
    <s v=""/>
    <s v=""/>
    <s v=""/>
    <m/>
    <m/>
    <m/>
    <m/>
    <m/>
    <x v="0"/>
    <m/>
  </r>
  <r>
    <x v="0"/>
    <x v="2"/>
    <x v="1"/>
    <s v="modesg_inp_emss_scib"/>
    <s v="origem_scp2"/>
    <x v="2"/>
    <s v="1. Concluído"/>
    <m/>
    <m/>
    <m/>
    <m/>
    <s v=""/>
    <s v=""/>
    <s v=""/>
    <m/>
    <m/>
    <m/>
    <m/>
    <m/>
    <x v="0"/>
    <m/>
  </r>
  <r>
    <x v="0"/>
    <x v="2"/>
    <x v="1"/>
    <s v="modesg_inp_emss_scib"/>
    <s v="origem_scp3"/>
    <x v="2"/>
    <s v="1. Concluído"/>
    <m/>
    <m/>
    <m/>
    <m/>
    <s v=""/>
    <s v=""/>
    <s v=""/>
    <m/>
    <m/>
    <m/>
    <m/>
    <m/>
    <x v="0"/>
    <m/>
  </r>
  <r>
    <x v="0"/>
    <x v="2"/>
    <x v="1"/>
    <s v="modesg_inp_emss_scib"/>
    <s v="ano_info"/>
    <x v="2"/>
    <s v="1. Concluído"/>
    <m/>
    <m/>
    <m/>
    <m/>
    <s v=""/>
    <s v=""/>
    <s v=""/>
    <m/>
    <m/>
    <m/>
    <m/>
    <m/>
    <x v="0"/>
    <m/>
  </r>
  <r>
    <x v="0"/>
    <x v="2"/>
    <x v="1"/>
    <s v="modesg_inp_emss_scib"/>
    <s v="divida_total"/>
    <x v="2"/>
    <s v="1. Concluído"/>
    <m/>
    <m/>
    <m/>
    <m/>
    <s v=""/>
    <s v=""/>
    <s v=""/>
    <m/>
    <m/>
    <m/>
    <m/>
    <m/>
    <x v="0"/>
    <m/>
  </r>
  <r>
    <x v="0"/>
    <x v="2"/>
    <x v="1"/>
    <s v="modesg_inp_emss_scib"/>
    <s v="capital_proprio"/>
    <x v="2"/>
    <s v="1. Concluído"/>
    <m/>
    <m/>
    <m/>
    <m/>
    <s v=""/>
    <s v=""/>
    <s v=""/>
    <m/>
    <m/>
    <m/>
    <m/>
    <m/>
    <x v="0"/>
    <m/>
  </r>
  <r>
    <x v="0"/>
    <x v="2"/>
    <x v="1"/>
    <s v="modesg_inp_emss_nace"/>
    <s v="ref_date"/>
    <x v="2"/>
    <s v="1. Concluído"/>
    <m/>
    <m/>
    <m/>
    <s v="Package X"/>
    <s v=""/>
    <s v=""/>
    <s v=""/>
    <m/>
    <m/>
    <m/>
    <m/>
    <m/>
    <x v="0"/>
    <m/>
  </r>
  <r>
    <x v="0"/>
    <x v="2"/>
    <x v="1"/>
    <s v="modesg_inp_emss_nace"/>
    <s v="ano"/>
    <x v="2"/>
    <s v="1. Concluído"/>
    <m/>
    <m/>
    <m/>
    <s v="Package X"/>
    <s v=""/>
    <s v=""/>
    <s v=""/>
    <m/>
    <m/>
    <m/>
    <m/>
    <m/>
    <x v="0"/>
    <m/>
  </r>
  <r>
    <x v="0"/>
    <x v="2"/>
    <x v="1"/>
    <s v="modesg_inp_emss_nace"/>
    <s v="nome_pais"/>
    <x v="2"/>
    <s v="1. Concluído"/>
    <m/>
    <m/>
    <m/>
    <s v="Package X"/>
    <s v=""/>
    <s v=""/>
    <s v=""/>
    <m/>
    <m/>
    <m/>
    <m/>
    <m/>
    <x v="0"/>
    <m/>
  </r>
  <r>
    <x v="0"/>
    <x v="2"/>
    <x v="1"/>
    <s v="modesg_inp_emss_nace"/>
    <s v="cod_nace_esg"/>
    <x v="2"/>
    <s v="1. Concluído"/>
    <m/>
    <m/>
    <m/>
    <s v="Package X"/>
    <s v=""/>
    <s v=""/>
    <s v=""/>
    <m/>
    <m/>
    <m/>
    <m/>
    <m/>
    <x v="0"/>
    <m/>
  </r>
  <r>
    <x v="0"/>
    <x v="2"/>
    <x v="1"/>
    <s v="modesg_inp_emss_nace"/>
    <s v="cod_class_indust"/>
    <x v="2"/>
    <s v="1. Concluído"/>
    <m/>
    <m/>
    <m/>
    <s v="Package X"/>
    <s v=""/>
    <s v=""/>
    <s v=""/>
    <m/>
    <m/>
    <m/>
    <m/>
    <m/>
    <x v="0"/>
    <m/>
  </r>
  <r>
    <x v="0"/>
    <x v="2"/>
    <x v="1"/>
    <s v="modesg_inp_emss_nace"/>
    <s v="nivel_classificacao_1"/>
    <x v="2"/>
    <s v="1. Concluído"/>
    <m/>
    <m/>
    <m/>
    <s v="Package X"/>
    <s v=""/>
    <s v=""/>
    <s v=""/>
    <m/>
    <m/>
    <m/>
    <m/>
    <m/>
    <x v="0"/>
    <m/>
  </r>
  <r>
    <x v="0"/>
    <x v="2"/>
    <x v="1"/>
    <s v="modesg_inp_emss_nace"/>
    <s v="classe_ativo"/>
    <x v="2"/>
    <s v="1. Concluído"/>
    <m/>
    <m/>
    <m/>
    <s v="Package X"/>
    <s v=""/>
    <s v=""/>
    <s v=""/>
    <m/>
    <m/>
    <m/>
    <m/>
    <m/>
    <x v="0"/>
    <m/>
  </r>
  <r>
    <x v="0"/>
    <x v="2"/>
    <x v="1"/>
    <s v="modesg_inp_emss_nace"/>
    <s v="opcao_metodologia"/>
    <x v="2"/>
    <s v="1. Concluído"/>
    <m/>
    <m/>
    <m/>
    <s v="Package X"/>
    <s v=""/>
    <s v=""/>
    <s v=""/>
    <m/>
    <m/>
    <m/>
    <m/>
    <m/>
    <x v="0"/>
    <m/>
  </r>
  <r>
    <x v="0"/>
    <x v="2"/>
    <x v="1"/>
    <s v="modesg_inp_emss_nace"/>
    <s v="unidade_funcional"/>
    <x v="2"/>
    <s v="1. Concluído"/>
    <m/>
    <m/>
    <m/>
    <s v="Package X"/>
    <s v=""/>
    <s v=""/>
    <s v=""/>
    <m/>
    <m/>
    <m/>
    <m/>
    <m/>
    <x v="0"/>
    <m/>
  </r>
  <r>
    <x v="0"/>
    <x v="2"/>
    <x v="1"/>
    <s v="modesg_inp_emss_nace"/>
    <s v="unidades_fator_de_emissao"/>
    <x v="2"/>
    <s v="1. Concluído"/>
    <m/>
    <m/>
    <m/>
    <s v="Package X"/>
    <s v=""/>
    <s v=""/>
    <s v=""/>
    <m/>
    <m/>
    <m/>
    <m/>
    <m/>
    <x v="0"/>
    <m/>
  </r>
  <r>
    <x v="0"/>
    <x v="2"/>
    <x v="1"/>
    <s v="modesg_inp_emss_nace"/>
    <s v="score_qualidade"/>
    <x v="2"/>
    <s v="1. Concluído"/>
    <m/>
    <m/>
    <m/>
    <s v="Package X"/>
    <s v=""/>
    <s v=""/>
    <s v=""/>
    <m/>
    <m/>
    <m/>
    <m/>
    <m/>
    <x v="0"/>
    <m/>
  </r>
  <r>
    <x v="0"/>
    <x v="2"/>
    <x v="1"/>
    <s v="modesg_inp_emss_nace"/>
    <s v="scp1_ftr_emss"/>
    <x v="2"/>
    <s v="1. Concluído"/>
    <m/>
    <m/>
    <m/>
    <s v="Package X"/>
    <s v=""/>
    <s v=""/>
    <s v=""/>
    <m/>
    <m/>
    <m/>
    <m/>
    <m/>
    <x v="0"/>
    <m/>
  </r>
  <r>
    <x v="0"/>
    <x v="2"/>
    <x v="1"/>
    <s v="modesg_inp_emss_nace"/>
    <s v="scp2_ftr_emss"/>
    <x v="2"/>
    <s v="1. Concluído"/>
    <m/>
    <m/>
    <m/>
    <s v="Package X"/>
    <s v=""/>
    <s v=""/>
    <s v=""/>
    <m/>
    <m/>
    <m/>
    <m/>
    <m/>
    <x v="0"/>
    <m/>
  </r>
  <r>
    <x v="0"/>
    <x v="2"/>
    <x v="1"/>
    <s v="modesg_inp_emss_nace"/>
    <s v="scp3_ftr_emss"/>
    <x v="2"/>
    <s v="1. Concluído"/>
    <m/>
    <m/>
    <m/>
    <s v="Package X"/>
    <s v=""/>
    <s v=""/>
    <s v=""/>
    <m/>
    <m/>
    <m/>
    <m/>
    <m/>
    <x v="0"/>
    <m/>
  </r>
  <r>
    <x v="0"/>
    <x v="2"/>
    <x v="1"/>
    <s v="modesg_inp_emss_bens_imoveis"/>
    <s v="ref_date"/>
    <x v="2"/>
    <s v="1. Concluído"/>
    <m/>
    <m/>
    <m/>
    <m/>
    <s v=""/>
    <s v=""/>
    <s v=""/>
    <m/>
    <m/>
    <m/>
    <m/>
    <m/>
    <x v="0"/>
    <m/>
  </r>
  <r>
    <x v="0"/>
    <x v="2"/>
    <x v="1"/>
    <s v="modesg_inp_emss_bens_imoveis"/>
    <s v="nome_pais"/>
    <x v="2"/>
    <s v="1. Concluído"/>
    <m/>
    <m/>
    <m/>
    <m/>
    <s v=""/>
    <s v=""/>
    <s v=""/>
    <m/>
    <m/>
    <m/>
    <m/>
    <m/>
    <x v="0"/>
    <m/>
  </r>
  <r>
    <x v="0"/>
    <x v="2"/>
    <x v="1"/>
    <s v="modesg_inp_emss_bens_imoveis"/>
    <s v="nome_estado"/>
    <x v="2"/>
    <s v="1. Concluído"/>
    <m/>
    <m/>
    <m/>
    <m/>
    <s v=""/>
    <s v=""/>
    <s v=""/>
    <m/>
    <m/>
    <m/>
    <m/>
    <m/>
    <x v="0"/>
    <m/>
  </r>
  <r>
    <x v="0"/>
    <x v="2"/>
    <x v="1"/>
    <s v="modesg_inp_emss_bens_imoveis"/>
    <s v="classe_ativo"/>
    <x v="2"/>
    <s v="1. Concluído"/>
    <m/>
    <m/>
    <m/>
    <m/>
    <s v=""/>
    <s v=""/>
    <s v=""/>
    <m/>
    <m/>
    <m/>
    <m/>
    <m/>
    <x v="0"/>
    <m/>
  </r>
  <r>
    <x v="0"/>
    <x v="2"/>
    <x v="1"/>
    <s v="modesg_inp_emss_bens_imoveis"/>
    <s v="tipo_fator_emissao"/>
    <x v="2"/>
    <s v="1. Concluído"/>
    <m/>
    <m/>
    <m/>
    <m/>
    <s v=""/>
    <s v=""/>
    <s v=""/>
    <m/>
    <m/>
    <m/>
    <m/>
    <m/>
    <x v="0"/>
    <m/>
  </r>
  <r>
    <x v="0"/>
    <x v="2"/>
    <x v="1"/>
    <s v="modesg_inp_emss_bens_imoveis"/>
    <s v="regiao"/>
    <x v="2"/>
    <s v="1. Concluído"/>
    <m/>
    <m/>
    <m/>
    <m/>
    <s v=""/>
    <s v=""/>
    <s v=""/>
    <m/>
    <m/>
    <m/>
    <m/>
    <m/>
    <x v="0"/>
    <m/>
  </r>
  <r>
    <x v="0"/>
    <x v="2"/>
    <x v="1"/>
    <s v="modesg_inp_emss_bens_imoveis"/>
    <s v="tipo_bem"/>
    <x v="2"/>
    <s v="1. Concluído"/>
    <m/>
    <m/>
    <m/>
    <m/>
    <s v=""/>
    <s v=""/>
    <s v=""/>
    <m/>
    <m/>
    <m/>
    <m/>
    <m/>
    <x v="0"/>
    <m/>
  </r>
  <r>
    <x v="0"/>
    <x v="2"/>
    <x v="1"/>
    <s v="modesg_inp_emss_bens_imoveis"/>
    <s v="tipo_finalidade_bem"/>
    <x v="2"/>
    <s v="1. Concluído"/>
    <m/>
    <m/>
    <m/>
    <m/>
    <s v=""/>
    <s v=""/>
    <s v=""/>
    <m/>
    <m/>
    <m/>
    <m/>
    <m/>
    <x v="0"/>
    <m/>
  </r>
  <r>
    <x v="0"/>
    <x v="2"/>
    <x v="1"/>
    <s v="modesg_inp_emss_bens_imoveis"/>
    <s v="epc"/>
    <x v="2"/>
    <s v="1. Concluído"/>
    <m/>
    <m/>
    <m/>
    <m/>
    <s v=""/>
    <s v=""/>
    <s v=""/>
    <m/>
    <m/>
    <m/>
    <m/>
    <m/>
    <x v="0"/>
    <m/>
  </r>
  <r>
    <x v="0"/>
    <x v="2"/>
    <x v="1"/>
    <s v="modesg_inp_emss_bens_imoveis"/>
    <s v="flg_ftr_emss_area"/>
    <x v="1"/>
    <s v="0. Cancelado"/>
    <m/>
    <m/>
    <m/>
    <m/>
    <s v=""/>
    <s v=""/>
    <s v=""/>
    <m/>
    <m/>
    <m/>
    <m/>
    <m/>
    <x v="0"/>
    <m/>
  </r>
  <r>
    <x v="0"/>
    <x v="2"/>
    <x v="1"/>
    <s v="modesg_inp_emss_bens_imoveis"/>
    <s v="nome_unidade_funcional"/>
    <x v="2"/>
    <s v="1. Concluído"/>
    <m/>
    <m/>
    <m/>
    <m/>
    <s v=""/>
    <s v=""/>
    <s v=""/>
    <m/>
    <m/>
    <m/>
    <m/>
    <m/>
    <x v="0"/>
    <m/>
  </r>
  <r>
    <x v="0"/>
    <x v="2"/>
    <x v="1"/>
    <s v="modesg_inp_emss_bens_imoveis"/>
    <s v="unidade_funcional"/>
    <x v="2"/>
    <s v="1. Concluído"/>
    <m/>
    <m/>
    <m/>
    <m/>
    <s v=""/>
    <s v=""/>
    <s v=""/>
    <m/>
    <m/>
    <m/>
    <m/>
    <m/>
    <x v="0"/>
    <m/>
  </r>
  <r>
    <x v="0"/>
    <x v="2"/>
    <x v="1"/>
    <s v="modesg_inp_emss_bens_imoveis"/>
    <s v="nome_fator_emissao"/>
    <x v="2"/>
    <s v="1. Concluído"/>
    <m/>
    <m/>
    <m/>
    <m/>
    <s v=""/>
    <s v=""/>
    <s v=""/>
    <m/>
    <m/>
    <m/>
    <m/>
    <m/>
    <x v="0"/>
    <m/>
  </r>
  <r>
    <x v="0"/>
    <x v="2"/>
    <x v="1"/>
    <s v="modesg_inp_emss_bens_imoveis"/>
    <s v="unidade_fator_de_emissao"/>
    <x v="2"/>
    <s v="1. Concluído"/>
    <m/>
    <m/>
    <m/>
    <m/>
    <s v=""/>
    <s v=""/>
    <s v=""/>
    <m/>
    <m/>
    <m/>
    <m/>
    <m/>
    <x v="0"/>
    <m/>
  </r>
  <r>
    <x v="0"/>
    <x v="2"/>
    <x v="1"/>
    <s v="modesg_inp_emss_bens_imoveis"/>
    <s v="score_qualidade"/>
    <x v="2"/>
    <s v="1. Concluído"/>
    <m/>
    <m/>
    <m/>
    <m/>
    <s v=""/>
    <s v=""/>
    <s v=""/>
    <m/>
    <m/>
    <m/>
    <m/>
    <m/>
    <x v="0"/>
    <m/>
  </r>
  <r>
    <x v="0"/>
    <x v="2"/>
    <x v="1"/>
    <s v="modesg_inp_emss_bens_imoveis"/>
    <s v="ano_fator_emissao"/>
    <x v="2"/>
    <s v="1. Concluído"/>
    <m/>
    <m/>
    <m/>
    <m/>
    <s v=""/>
    <s v=""/>
    <s v=""/>
    <m/>
    <m/>
    <m/>
    <m/>
    <m/>
    <x v="0"/>
    <m/>
  </r>
  <r>
    <x v="0"/>
    <x v="2"/>
    <x v="1"/>
    <s v="modesg_inp_emss_bens_imoveis"/>
    <s v="scp1_ftr_emss"/>
    <x v="2"/>
    <s v="1. Concluído"/>
    <m/>
    <m/>
    <m/>
    <m/>
    <s v=""/>
    <s v=""/>
    <s v=""/>
    <m/>
    <m/>
    <m/>
    <m/>
    <m/>
    <x v="0"/>
    <m/>
  </r>
  <r>
    <x v="0"/>
    <x v="2"/>
    <x v="1"/>
    <s v="modesg_inp_emss_bens_imoveis"/>
    <s v="scp2_ftr_emss"/>
    <x v="2"/>
    <s v="1. Concluído"/>
    <m/>
    <m/>
    <m/>
    <m/>
    <s v=""/>
    <s v=""/>
    <s v=""/>
    <m/>
    <m/>
    <m/>
    <m/>
    <m/>
    <x v="0"/>
    <m/>
  </r>
  <r>
    <x v="0"/>
    <x v="2"/>
    <x v="1"/>
    <s v="modesg_inp_project_finance"/>
    <s v="codigo_unidade"/>
    <x v="2"/>
    <s v="1. Concluído"/>
    <m/>
    <m/>
    <m/>
    <m/>
    <s v=""/>
    <s v=""/>
    <s v=""/>
    <m/>
    <m/>
    <m/>
    <m/>
    <m/>
    <x v="2"/>
    <s v="HF"/>
  </r>
  <r>
    <x v="0"/>
    <x v="2"/>
    <x v="1"/>
    <s v="modesg_inp_project_finance"/>
    <s v="nome_unidade"/>
    <x v="2"/>
    <s v="1. Concluído"/>
    <m/>
    <m/>
    <m/>
    <m/>
    <s v=""/>
    <s v=""/>
    <s v=""/>
    <m/>
    <m/>
    <m/>
    <m/>
    <m/>
    <x v="2"/>
    <s v="HF"/>
  </r>
  <r>
    <x v="0"/>
    <x v="2"/>
    <x v="1"/>
    <s v="modesg_inp_project_finance"/>
    <s v="kgl"/>
    <x v="2"/>
    <s v="1. Concluído"/>
    <m/>
    <m/>
    <m/>
    <m/>
    <s v=""/>
    <s v=""/>
    <s v=""/>
    <m/>
    <m/>
    <m/>
    <m/>
    <m/>
    <x v="2"/>
    <s v="HF"/>
  </r>
  <r>
    <x v="0"/>
    <x v="2"/>
    <x v="1"/>
    <s v="modesg_inp_project_finance"/>
    <s v="nome_legal_kgl"/>
    <x v="2"/>
    <s v="1. Concluído"/>
    <m/>
    <m/>
    <m/>
    <m/>
    <s v=""/>
    <s v=""/>
    <s v=""/>
    <m/>
    <m/>
    <m/>
    <m/>
    <m/>
    <x v="2"/>
    <s v="HF"/>
  </r>
  <r>
    <x v="0"/>
    <x v="2"/>
    <x v="1"/>
    <s v="modesg_inp_project_finance"/>
    <s v="kgl_top_entidade_principal"/>
    <x v="2"/>
    <s v="1. Concluído"/>
    <m/>
    <m/>
    <m/>
    <m/>
    <s v=""/>
    <s v=""/>
    <s v=""/>
    <m/>
    <m/>
    <m/>
    <m/>
    <m/>
    <x v="2"/>
    <s v="HF"/>
  </r>
  <r>
    <x v="0"/>
    <x v="2"/>
    <x v="1"/>
    <s v="modesg_inp_project_finance"/>
    <s v="kgl_entidade_principal"/>
    <x v="2"/>
    <s v="1. Concluído"/>
    <m/>
    <m/>
    <m/>
    <m/>
    <s v=""/>
    <s v=""/>
    <s v=""/>
    <m/>
    <m/>
    <m/>
    <m/>
    <m/>
    <x v="2"/>
    <s v="HF"/>
  </r>
  <r>
    <x v="0"/>
    <x v="2"/>
    <x v="1"/>
    <s v="modesg_inp_project_finance"/>
    <s v="nome_top_entidade_principal"/>
    <x v="2"/>
    <s v="1. Concluído"/>
    <m/>
    <m/>
    <m/>
    <m/>
    <s v=""/>
    <s v=""/>
    <s v=""/>
    <m/>
    <m/>
    <m/>
    <m/>
    <m/>
    <x v="2"/>
    <s v="HF"/>
  </r>
  <r>
    <x v="0"/>
    <x v="2"/>
    <x v="1"/>
    <s v="modesg_inp_project_finance"/>
    <s v="codigo_unidade_operativa"/>
    <x v="2"/>
    <s v="1. Concluído"/>
    <m/>
    <m/>
    <m/>
    <m/>
    <s v=""/>
    <s v=""/>
    <s v=""/>
    <m/>
    <m/>
    <m/>
    <m/>
    <m/>
    <x v="2"/>
    <s v="HF"/>
  </r>
  <r>
    <x v="0"/>
    <x v="2"/>
    <x v="1"/>
    <s v="modesg_inp_project_finance"/>
    <s v="nome_entidade_operativa"/>
    <x v="2"/>
    <s v="1. Concluído"/>
    <m/>
    <m/>
    <m/>
    <m/>
    <s v=""/>
    <s v=""/>
    <s v=""/>
    <m/>
    <m/>
    <m/>
    <m/>
    <m/>
    <x v="2"/>
    <s v="HF"/>
  </r>
  <r>
    <x v="0"/>
    <x v="3"/>
    <x v="0"/>
    <s v="modesg_out_bens_imoveis"/>
    <s v="n.a."/>
    <x v="2"/>
    <s v="1. Concluído"/>
    <m/>
    <m/>
    <m/>
    <m/>
    <s v=""/>
    <s v=""/>
    <s v=""/>
    <m/>
    <m/>
    <m/>
    <m/>
    <m/>
    <x v="0"/>
    <m/>
  </r>
  <r>
    <x v="0"/>
    <x v="3"/>
    <x v="1"/>
    <s v="modesg_out_bens_imoveis"/>
    <s v="cempbem"/>
    <x v="2"/>
    <s v="1. Concluído"/>
    <m/>
    <m/>
    <m/>
    <m/>
    <s v=""/>
    <s v=""/>
    <s v=""/>
    <m/>
    <m/>
    <m/>
    <m/>
    <m/>
    <x v="0"/>
    <m/>
  </r>
  <r>
    <x v="0"/>
    <x v="3"/>
    <x v="1"/>
    <s v="modesg_out_bens_imoveis"/>
    <s v="ckbalbem"/>
    <x v="2"/>
    <s v="1. Concluído"/>
    <m/>
    <m/>
    <m/>
    <m/>
    <s v=""/>
    <s v=""/>
    <s v=""/>
    <m/>
    <m/>
    <m/>
    <m/>
    <m/>
    <x v="0"/>
    <m/>
  </r>
  <r>
    <x v="0"/>
    <x v="3"/>
    <x v="1"/>
    <s v="modesg_out_bens_imoveis"/>
    <s v="ckctabem"/>
    <x v="2"/>
    <s v="1. Concluído"/>
    <m/>
    <m/>
    <m/>
    <m/>
    <s v=""/>
    <s v=""/>
    <s v=""/>
    <m/>
    <m/>
    <m/>
    <m/>
    <m/>
    <x v="0"/>
    <m/>
  </r>
  <r>
    <x v="0"/>
    <x v="3"/>
    <x v="1"/>
    <s v="modesg_out_bens_imoveis"/>
    <s v="ckrefbem"/>
    <x v="2"/>
    <s v="1. Concluído"/>
    <m/>
    <m/>
    <m/>
    <m/>
    <s v=""/>
    <s v=""/>
    <s v=""/>
    <m/>
    <m/>
    <m/>
    <m/>
    <m/>
    <x v="0"/>
    <m/>
  </r>
  <r>
    <x v="0"/>
    <x v="3"/>
    <x v="1"/>
    <s v="modesg_out_bens_imoveis"/>
    <s v="flg_rsc_fsc_agd"/>
    <x v="5"/>
    <s v="6. Em implementação "/>
    <m/>
    <s v="Package 2"/>
    <s v="Package X"/>
    <m/>
    <s v=""/>
    <s v=""/>
    <s v=""/>
    <m/>
    <m/>
    <s v="Novo Projeto - Em especificação"/>
    <m/>
    <m/>
    <x v="0"/>
    <s v="HF"/>
  </r>
  <r>
    <x v="0"/>
    <x v="3"/>
    <x v="1"/>
    <s v="modesg_out_bens_imoveis"/>
    <s v="flg_rsc_fsc_crnc"/>
    <x v="5"/>
    <s v="6. Em implementação "/>
    <m/>
    <s v="Package 2"/>
    <s v="Package X"/>
    <m/>
    <s v=""/>
    <s v=""/>
    <s v=""/>
    <m/>
    <m/>
    <s v="Novo Projeto - Em especificação"/>
    <m/>
    <m/>
    <x v="0"/>
    <s v="HF"/>
  </r>
  <r>
    <x v="0"/>
    <x v="3"/>
    <x v="1"/>
    <s v="modesg_out_bens_imoveis"/>
    <s v="origem_flg_rsc_fsc_agd"/>
    <x v="5"/>
    <s v="6. Em implementação "/>
    <m/>
    <s v="Package 2"/>
    <s v="Package X"/>
    <m/>
    <s v=""/>
    <s v=""/>
    <s v=""/>
    <m/>
    <m/>
    <s v="Novo Projeto - Em especificação"/>
    <m/>
    <m/>
    <x v="0"/>
    <m/>
  </r>
  <r>
    <x v="0"/>
    <x v="3"/>
    <x v="1"/>
    <s v="modesg_out_bens_imoveis"/>
    <s v="origem_flg_rsc_fsc_crnc"/>
    <x v="5"/>
    <s v="6. Em implementação "/>
    <m/>
    <s v="Package 2"/>
    <s v="Package X"/>
    <m/>
    <s v=""/>
    <s v=""/>
    <s v=""/>
    <m/>
    <m/>
    <s v="Novo Projeto - Em especificação"/>
    <m/>
    <m/>
    <x v="0"/>
    <m/>
  </r>
  <r>
    <x v="0"/>
    <x v="3"/>
    <x v="1"/>
    <s v="modesg_out_bens_imoveis"/>
    <s v="origem_scp1_emss"/>
    <x v="2"/>
    <s v="1. Concluído"/>
    <m/>
    <m/>
    <m/>
    <s v="Package X"/>
    <s v=""/>
    <s v=""/>
    <s v=""/>
    <m/>
    <m/>
    <m/>
    <m/>
    <m/>
    <x v="0"/>
    <m/>
  </r>
  <r>
    <x v="0"/>
    <x v="3"/>
    <x v="1"/>
    <s v="modesg_out_bens_imoveis"/>
    <s v="origem_scp2_emss"/>
    <x v="2"/>
    <s v="1. Concluído"/>
    <m/>
    <m/>
    <m/>
    <s v="Package X"/>
    <s v=""/>
    <s v=""/>
    <s v=""/>
    <m/>
    <m/>
    <m/>
    <m/>
    <m/>
    <x v="0"/>
    <m/>
  </r>
  <r>
    <x v="0"/>
    <x v="3"/>
    <x v="1"/>
    <s v="modesg_out_bens_imoveis"/>
    <s v="origem_scp3_emss"/>
    <x v="2"/>
    <s v="1. Concluído"/>
    <m/>
    <m/>
    <m/>
    <s v="Package X"/>
    <s v=""/>
    <s v=""/>
    <s v=""/>
    <m/>
    <m/>
    <m/>
    <m/>
    <m/>
    <x v="0"/>
    <m/>
  </r>
  <r>
    <x v="0"/>
    <x v="3"/>
    <x v="1"/>
    <s v="modesg_out_bens_imoveis"/>
    <s v="ref_date"/>
    <x v="2"/>
    <s v="1. Concluído"/>
    <m/>
    <m/>
    <m/>
    <m/>
    <s v=""/>
    <s v=""/>
    <s v=""/>
    <m/>
    <m/>
    <m/>
    <m/>
    <m/>
    <x v="0"/>
    <m/>
  </r>
  <r>
    <x v="0"/>
    <x v="3"/>
    <x v="1"/>
    <s v="modesg_out_bens_imoveis"/>
    <s v="scp1_emss"/>
    <x v="2"/>
    <s v="1. Concluído"/>
    <m/>
    <m/>
    <m/>
    <s v="Package X"/>
    <s v=""/>
    <s v=""/>
    <s v=""/>
    <m/>
    <m/>
    <m/>
    <m/>
    <m/>
    <x v="0"/>
    <m/>
  </r>
  <r>
    <x v="0"/>
    <x v="3"/>
    <x v="1"/>
    <s v="modesg_out_bens_imoveis"/>
    <s v="scp2_emss"/>
    <x v="2"/>
    <s v="1. Concluído"/>
    <m/>
    <m/>
    <m/>
    <s v="Package X"/>
    <s v=""/>
    <s v=""/>
    <s v=""/>
    <m/>
    <m/>
    <m/>
    <m/>
    <m/>
    <x v="0"/>
    <m/>
  </r>
  <r>
    <x v="0"/>
    <x v="3"/>
    <x v="1"/>
    <s v="modesg_out_bens_imoveis"/>
    <s v="scp3_emss"/>
    <x v="2"/>
    <s v="1. Concluído"/>
    <m/>
    <m/>
    <m/>
    <s v="Package X"/>
    <s v=""/>
    <s v=""/>
    <s v=""/>
    <m/>
    <m/>
    <m/>
    <m/>
    <m/>
    <x v="0"/>
    <m/>
  </r>
  <r>
    <x v="0"/>
    <x v="3"/>
    <x v="1"/>
    <s v="modesg_out_bens_imoveis"/>
    <s v="unidade_funcional_scp1_emss"/>
    <x v="2"/>
    <s v="1. Concluído"/>
    <m/>
    <m/>
    <m/>
    <s v="Package X"/>
    <s v=""/>
    <s v=""/>
    <s v=""/>
    <m/>
    <m/>
    <m/>
    <m/>
    <m/>
    <x v="0"/>
    <m/>
  </r>
  <r>
    <x v="0"/>
    <x v="3"/>
    <x v="1"/>
    <s v="modesg_out_bens_imoveis"/>
    <s v="unidade_funcional_scp2_emss"/>
    <x v="2"/>
    <s v="1. Concluído"/>
    <m/>
    <m/>
    <m/>
    <s v="Package X"/>
    <s v=""/>
    <s v=""/>
    <s v=""/>
    <m/>
    <m/>
    <m/>
    <m/>
    <m/>
    <x v="0"/>
    <m/>
  </r>
  <r>
    <x v="0"/>
    <x v="3"/>
    <x v="1"/>
    <s v="modesg_out_bens_imoveis"/>
    <s v="unidade_funcional_scp3_emss"/>
    <x v="2"/>
    <s v="1. Concluído"/>
    <m/>
    <m/>
    <m/>
    <s v="Package X"/>
    <s v=""/>
    <s v=""/>
    <s v=""/>
    <m/>
    <m/>
    <m/>
    <m/>
    <m/>
    <x v="0"/>
    <m/>
  </r>
  <r>
    <x v="0"/>
    <x v="3"/>
    <x v="0"/>
    <s v="modesg_out_empr_info_nfin"/>
    <s v="n.a."/>
    <x v="2"/>
    <s v="1. Concluído"/>
    <m/>
    <m/>
    <m/>
    <m/>
    <s v=""/>
    <s v=""/>
    <s v=""/>
    <m/>
    <m/>
    <m/>
    <m/>
    <m/>
    <x v="0"/>
    <m/>
  </r>
  <r>
    <x v="0"/>
    <x v="3"/>
    <x v="1"/>
    <s v="modesg_out_empr_info_nfin"/>
    <s v="cca_capex_enblng_algnd"/>
    <x v="2"/>
    <s v="1. Concluído"/>
    <m/>
    <m/>
    <m/>
    <m/>
    <s v=""/>
    <s v=""/>
    <s v=""/>
    <m/>
    <m/>
    <m/>
    <m/>
    <m/>
    <x v="0"/>
    <m/>
  </r>
  <r>
    <x v="0"/>
    <x v="3"/>
    <x v="1"/>
    <s v="modesg_out_empr_info_nfin"/>
    <s v="cca_capex_own_prfrmnce_algnd"/>
    <x v="2"/>
    <s v="1. Concluído"/>
    <m/>
    <m/>
    <m/>
    <m/>
    <s v=""/>
    <s v=""/>
    <s v=""/>
    <m/>
    <m/>
    <m/>
    <m/>
    <m/>
    <x v="0"/>
    <m/>
  </r>
  <r>
    <x v="0"/>
    <x v="3"/>
    <x v="1"/>
    <s v="modesg_out_empr_info_nfin"/>
    <s v="cca_capex_ttl_elgbl"/>
    <x v="2"/>
    <s v="1. Concluído"/>
    <m/>
    <m/>
    <m/>
    <m/>
    <s v=""/>
    <s v=""/>
    <s v=""/>
    <m/>
    <m/>
    <m/>
    <m/>
    <m/>
    <x v="0"/>
    <m/>
  </r>
  <r>
    <x v="0"/>
    <x v="3"/>
    <x v="1"/>
    <s v="modesg_out_empr_info_nfin"/>
    <s v="cca_trnvr_enblng_alignd"/>
    <x v="2"/>
    <s v="1. Concluído"/>
    <m/>
    <m/>
    <m/>
    <m/>
    <s v=""/>
    <s v=""/>
    <s v=""/>
    <m/>
    <m/>
    <m/>
    <m/>
    <m/>
    <x v="0"/>
    <m/>
  </r>
  <r>
    <x v="0"/>
    <x v="3"/>
    <x v="1"/>
    <s v="modesg_out_empr_info_nfin"/>
    <s v="cca_trnvr_ttl_elgbl"/>
    <x v="2"/>
    <s v="1. Concluído"/>
    <m/>
    <m/>
    <m/>
    <m/>
    <s v=""/>
    <s v=""/>
    <s v=""/>
    <m/>
    <m/>
    <m/>
    <m/>
    <m/>
    <x v="0"/>
    <m/>
  </r>
  <r>
    <x v="0"/>
    <x v="3"/>
    <x v="1"/>
    <s v="modesg_out_empr_info_nfin"/>
    <s v="cca_turnover_own_prfrmnce_algnd"/>
    <x v="2"/>
    <s v="1. Concluído"/>
    <m/>
    <m/>
    <m/>
    <m/>
    <s v=""/>
    <s v=""/>
    <s v=""/>
    <m/>
    <m/>
    <m/>
    <m/>
    <m/>
    <x v="0"/>
    <m/>
  </r>
  <r>
    <x v="0"/>
    <x v="3"/>
    <x v="1"/>
    <s v="modesg_out_empr_info_nfin"/>
    <s v="ccm_capex_enblng_algnd"/>
    <x v="2"/>
    <s v="1. Concluído"/>
    <m/>
    <m/>
    <m/>
    <m/>
    <s v=""/>
    <s v=""/>
    <s v=""/>
    <m/>
    <m/>
    <m/>
    <m/>
    <m/>
    <x v="0"/>
    <m/>
  </r>
  <r>
    <x v="0"/>
    <x v="3"/>
    <x v="1"/>
    <s v="modesg_out_empr_info_nfin"/>
    <s v="ccm_capex_own_prfrmnce_algnd"/>
    <x v="2"/>
    <s v="1. Concluído"/>
    <m/>
    <m/>
    <m/>
    <m/>
    <s v=""/>
    <s v=""/>
    <s v=""/>
    <m/>
    <m/>
    <m/>
    <m/>
    <m/>
    <x v="0"/>
    <m/>
  </r>
  <r>
    <x v="0"/>
    <x v="3"/>
    <x v="1"/>
    <s v="modesg_out_empr_info_nfin"/>
    <s v="ccm_capex_trnstn_algnd"/>
    <x v="2"/>
    <s v="1. Concluído"/>
    <m/>
    <m/>
    <m/>
    <m/>
    <s v=""/>
    <s v=""/>
    <s v=""/>
    <m/>
    <m/>
    <m/>
    <m/>
    <m/>
    <x v="0"/>
    <m/>
  </r>
  <r>
    <x v="0"/>
    <x v="3"/>
    <x v="1"/>
    <s v="modesg_out_empr_info_nfin"/>
    <s v="ccm_capex_ttl_elgbl"/>
    <x v="2"/>
    <s v="1. Concluído"/>
    <m/>
    <m/>
    <m/>
    <m/>
    <s v=""/>
    <s v=""/>
    <s v=""/>
    <m/>
    <m/>
    <m/>
    <m/>
    <m/>
    <x v="0"/>
    <m/>
  </r>
  <r>
    <x v="0"/>
    <x v="3"/>
    <x v="1"/>
    <s v="modesg_out_empr_info_nfin"/>
    <s v="ccm_trnvr_enblng_algnd"/>
    <x v="2"/>
    <s v="1. Concluído"/>
    <m/>
    <m/>
    <m/>
    <m/>
    <s v=""/>
    <s v=""/>
    <s v=""/>
    <m/>
    <m/>
    <m/>
    <m/>
    <m/>
    <x v="0"/>
    <m/>
  </r>
  <r>
    <x v="0"/>
    <x v="3"/>
    <x v="1"/>
    <s v="modesg_out_empr_info_nfin"/>
    <s v="ccm_trnvr_own_prfrmnce_algnd"/>
    <x v="2"/>
    <s v="1. Concluído"/>
    <m/>
    <m/>
    <m/>
    <m/>
    <s v=""/>
    <s v=""/>
    <s v=""/>
    <m/>
    <m/>
    <m/>
    <m/>
    <m/>
    <x v="0"/>
    <m/>
  </r>
  <r>
    <x v="0"/>
    <x v="3"/>
    <x v="1"/>
    <s v="modesg_out_empr_info_nfin"/>
    <s v="ccm_trnvr_trnstn_alignd"/>
    <x v="2"/>
    <s v="1. Concluído"/>
    <m/>
    <m/>
    <m/>
    <m/>
    <s v=""/>
    <s v=""/>
    <s v=""/>
    <m/>
    <m/>
    <m/>
    <m/>
    <m/>
    <x v="0"/>
    <m/>
  </r>
  <r>
    <x v="0"/>
    <x v="3"/>
    <x v="1"/>
    <s v="modesg_out_empr_info_nfin"/>
    <s v="ccm_trnvr_ttl_elgbl"/>
    <x v="2"/>
    <s v="1. Concluído"/>
    <m/>
    <m/>
    <m/>
    <m/>
    <s v=""/>
    <s v=""/>
    <s v=""/>
    <m/>
    <m/>
    <m/>
    <m/>
    <m/>
    <x v="0"/>
    <m/>
  </r>
  <r>
    <x v="0"/>
    <x v="3"/>
    <x v="1"/>
    <s v="modesg_out_empr_info_nfin"/>
    <s v="ppc_trnvr_ttl_elgbl"/>
    <x v="2"/>
    <s v="2.1 Em Teste"/>
    <m/>
    <s v="Package 1"/>
    <s v="Package 2"/>
    <m/>
    <s v=""/>
    <s v=""/>
    <s v=""/>
    <m/>
    <m/>
    <m/>
    <m/>
    <m/>
    <x v="4"/>
    <m/>
  </r>
  <r>
    <x v="0"/>
    <x v="3"/>
    <x v="1"/>
    <s v="modesg_out_empr_info_nfin"/>
    <s v="ppc_turnover_own_prfrmnce_algnd"/>
    <x v="2"/>
    <s v="2.1 Em Teste"/>
    <m/>
    <s v="Package 1"/>
    <s v="Package 2"/>
    <m/>
    <s v=""/>
    <s v=""/>
    <s v=""/>
    <m/>
    <m/>
    <m/>
    <m/>
    <m/>
    <x v="4"/>
    <m/>
  </r>
  <r>
    <x v="0"/>
    <x v="3"/>
    <x v="1"/>
    <s v="modesg_out_empr_info_nfin"/>
    <s v="ppc_capex_ttl_elgbl"/>
    <x v="2"/>
    <s v="2.1 Em Teste"/>
    <m/>
    <s v="Package 1"/>
    <s v="Package 2"/>
    <m/>
    <s v=""/>
    <s v=""/>
    <s v=""/>
    <m/>
    <m/>
    <m/>
    <m/>
    <m/>
    <x v="4"/>
    <m/>
  </r>
  <r>
    <x v="0"/>
    <x v="3"/>
    <x v="1"/>
    <s v="modesg_out_empr_info_nfin"/>
    <s v="ppc_capex_own_prfrmnce_algnd"/>
    <x v="2"/>
    <s v="2.1 Em Teste"/>
    <m/>
    <s v="Package 1"/>
    <s v="Package 2"/>
    <m/>
    <s v=""/>
    <s v=""/>
    <s v=""/>
    <m/>
    <m/>
    <m/>
    <m/>
    <m/>
    <x v="4"/>
    <m/>
  </r>
  <r>
    <x v="0"/>
    <x v="3"/>
    <x v="1"/>
    <s v="modesg_out_empr_info_nfin"/>
    <s v="bio_trnvr_ttl_elgbl"/>
    <x v="2"/>
    <s v="2.1 Em Teste"/>
    <m/>
    <s v="Package 1"/>
    <s v="Package 2"/>
    <m/>
    <s v=""/>
    <s v=""/>
    <s v=""/>
    <m/>
    <m/>
    <m/>
    <m/>
    <m/>
    <x v="4"/>
    <m/>
  </r>
  <r>
    <x v="0"/>
    <x v="3"/>
    <x v="1"/>
    <s v="modesg_out_empr_info_nfin"/>
    <s v="bio_turnover_own_prfrmnce_algnd"/>
    <x v="2"/>
    <s v="2.1 Em Teste"/>
    <m/>
    <s v="Package 1"/>
    <s v="Package 2"/>
    <m/>
    <s v=""/>
    <s v=""/>
    <s v=""/>
    <m/>
    <m/>
    <m/>
    <m/>
    <m/>
    <x v="4"/>
    <m/>
  </r>
  <r>
    <x v="0"/>
    <x v="3"/>
    <x v="1"/>
    <s v="modesg_out_empr_info_nfin"/>
    <s v="bio_capex_ttl_elgbl"/>
    <x v="2"/>
    <s v="2.1 Em Teste"/>
    <m/>
    <s v="Package 1"/>
    <s v="Package 2"/>
    <m/>
    <s v=""/>
    <s v=""/>
    <s v=""/>
    <m/>
    <m/>
    <m/>
    <m/>
    <m/>
    <x v="4"/>
    <m/>
  </r>
  <r>
    <x v="0"/>
    <x v="3"/>
    <x v="1"/>
    <s v="modesg_out_empr_info_nfin"/>
    <s v="bio_capex_own_prfrmnce_algnd"/>
    <x v="2"/>
    <s v="2.1 Em Teste"/>
    <m/>
    <s v="Package 1"/>
    <s v="Package 2"/>
    <m/>
    <s v=""/>
    <s v=""/>
    <s v=""/>
    <m/>
    <m/>
    <m/>
    <m/>
    <m/>
    <x v="4"/>
    <m/>
  </r>
  <r>
    <x v="0"/>
    <x v="3"/>
    <x v="1"/>
    <s v="modesg_out_empr_info_nfin"/>
    <s v="wtr_trnvr_ttl_elgbl"/>
    <x v="2"/>
    <s v="2.1 Em Teste"/>
    <m/>
    <s v="Package 1"/>
    <s v="Package 2"/>
    <m/>
    <s v=""/>
    <s v=""/>
    <s v=""/>
    <m/>
    <m/>
    <m/>
    <m/>
    <m/>
    <x v="4"/>
    <m/>
  </r>
  <r>
    <x v="0"/>
    <x v="3"/>
    <x v="1"/>
    <s v="modesg_out_empr_info_nfin"/>
    <s v="wtr_trnvr_enblng_alignd"/>
    <x v="2"/>
    <s v="2.1 Em Teste"/>
    <m/>
    <s v="Package 1"/>
    <s v="Package 2"/>
    <m/>
    <s v=""/>
    <s v=""/>
    <s v=""/>
    <m/>
    <m/>
    <m/>
    <m/>
    <m/>
    <x v="4"/>
    <m/>
  </r>
  <r>
    <x v="0"/>
    <x v="3"/>
    <x v="1"/>
    <s v="modesg_out_empr_info_nfin"/>
    <s v="wtr_turnover_own_prfrmnce_algnd"/>
    <x v="2"/>
    <s v="2.1 Em Teste"/>
    <m/>
    <s v="Package 1"/>
    <s v="Package 2"/>
    <m/>
    <s v=""/>
    <s v=""/>
    <s v=""/>
    <m/>
    <m/>
    <m/>
    <m/>
    <m/>
    <x v="4"/>
    <m/>
  </r>
  <r>
    <x v="0"/>
    <x v="3"/>
    <x v="1"/>
    <s v="modesg_out_empr_info_nfin"/>
    <s v="wtr_capex_ttl_elgbl"/>
    <x v="2"/>
    <s v="2.1 Em Teste"/>
    <m/>
    <s v="Package 1"/>
    <s v="Package 2"/>
    <m/>
    <s v=""/>
    <s v=""/>
    <s v=""/>
    <m/>
    <m/>
    <m/>
    <m/>
    <m/>
    <x v="4"/>
    <m/>
  </r>
  <r>
    <x v="0"/>
    <x v="3"/>
    <x v="1"/>
    <s v="modesg_out_empr_info_nfin"/>
    <s v="wtr_capex_enblng_algnd"/>
    <x v="2"/>
    <s v="2.1 Em Teste"/>
    <m/>
    <s v="Package 1"/>
    <s v="Package 2"/>
    <m/>
    <s v=""/>
    <s v=""/>
    <s v=""/>
    <m/>
    <m/>
    <m/>
    <m/>
    <m/>
    <x v="4"/>
    <m/>
  </r>
  <r>
    <x v="0"/>
    <x v="3"/>
    <x v="1"/>
    <s v="modesg_out_empr_info_nfin"/>
    <s v="wtr_capex_own_prfrmnce_algnd"/>
    <x v="2"/>
    <s v="2.1 Em Teste"/>
    <m/>
    <s v="Package 1"/>
    <s v="Package 2"/>
    <m/>
    <s v=""/>
    <s v=""/>
    <s v=""/>
    <m/>
    <m/>
    <m/>
    <m/>
    <m/>
    <x v="4"/>
    <m/>
  </r>
  <r>
    <x v="0"/>
    <x v="3"/>
    <x v="1"/>
    <s v="modesg_out_empr_info_nfin"/>
    <s v="ce_trnvr_ttl_elgbl"/>
    <x v="2"/>
    <s v="2.1 Em Teste"/>
    <m/>
    <s v="Package 1"/>
    <s v="Package 2"/>
    <m/>
    <s v=""/>
    <s v=""/>
    <s v=""/>
    <m/>
    <m/>
    <m/>
    <m/>
    <m/>
    <x v="4"/>
    <m/>
  </r>
  <r>
    <x v="0"/>
    <x v="3"/>
    <x v="1"/>
    <s v="modesg_out_empr_info_nfin"/>
    <s v="ce_trnvr_enblng_alignd"/>
    <x v="2"/>
    <s v="2.1 Em Teste"/>
    <m/>
    <s v="Package 1"/>
    <s v="Package 2"/>
    <m/>
    <s v=""/>
    <s v=""/>
    <s v=""/>
    <m/>
    <m/>
    <m/>
    <m/>
    <m/>
    <x v="4"/>
    <m/>
  </r>
  <r>
    <x v="0"/>
    <x v="3"/>
    <x v="1"/>
    <s v="modesg_out_empr_info_nfin"/>
    <s v="ce_turnover_own_prfrmnce_algnd"/>
    <x v="2"/>
    <s v="2.1 Em Teste"/>
    <m/>
    <s v="Package 1"/>
    <s v="Package 2"/>
    <m/>
    <s v=""/>
    <s v=""/>
    <s v=""/>
    <m/>
    <m/>
    <m/>
    <m/>
    <m/>
    <x v="4"/>
    <m/>
  </r>
  <r>
    <x v="0"/>
    <x v="3"/>
    <x v="1"/>
    <s v="modesg_out_empr_info_nfin"/>
    <s v="ce_capex_ttl_elgbl"/>
    <x v="2"/>
    <s v="2.1 Em Teste"/>
    <m/>
    <s v="Package 1"/>
    <s v="Package 2"/>
    <m/>
    <s v=""/>
    <s v=""/>
    <s v=""/>
    <m/>
    <m/>
    <m/>
    <m/>
    <m/>
    <x v="4"/>
    <m/>
  </r>
  <r>
    <x v="0"/>
    <x v="3"/>
    <x v="1"/>
    <s v="modesg_out_empr_info_nfin"/>
    <s v="ce_capex_enblng_algnd"/>
    <x v="2"/>
    <s v="2.1 Em Teste"/>
    <m/>
    <s v="Package 1"/>
    <s v="Package 2"/>
    <m/>
    <s v=""/>
    <s v=""/>
    <s v=""/>
    <m/>
    <m/>
    <m/>
    <m/>
    <m/>
    <x v="4"/>
    <m/>
  </r>
  <r>
    <x v="0"/>
    <x v="3"/>
    <x v="1"/>
    <s v="modesg_out_empr_info_nfin"/>
    <s v="ce_capex_own_prfrmnce_algnd"/>
    <x v="2"/>
    <s v="2.1 Em Teste"/>
    <m/>
    <s v="Package 1"/>
    <s v="Package 2"/>
    <m/>
    <s v=""/>
    <s v=""/>
    <s v=""/>
    <m/>
    <m/>
    <m/>
    <m/>
    <m/>
    <x v="4"/>
    <m/>
  </r>
  <r>
    <x v="0"/>
    <x v="3"/>
    <x v="1"/>
    <s v="modesg_out_empr_info_nfin"/>
    <s v="cod_nace_esg"/>
    <x v="5"/>
    <s v="6. Em implementação "/>
    <m/>
    <s v="Package 1"/>
    <s v="Package X"/>
    <m/>
    <s v=""/>
    <s v=""/>
    <s v=""/>
    <m/>
    <m/>
    <m/>
    <m/>
    <m/>
    <x v="0"/>
    <s v="JB"/>
  </r>
  <r>
    <x v="0"/>
    <x v="3"/>
    <x v="1"/>
    <s v="modesg_out_empr_info_nfin"/>
    <s v="flg_emprs_excl_paris"/>
    <x v="2"/>
    <s v="1. Concluído"/>
    <m/>
    <m/>
    <m/>
    <m/>
    <s v=""/>
    <s v=""/>
    <s v=""/>
    <m/>
    <m/>
    <m/>
    <m/>
    <m/>
    <x v="0"/>
    <m/>
  </r>
  <r>
    <x v="0"/>
    <x v="3"/>
    <x v="1"/>
    <s v="modesg_out_empr_info_nfin"/>
    <s v="flg_nfrd"/>
    <x v="2"/>
    <s v="1. Concluído"/>
    <m/>
    <m/>
    <m/>
    <m/>
    <s v=""/>
    <s v=""/>
    <s v=""/>
    <m/>
    <m/>
    <m/>
    <m/>
    <m/>
    <x v="0"/>
    <m/>
  </r>
  <r>
    <x v="0"/>
    <x v="3"/>
    <x v="1"/>
    <s v="modesg_out_empr_info_nfin"/>
    <s v="flg_rsc_fsc_agd"/>
    <x v="5"/>
    <s v="6. Em implementação "/>
    <m/>
    <s v="Package 2"/>
    <s v="Package X"/>
    <m/>
    <s v=""/>
    <s v=""/>
    <s v=""/>
    <m/>
    <m/>
    <s v="Novo Projeto - Em especificação"/>
    <m/>
    <m/>
    <x v="5"/>
    <s v="HF"/>
  </r>
  <r>
    <x v="0"/>
    <x v="3"/>
    <x v="1"/>
    <s v="modesg_out_empr_info_nfin"/>
    <s v="flg_rsc_fsc_crnc"/>
    <x v="5"/>
    <s v="6. Em implementação "/>
    <m/>
    <s v="Package 2"/>
    <s v="Package X"/>
    <m/>
    <s v=""/>
    <s v=""/>
    <s v=""/>
    <m/>
    <m/>
    <s v="Novo Projeto - Em especificação"/>
    <m/>
    <m/>
    <x v="5"/>
    <s v="HF"/>
  </r>
  <r>
    <x v="0"/>
    <x v="3"/>
    <x v="1"/>
    <s v="modesg_out_empr_info_nfin"/>
    <s v="origem_alinhamentos"/>
    <x v="2"/>
    <s v="1. Concluído"/>
    <m/>
    <m/>
    <m/>
    <m/>
    <s v=""/>
    <s v=""/>
    <s v=""/>
    <m/>
    <m/>
    <m/>
    <m/>
    <m/>
    <x v="0"/>
    <m/>
  </r>
  <r>
    <x v="0"/>
    <x v="3"/>
    <x v="1"/>
    <s v="modesg_out_empr_info_nfin"/>
    <s v="origem_flg_emprs_excl_paris"/>
    <x v="2"/>
    <s v="1. Concluído"/>
    <m/>
    <m/>
    <m/>
    <m/>
    <s v=""/>
    <s v=""/>
    <s v=""/>
    <m/>
    <m/>
    <m/>
    <m/>
    <m/>
    <x v="0"/>
    <m/>
  </r>
  <r>
    <x v="0"/>
    <x v="3"/>
    <x v="1"/>
    <s v="modesg_out_empr_info_nfin"/>
    <s v="origem_flg_nfrd"/>
    <x v="2"/>
    <s v="1. Concluído"/>
    <m/>
    <m/>
    <m/>
    <m/>
    <s v=""/>
    <s v=""/>
    <s v=""/>
    <m/>
    <m/>
    <m/>
    <m/>
    <m/>
    <x v="0"/>
    <m/>
  </r>
  <r>
    <x v="0"/>
    <x v="3"/>
    <x v="1"/>
    <s v="modesg_out_empr_info_nfin"/>
    <s v="origem_flg_rsc_fsc_agd"/>
    <x v="5"/>
    <s v="6. Em implementação "/>
    <m/>
    <s v="Package 2"/>
    <s v="Package X"/>
    <m/>
    <s v=""/>
    <s v=""/>
    <s v=""/>
    <m/>
    <m/>
    <s v="Novo Projeto - Em especificação"/>
    <m/>
    <m/>
    <x v="5"/>
    <s v="HF"/>
  </r>
  <r>
    <x v="0"/>
    <x v="3"/>
    <x v="1"/>
    <s v="modesg_out_empr_info_nfin"/>
    <s v="origem_flg_rsc_fsc_crnc"/>
    <x v="5"/>
    <s v="6. Em implementação "/>
    <m/>
    <s v="Package 2"/>
    <s v="Package X"/>
    <m/>
    <s v=""/>
    <s v=""/>
    <s v=""/>
    <m/>
    <m/>
    <s v="Novo Projeto - Em especificação"/>
    <m/>
    <m/>
    <x v="5"/>
    <s v="HF"/>
  </r>
  <r>
    <x v="0"/>
    <x v="3"/>
    <x v="1"/>
    <s v="modesg_out_empr_info_nfin"/>
    <s v="origem_scp1_emss"/>
    <x v="3"/>
    <s v="2.1 Em Teste"/>
    <m/>
    <m/>
    <s v="Package X"/>
    <m/>
    <s v=""/>
    <s v=""/>
    <s v=""/>
    <m/>
    <m/>
    <m/>
    <m/>
    <m/>
    <x v="0"/>
    <s v="HF"/>
  </r>
  <r>
    <x v="0"/>
    <x v="3"/>
    <x v="1"/>
    <s v="modesg_out_empr_info_nfin"/>
    <s v="origem_scp2_emss"/>
    <x v="3"/>
    <s v="2.1 Em Teste"/>
    <m/>
    <m/>
    <s v="Package X"/>
    <m/>
    <s v=""/>
    <s v=""/>
    <s v=""/>
    <m/>
    <m/>
    <m/>
    <m/>
    <m/>
    <x v="0"/>
    <s v="HF"/>
  </r>
  <r>
    <x v="0"/>
    <x v="3"/>
    <x v="1"/>
    <s v="modesg_out_empr_info_nfin"/>
    <s v="origem_scp3_emss"/>
    <x v="3"/>
    <s v="2.1 Em Teste"/>
    <m/>
    <m/>
    <s v="Package X"/>
    <m/>
    <s v=""/>
    <s v=""/>
    <s v=""/>
    <m/>
    <m/>
    <m/>
    <m/>
    <m/>
    <x v="0"/>
    <s v="HF"/>
  </r>
  <r>
    <x v="0"/>
    <x v="3"/>
    <x v="1"/>
    <s v="modesg_out_empr_info_nfin"/>
    <s v="ref_date"/>
    <x v="2"/>
    <s v="1. Concluído"/>
    <m/>
    <m/>
    <m/>
    <m/>
    <s v=""/>
    <s v=""/>
    <s v=""/>
    <m/>
    <m/>
    <m/>
    <m/>
    <m/>
    <x v="0"/>
    <m/>
  </r>
  <r>
    <x v="0"/>
    <x v="3"/>
    <x v="1"/>
    <s v="modesg_out_empr_info_nfin"/>
    <s v="scp1_emss"/>
    <x v="3"/>
    <s v="2.1 Em Teste"/>
    <m/>
    <m/>
    <s v="Package X"/>
    <m/>
    <s v=""/>
    <s v=""/>
    <s v=""/>
    <m/>
    <m/>
    <m/>
    <m/>
    <m/>
    <x v="0"/>
    <s v="HF"/>
  </r>
  <r>
    <x v="0"/>
    <x v="3"/>
    <x v="1"/>
    <s v="modesg_out_empr_info_nfin"/>
    <s v="scp2_emss"/>
    <x v="3"/>
    <s v="2.1 Em Teste"/>
    <m/>
    <m/>
    <s v="Package X"/>
    <m/>
    <s v=""/>
    <s v=""/>
    <s v=""/>
    <m/>
    <m/>
    <m/>
    <m/>
    <m/>
    <x v="0"/>
    <s v="HF"/>
  </r>
  <r>
    <x v="0"/>
    <x v="3"/>
    <x v="1"/>
    <s v="modesg_out_empr_info_nfin"/>
    <s v="scp3_emss"/>
    <x v="3"/>
    <s v="2.1 Em Teste"/>
    <m/>
    <m/>
    <s v="Package X"/>
    <m/>
    <s v=""/>
    <s v=""/>
    <s v=""/>
    <m/>
    <m/>
    <m/>
    <m/>
    <m/>
    <x v="0"/>
    <s v="HF"/>
  </r>
  <r>
    <x v="0"/>
    <x v="3"/>
    <x v="1"/>
    <s v="modesg_out_empr_info_nfin"/>
    <s v="zcliente"/>
    <x v="2"/>
    <s v="1. Concluído"/>
    <m/>
    <m/>
    <m/>
    <m/>
    <s v=""/>
    <s v=""/>
    <s v=""/>
    <m/>
    <m/>
    <m/>
    <m/>
    <m/>
    <x v="0"/>
    <m/>
  </r>
  <r>
    <x v="0"/>
    <x v="3"/>
    <x v="0"/>
    <s v="modesg_out_emss_vcls"/>
    <s v="n.a."/>
    <x v="2"/>
    <s v="1. Concluído"/>
    <m/>
    <m/>
    <m/>
    <m/>
    <s v=""/>
    <s v=""/>
    <s v=""/>
    <m/>
    <m/>
    <m/>
    <m/>
    <m/>
    <x v="0"/>
    <m/>
  </r>
  <r>
    <x v="0"/>
    <x v="3"/>
    <x v="1"/>
    <s v="modesg_out_emss_vcls"/>
    <s v="cempbem"/>
    <x v="2"/>
    <s v="1. Concluído"/>
    <m/>
    <m/>
    <m/>
    <m/>
    <s v=""/>
    <s v=""/>
    <s v=""/>
    <m/>
    <m/>
    <m/>
    <m/>
    <m/>
    <x v="0"/>
    <m/>
  </r>
  <r>
    <x v="0"/>
    <x v="3"/>
    <x v="1"/>
    <s v="modesg_out_emss_vcls"/>
    <s v="ckbalbem"/>
    <x v="2"/>
    <s v="1. Concluído"/>
    <m/>
    <m/>
    <m/>
    <m/>
    <s v=""/>
    <s v=""/>
    <s v=""/>
    <m/>
    <m/>
    <m/>
    <m/>
    <m/>
    <x v="0"/>
    <m/>
  </r>
  <r>
    <x v="0"/>
    <x v="3"/>
    <x v="1"/>
    <s v="modesg_out_emss_vcls"/>
    <s v="ckctabem"/>
    <x v="2"/>
    <s v="1. Concluído"/>
    <m/>
    <m/>
    <m/>
    <m/>
    <s v=""/>
    <s v=""/>
    <s v=""/>
    <m/>
    <m/>
    <m/>
    <m/>
    <m/>
    <x v="0"/>
    <m/>
  </r>
  <r>
    <x v="0"/>
    <x v="3"/>
    <x v="1"/>
    <s v="modesg_out_emss_vcls"/>
    <s v="ckrefbem"/>
    <x v="2"/>
    <s v="1. Concluído"/>
    <m/>
    <m/>
    <m/>
    <m/>
    <s v=""/>
    <s v=""/>
    <s v=""/>
    <m/>
    <m/>
    <m/>
    <m/>
    <m/>
    <x v="0"/>
    <m/>
  </r>
  <r>
    <x v="0"/>
    <x v="3"/>
    <x v="1"/>
    <s v="modesg_out_emss_vcls"/>
    <s v="cnsm_co2"/>
    <x v="2"/>
    <s v="1. Concluído"/>
    <m/>
    <m/>
    <m/>
    <m/>
    <s v=""/>
    <s v=""/>
    <s v=""/>
    <m/>
    <m/>
    <m/>
    <m/>
    <m/>
    <x v="0"/>
    <m/>
  </r>
  <r>
    <x v="0"/>
    <x v="3"/>
    <x v="1"/>
    <s v="modesg_out_emss_vcls"/>
    <s v="origem_scp1_emss"/>
    <x v="2"/>
    <s v="1. Concluído"/>
    <m/>
    <m/>
    <m/>
    <s v="Package X"/>
    <s v=""/>
    <s v=""/>
    <s v=""/>
    <m/>
    <m/>
    <m/>
    <m/>
    <m/>
    <x v="0"/>
    <m/>
  </r>
  <r>
    <x v="0"/>
    <x v="3"/>
    <x v="1"/>
    <s v="modesg_out_emss_vcls"/>
    <s v="origem_scp2_emss"/>
    <x v="2"/>
    <s v="1. Concluído"/>
    <m/>
    <m/>
    <m/>
    <s v="Package X"/>
    <s v=""/>
    <s v=""/>
    <s v=""/>
    <m/>
    <m/>
    <m/>
    <m/>
    <m/>
    <x v="0"/>
    <m/>
  </r>
  <r>
    <x v="0"/>
    <x v="3"/>
    <x v="1"/>
    <s v="modesg_out_emss_vcls"/>
    <s v="origem_scp3_emss"/>
    <x v="2"/>
    <s v="1. Concluído"/>
    <m/>
    <m/>
    <m/>
    <s v="Package X"/>
    <s v=""/>
    <s v=""/>
    <s v=""/>
    <m/>
    <m/>
    <m/>
    <m/>
    <m/>
    <x v="0"/>
    <m/>
  </r>
  <r>
    <x v="0"/>
    <x v="3"/>
    <x v="1"/>
    <s v="modesg_out_emss_vcls"/>
    <s v="ref_date"/>
    <x v="2"/>
    <s v="1. Concluído"/>
    <m/>
    <m/>
    <m/>
    <m/>
    <s v=""/>
    <s v=""/>
    <s v=""/>
    <m/>
    <m/>
    <m/>
    <m/>
    <m/>
    <x v="0"/>
    <m/>
  </r>
  <r>
    <x v="0"/>
    <x v="3"/>
    <x v="1"/>
    <s v="modesg_out_emss_vcls"/>
    <s v="scp1_emss"/>
    <x v="2"/>
    <s v="1. Concluído"/>
    <m/>
    <m/>
    <m/>
    <s v="Package X"/>
    <s v=""/>
    <s v=""/>
    <s v=""/>
    <m/>
    <m/>
    <m/>
    <m/>
    <m/>
    <x v="0"/>
    <m/>
  </r>
  <r>
    <x v="0"/>
    <x v="3"/>
    <x v="1"/>
    <s v="modesg_out_emss_vcls"/>
    <s v="scp2_emss"/>
    <x v="2"/>
    <s v="1. Concluído"/>
    <m/>
    <m/>
    <m/>
    <s v="Package X"/>
    <s v=""/>
    <s v=""/>
    <s v=""/>
    <m/>
    <m/>
    <m/>
    <m/>
    <m/>
    <x v="0"/>
    <m/>
  </r>
  <r>
    <x v="0"/>
    <x v="3"/>
    <x v="1"/>
    <s v="modesg_out_emss_vcls"/>
    <s v="scp3_emss"/>
    <x v="2"/>
    <s v="1. Concluído"/>
    <m/>
    <m/>
    <m/>
    <s v="Package X"/>
    <s v=""/>
    <s v=""/>
    <s v=""/>
    <m/>
    <m/>
    <m/>
    <m/>
    <m/>
    <x v="0"/>
    <m/>
  </r>
  <r>
    <x v="0"/>
    <x v="3"/>
    <x v="1"/>
    <s v="modesg_out_emss_vcls"/>
    <s v="unidade_funcional_scp1_emss"/>
    <x v="2"/>
    <s v="1. Concluído"/>
    <m/>
    <m/>
    <m/>
    <s v="Package X"/>
    <s v=""/>
    <s v=""/>
    <s v=""/>
    <m/>
    <m/>
    <m/>
    <m/>
    <m/>
    <x v="0"/>
    <m/>
  </r>
  <r>
    <x v="0"/>
    <x v="3"/>
    <x v="1"/>
    <s v="modesg_out_emss_vcls"/>
    <s v="unidade_funcional_scp2_emss"/>
    <x v="2"/>
    <s v="1. Concluído"/>
    <m/>
    <m/>
    <m/>
    <s v="Package X"/>
    <s v=""/>
    <s v=""/>
    <s v=""/>
    <m/>
    <m/>
    <m/>
    <m/>
    <m/>
    <x v="0"/>
    <m/>
  </r>
  <r>
    <x v="0"/>
    <x v="3"/>
    <x v="1"/>
    <s v="modesg_out_emss_vcls"/>
    <s v="unidade_funcional_scp3_emss"/>
    <x v="2"/>
    <s v="1. Concluído"/>
    <m/>
    <m/>
    <m/>
    <s v="Package X"/>
    <s v=""/>
    <s v=""/>
    <s v=""/>
    <m/>
    <m/>
    <m/>
    <m/>
    <m/>
    <x v="0"/>
    <m/>
  </r>
  <r>
    <x v="0"/>
    <x v="3"/>
    <x v="0"/>
    <s v="modesg_out_sfics_taxon_europeia"/>
    <s v="n.a."/>
    <x v="5"/>
    <s v="2.2 Em especificação"/>
    <m/>
    <s v="Package X"/>
    <s v="Package X"/>
    <m/>
    <s v=""/>
    <s v=""/>
    <s v=""/>
    <m/>
    <m/>
    <m/>
    <m/>
    <m/>
    <x v="0"/>
    <s v="RC"/>
  </r>
  <r>
    <x v="0"/>
    <x v="3"/>
    <x v="1"/>
    <s v="modesg_out_sfics_taxon_europeia"/>
    <s v="cbalcao"/>
    <x v="5"/>
    <s v="2.2 Em especificação"/>
    <m/>
    <s v="Package X"/>
    <s v="Package X"/>
    <m/>
    <s v=""/>
    <s v=""/>
    <s v=""/>
    <m/>
    <m/>
    <m/>
    <m/>
    <m/>
    <x v="0"/>
    <s v="RC"/>
  </r>
  <r>
    <x v="0"/>
    <x v="3"/>
    <x v="1"/>
    <s v="modesg_out_sfics_taxon_europeia"/>
    <s v="cempresa"/>
    <x v="5"/>
    <s v="2.2 Em especificação"/>
    <m/>
    <s v="Package X"/>
    <s v="Package X"/>
    <m/>
    <s v=""/>
    <s v=""/>
    <s v=""/>
    <m/>
    <m/>
    <m/>
    <m/>
    <m/>
    <x v="0"/>
    <s v="RC"/>
  </r>
  <r>
    <x v="0"/>
    <x v="3"/>
    <x v="1"/>
    <s v="modesg_out_sfics_taxon_europeia"/>
    <s v="cnumecta"/>
    <x v="5"/>
    <s v="2.2 Em especificação"/>
    <m/>
    <s v="Package X"/>
    <s v="Package X"/>
    <m/>
    <s v=""/>
    <s v=""/>
    <s v=""/>
    <m/>
    <m/>
    <m/>
    <m/>
    <m/>
    <x v="0"/>
    <s v="RC"/>
  </r>
  <r>
    <x v="0"/>
    <x v="3"/>
    <x v="1"/>
    <s v="modesg_out_sfics_taxon_europeia"/>
    <s v="cod_regra"/>
    <x v="5"/>
    <s v="2.2 Em especificação"/>
    <m/>
    <s v="Package X"/>
    <s v="Package X"/>
    <m/>
    <s v=""/>
    <s v=""/>
    <s v=""/>
    <m/>
    <m/>
    <m/>
    <m/>
    <m/>
    <x v="0"/>
    <s v="RC"/>
  </r>
  <r>
    <x v="0"/>
    <x v="3"/>
    <x v="1"/>
    <s v="modesg_out_sfics_taxon_europeia"/>
    <s v="nivel"/>
    <x v="5"/>
    <s v="2.2 Em especificação"/>
    <m/>
    <m/>
    <m/>
    <m/>
    <s v=""/>
    <s v=""/>
    <s v=""/>
    <m/>
    <m/>
    <m/>
    <m/>
    <m/>
    <x v="3"/>
    <m/>
  </r>
  <r>
    <x v="0"/>
    <x v="3"/>
    <x v="1"/>
    <s v="modesg_out_sfics_taxon_europeia"/>
    <s v="ordem"/>
    <x v="1"/>
    <s v="0. Cancelado"/>
    <m/>
    <m/>
    <m/>
    <m/>
    <s v=""/>
    <s v=""/>
    <s v=""/>
    <m/>
    <m/>
    <m/>
    <m/>
    <m/>
    <x v="0"/>
    <m/>
  </r>
  <r>
    <x v="0"/>
    <x v="3"/>
    <x v="1"/>
    <s v="modesg_out_sfics_taxon_europeia"/>
    <s v="montante_pndrc"/>
    <x v="5"/>
    <s v="2.2 Em especificação"/>
    <m/>
    <s v="Package X"/>
    <s v="Package X"/>
    <m/>
    <s v=""/>
    <s v=""/>
    <s v=""/>
    <m/>
    <m/>
    <m/>
    <m/>
    <m/>
    <x v="0"/>
    <s v="RC"/>
  </r>
  <r>
    <x v="0"/>
    <x v="3"/>
    <x v="1"/>
    <s v="modesg_out_sfics_taxon_europeia"/>
    <s v="nome_ctgr_sfics"/>
    <x v="5"/>
    <s v="2.2 Em especificação"/>
    <m/>
    <s v="Package X"/>
    <s v="Package X"/>
    <m/>
    <s v=""/>
    <s v=""/>
    <s v=""/>
    <m/>
    <m/>
    <m/>
    <m/>
    <m/>
    <x v="0"/>
    <s v="RC"/>
  </r>
  <r>
    <x v="0"/>
    <x v="3"/>
    <x v="1"/>
    <s v="modesg_out_sfics_taxon_europeia"/>
    <s v="nome_general_specific_purpose"/>
    <x v="5"/>
    <s v="2.2 Em especificação"/>
    <m/>
    <s v="Package X"/>
    <s v="Package X"/>
    <m/>
    <s v=""/>
    <s v=""/>
    <s v=""/>
    <m/>
    <m/>
    <m/>
    <m/>
    <m/>
    <x v="0"/>
    <s v="RC"/>
  </r>
  <r>
    <x v="0"/>
    <x v="3"/>
    <x v="1"/>
    <s v="modesg_out_sfics_taxon_europeia"/>
    <s v="nome_purpose_esg_alinh_tax"/>
    <x v="5"/>
    <s v="2.2 Em especificação"/>
    <m/>
    <s v="Package X"/>
    <s v="Package X"/>
    <m/>
    <s v=""/>
    <s v=""/>
    <s v=""/>
    <m/>
    <m/>
    <m/>
    <m/>
    <m/>
    <x v="0"/>
    <s v="RC"/>
  </r>
  <r>
    <x v="0"/>
    <x v="3"/>
    <x v="1"/>
    <s v="modesg_out_sfics_taxon_europeia"/>
    <s v="nome_purpose_esg_nalinh_tax"/>
    <x v="5"/>
    <s v="2.2 Em especificação"/>
    <m/>
    <s v="Package X"/>
    <s v="Package X"/>
    <m/>
    <s v=""/>
    <s v=""/>
    <s v=""/>
    <m/>
    <m/>
    <m/>
    <m/>
    <m/>
    <x v="2"/>
    <s v="RC"/>
  </r>
  <r>
    <x v="0"/>
    <x v="3"/>
    <x v="1"/>
    <s v="modesg_out_sfics_taxon_europeia"/>
    <s v="nome_specific_eligible"/>
    <x v="5"/>
    <s v="2.2 Em especificação"/>
    <m/>
    <s v="Package X"/>
    <s v="Package X"/>
    <m/>
    <s v=""/>
    <s v=""/>
    <s v=""/>
    <m/>
    <m/>
    <m/>
    <m/>
    <m/>
    <x v="0"/>
    <s v="RC"/>
  </r>
  <r>
    <x v="0"/>
    <x v="3"/>
    <x v="1"/>
    <s v="modesg_out_sfics_taxon_europeia"/>
    <s v="nome_specific_sustainable"/>
    <x v="5"/>
    <s v="2.2 Em especificação"/>
    <m/>
    <s v="Package X"/>
    <s v="Package X"/>
    <m/>
    <s v=""/>
    <s v=""/>
    <s v=""/>
    <m/>
    <m/>
    <m/>
    <m/>
    <m/>
    <x v="0"/>
    <s v="RC"/>
  </r>
  <r>
    <x v="0"/>
    <x v="3"/>
    <x v="1"/>
    <s v="modesg_out_sfics_taxon_europeia"/>
    <s v="sstnbl_indctr"/>
    <x v="6"/>
    <m/>
    <m/>
    <m/>
    <m/>
    <m/>
    <s v=""/>
    <s v=""/>
    <s v=""/>
    <m/>
    <m/>
    <m/>
    <m/>
    <m/>
    <x v="3"/>
    <m/>
  </r>
  <r>
    <x v="0"/>
    <x v="3"/>
    <x v="1"/>
    <s v="modesg_out_sfics_taxon_europeia"/>
    <s v="origem"/>
    <x v="1"/>
    <s v="1. Concluído"/>
    <m/>
    <s v="Package X"/>
    <s v="Package X"/>
    <m/>
    <s v=""/>
    <s v=""/>
    <s v=""/>
    <m/>
    <m/>
    <m/>
    <m/>
    <m/>
    <x v="0"/>
    <m/>
  </r>
  <r>
    <x v="0"/>
    <x v="3"/>
    <x v="1"/>
    <s v="modesg_out_sfics_taxon_europeia"/>
    <s v="ref_date"/>
    <x v="5"/>
    <s v="2.2 Em especificação"/>
    <m/>
    <s v="Package X"/>
    <s v="Package X"/>
    <m/>
    <s v=""/>
    <s v=""/>
    <s v=""/>
    <m/>
    <m/>
    <m/>
    <m/>
    <m/>
    <x v="0"/>
    <s v="RC"/>
  </r>
  <r>
    <x v="0"/>
    <x v="3"/>
    <x v="1"/>
    <s v="modesg_out_sfics_taxon_europeia"/>
    <s v="zdeposit"/>
    <x v="5"/>
    <s v="2.2 Em especificação"/>
    <m/>
    <s v="Package X"/>
    <s v="Package X"/>
    <m/>
    <s v=""/>
    <s v=""/>
    <s v=""/>
    <m/>
    <m/>
    <m/>
    <m/>
    <m/>
    <x v="0"/>
    <s v="RC"/>
  </r>
  <r>
    <x v="0"/>
    <x v="4"/>
    <x v="1"/>
    <s v="lt003_entity"/>
    <s v="nace_esg"/>
    <x v="7"/>
    <s v="3. Pendente de outros desenvolvimentos"/>
    <m/>
    <m/>
    <m/>
    <m/>
    <s v=""/>
    <s v=""/>
    <s v=""/>
    <m/>
    <m/>
    <m/>
    <m/>
    <m/>
    <x v="0"/>
    <s v="JB"/>
  </r>
  <r>
    <x v="0"/>
    <x v="4"/>
    <x v="1"/>
    <s v="lt003_entity"/>
    <s v="txnmy_elgbl_capex_ccm"/>
    <x v="2"/>
    <s v="1. Concluído"/>
    <m/>
    <m/>
    <m/>
    <m/>
    <s v=""/>
    <s v=""/>
    <s v=""/>
    <m/>
    <m/>
    <m/>
    <m/>
    <m/>
    <x v="0"/>
    <m/>
  </r>
  <r>
    <x v="0"/>
    <x v="4"/>
    <x v="1"/>
    <s v="lt003_entity"/>
    <s v="txnmy_elgbl_trnvr_ccm"/>
    <x v="2"/>
    <s v="1. Concluído"/>
    <m/>
    <m/>
    <m/>
    <m/>
    <s v=""/>
    <s v=""/>
    <s v=""/>
    <m/>
    <m/>
    <m/>
    <m/>
    <m/>
    <x v="0"/>
    <m/>
  </r>
  <r>
    <x v="0"/>
    <x v="4"/>
    <x v="1"/>
    <s v="lt003_entity"/>
    <s v="txnmy_elgbl_capex_cca"/>
    <x v="2"/>
    <s v="1. Concluído"/>
    <m/>
    <m/>
    <m/>
    <m/>
    <s v=""/>
    <s v=""/>
    <s v=""/>
    <m/>
    <m/>
    <m/>
    <m/>
    <m/>
    <x v="0"/>
    <m/>
  </r>
  <r>
    <x v="0"/>
    <x v="4"/>
    <x v="1"/>
    <s v="lt003_entity"/>
    <s v="txnmy_elgbl_trnvr_cca"/>
    <x v="2"/>
    <s v="1. Concluído"/>
    <m/>
    <m/>
    <m/>
    <m/>
    <s v=""/>
    <s v=""/>
    <s v=""/>
    <m/>
    <m/>
    <m/>
    <m/>
    <m/>
    <x v="0"/>
    <m/>
  </r>
  <r>
    <x v="0"/>
    <x v="4"/>
    <x v="1"/>
    <s v="lt003_entity"/>
    <s v="enblng_capex_ccm"/>
    <x v="2"/>
    <s v="1. Concluído"/>
    <m/>
    <m/>
    <m/>
    <m/>
    <s v=""/>
    <s v=""/>
    <s v=""/>
    <m/>
    <m/>
    <m/>
    <m/>
    <m/>
    <x v="0"/>
    <m/>
  </r>
  <r>
    <x v="0"/>
    <x v="4"/>
    <x v="1"/>
    <s v="lt003_entity"/>
    <s v="enblng_capex_cca"/>
    <x v="2"/>
    <s v="1. Concluído"/>
    <m/>
    <m/>
    <m/>
    <m/>
    <s v=""/>
    <s v=""/>
    <s v=""/>
    <m/>
    <m/>
    <m/>
    <m/>
    <m/>
    <x v="0"/>
    <m/>
  </r>
  <r>
    <x v="0"/>
    <x v="4"/>
    <x v="1"/>
    <s v="lt003_entity"/>
    <s v="trnstnl_capex"/>
    <x v="2"/>
    <s v="1. Concluído"/>
    <m/>
    <m/>
    <m/>
    <m/>
    <s v=""/>
    <s v=""/>
    <s v=""/>
    <m/>
    <m/>
    <m/>
    <m/>
    <m/>
    <x v="0"/>
    <m/>
  </r>
  <r>
    <x v="0"/>
    <x v="4"/>
    <x v="1"/>
    <s v="lt003_entity"/>
    <s v="pure_capex_ccm"/>
    <x v="2"/>
    <s v="1. Concluído"/>
    <m/>
    <m/>
    <m/>
    <m/>
    <s v=""/>
    <s v=""/>
    <s v=""/>
    <m/>
    <m/>
    <m/>
    <m/>
    <m/>
    <x v="0"/>
    <m/>
  </r>
  <r>
    <x v="0"/>
    <x v="4"/>
    <x v="1"/>
    <s v="lt003_entity"/>
    <s v="pure_capex_cca"/>
    <x v="2"/>
    <s v="1. Concluído"/>
    <m/>
    <m/>
    <m/>
    <m/>
    <s v=""/>
    <s v=""/>
    <s v=""/>
    <m/>
    <m/>
    <m/>
    <m/>
    <m/>
    <x v="0"/>
    <m/>
  </r>
  <r>
    <x v="0"/>
    <x v="4"/>
    <x v="1"/>
    <s v="lt003_entity"/>
    <s v="enblng_trnvr_ccm"/>
    <x v="2"/>
    <s v="1. Concluído"/>
    <m/>
    <m/>
    <m/>
    <m/>
    <s v=""/>
    <s v=""/>
    <s v=""/>
    <m/>
    <m/>
    <m/>
    <m/>
    <m/>
    <x v="0"/>
    <m/>
  </r>
  <r>
    <x v="0"/>
    <x v="4"/>
    <x v="1"/>
    <s v="lt003_entity"/>
    <s v="enblng_trnvr_cca"/>
    <x v="2"/>
    <s v="1. Concluído"/>
    <m/>
    <m/>
    <m/>
    <m/>
    <s v=""/>
    <s v=""/>
    <s v=""/>
    <m/>
    <m/>
    <m/>
    <m/>
    <m/>
    <x v="0"/>
    <m/>
  </r>
  <r>
    <x v="0"/>
    <x v="4"/>
    <x v="1"/>
    <s v="lt003_entity"/>
    <s v="trnstnl_trnvr"/>
    <x v="2"/>
    <s v="1. Concluído"/>
    <m/>
    <m/>
    <m/>
    <m/>
    <s v=""/>
    <s v=""/>
    <s v=""/>
    <m/>
    <m/>
    <m/>
    <m/>
    <m/>
    <x v="0"/>
    <m/>
  </r>
  <r>
    <x v="0"/>
    <x v="4"/>
    <x v="1"/>
    <s v="lt003_entity"/>
    <s v="pure_trnvr_ccm"/>
    <x v="2"/>
    <s v="1. Concluído"/>
    <m/>
    <m/>
    <m/>
    <m/>
    <s v=""/>
    <s v=""/>
    <s v=""/>
    <m/>
    <m/>
    <m/>
    <m/>
    <m/>
    <x v="0"/>
    <m/>
  </r>
  <r>
    <x v="0"/>
    <x v="4"/>
    <x v="1"/>
    <s v="lt003_entity"/>
    <s v="pure_trnvr_cca"/>
    <x v="2"/>
    <s v="1. Concluído"/>
    <m/>
    <m/>
    <m/>
    <m/>
    <s v=""/>
    <s v=""/>
    <s v=""/>
    <m/>
    <m/>
    <m/>
    <m/>
    <m/>
    <x v="0"/>
    <m/>
  </r>
  <r>
    <x v="0"/>
    <x v="4"/>
    <x v="1"/>
    <s v="lt003_entity"/>
    <s v="flg_nfrd_applcblty"/>
    <x v="2"/>
    <s v="1. Concluído"/>
    <m/>
    <m/>
    <m/>
    <m/>
    <s v=""/>
    <s v=""/>
    <s v=""/>
    <m/>
    <m/>
    <m/>
    <m/>
    <m/>
    <x v="0"/>
    <m/>
  </r>
  <r>
    <x v="0"/>
    <x v="4"/>
    <x v="1"/>
    <s v="lt003_entity"/>
    <s v="cntrprty_emssns_scp1"/>
    <x v="2"/>
    <s v="1. Concluído"/>
    <m/>
    <m/>
    <m/>
    <m/>
    <s v=""/>
    <s v=""/>
    <s v=""/>
    <m/>
    <m/>
    <m/>
    <m/>
    <m/>
    <x v="0"/>
    <m/>
  </r>
  <r>
    <x v="0"/>
    <x v="4"/>
    <x v="1"/>
    <s v="lt003_entity"/>
    <s v="cntrprty_emssns_scp2"/>
    <x v="2"/>
    <s v="1. Concluído"/>
    <m/>
    <m/>
    <m/>
    <m/>
    <s v=""/>
    <s v=""/>
    <s v=""/>
    <m/>
    <m/>
    <m/>
    <m/>
    <m/>
    <x v="0"/>
    <m/>
  </r>
  <r>
    <x v="0"/>
    <x v="4"/>
    <x v="1"/>
    <s v="lt003_entity"/>
    <s v="cntrprty_emssns_scp3"/>
    <x v="2"/>
    <s v="1. Concluído"/>
    <m/>
    <m/>
    <m/>
    <m/>
    <s v=""/>
    <s v=""/>
    <s v=""/>
    <m/>
    <m/>
    <m/>
    <m/>
    <m/>
    <x v="0"/>
    <m/>
  </r>
  <r>
    <x v="0"/>
    <x v="4"/>
    <x v="1"/>
    <s v="lt003_entity"/>
    <s v="flg_excldd_eu_prs_algnd_bnchmrk"/>
    <x v="2"/>
    <s v="1. Concluído"/>
    <m/>
    <m/>
    <m/>
    <m/>
    <s v=""/>
    <s v=""/>
    <s v=""/>
    <m/>
    <m/>
    <m/>
    <m/>
    <m/>
    <x v="0"/>
    <m/>
  </r>
  <r>
    <x v="0"/>
    <x v="4"/>
    <x v="1"/>
    <s v="lt003_entity"/>
    <s v="flg_act_physcl_rsk"/>
    <x v="7"/>
    <s v="3. Pendente de outros desenvolvimentos"/>
    <m/>
    <m/>
    <s v="Package X"/>
    <m/>
    <s v=""/>
    <s v=""/>
    <s v=""/>
    <m/>
    <m/>
    <m/>
    <m/>
    <m/>
    <x v="0"/>
    <s v="HF"/>
  </r>
  <r>
    <x v="0"/>
    <x v="4"/>
    <x v="1"/>
    <s v="lt003_entity"/>
    <s v="flg_chrnc_physcl_rsk"/>
    <x v="7"/>
    <s v="3. Pendente de outros desenvolvimentos"/>
    <m/>
    <m/>
    <s v="Package X"/>
    <m/>
    <s v=""/>
    <s v=""/>
    <s v=""/>
    <m/>
    <m/>
    <m/>
    <m/>
    <m/>
    <x v="0"/>
    <s v="HF"/>
  </r>
  <r>
    <x v="0"/>
    <x v="4"/>
    <x v="1"/>
    <s v="lt003_entity"/>
    <s v="pst_cd"/>
    <x v="2"/>
    <s v="1. Concluído"/>
    <m/>
    <m/>
    <m/>
    <m/>
    <s v=""/>
    <s v=""/>
    <s v=""/>
    <m/>
    <m/>
    <m/>
    <m/>
    <m/>
    <x v="0"/>
    <m/>
  </r>
  <r>
    <x v="0"/>
    <x v="4"/>
    <x v="1"/>
    <s v="lt003_entity"/>
    <s v="esg_sbsctr"/>
    <x v="5"/>
    <s v="3. Pendente de outros desenvolvimentos"/>
    <m/>
    <s v="Package 2"/>
    <s v="Package X"/>
    <m/>
    <s v=""/>
    <s v=""/>
    <s v=""/>
    <m/>
    <m/>
    <m/>
    <s v="ESTR &amp; P3"/>
    <m/>
    <x v="0"/>
    <s v="JB/RC"/>
  </r>
  <r>
    <x v="0"/>
    <x v="4"/>
    <x v="1"/>
    <s v="lt003_entity"/>
    <s v="ttl_lblty"/>
    <x v="2"/>
    <s v="1. Concluído"/>
    <m/>
    <m/>
    <m/>
    <m/>
    <s v=""/>
    <s v=""/>
    <s v=""/>
    <d v="2024-10-28T00:00:00"/>
    <m/>
    <m/>
    <m/>
    <m/>
    <x v="0"/>
    <m/>
  </r>
  <r>
    <x v="0"/>
    <x v="4"/>
    <x v="1"/>
    <s v="lt003_entity"/>
    <s v="isin"/>
    <x v="2"/>
    <s v="1. Concluído"/>
    <m/>
    <m/>
    <m/>
    <m/>
    <s v=""/>
    <s v=""/>
    <s v=""/>
    <d v="2024-10-23T00:00:00"/>
    <m/>
    <m/>
    <m/>
    <m/>
    <x v="0"/>
    <m/>
  </r>
  <r>
    <x v="0"/>
    <x v="4"/>
    <x v="1"/>
    <s v="lt003_entity"/>
    <s v="grp_annl_trnvr_le"/>
    <x v="2"/>
    <s v="1. Concluído"/>
    <m/>
    <m/>
    <m/>
    <m/>
    <s v=""/>
    <s v=""/>
    <s v=""/>
    <d v="2024-10-28T00:00:00"/>
    <m/>
    <m/>
    <m/>
    <m/>
    <x v="0"/>
    <m/>
  </r>
  <r>
    <x v="0"/>
    <x v="4"/>
    <x v="1"/>
    <s v="lt003_entity"/>
    <s v="grp_ttl_lblty"/>
    <x v="2"/>
    <s v="1. Concluído"/>
    <m/>
    <m/>
    <m/>
    <m/>
    <s v=""/>
    <s v=""/>
    <s v=""/>
    <d v="2024-10-28T00:00:00"/>
    <m/>
    <m/>
    <m/>
    <m/>
    <x v="0"/>
    <m/>
  </r>
  <r>
    <x v="0"/>
    <x v="4"/>
    <x v="1"/>
    <s v="lt003_entity"/>
    <s v="flg_grp_nfrd_applcblty"/>
    <x v="2"/>
    <s v="1. Concluído"/>
    <m/>
    <m/>
    <m/>
    <m/>
    <s v=""/>
    <s v=""/>
    <s v=""/>
    <d v="2024-10-23T00:00:00"/>
    <m/>
    <m/>
    <m/>
    <m/>
    <x v="0"/>
    <m/>
  </r>
  <r>
    <x v="0"/>
    <x v="4"/>
    <x v="1"/>
    <s v="lt003_entity"/>
    <s v="grp_emssns_scp1"/>
    <x v="2"/>
    <s v="1. Concluído"/>
    <m/>
    <m/>
    <m/>
    <m/>
    <s v=""/>
    <s v=""/>
    <s v=""/>
    <d v="2024-10-23T00:00:00"/>
    <m/>
    <m/>
    <m/>
    <m/>
    <x v="0"/>
    <m/>
  </r>
  <r>
    <x v="0"/>
    <x v="4"/>
    <x v="1"/>
    <s v="lt003_entity"/>
    <s v="grp_emssns_scp2"/>
    <x v="2"/>
    <s v="1. Concluído"/>
    <m/>
    <m/>
    <m/>
    <m/>
    <s v=""/>
    <s v=""/>
    <s v=""/>
    <d v="2024-10-23T00:00:00"/>
    <m/>
    <m/>
    <m/>
    <m/>
    <x v="0"/>
    <m/>
  </r>
  <r>
    <x v="0"/>
    <x v="4"/>
    <x v="1"/>
    <s v="lt003_entity"/>
    <s v="grp_emssns_scp3"/>
    <x v="2"/>
    <s v="1. Concluído"/>
    <m/>
    <m/>
    <m/>
    <m/>
    <s v=""/>
    <s v=""/>
    <s v=""/>
    <d v="2024-10-23T00:00:00"/>
    <m/>
    <m/>
    <m/>
    <m/>
    <x v="0"/>
    <m/>
  </r>
  <r>
    <x v="0"/>
    <x v="4"/>
    <x v="1"/>
    <s v="lt004_protection"/>
    <s v="typ_ep_scr"/>
    <x v="2"/>
    <s v="1. Concluído"/>
    <m/>
    <m/>
    <m/>
    <m/>
    <s v=""/>
    <s v=""/>
    <s v=""/>
    <m/>
    <m/>
    <m/>
    <m/>
    <m/>
    <x v="0"/>
    <m/>
  </r>
  <r>
    <x v="0"/>
    <x v="4"/>
    <x v="1"/>
    <s v="lt004_protection"/>
    <s v="ep_scr"/>
    <x v="2"/>
    <s v="1. Concluído"/>
    <m/>
    <m/>
    <m/>
    <m/>
    <s v=""/>
    <s v=""/>
    <s v=""/>
    <m/>
    <m/>
    <m/>
    <m/>
    <m/>
    <x v="0"/>
    <m/>
  </r>
  <r>
    <x v="0"/>
    <x v="4"/>
    <x v="1"/>
    <s v="lt004_protection"/>
    <s v="typ_epc_lbl"/>
    <x v="2"/>
    <s v="1. Concluído"/>
    <m/>
    <m/>
    <m/>
    <s v="Package X"/>
    <s v=""/>
    <s v=""/>
    <s v=""/>
    <m/>
    <m/>
    <m/>
    <m/>
    <m/>
    <x v="0"/>
    <m/>
  </r>
  <r>
    <x v="0"/>
    <x v="4"/>
    <x v="1"/>
    <s v="lt004_protection"/>
    <s v="epc_lbl"/>
    <x v="2"/>
    <s v="1. Concluído"/>
    <m/>
    <m/>
    <m/>
    <s v="Package X"/>
    <s v=""/>
    <s v=""/>
    <s v=""/>
    <m/>
    <m/>
    <m/>
    <m/>
    <m/>
    <x v="0"/>
    <m/>
  </r>
  <r>
    <x v="0"/>
    <x v="4"/>
    <x v="1"/>
    <s v="lt004_protection"/>
    <s v="emssns_scp1_prtctn"/>
    <x v="2"/>
    <s v="1. Concluído"/>
    <m/>
    <m/>
    <m/>
    <s v="Package X"/>
    <s v=""/>
    <s v=""/>
    <s v=""/>
    <m/>
    <m/>
    <m/>
    <m/>
    <m/>
    <x v="0"/>
    <m/>
  </r>
  <r>
    <x v="0"/>
    <x v="4"/>
    <x v="1"/>
    <s v="lt004_protection"/>
    <s v="emssns_scp2_prtctn"/>
    <x v="2"/>
    <s v="1. Concluído"/>
    <m/>
    <m/>
    <m/>
    <s v="Package X"/>
    <s v=""/>
    <s v=""/>
    <s v=""/>
    <m/>
    <m/>
    <m/>
    <m/>
    <m/>
    <x v="0"/>
    <m/>
  </r>
  <r>
    <x v="0"/>
    <x v="4"/>
    <x v="1"/>
    <s v="lt004_protection"/>
    <s v="emssns_scp3_prtctn"/>
    <x v="2"/>
    <s v="1. Concluído"/>
    <m/>
    <m/>
    <m/>
    <s v="Package X"/>
    <s v=""/>
    <s v=""/>
    <s v=""/>
    <m/>
    <m/>
    <m/>
    <m/>
    <m/>
    <x v="0"/>
    <m/>
  </r>
  <r>
    <x v="0"/>
    <x v="4"/>
    <x v="1"/>
    <s v="lt004_protection"/>
    <s v="mthd_usd_prtctn_scp_1"/>
    <x v="2"/>
    <s v="1. Concluído"/>
    <m/>
    <m/>
    <m/>
    <s v="Package X"/>
    <s v=""/>
    <s v=""/>
    <s v=""/>
    <m/>
    <m/>
    <m/>
    <m/>
    <m/>
    <x v="0"/>
    <m/>
  </r>
  <r>
    <x v="0"/>
    <x v="4"/>
    <x v="1"/>
    <s v="lt004_protection"/>
    <s v="mthd_usd_prtctn_scp_2"/>
    <x v="2"/>
    <s v="1. Concluído"/>
    <m/>
    <m/>
    <m/>
    <s v="Package X"/>
    <s v=""/>
    <s v=""/>
    <s v=""/>
    <m/>
    <m/>
    <m/>
    <m/>
    <m/>
    <x v="0"/>
    <m/>
  </r>
  <r>
    <x v="0"/>
    <x v="4"/>
    <x v="1"/>
    <s v="lt004_protection"/>
    <s v="mthd_usd_prtctn_scp_3"/>
    <x v="2"/>
    <s v="1. Concluído"/>
    <m/>
    <m/>
    <m/>
    <s v="Package X"/>
    <s v=""/>
    <s v=""/>
    <s v=""/>
    <m/>
    <m/>
    <m/>
    <m/>
    <m/>
    <x v="0"/>
    <m/>
  </r>
  <r>
    <x v="0"/>
    <x v="4"/>
    <x v="1"/>
    <s v="lt004_protection"/>
    <s v="flg_act_physcl_rsk"/>
    <x v="7"/>
    <s v="3. Pendente de outros desenvolvimentos"/>
    <m/>
    <m/>
    <s v="Package X"/>
    <m/>
    <s v=""/>
    <s v=""/>
    <s v=""/>
    <m/>
    <m/>
    <m/>
    <m/>
    <m/>
    <x v="0"/>
    <m/>
  </r>
  <r>
    <x v="0"/>
    <x v="4"/>
    <x v="1"/>
    <s v="lt004_protection"/>
    <s v="flg_chrnc_physcl_rsk"/>
    <x v="7"/>
    <s v="3. Pendente de outros desenvolvimentos"/>
    <m/>
    <m/>
    <s v="Package X"/>
    <m/>
    <s v=""/>
    <s v=""/>
    <s v=""/>
    <m/>
    <m/>
    <m/>
    <m/>
    <m/>
    <x v="0"/>
    <m/>
  </r>
  <r>
    <x v="0"/>
    <x v="4"/>
    <x v="1"/>
    <s v="lt002_instrument"/>
    <s v="rsk_mtgtd_cct"/>
    <x v="2"/>
    <s v="1. Concluído"/>
    <m/>
    <m/>
    <m/>
    <m/>
    <s v=""/>
    <s v=""/>
    <s v=""/>
    <d v="2024-10-30T00:00:00"/>
    <m/>
    <m/>
    <m/>
    <m/>
    <x v="0"/>
    <m/>
  </r>
  <r>
    <x v="0"/>
    <x v="4"/>
    <x v="1"/>
    <s v="lt002_instrument"/>
    <s v="rsk_mtgtd_ccp"/>
    <x v="7"/>
    <s v="3. Pendente de outros desenvolvimentos"/>
    <m/>
    <m/>
    <m/>
    <m/>
    <s v=""/>
    <s v=""/>
    <s v=""/>
    <d v="2024-10-30T00:00:00"/>
    <m/>
    <s v="Novo projeto - Para testar"/>
    <m/>
    <m/>
    <x v="0"/>
    <s v="JB"/>
  </r>
  <r>
    <x v="0"/>
    <x v="4"/>
    <x v="1"/>
    <s v="lt007_instr_activity"/>
    <s v="envrnmntl_objctv"/>
    <x v="2"/>
    <s v="1. Concluído"/>
    <m/>
    <m/>
    <m/>
    <m/>
    <s v=""/>
    <s v=""/>
    <s v=""/>
    <d v="2024-10-28T00:00:00"/>
    <m/>
    <m/>
    <m/>
    <m/>
    <x v="0"/>
    <s v="Voltar a ver"/>
  </r>
  <r>
    <x v="0"/>
    <x v="4"/>
    <x v="1"/>
    <s v="lt007_instr_activity"/>
    <s v="typ_actvty"/>
    <x v="2"/>
    <s v="1. Concluído"/>
    <m/>
    <m/>
    <m/>
    <m/>
    <s v=""/>
    <s v=""/>
    <s v=""/>
    <d v="2024-10-28T00:00:00"/>
    <m/>
    <m/>
    <m/>
    <m/>
    <x v="0"/>
    <s v="Voltar a ver"/>
  </r>
  <r>
    <x v="0"/>
    <x v="4"/>
    <x v="1"/>
    <s v="lt002_instrument"/>
    <s v="lns_clltrlzd_clssfctn"/>
    <x v="2"/>
    <s v="1. Concluído"/>
    <m/>
    <m/>
    <m/>
    <m/>
    <s v=""/>
    <s v=""/>
    <s v=""/>
    <m/>
    <m/>
    <m/>
    <m/>
    <m/>
    <x v="0"/>
    <m/>
  </r>
  <r>
    <x v="0"/>
    <x v="4"/>
    <x v="1"/>
    <s v="lt002_instrument"/>
    <s v="mthd_usd_instrmnt_scp_1"/>
    <x v="7"/>
    <s v="3. Pendente de outros desenvolvimentos"/>
    <m/>
    <m/>
    <s v="Package X"/>
    <m/>
    <s v=""/>
    <s v=""/>
    <s v=""/>
    <d v="2024-10-28T00:00:00"/>
    <m/>
    <s v="Novo projeto - Para testar"/>
    <m/>
    <m/>
    <x v="0"/>
    <s v="HF"/>
  </r>
  <r>
    <x v="0"/>
    <x v="4"/>
    <x v="1"/>
    <s v="lt002_instrument"/>
    <s v="mthd_usd_instrmnt_scp_2"/>
    <x v="7"/>
    <s v="3. Pendente de outros desenvolvimentos"/>
    <m/>
    <m/>
    <s v="Package X"/>
    <m/>
    <s v=""/>
    <s v=""/>
    <s v=""/>
    <d v="2024-10-28T00:00:00"/>
    <m/>
    <s v="Novo projeto - Para testar"/>
    <m/>
    <m/>
    <x v="0"/>
    <s v="HF"/>
  </r>
  <r>
    <x v="0"/>
    <x v="4"/>
    <x v="1"/>
    <s v="lt002_instrument"/>
    <s v="mthd_usd_instrmnt_scp_3"/>
    <x v="7"/>
    <s v="3. Pendente de outros desenvolvimentos"/>
    <m/>
    <m/>
    <s v="Package X"/>
    <m/>
    <s v=""/>
    <s v=""/>
    <s v=""/>
    <d v="2024-10-28T00:00:00"/>
    <m/>
    <s v="Novo projeto - Para testar"/>
    <m/>
    <m/>
    <x v="0"/>
    <s v="HF"/>
  </r>
  <r>
    <x v="0"/>
    <x v="4"/>
    <x v="1"/>
    <s v="lt002_instrument"/>
    <s v="sstnbl_ctgry_txnmy"/>
    <x v="2"/>
    <s v="1. Concluído"/>
    <m/>
    <m/>
    <m/>
    <m/>
    <s v=""/>
    <s v=""/>
    <s v=""/>
    <d v="2024-10-28T00:00:00"/>
    <m/>
    <m/>
    <m/>
    <m/>
    <x v="0"/>
    <m/>
  </r>
  <r>
    <x v="0"/>
    <x v="4"/>
    <x v="1"/>
    <s v="lt827_mthd_usd_instrmnt"/>
    <s v="ambito"/>
    <x v="2"/>
    <s v="1. Concluído"/>
    <m/>
    <m/>
    <m/>
    <m/>
    <s v=""/>
    <s v=""/>
    <s v=""/>
    <d v="2024-10-28T00:00:00"/>
    <m/>
    <m/>
    <m/>
    <m/>
    <x v="0"/>
    <m/>
  </r>
  <r>
    <x v="0"/>
    <x v="4"/>
    <x v="1"/>
    <s v="lt827_mthd_usd_instrmnt"/>
    <s v="ref_date"/>
    <x v="2"/>
    <s v="1. Concluído"/>
    <m/>
    <m/>
    <m/>
    <m/>
    <s v=""/>
    <s v=""/>
    <s v=""/>
    <d v="2024-10-28T00:00:00"/>
    <m/>
    <m/>
    <m/>
    <m/>
    <x v="0"/>
    <m/>
  </r>
  <r>
    <x v="0"/>
    <x v="4"/>
    <x v="1"/>
    <s v="lt827_mthd_usd_instrmnt"/>
    <s v="ordem"/>
    <x v="2"/>
    <s v="1. Concluído"/>
    <m/>
    <m/>
    <m/>
    <m/>
    <s v=""/>
    <s v=""/>
    <s v=""/>
    <d v="2024-10-28T00:00:00"/>
    <m/>
    <m/>
    <m/>
    <m/>
    <x v="0"/>
    <m/>
  </r>
  <r>
    <x v="0"/>
    <x v="4"/>
    <x v="1"/>
    <s v="lt827_mthd_usd_instrmnt"/>
    <s v="tabela"/>
    <x v="2"/>
    <s v="1. Concluído"/>
    <m/>
    <m/>
    <m/>
    <m/>
    <s v=""/>
    <s v=""/>
    <s v=""/>
    <d v="2024-10-28T00:00:00"/>
    <m/>
    <m/>
    <m/>
    <m/>
    <x v="0"/>
    <m/>
  </r>
  <r>
    <x v="0"/>
    <x v="4"/>
    <x v="1"/>
    <s v="lt827_mthd_usd_instrmnt"/>
    <s v="origem_scp1_emss"/>
    <x v="2"/>
    <s v="1. Concluído"/>
    <m/>
    <m/>
    <m/>
    <m/>
    <s v=""/>
    <s v=""/>
    <s v=""/>
    <d v="2024-10-28T00:00:00"/>
    <m/>
    <m/>
    <m/>
    <m/>
    <x v="0"/>
    <m/>
  </r>
  <r>
    <x v="0"/>
    <x v="4"/>
    <x v="1"/>
    <s v="lt827_mthd_usd_instrmnt"/>
    <s v="origem_scp2_emss"/>
    <x v="2"/>
    <s v="1. Concluído"/>
    <m/>
    <m/>
    <m/>
    <m/>
    <s v=""/>
    <s v=""/>
    <s v=""/>
    <d v="2024-10-28T00:00:00"/>
    <m/>
    <m/>
    <m/>
    <m/>
    <x v="0"/>
    <m/>
  </r>
  <r>
    <x v="0"/>
    <x v="4"/>
    <x v="1"/>
    <s v="lt827_mthd_usd_instrmnt"/>
    <s v="origem_scp3_emss"/>
    <x v="2"/>
    <s v="1. Concluído"/>
    <m/>
    <m/>
    <m/>
    <m/>
    <s v=""/>
    <s v=""/>
    <s v=""/>
    <d v="2024-10-28T00:00:00"/>
    <m/>
    <m/>
    <m/>
    <m/>
    <x v="0"/>
    <m/>
  </r>
  <r>
    <x v="0"/>
    <x v="4"/>
    <x v="1"/>
    <s v="lt827_mthd_usd_instrmnt"/>
    <s v="mthd_usd_instrmnt_scp_1"/>
    <x v="2"/>
    <s v="1. Concluído"/>
    <m/>
    <m/>
    <m/>
    <m/>
    <s v=""/>
    <s v=""/>
    <s v=""/>
    <d v="2024-10-28T00:00:00"/>
    <m/>
    <m/>
    <m/>
    <m/>
    <x v="0"/>
    <m/>
  </r>
  <r>
    <x v="0"/>
    <x v="4"/>
    <x v="1"/>
    <s v="lt827_mthd_usd_instrmnt"/>
    <s v="mthd_usd_instrmnt_scp_2"/>
    <x v="2"/>
    <s v="1. Concluído"/>
    <m/>
    <m/>
    <m/>
    <m/>
    <s v=""/>
    <s v=""/>
    <s v=""/>
    <d v="2024-10-28T00:00:00"/>
    <m/>
    <m/>
    <m/>
    <m/>
    <x v="0"/>
    <m/>
  </r>
  <r>
    <x v="0"/>
    <x v="4"/>
    <x v="1"/>
    <s v="lt827_mthd_usd_instrmnt"/>
    <s v="mthd_usd_instrmnt_scp_3"/>
    <x v="2"/>
    <s v="1. Concluído"/>
    <m/>
    <m/>
    <m/>
    <m/>
    <s v=""/>
    <s v=""/>
    <s v=""/>
    <d v="2024-10-28T00:00:00"/>
    <m/>
    <m/>
    <m/>
    <m/>
    <x v="0"/>
    <m/>
  </r>
  <r>
    <x v="0"/>
    <x v="4"/>
    <x v="1"/>
    <s v="lt827_mthd_usd_instrmnt"/>
    <s v="purpose_code"/>
    <x v="2"/>
    <s v="1. Concluído"/>
    <m/>
    <m/>
    <m/>
    <m/>
    <s v=""/>
    <s v=""/>
    <s v=""/>
    <m/>
    <m/>
    <m/>
    <m/>
    <m/>
    <x v="0"/>
    <m/>
  </r>
  <r>
    <x v="0"/>
    <x v="4"/>
    <x v="1"/>
    <s v="lt827_mthd_usd_instrmnt"/>
    <s v="flg_fin"/>
    <x v="2"/>
    <s v="1. Concluído"/>
    <m/>
    <m/>
    <m/>
    <m/>
    <s v=""/>
    <s v=""/>
    <s v=""/>
    <m/>
    <m/>
    <m/>
    <m/>
    <m/>
    <x v="0"/>
    <m/>
  </r>
  <r>
    <x v="0"/>
    <x v="4"/>
    <x v="1"/>
    <s v="lt827_mthd_usd_instrmnt"/>
    <s v="flg_exec"/>
    <x v="2"/>
    <s v="1. Concluído"/>
    <m/>
    <m/>
    <m/>
    <m/>
    <s v=""/>
    <s v=""/>
    <s v=""/>
    <m/>
    <m/>
    <m/>
    <m/>
    <m/>
    <x v="0"/>
    <m/>
  </r>
  <r>
    <x v="0"/>
    <x v="4"/>
    <x v="1"/>
    <s v="lt827_mthd_usd_instrmnt"/>
    <s v="flg_col"/>
    <x v="2"/>
    <s v="1. Concluído"/>
    <m/>
    <m/>
    <m/>
    <m/>
    <s v=""/>
    <s v=""/>
    <s v=""/>
    <m/>
    <m/>
    <m/>
    <m/>
    <m/>
    <x v="0"/>
    <m/>
  </r>
  <r>
    <x v="0"/>
    <x v="4"/>
    <x v="1"/>
    <s v="lt827_mthd_usd_instrmnt"/>
    <s v="flg_pro"/>
    <x v="2"/>
    <s v="1. Concluído"/>
    <m/>
    <m/>
    <m/>
    <m/>
    <s v=""/>
    <s v=""/>
    <s v=""/>
    <m/>
    <m/>
    <m/>
    <m/>
    <m/>
    <x v="0"/>
    <m/>
  </r>
  <r>
    <x v="0"/>
    <x v="4"/>
    <x v="1"/>
    <s v="lt826_esg_sbsctr"/>
    <s v="ambito"/>
    <x v="2"/>
    <s v="1. Concluído"/>
    <m/>
    <m/>
    <m/>
    <m/>
    <s v=""/>
    <s v=""/>
    <s v=""/>
    <m/>
    <m/>
    <m/>
    <m/>
    <m/>
    <x v="0"/>
    <m/>
  </r>
  <r>
    <x v="0"/>
    <x v="4"/>
    <x v="1"/>
    <s v="lt826_esg_sbsctr"/>
    <s v="ref_date"/>
    <x v="2"/>
    <s v="1. Concluído"/>
    <m/>
    <m/>
    <m/>
    <m/>
    <s v=""/>
    <s v=""/>
    <s v=""/>
    <m/>
    <m/>
    <m/>
    <m/>
    <m/>
    <x v="0"/>
    <m/>
  </r>
  <r>
    <x v="0"/>
    <x v="4"/>
    <x v="1"/>
    <s v="lt826_esg_sbsctr"/>
    <s v="ordem"/>
    <x v="2"/>
    <s v="1. Concluído"/>
    <m/>
    <m/>
    <m/>
    <m/>
    <s v=""/>
    <s v=""/>
    <s v=""/>
    <m/>
    <m/>
    <m/>
    <m/>
    <m/>
    <x v="0"/>
    <m/>
  </r>
  <r>
    <x v="0"/>
    <x v="4"/>
    <x v="1"/>
    <s v="lt826_esg_sbsctr"/>
    <s v="nace_code"/>
    <x v="2"/>
    <s v="1. Concluído"/>
    <m/>
    <m/>
    <m/>
    <m/>
    <s v=""/>
    <s v=""/>
    <s v=""/>
    <m/>
    <m/>
    <m/>
    <m/>
    <m/>
    <x v="0"/>
    <m/>
  </r>
  <r>
    <x v="0"/>
    <x v="4"/>
    <x v="1"/>
    <s v="lt826_esg_sbsctr"/>
    <s v="contraparte"/>
    <x v="2"/>
    <s v="1. Concluído"/>
    <m/>
    <m/>
    <m/>
    <m/>
    <s v=""/>
    <s v=""/>
    <s v=""/>
    <m/>
    <m/>
    <m/>
    <m/>
    <m/>
    <x v="0"/>
    <m/>
  </r>
  <r>
    <x v="0"/>
    <x v="4"/>
    <x v="1"/>
    <s v="lt826_esg_sbsctr"/>
    <s v="cnatureza_juri"/>
    <x v="2"/>
    <s v="1. Concluído"/>
    <m/>
    <m/>
    <m/>
    <m/>
    <s v=""/>
    <s v=""/>
    <s v=""/>
    <m/>
    <m/>
    <m/>
    <m/>
    <m/>
    <x v="0"/>
    <m/>
  </r>
  <r>
    <x v="0"/>
    <x v="4"/>
    <x v="1"/>
    <s v="lt826_esg_sbsctr"/>
    <s v="idcomb"/>
    <x v="2"/>
    <s v="1. Concluído"/>
    <m/>
    <m/>
    <m/>
    <m/>
    <s v=""/>
    <s v=""/>
    <s v=""/>
    <m/>
    <m/>
    <m/>
    <m/>
    <m/>
    <x v="0"/>
    <m/>
  </r>
  <r>
    <x v="0"/>
    <x v="4"/>
    <x v="1"/>
    <s v="lt826_esg_sbsctr"/>
    <s v="esg_sbsctr"/>
    <x v="2"/>
    <s v="1. Concluído"/>
    <m/>
    <m/>
    <m/>
    <m/>
    <s v=""/>
    <s v=""/>
    <s v=""/>
    <m/>
    <m/>
    <m/>
    <m/>
    <m/>
    <x v="0"/>
    <m/>
  </r>
  <r>
    <x v="0"/>
    <x v="4"/>
    <x v="1"/>
    <s v="lt826_esg_sbsctr"/>
    <s v="descrição"/>
    <x v="2"/>
    <s v="1. Concluído"/>
    <m/>
    <m/>
    <m/>
    <m/>
    <s v=""/>
    <s v=""/>
    <s v=""/>
    <m/>
    <m/>
    <m/>
    <m/>
    <m/>
    <x v="0"/>
    <m/>
  </r>
  <r>
    <x v="0"/>
    <x v="4"/>
    <x v="1"/>
    <s v="lt002_instrument"/>
    <s v="dt_rfrnc"/>
    <x v="2"/>
    <s v="1. Concluído"/>
    <m/>
    <m/>
    <m/>
    <m/>
    <s v=""/>
    <s v=""/>
    <s v=""/>
    <m/>
    <m/>
    <m/>
    <m/>
    <m/>
    <x v="0"/>
    <m/>
  </r>
  <r>
    <x v="0"/>
    <x v="4"/>
    <x v="1"/>
    <s v="lt002_instrument"/>
    <s v="instrmnt_id"/>
    <x v="2"/>
    <s v="1. Concluído"/>
    <m/>
    <m/>
    <m/>
    <m/>
    <s v=""/>
    <s v=""/>
    <s v=""/>
    <m/>
    <m/>
    <m/>
    <m/>
    <m/>
    <x v="0"/>
    <m/>
  </r>
  <r>
    <x v="0"/>
    <x v="4"/>
    <x v="1"/>
    <s v="lt002_instrument"/>
    <s v="dt_incptn"/>
    <x v="2"/>
    <s v="1. Concluído"/>
    <m/>
    <m/>
    <m/>
    <m/>
    <s v=""/>
    <s v=""/>
    <s v=""/>
    <m/>
    <m/>
    <m/>
    <m/>
    <m/>
    <x v="0"/>
    <m/>
  </r>
  <r>
    <x v="0"/>
    <x v="4"/>
    <x v="1"/>
    <s v="lt002_instrument"/>
    <s v="dflt_stts_instrmnt"/>
    <x v="2"/>
    <s v="1. Concluído"/>
    <m/>
    <m/>
    <m/>
    <m/>
    <s v=""/>
    <s v=""/>
    <s v=""/>
    <m/>
    <m/>
    <m/>
    <m/>
    <m/>
    <x v="0"/>
    <m/>
  </r>
  <r>
    <x v="0"/>
    <x v="4"/>
    <x v="1"/>
    <s v="lt002_instrument"/>
    <s v="imprmnt_stts"/>
    <x v="2"/>
    <s v="1. Concluído"/>
    <m/>
    <m/>
    <m/>
    <m/>
    <s v=""/>
    <s v=""/>
    <s v=""/>
    <m/>
    <m/>
    <m/>
    <m/>
    <m/>
    <x v="0"/>
    <m/>
  </r>
  <r>
    <x v="0"/>
    <x v="4"/>
    <x v="1"/>
    <s v="lt002_instrument"/>
    <s v="prfrmng_stts"/>
    <x v="2"/>
    <s v="1. Concluído"/>
    <m/>
    <m/>
    <m/>
    <m/>
    <s v=""/>
    <s v=""/>
    <s v=""/>
    <m/>
    <m/>
    <m/>
    <m/>
    <m/>
    <x v="0"/>
    <m/>
  </r>
  <r>
    <x v="0"/>
    <x v="4"/>
    <x v="1"/>
    <s v="lt002_instrument"/>
    <s v="prjct_fnnc_ln"/>
    <x v="2"/>
    <s v="1. Concluído"/>
    <m/>
    <m/>
    <m/>
    <m/>
    <s v=""/>
    <s v=""/>
    <s v=""/>
    <m/>
    <m/>
    <m/>
    <m/>
    <m/>
    <x v="0"/>
    <m/>
  </r>
  <r>
    <x v="0"/>
    <x v="4"/>
    <x v="1"/>
    <s v="lt002_instrument"/>
    <s v="typ_instrmnt"/>
    <x v="2"/>
    <s v="1. Concluído"/>
    <m/>
    <m/>
    <m/>
    <m/>
    <s v=""/>
    <s v=""/>
    <s v=""/>
    <m/>
    <m/>
    <m/>
    <m/>
    <m/>
    <x v="0"/>
    <m/>
  </r>
  <r>
    <x v="0"/>
    <x v="4"/>
    <x v="1"/>
    <s v="lt002_instrument"/>
    <s v="grss_crryng_amnt_instrmnt"/>
    <x v="2"/>
    <s v="1. Concluído"/>
    <m/>
    <m/>
    <m/>
    <m/>
    <s v=""/>
    <s v=""/>
    <s v=""/>
    <m/>
    <m/>
    <m/>
    <m/>
    <m/>
    <x v="0"/>
    <m/>
  </r>
  <r>
    <x v="0"/>
    <x v="4"/>
    <x v="1"/>
    <s v="lt002_instrument"/>
    <s v="accmltd_chngs_fv_cr_instrmnt"/>
    <x v="2"/>
    <s v="1. Concluído"/>
    <m/>
    <m/>
    <m/>
    <m/>
    <s v=""/>
    <s v=""/>
    <s v=""/>
    <m/>
    <m/>
    <m/>
    <m/>
    <m/>
    <x v="0"/>
    <m/>
  </r>
  <r>
    <x v="0"/>
    <x v="4"/>
    <x v="1"/>
    <s v="lt002_instrument"/>
    <s v="accntng_clssfctn"/>
    <x v="2"/>
    <s v="1. Concluído"/>
    <m/>
    <m/>
    <m/>
    <m/>
    <s v=""/>
    <s v=""/>
    <s v=""/>
    <m/>
    <m/>
    <m/>
    <m/>
    <m/>
    <x v="0"/>
    <m/>
  </r>
  <r>
    <x v="0"/>
    <x v="4"/>
    <x v="1"/>
    <s v="lt002_instrument"/>
    <s v="dt_lgl_fnl_mtrty"/>
    <x v="2"/>
    <s v="1. Concluído"/>
    <m/>
    <m/>
    <m/>
    <m/>
    <s v=""/>
    <s v=""/>
    <s v=""/>
    <m/>
    <m/>
    <m/>
    <m/>
    <m/>
    <x v="0"/>
    <m/>
  </r>
  <r>
    <x v="0"/>
    <x v="4"/>
    <x v="1"/>
    <s v="lt002_instrument"/>
    <s v="accmltd_imprmnt_instrmnt"/>
    <x v="2"/>
    <s v="1. Concluído"/>
    <m/>
    <m/>
    <m/>
    <m/>
    <s v=""/>
    <s v=""/>
    <s v=""/>
    <m/>
    <m/>
    <m/>
    <m/>
    <m/>
    <x v="0"/>
    <m/>
  </r>
  <r>
    <x v="0"/>
    <x v="4"/>
    <x v="1"/>
    <s v="lt002_instrument"/>
    <s v="issr_cntry"/>
    <x v="2"/>
    <s v="1. Concluído"/>
    <m/>
    <m/>
    <m/>
    <m/>
    <s v=""/>
    <s v=""/>
    <s v=""/>
    <m/>
    <m/>
    <m/>
    <m/>
    <m/>
    <x v="0"/>
    <m/>
  </r>
  <r>
    <x v="0"/>
    <x v="4"/>
    <x v="1"/>
    <s v="lt002_instrument"/>
    <s v="issr_nace_sctr"/>
    <x v="2"/>
    <s v="1. Concluído"/>
    <m/>
    <m/>
    <m/>
    <m/>
    <s v=""/>
    <s v=""/>
    <s v=""/>
    <m/>
    <m/>
    <m/>
    <m/>
    <m/>
    <x v="0"/>
    <m/>
  </r>
  <r>
    <x v="0"/>
    <x v="4"/>
    <x v="1"/>
    <s v="lt002_instrument"/>
    <s v="prmry_asst_clssf"/>
    <x v="2"/>
    <s v="1. Concluído"/>
    <m/>
    <m/>
    <m/>
    <m/>
    <s v=""/>
    <s v=""/>
    <s v=""/>
    <m/>
    <m/>
    <m/>
    <m/>
    <m/>
    <x v="0"/>
    <m/>
  </r>
  <r>
    <x v="0"/>
    <x v="4"/>
    <x v="1"/>
    <s v="lt002_instrument"/>
    <s v="subportfolio_id"/>
    <x v="2"/>
    <s v="1. Concluído"/>
    <m/>
    <m/>
    <m/>
    <m/>
    <s v=""/>
    <s v=""/>
    <s v=""/>
    <m/>
    <m/>
    <m/>
    <m/>
    <m/>
    <x v="0"/>
    <m/>
  </r>
  <r>
    <x v="0"/>
    <x v="4"/>
    <x v="1"/>
    <s v="lt002_instrument"/>
    <s v="cod_soc"/>
    <x v="2"/>
    <s v="1. Concluído"/>
    <m/>
    <m/>
    <m/>
    <m/>
    <s v=""/>
    <s v=""/>
    <s v=""/>
    <m/>
    <m/>
    <m/>
    <m/>
    <m/>
    <x v="0"/>
    <m/>
  </r>
  <r>
    <x v="0"/>
    <x v="4"/>
    <x v="1"/>
    <s v="lt002_instrument"/>
    <s v="lcl_instmrnt_id"/>
    <x v="2"/>
    <s v="1. Concluído"/>
    <m/>
    <m/>
    <m/>
    <m/>
    <s v=""/>
    <s v=""/>
    <s v=""/>
    <m/>
    <m/>
    <m/>
    <m/>
    <m/>
    <x v="0"/>
    <m/>
  </r>
  <r>
    <x v="0"/>
    <x v="4"/>
    <x v="1"/>
    <s v="lt007_instr_activity"/>
    <s v="sstnbl_indctr"/>
    <x v="4"/>
    <s v="4. Validação EF"/>
    <m/>
    <s v="Package 5"/>
    <s v="Package X"/>
    <m/>
    <s v=""/>
    <s v=""/>
    <s v=""/>
    <d v="2024-10-28T00:00:00"/>
    <m/>
    <s v="Projeto Anterior - Especificação"/>
    <m/>
    <m/>
    <x v="0"/>
    <s v="RC"/>
  </r>
  <r>
    <x v="0"/>
    <x v="4"/>
    <x v="1"/>
    <s v="lt007_instr_activity"/>
    <s v="COD_SOC"/>
    <x v="5"/>
    <s v="7. Por iniciar"/>
    <m/>
    <s v="Package 4"/>
    <s v="Package X"/>
    <m/>
    <s v=""/>
    <s v=""/>
    <s v=""/>
    <m/>
    <m/>
    <s v="Novo Projeto - Em especificação"/>
    <s v="GD, P3 e GF"/>
    <s v="Novos Requisitos FY25 - Outros"/>
    <x v="4"/>
    <s v="RC"/>
  </r>
  <r>
    <x v="0"/>
    <x v="4"/>
    <x v="1"/>
    <s v="lt007_instr_activity"/>
    <s v="DT_RFRNC"/>
    <x v="5"/>
    <s v="6. Em implementação "/>
    <m/>
    <s v="Package 3"/>
    <s v="Package X"/>
    <m/>
    <s v=""/>
    <s v=""/>
    <s v=""/>
    <m/>
    <m/>
    <s v="Novo Projeto - Em especificação"/>
    <s v="GD, P3 e GF"/>
    <s v="Novos Requisitos FY25 - Outros"/>
    <x v="4"/>
    <s v="RC"/>
  </r>
  <r>
    <x v="0"/>
    <x v="4"/>
    <x v="1"/>
    <s v="lt007_instr_activity"/>
    <s v="INSTRMNT_ID"/>
    <x v="5"/>
    <s v="7. Por iniciar"/>
    <m/>
    <s v="Package 4"/>
    <s v="Package X"/>
    <m/>
    <s v=""/>
    <s v=""/>
    <s v=""/>
    <m/>
    <m/>
    <s v="Novo Projeto - Em especificação"/>
    <s v="GD, P3 e GF"/>
    <s v="Novos Requisitos FY25 - Outros"/>
    <x v="4"/>
    <s v="RC"/>
  </r>
  <r>
    <x v="0"/>
    <x v="4"/>
    <x v="1"/>
    <s v="lt007_instr_activity"/>
    <s v="PRCNTG_ACTVTY"/>
    <x v="5"/>
    <s v="7. Por iniciar"/>
    <m/>
    <s v="Package 5"/>
    <s v="Package X"/>
    <m/>
    <s v=""/>
    <s v=""/>
    <s v=""/>
    <m/>
    <m/>
    <s v="Novo Projeto - Em especificação"/>
    <s v="GD, P3 e GF"/>
    <s v="Novos Requisitos FY25 - Outros"/>
    <x v="4"/>
    <s v="RC"/>
  </r>
  <r>
    <x v="0"/>
    <x v="4"/>
    <x v="1"/>
    <s v="lt007_instr_activity"/>
    <s v="FLG_SBSTNTL_CNTRBTN"/>
    <x v="5"/>
    <s v="7. Por iniciar"/>
    <m/>
    <s v="Package 5"/>
    <s v="Package X"/>
    <m/>
    <s v=""/>
    <s v=""/>
    <s v=""/>
    <m/>
    <m/>
    <s v="Novo Projeto - Em especificação"/>
    <s v="P3"/>
    <s v="Novos Requisitos FY25 - Outros"/>
    <x v="4"/>
    <s v="RC"/>
  </r>
  <r>
    <x v="0"/>
    <x v="4"/>
    <x v="1"/>
    <s v="lt007_instr_activity"/>
    <s v="FLG_DNSH_CMPLNC"/>
    <x v="5"/>
    <s v="6. Em implementação "/>
    <m/>
    <s v="Package 2"/>
    <s v="Package X"/>
    <m/>
    <s v=""/>
    <s v=""/>
    <s v=""/>
    <m/>
    <m/>
    <s v="Novo Projeto - Em especificação"/>
    <s v="P3"/>
    <s v="Novos Requisitos FY25 - Outros"/>
    <x v="4"/>
    <s v="JB/RC"/>
  </r>
  <r>
    <x v="0"/>
    <x v="4"/>
    <x v="1"/>
    <s v="lt007_instr_activity"/>
    <s v="DNSH_DTL"/>
    <x v="5"/>
    <s v="6. Em implementação "/>
    <m/>
    <s v="Package 2"/>
    <s v="Package X"/>
    <m/>
    <s v=""/>
    <s v=""/>
    <s v=""/>
    <m/>
    <m/>
    <s v="Novo Projeto - Em especificação"/>
    <s v="P3"/>
    <s v="Novos Requisitos FY25 - Outros"/>
    <x v="4"/>
    <s v="JB/RC"/>
  </r>
  <r>
    <x v="0"/>
    <x v="4"/>
    <x v="1"/>
    <s v="lt007_instr_activity"/>
    <s v="sstnbl_ctgry"/>
    <x v="5"/>
    <s v="4. Validação EF"/>
    <m/>
    <s v="Package 5"/>
    <s v="Package X"/>
    <m/>
    <s v=""/>
    <s v=""/>
    <s v=""/>
    <d v="2024-10-28T00:00:00"/>
    <m/>
    <s v="Projeto Anterior - Especificação"/>
    <m/>
    <m/>
    <x v="0"/>
    <s v="RC"/>
  </r>
  <r>
    <x v="0"/>
    <x v="4"/>
    <x v="1"/>
    <s v="lt002_instrument"/>
    <s v="grss_intrst_incm"/>
    <x v="6"/>
    <s v="2.2 Em especificação"/>
    <m/>
    <m/>
    <s v="Package 1"/>
    <m/>
    <s v=""/>
    <s v=""/>
    <s v=""/>
    <d v="2024-10-30T00:00:00"/>
    <m/>
    <m/>
    <m/>
    <m/>
    <x v="0"/>
    <s v="HF"/>
  </r>
  <r>
    <x v="0"/>
    <x v="4"/>
    <x v="1"/>
    <s v="lt002_instrument"/>
    <s v="grss_cmmssn_incm"/>
    <x v="6"/>
    <s v="2.2 Em especificação"/>
    <m/>
    <m/>
    <s v="Package 1"/>
    <m/>
    <s v=""/>
    <s v=""/>
    <s v=""/>
    <d v="2024-10-30T00:00:00"/>
    <m/>
    <m/>
    <m/>
    <m/>
    <x v="0"/>
    <s v="HF"/>
  </r>
  <r>
    <x v="0"/>
    <x v="4"/>
    <x v="1"/>
    <s v="lt002_instrument"/>
    <s v="grss_cmmssn_incm_off_blnc"/>
    <x v="6"/>
    <s v="2.2 Em especificação"/>
    <m/>
    <m/>
    <s v="Package 1"/>
    <m/>
    <s v=""/>
    <s v=""/>
    <s v=""/>
    <d v="2024-10-30T00:00:00"/>
    <m/>
    <m/>
    <m/>
    <m/>
    <x v="0"/>
    <s v="HF"/>
  </r>
  <r>
    <x v="0"/>
    <x v="4"/>
    <x v="1"/>
    <s v="lt002_instrument"/>
    <s v="idcmb"/>
    <x v="2"/>
    <s v="1. Concluído"/>
    <m/>
    <m/>
    <m/>
    <m/>
    <s v=""/>
    <s v=""/>
    <s v=""/>
    <m/>
    <m/>
    <m/>
    <m/>
    <m/>
    <x v="0"/>
    <m/>
  </r>
  <r>
    <x v="0"/>
    <x v="4"/>
    <x v="1"/>
    <s v="lt002_instrument"/>
    <s v="FRBRNC_STTS_INSTRMNT"/>
    <x v="5"/>
    <s v="6. Em implementação "/>
    <m/>
    <s v="Package 2"/>
    <s v="Package X"/>
    <m/>
    <s v=""/>
    <s v=""/>
    <s v=""/>
    <m/>
    <m/>
    <s v="Novo Projeto - Em especificação"/>
    <s v="ESTR, P3 e LF"/>
    <s v="Novos Requisitos FY25 - Âmbito ESTR e (ou) LF"/>
    <x v="4"/>
    <s v="JB"/>
  </r>
  <r>
    <x v="0"/>
    <x v="4"/>
    <x v="1"/>
    <s v="lt002_instrument"/>
    <s v="INTRNL_SGMNT"/>
    <x v="5"/>
    <s v="6. Em implementação "/>
    <m/>
    <s v="Package 3"/>
    <s v="Package X"/>
    <m/>
    <s v=""/>
    <s v=""/>
    <s v=""/>
    <m/>
    <m/>
    <s v="Novo Projeto - Em especificação"/>
    <s v="ESTR, ESG e LF"/>
    <s v="Novos Requisitos FY25 - Âmbito ESTR e (ou) LF"/>
    <x v="4"/>
    <s v="HF"/>
  </r>
  <r>
    <x v="0"/>
    <x v="4"/>
    <x v="1"/>
    <s v="lt002_instrument"/>
    <s v="DT_ORGNL_MTRTY"/>
    <x v="5"/>
    <s v="6. Em implementação "/>
    <m/>
    <s v="Package 3"/>
    <s v="Package X"/>
    <m/>
    <s v=""/>
    <s v=""/>
    <s v=""/>
    <m/>
    <m/>
    <s v="Novo Projeto - Em especificação"/>
    <s v="ESTR, P3, GF e LF"/>
    <s v="Novos Requisitos FY25 - Âmbito ESTR e (ou) LF"/>
    <x v="4"/>
    <s v="HF"/>
  </r>
  <r>
    <x v="0"/>
    <x v="4"/>
    <x v="1"/>
    <s v="lt002_instrument"/>
    <s v="EAD"/>
    <x v="5"/>
    <s v="6. Em implementação "/>
    <m/>
    <s v="Package 3"/>
    <s v="Package X"/>
    <m/>
    <s v=""/>
    <s v=""/>
    <s v=""/>
    <m/>
    <m/>
    <s v="Novo Projeto - Em especificação"/>
    <s v="ESTR, GD, ESG e LF"/>
    <s v="Novos Requisitos FY25 - Âmbito ESTR e (ou) LF"/>
    <x v="4"/>
    <s v="HF"/>
  </r>
  <r>
    <x v="0"/>
    <x v="4"/>
    <x v="1"/>
    <s v="lt002_instrument"/>
    <s v="OFF_BLNC_SHT_AMNT_INSTRMNT"/>
    <x v="5"/>
    <s v="7. Por iniciar"/>
    <m/>
    <s v="Package 4"/>
    <s v="Package X"/>
    <m/>
    <s v=""/>
    <s v=""/>
    <s v=""/>
    <m/>
    <m/>
    <s v="Novo Projeto - Em especificação"/>
    <s v="ESTR, GD, GF, ESG e LF"/>
    <s v="Novos Requisitos FY25 - Âmbito ESTR e (ou) LF"/>
    <x v="4"/>
    <s v="HF"/>
  </r>
  <r>
    <x v="0"/>
    <x v="4"/>
    <x v="1"/>
    <s v="lt002_instrument"/>
    <s v="RWA"/>
    <x v="5"/>
    <s v="6. Em implementação "/>
    <m/>
    <s v="Package 3"/>
    <s v="Package X"/>
    <m/>
    <s v=""/>
    <s v=""/>
    <s v=""/>
    <m/>
    <m/>
    <s v="Novo Projeto - Em especificação"/>
    <s v="ESTR, GD, P3, GF e LF"/>
    <s v="Novos Requisitos FY25 - Âmbito ESTR e (ou) LF"/>
    <x v="4"/>
    <s v="HF"/>
  </r>
  <r>
    <x v="0"/>
    <x v="4"/>
    <x v="1"/>
    <s v="lt002_instrument"/>
    <s v="LTV"/>
    <x v="5"/>
    <s v="6. Em implementação "/>
    <m/>
    <s v="Package 3"/>
    <s v="Package X"/>
    <m/>
    <s v=""/>
    <s v=""/>
    <s v=""/>
    <m/>
    <m/>
    <s v="Novo Projeto - Em especificação"/>
    <s v="ESTR e P3"/>
    <s v="Novos Requisitos FY25 - Âmbito ESTR e (ou) LF"/>
    <x v="4"/>
    <s v="HF"/>
  </r>
  <r>
    <x v="0"/>
    <x v="4"/>
    <x v="1"/>
    <s v="lt002_instrument"/>
    <s v="LTV_INCPTN"/>
    <x v="5"/>
    <s v="6. Em implementação "/>
    <m/>
    <s v="Package 3"/>
    <s v="Package X"/>
    <m/>
    <s v=""/>
    <s v=""/>
    <s v=""/>
    <m/>
    <m/>
    <s v="Novo Projeto - Em especificação"/>
    <s v="ESTR e P3"/>
    <s v="Novos Requisitos FY25 - Âmbito ESTR e (ou) LF"/>
    <x v="4"/>
    <s v="JB"/>
  </r>
  <r>
    <x v="0"/>
    <x v="4"/>
    <x v="1"/>
    <s v="lt002_instrument"/>
    <s v="EIR"/>
    <x v="5"/>
    <s v="6. Em implementação "/>
    <m/>
    <s v="Package 3"/>
    <s v="Package X"/>
    <m/>
    <s v=""/>
    <s v=""/>
    <s v=""/>
    <m/>
    <m/>
    <s v="Novo Projeto - Em especificação"/>
    <s v="ESTR, P3 e LF"/>
    <s v="Novos Requisitos FY25 - Âmbito ESTR e (ou) LF"/>
    <x v="4"/>
    <s v="JB"/>
  </r>
  <r>
    <x v="0"/>
    <x v="4"/>
    <x v="1"/>
    <s v="lt002_instrument"/>
    <s v="EIR_INCPTN"/>
    <x v="5"/>
    <s v="6. Em implementação "/>
    <m/>
    <s v="Package 3"/>
    <s v="Package X"/>
    <m/>
    <s v=""/>
    <s v=""/>
    <s v=""/>
    <m/>
    <m/>
    <s v="Novo Projeto - Em especificação"/>
    <s v="ESTR e P3"/>
    <s v="Novos Requisitos FY25 - Âmbito ESTR e (ou) LF"/>
    <x v="4"/>
    <s v="JB"/>
  </r>
  <r>
    <x v="0"/>
    <x v="4"/>
    <x v="1"/>
    <s v="lt002_instrument"/>
    <s v="INTRNL_SGMNT_CAT_MSTA"/>
    <x v="5"/>
    <s v="6. Em implementação "/>
    <m/>
    <s v="Package 3"/>
    <s v="Package X"/>
    <m/>
    <s v=""/>
    <s v=""/>
    <s v=""/>
    <m/>
    <m/>
    <s v="Novo Projeto - Em especificação"/>
    <s v="ESTR e ESG"/>
    <s v="Novos Requisitos FY25 - Âmbito ESTR e (ou) LF"/>
    <x v="4"/>
    <s v="JB"/>
  </r>
  <r>
    <x v="0"/>
    <x v="4"/>
    <x v="1"/>
    <s v="lt002_instrument"/>
    <s v="INTRNL_SGMNT_CATGSUB"/>
    <x v="5"/>
    <s v="6. Em implementação "/>
    <m/>
    <s v="Package 3"/>
    <s v="Package X"/>
    <m/>
    <s v=""/>
    <s v=""/>
    <s v=""/>
    <m/>
    <m/>
    <s v="Novo Projeto - Em especificação"/>
    <s v="ESTR e ESG"/>
    <s v="Novos Requisitos FY25 - Âmbito ESTR e (ou) LF"/>
    <x v="4"/>
    <s v="JB"/>
  </r>
  <r>
    <x v="0"/>
    <x v="4"/>
    <x v="1"/>
    <s v="lt002_instrument"/>
    <s v="NW_BSNSS"/>
    <x v="5"/>
    <s v="7. Por iniciar"/>
    <m/>
    <s v="Package 5"/>
    <s v="Package X"/>
    <m/>
    <s v=""/>
    <s v=""/>
    <s v=""/>
    <m/>
    <m/>
    <s v="Novo Projeto - Em especificação"/>
    <s v="GD, P3 e GF"/>
    <s v="Novos Requisitos FY25 - Outros"/>
    <x v="4"/>
    <s v="RC"/>
  </r>
  <r>
    <x v="0"/>
    <x v="4"/>
    <x v="1"/>
    <s v="lt002_instrument"/>
    <s v="CNCLLD_INSTRMNT_STTS"/>
    <x v="4"/>
    <s v="7. Por iniciar"/>
    <m/>
    <s v="Package 5"/>
    <s v="Package X"/>
    <m/>
    <s v=""/>
    <s v=""/>
    <s v=""/>
    <m/>
    <m/>
    <s v="Novo Projeto - Em especificação"/>
    <s v="GD, P3 e GF"/>
    <s v="Novos Requisitos FY25 - Outros"/>
    <x v="4"/>
    <s v="RC"/>
  </r>
  <r>
    <x v="0"/>
    <x v="4"/>
    <x v="1"/>
    <s v="lt002_instrument"/>
    <s v="TYP_OFF_BLNC_PRDCT"/>
    <x v="5"/>
    <s v="7. Por iniciar"/>
    <m/>
    <s v="Package 4 --&gt; Não está especificado no LT - não conseguimos testar"/>
    <s v="Package X"/>
    <m/>
    <s v=""/>
    <s v=""/>
    <s v=""/>
    <m/>
    <m/>
    <s v="Novo Projeto - Em especificação"/>
    <s v="ESTR, GD, P3 e LF"/>
    <s v="Novos Requisitos FY25 - Âmbito ESTR e (ou) LF"/>
    <x v="4"/>
    <s v="JB"/>
  </r>
  <r>
    <x v="0"/>
    <x v="4"/>
    <x v="1"/>
    <s v="lt002_instrument"/>
    <s v="FLG_MNMM_SFGRDS"/>
    <x v="5"/>
    <s v="6. Em implementação "/>
    <m/>
    <s v="Package 2"/>
    <s v="Package X"/>
    <m/>
    <s v=""/>
    <s v=""/>
    <s v=""/>
    <m/>
    <m/>
    <s v="Novo Projeto - Em especificação"/>
    <s v="P3 e ESG"/>
    <s v="Novos Requisitos FY25 - Outros"/>
    <x v="4"/>
    <s v="JB"/>
  </r>
  <r>
    <x v="0"/>
    <x v="4"/>
    <x v="1"/>
    <s v="lt003_entity"/>
    <s v="cntry"/>
    <x v="2"/>
    <s v="1. Concluído"/>
    <m/>
    <m/>
    <m/>
    <m/>
    <s v=""/>
    <s v=""/>
    <s v=""/>
    <m/>
    <m/>
    <m/>
    <m/>
    <m/>
    <x v="0"/>
    <m/>
  </r>
  <r>
    <x v="0"/>
    <x v="4"/>
    <x v="1"/>
    <s v="lt003_entity"/>
    <s v="dt_rfrnc"/>
    <x v="2"/>
    <s v="1. Concluído"/>
    <m/>
    <m/>
    <m/>
    <m/>
    <s v=""/>
    <s v=""/>
    <s v=""/>
    <m/>
    <m/>
    <m/>
    <m/>
    <m/>
    <x v="0"/>
    <m/>
  </r>
  <r>
    <x v="0"/>
    <x v="4"/>
    <x v="1"/>
    <s v="lt003_entity"/>
    <s v="entty_id"/>
    <x v="2"/>
    <s v="1. Concluído"/>
    <m/>
    <m/>
    <m/>
    <m/>
    <s v=""/>
    <s v=""/>
    <s v=""/>
    <m/>
    <m/>
    <m/>
    <m/>
    <m/>
    <x v="0"/>
    <m/>
  </r>
  <r>
    <x v="0"/>
    <x v="4"/>
    <x v="1"/>
    <s v="lt003_entity"/>
    <s v="lei"/>
    <x v="2"/>
    <s v="1. Concluído"/>
    <m/>
    <m/>
    <m/>
    <m/>
    <s v=""/>
    <s v=""/>
    <s v=""/>
    <m/>
    <m/>
    <m/>
    <m/>
    <m/>
    <x v="0"/>
    <m/>
  </r>
  <r>
    <x v="0"/>
    <x v="4"/>
    <x v="1"/>
    <s v="lt003_entity"/>
    <s v="ecnmc_actvty"/>
    <x v="2"/>
    <s v="1. Concluído"/>
    <m/>
    <m/>
    <m/>
    <m/>
    <s v=""/>
    <s v=""/>
    <s v=""/>
    <m/>
    <m/>
    <m/>
    <m/>
    <m/>
    <x v="0"/>
    <m/>
  </r>
  <r>
    <x v="0"/>
    <x v="4"/>
    <x v="1"/>
    <s v="lt003_entity"/>
    <s v="grp_eqty"/>
    <x v="2"/>
    <s v="1. Concluído"/>
    <m/>
    <m/>
    <m/>
    <m/>
    <s v=""/>
    <s v=""/>
    <s v=""/>
    <m/>
    <m/>
    <m/>
    <m/>
    <m/>
    <x v="0"/>
    <m/>
  </r>
  <r>
    <x v="0"/>
    <x v="4"/>
    <x v="1"/>
    <s v="lt003_entity"/>
    <s v="annl_trnvr_le"/>
    <x v="2"/>
    <s v="1. Concluído"/>
    <m/>
    <m/>
    <m/>
    <m/>
    <s v=""/>
    <s v=""/>
    <s v=""/>
    <m/>
    <m/>
    <m/>
    <m/>
    <m/>
    <x v="0"/>
    <m/>
  </r>
  <r>
    <x v="0"/>
    <x v="4"/>
    <x v="1"/>
    <s v="lt003_entity"/>
    <s v="eqty"/>
    <x v="2"/>
    <s v="1. Concluído"/>
    <m/>
    <m/>
    <m/>
    <m/>
    <s v=""/>
    <s v=""/>
    <s v=""/>
    <m/>
    <m/>
    <m/>
    <m/>
    <m/>
    <x v="0"/>
    <m/>
  </r>
  <r>
    <x v="0"/>
    <x v="4"/>
    <x v="1"/>
    <s v="lt003_entity"/>
    <s v="grp_ttl_dbt"/>
    <x v="2"/>
    <s v="1. Concluído"/>
    <m/>
    <m/>
    <m/>
    <m/>
    <s v=""/>
    <s v=""/>
    <s v=""/>
    <m/>
    <m/>
    <m/>
    <m/>
    <m/>
    <x v="0"/>
    <m/>
  </r>
  <r>
    <x v="0"/>
    <x v="4"/>
    <x v="1"/>
    <s v="lt003_entity"/>
    <s v="ttl_dbt"/>
    <x v="2"/>
    <s v="1. Concluído"/>
    <m/>
    <m/>
    <m/>
    <m/>
    <s v=""/>
    <s v=""/>
    <s v=""/>
    <m/>
    <m/>
    <m/>
    <m/>
    <m/>
    <x v="0"/>
    <m/>
  </r>
  <r>
    <x v="0"/>
    <x v="4"/>
    <x v="1"/>
    <s v="lt003_entity"/>
    <s v="cod_soc"/>
    <x v="2"/>
    <s v="1. Concluído"/>
    <m/>
    <m/>
    <m/>
    <m/>
    <s v=""/>
    <s v=""/>
    <s v=""/>
    <m/>
    <m/>
    <m/>
    <m/>
    <m/>
    <x v="0"/>
    <m/>
  </r>
  <r>
    <x v="0"/>
    <x v="4"/>
    <x v="1"/>
    <s v="lt003_entity"/>
    <s v="entty_nm"/>
    <x v="5"/>
    <s v="6. Em implementação "/>
    <m/>
    <s v="Package 3"/>
    <s v="Package X"/>
    <m/>
    <s v=""/>
    <s v=""/>
    <s v=""/>
    <m/>
    <m/>
    <s v="Novo Projeto - Em especificação"/>
    <s v="ESTR, P3, GF e LF"/>
    <s v="Novos Requisitos FY25 - Âmbito ESTR e (ou) LF"/>
    <x v="4"/>
    <s v="JB"/>
  </r>
  <r>
    <x v="0"/>
    <x v="4"/>
    <x v="1"/>
    <s v="lt003_entity"/>
    <s v="ec_grp_id"/>
    <x v="5"/>
    <s v="7. Por iniciar"/>
    <m/>
    <s v="Package 4"/>
    <s v="Package X"/>
    <m/>
    <s v=""/>
    <s v=""/>
    <s v=""/>
    <m/>
    <m/>
    <s v="Novo Projeto - Em especificação"/>
    <s v="ESTR, P3, GF e LF"/>
    <s v="Novos Requisitos FY25 - Âmbito ESTR e (ou) LF"/>
    <x v="4"/>
    <s v="JB"/>
  </r>
  <r>
    <x v="0"/>
    <x v="4"/>
    <x v="1"/>
    <s v="lt003_entity"/>
    <s v="ec_grp_nm"/>
    <x v="5"/>
    <s v="7. Por iniciar"/>
    <m/>
    <s v="Package 4"/>
    <s v="Package X"/>
    <m/>
    <s v=""/>
    <s v=""/>
    <s v=""/>
    <m/>
    <m/>
    <s v="Novo Projeto - Em especificação"/>
    <s v="ESTR, P3, GF e LF"/>
    <s v="Novos Requisitos FY25 - Âmbito ESTR e (ou) LF"/>
    <x v="4"/>
    <s v="JB"/>
  </r>
  <r>
    <x v="0"/>
    <x v="4"/>
    <x v="1"/>
    <s v="lt003_entity"/>
    <s v="grp_ecnmc_actvty"/>
    <x v="5"/>
    <s v="7. Por iniciar"/>
    <m/>
    <s v="Package 5"/>
    <s v="Package X"/>
    <m/>
    <s v=""/>
    <s v=""/>
    <s v=""/>
    <m/>
    <m/>
    <s v="Novo Projeto - Em especificação"/>
    <s v="P3, GF e ESG"/>
    <s v="Novos Requisitos FY25 - Outros"/>
    <x v="4"/>
    <s v="JB"/>
  </r>
  <r>
    <x v="0"/>
    <x v="4"/>
    <x v="1"/>
    <s v="lt003_entity"/>
    <s v="txnmy_elgbl_capex_w"/>
    <x v="5"/>
    <s v="6. Em implementação "/>
    <m/>
    <s v="Package 1"/>
    <s v="Package X"/>
    <m/>
    <s v=""/>
    <s v=""/>
    <s v=""/>
    <m/>
    <m/>
    <s v="Novo Projeto - Em especificação"/>
    <s v="P3"/>
    <s v="Novos Requisitos FY25 - Outros"/>
    <x v="4"/>
    <s v="JB"/>
  </r>
  <r>
    <x v="0"/>
    <x v="4"/>
    <x v="1"/>
    <s v="lt003_entity"/>
    <s v="txnmy_elgbl_trnvr_w"/>
    <x v="5"/>
    <s v="6. Em implementação "/>
    <m/>
    <s v="Package 1"/>
    <s v="Package X"/>
    <m/>
    <s v=""/>
    <s v=""/>
    <s v=""/>
    <m/>
    <m/>
    <s v="Novo Projeto - Em especificação"/>
    <s v="P3"/>
    <s v="Novos Requisitos FY25 - Outros"/>
    <x v="4"/>
    <s v="JB"/>
  </r>
  <r>
    <x v="0"/>
    <x v="4"/>
    <x v="1"/>
    <s v="lt003_entity"/>
    <s v="txnmy_elgbl_capex_p"/>
    <x v="5"/>
    <s v="6. Em implementação "/>
    <m/>
    <s v="Package 1"/>
    <s v="Package X"/>
    <m/>
    <s v=""/>
    <s v=""/>
    <s v=""/>
    <m/>
    <m/>
    <s v="Novo Projeto - Em especificação"/>
    <s v="P3"/>
    <s v="Novos Requisitos FY25 - Outros"/>
    <x v="4"/>
    <s v="JB"/>
  </r>
  <r>
    <x v="0"/>
    <x v="4"/>
    <x v="1"/>
    <s v="lt003_entity"/>
    <s v="txnmy_elgbl_trnvr_p"/>
    <x v="5"/>
    <s v="6. Em implementação "/>
    <m/>
    <s v="Package 1"/>
    <s v="Package X"/>
    <m/>
    <s v=""/>
    <s v=""/>
    <s v=""/>
    <m/>
    <m/>
    <s v="Novo Projeto - Em especificação"/>
    <s v="P3"/>
    <s v="Novos Requisitos FY25 - Outros"/>
    <x v="4"/>
    <s v="JB"/>
  </r>
  <r>
    <x v="0"/>
    <x v="4"/>
    <x v="1"/>
    <s v="lt003_entity"/>
    <s v="txnmy_elgbl_capex_b"/>
    <x v="5"/>
    <s v="6. Em implementação "/>
    <m/>
    <s v="Package 1"/>
    <s v="Package X"/>
    <m/>
    <s v=""/>
    <s v=""/>
    <s v=""/>
    <m/>
    <m/>
    <s v="Novo Projeto - Em especificação"/>
    <s v="P3"/>
    <s v="Novos Requisitos FY25 - Outros"/>
    <x v="4"/>
    <s v="JB"/>
  </r>
  <r>
    <x v="0"/>
    <x v="4"/>
    <x v="1"/>
    <s v="lt003_entity"/>
    <s v="txnmy_elgbl_trnvr_b"/>
    <x v="5"/>
    <s v="6. Em implementação "/>
    <m/>
    <s v="Package 1"/>
    <s v="Package X"/>
    <m/>
    <s v=""/>
    <s v=""/>
    <s v=""/>
    <m/>
    <m/>
    <s v="Novo Projeto - Em especificação"/>
    <s v="P3"/>
    <s v="Novos Requisitos FY25 - Outros"/>
    <x v="4"/>
    <s v="JB"/>
  </r>
  <r>
    <x v="0"/>
    <x v="4"/>
    <x v="1"/>
    <s v="lt003_entity"/>
    <s v="txnmy_elgbl_capex_ce"/>
    <x v="5"/>
    <s v="6. Em implementação "/>
    <m/>
    <s v="Package 1"/>
    <s v="Package X"/>
    <m/>
    <s v=""/>
    <s v=""/>
    <s v=""/>
    <m/>
    <m/>
    <s v="Novo Projeto - Em especificação"/>
    <s v="P3"/>
    <s v="Novos Requisitos FY25 - Outros"/>
    <x v="4"/>
    <s v="JB"/>
  </r>
  <r>
    <x v="0"/>
    <x v="4"/>
    <x v="1"/>
    <s v="lt003_entity"/>
    <s v="txnmy_elgbl_trnvr_ce"/>
    <x v="5"/>
    <s v="6. Em implementação "/>
    <m/>
    <s v="Package 1"/>
    <s v="Package X"/>
    <m/>
    <s v=""/>
    <s v=""/>
    <s v=""/>
    <m/>
    <m/>
    <s v="Novo Projeto - Em especificação"/>
    <s v="P3"/>
    <s v="Novos Requisitos FY25 - Outros"/>
    <x v="4"/>
    <s v="JB"/>
  </r>
  <r>
    <x v="0"/>
    <x v="4"/>
    <x v="1"/>
    <s v="lt003_entity"/>
    <s v="pure_capex_p"/>
    <x v="5"/>
    <s v="6. Em implementação "/>
    <m/>
    <s v="Package 1"/>
    <s v="Package X"/>
    <m/>
    <s v=""/>
    <s v=""/>
    <s v=""/>
    <m/>
    <m/>
    <s v="Novo Projeto - Em especificação"/>
    <s v="P3"/>
    <s v="Novos Requisitos FY25 - Outros"/>
    <x v="4"/>
    <s v="JB"/>
  </r>
  <r>
    <x v="0"/>
    <x v="4"/>
    <x v="1"/>
    <s v="lt003_entity"/>
    <s v="pure_trnvr_p"/>
    <x v="5"/>
    <s v="6. Em implementação "/>
    <m/>
    <s v="Package 1"/>
    <s v="Package X"/>
    <m/>
    <s v=""/>
    <s v=""/>
    <s v=""/>
    <m/>
    <m/>
    <s v="Novo Projeto - Em especificação"/>
    <s v="P3"/>
    <s v="Novos Requisitos FY25 - Outros"/>
    <x v="4"/>
    <s v="JB"/>
  </r>
  <r>
    <x v="0"/>
    <x v="4"/>
    <x v="1"/>
    <s v="lt003_entity"/>
    <s v="pure_capex_b"/>
    <x v="5"/>
    <s v="6. Em implementação "/>
    <m/>
    <s v="Package 1"/>
    <s v="Package X"/>
    <m/>
    <s v=""/>
    <s v=""/>
    <s v=""/>
    <m/>
    <m/>
    <s v="Novo Projeto - Em especificação"/>
    <s v="P3"/>
    <s v="Novos Requisitos FY25 - Outros"/>
    <x v="4"/>
    <s v="JB"/>
  </r>
  <r>
    <x v="0"/>
    <x v="4"/>
    <x v="1"/>
    <s v="lt003_entity"/>
    <s v="pure_trnvr_b"/>
    <x v="5"/>
    <s v="6. Em implementação "/>
    <m/>
    <s v="Package 1"/>
    <s v="Package X"/>
    <m/>
    <s v=""/>
    <s v=""/>
    <s v=""/>
    <m/>
    <m/>
    <s v="Novo Projeto - Em especificação"/>
    <s v="P3"/>
    <s v="Novos Requisitos FY25 - Outros"/>
    <x v="4"/>
    <s v="JB"/>
  </r>
  <r>
    <x v="0"/>
    <x v="4"/>
    <x v="1"/>
    <s v="lt003_entity"/>
    <s v="pure_capex_w"/>
    <x v="5"/>
    <s v="6. Em implementação "/>
    <m/>
    <s v="Package 1"/>
    <s v="Package X"/>
    <m/>
    <s v=""/>
    <s v=""/>
    <s v=""/>
    <m/>
    <m/>
    <s v="Novo Projeto - Em especificação"/>
    <s v="P3"/>
    <s v="Novos Requisitos FY25 - Outros"/>
    <x v="4"/>
    <s v="JB"/>
  </r>
  <r>
    <x v="0"/>
    <x v="4"/>
    <x v="1"/>
    <s v="lt003_entity"/>
    <s v="pure_trnvr_w"/>
    <x v="5"/>
    <s v="6. Em implementação "/>
    <m/>
    <s v="Package 1"/>
    <s v="Package X"/>
    <m/>
    <s v=""/>
    <s v=""/>
    <s v=""/>
    <m/>
    <m/>
    <s v="Novo Projeto - Em especificação"/>
    <s v="P3"/>
    <s v="Novos Requisitos FY25 - Outros"/>
    <x v="4"/>
    <s v="JB"/>
  </r>
  <r>
    <x v="0"/>
    <x v="4"/>
    <x v="1"/>
    <s v="lt003_entity"/>
    <s v="pure_capex_ce"/>
    <x v="5"/>
    <s v="6. Em implementação "/>
    <m/>
    <s v="Package 1"/>
    <s v="Package X"/>
    <m/>
    <s v=""/>
    <s v=""/>
    <s v=""/>
    <m/>
    <m/>
    <s v="Novo Projeto - Em especificação"/>
    <s v="P3"/>
    <s v="Novos Requisitos FY25 - Outros"/>
    <x v="4"/>
    <s v="JB"/>
  </r>
  <r>
    <x v="0"/>
    <x v="4"/>
    <x v="1"/>
    <s v="lt003_entity"/>
    <s v="pure_trnvr_ce"/>
    <x v="5"/>
    <s v="6. Em implementação "/>
    <m/>
    <s v="Package 1"/>
    <s v="Package X"/>
    <m/>
    <s v=""/>
    <s v=""/>
    <s v=""/>
    <m/>
    <m/>
    <s v="Novo Projeto - Em especificação"/>
    <s v="P3"/>
    <s v="Novos Requisitos FY25 - Outros"/>
    <x v="4"/>
    <s v="JB"/>
  </r>
  <r>
    <x v="0"/>
    <x v="4"/>
    <x v="1"/>
    <s v="lt003_entity"/>
    <s v="enblng_capex_w"/>
    <x v="5"/>
    <s v="6. Em implementação "/>
    <m/>
    <s v="Package 1"/>
    <s v="Package X"/>
    <m/>
    <s v=""/>
    <s v=""/>
    <s v=""/>
    <m/>
    <m/>
    <s v="Novo Projeto - Em especificação"/>
    <s v="P3"/>
    <s v="Novos Requisitos FY25 - Outros"/>
    <x v="4"/>
    <s v="JB"/>
  </r>
  <r>
    <x v="0"/>
    <x v="4"/>
    <x v="1"/>
    <s v="lt003_entity"/>
    <s v="enblng_trnvr_w"/>
    <x v="5"/>
    <s v="6. Em implementação "/>
    <m/>
    <s v="Package 1"/>
    <s v="Package X"/>
    <m/>
    <s v=""/>
    <s v=""/>
    <s v=""/>
    <m/>
    <m/>
    <s v="Novo Projeto - Em especificação"/>
    <s v="P3"/>
    <s v="Novos Requisitos FY25 - Outros"/>
    <x v="4"/>
    <s v="JB"/>
  </r>
  <r>
    <x v="0"/>
    <x v="4"/>
    <x v="1"/>
    <s v="lt003_entity"/>
    <s v="enblng_capex_ce"/>
    <x v="5"/>
    <s v="6. Em implementação "/>
    <m/>
    <s v="Package 1"/>
    <s v="Package X"/>
    <m/>
    <s v=""/>
    <s v=""/>
    <s v=""/>
    <m/>
    <m/>
    <s v="Novo Projeto - Em especificação"/>
    <s v="P3"/>
    <s v="Novos Requisitos FY25 - Outros"/>
    <x v="4"/>
    <s v="JB"/>
  </r>
  <r>
    <x v="0"/>
    <x v="4"/>
    <x v="1"/>
    <s v="lt003_entity"/>
    <s v="enblng_trnvr_ce"/>
    <x v="5"/>
    <s v="6. Em implementação "/>
    <m/>
    <s v="Package 1"/>
    <s v="Package X"/>
    <m/>
    <s v=""/>
    <s v=""/>
    <s v=""/>
    <m/>
    <m/>
    <s v="Novo Projeto - Em especificação"/>
    <s v="P3"/>
    <s v="Novos Requisitos FY25 - Outros"/>
    <x v="4"/>
    <s v="JB"/>
  </r>
  <r>
    <x v="0"/>
    <x v="4"/>
    <x v="1"/>
    <s v="lt004_protection"/>
    <s v="dt_rfrnc"/>
    <x v="2"/>
    <s v="1. Concluído"/>
    <m/>
    <m/>
    <m/>
    <m/>
    <s v=""/>
    <s v=""/>
    <s v=""/>
    <m/>
    <m/>
    <m/>
    <m/>
    <m/>
    <x v="0"/>
    <m/>
  </r>
  <r>
    <x v="0"/>
    <x v="4"/>
    <x v="1"/>
    <s v="lt004_protection"/>
    <s v="prtctn_id"/>
    <x v="2"/>
    <s v="1. Concluído"/>
    <m/>
    <m/>
    <m/>
    <m/>
    <s v=""/>
    <s v=""/>
    <s v=""/>
    <d v="2024-10-23T00:00:00"/>
    <m/>
    <m/>
    <m/>
    <m/>
    <x v="0"/>
    <m/>
  </r>
  <r>
    <x v="0"/>
    <x v="4"/>
    <x v="1"/>
    <s v="lt004_protection"/>
    <s v="rl_estt_clltrl_lctn"/>
    <x v="2"/>
    <s v="1. Concluído"/>
    <m/>
    <m/>
    <m/>
    <s v="Package X"/>
    <s v=""/>
    <s v=""/>
    <s v=""/>
    <d v="2024-10-23T00:00:00"/>
    <m/>
    <m/>
    <m/>
    <m/>
    <x v="0"/>
    <m/>
  </r>
  <r>
    <x v="0"/>
    <x v="4"/>
    <x v="1"/>
    <s v="lt004_protection"/>
    <s v="rl_estt_pst_cd"/>
    <x v="2"/>
    <s v="1. Concluído"/>
    <m/>
    <m/>
    <m/>
    <m/>
    <s v=""/>
    <s v=""/>
    <s v=""/>
    <d v="2024-10-23T00:00:00"/>
    <m/>
    <m/>
    <m/>
    <m/>
    <x v="0"/>
    <m/>
  </r>
  <r>
    <x v="0"/>
    <x v="4"/>
    <x v="1"/>
    <s v="lt004_protection"/>
    <s v="typ_prtctn"/>
    <x v="2"/>
    <s v="1. Concluído"/>
    <m/>
    <m/>
    <m/>
    <m/>
    <s v=""/>
    <s v=""/>
    <s v=""/>
    <d v="2024-10-30T00:00:00"/>
    <m/>
    <m/>
    <m/>
    <m/>
    <x v="0"/>
    <m/>
  </r>
  <r>
    <x v="0"/>
    <x v="4"/>
    <x v="1"/>
    <s v="lt004_protection"/>
    <s v="orgnl_prtctn_vl"/>
    <x v="2"/>
    <s v="1. Concluído"/>
    <m/>
    <m/>
    <m/>
    <m/>
    <s v=""/>
    <s v=""/>
    <s v=""/>
    <d v="2024-10-30T00:00:00"/>
    <m/>
    <m/>
    <m/>
    <m/>
    <x v="0"/>
    <m/>
  </r>
  <r>
    <x v="0"/>
    <x v="4"/>
    <x v="1"/>
    <s v="lt004_protection"/>
    <s v="prtctn_vl"/>
    <x v="2"/>
    <s v="1. Concluído"/>
    <m/>
    <m/>
    <m/>
    <m/>
    <s v=""/>
    <s v=""/>
    <s v=""/>
    <d v="2024-10-23T00:00:00"/>
    <m/>
    <m/>
    <m/>
    <m/>
    <x v="0"/>
    <m/>
  </r>
  <r>
    <x v="0"/>
    <x v="4"/>
    <x v="1"/>
    <s v="lt004_protection"/>
    <s v="cod_soc"/>
    <x v="2"/>
    <s v="1. Concluído"/>
    <m/>
    <m/>
    <m/>
    <m/>
    <s v=""/>
    <s v=""/>
    <s v=""/>
    <m/>
    <m/>
    <m/>
    <m/>
    <m/>
    <x v="0"/>
    <m/>
  </r>
  <r>
    <x v="0"/>
    <x v="4"/>
    <x v="1"/>
    <s v="lt005_instr_ent"/>
    <s v="dt_rfrnc"/>
    <x v="2"/>
    <s v="1. Concluído"/>
    <m/>
    <m/>
    <m/>
    <m/>
    <s v=""/>
    <s v=""/>
    <s v=""/>
    <m/>
    <m/>
    <m/>
    <m/>
    <m/>
    <x v="0"/>
    <m/>
  </r>
  <r>
    <x v="0"/>
    <x v="4"/>
    <x v="1"/>
    <s v="lt005_instr_ent"/>
    <s v="entty_id"/>
    <x v="2"/>
    <s v="1. Concluído"/>
    <m/>
    <m/>
    <m/>
    <m/>
    <s v=""/>
    <s v=""/>
    <s v=""/>
    <m/>
    <m/>
    <m/>
    <m/>
    <m/>
    <x v="0"/>
    <m/>
  </r>
  <r>
    <x v="0"/>
    <x v="4"/>
    <x v="1"/>
    <s v="lt005_instr_ent"/>
    <s v="instrmnt_id"/>
    <x v="2"/>
    <s v="1. Concluído"/>
    <m/>
    <m/>
    <m/>
    <m/>
    <s v=""/>
    <s v=""/>
    <s v=""/>
    <m/>
    <m/>
    <m/>
    <m/>
    <m/>
    <x v="0"/>
    <m/>
  </r>
  <r>
    <x v="0"/>
    <x v="4"/>
    <x v="1"/>
    <s v="lt005_instr_ent"/>
    <s v="cod_soc"/>
    <x v="2"/>
    <s v="1. Concluído"/>
    <m/>
    <m/>
    <m/>
    <m/>
    <s v=""/>
    <s v=""/>
    <s v=""/>
    <m/>
    <m/>
    <m/>
    <m/>
    <m/>
    <x v="0"/>
    <m/>
  </r>
  <r>
    <x v="0"/>
    <x v="4"/>
    <x v="1"/>
    <s v="lt005_instr_ent"/>
    <s v="mn_entty_id"/>
    <x v="2"/>
    <s v="1. Concluído"/>
    <m/>
    <m/>
    <m/>
    <m/>
    <s v=""/>
    <s v=""/>
    <s v=""/>
    <m/>
    <m/>
    <m/>
    <m/>
    <m/>
    <x v="0"/>
    <m/>
  </r>
  <r>
    <x v="0"/>
    <x v="4"/>
    <x v="1"/>
    <s v="lt006_instr_prot"/>
    <s v="dt_rfrnc"/>
    <x v="2"/>
    <s v="1. Concluído"/>
    <m/>
    <m/>
    <m/>
    <m/>
    <s v=""/>
    <s v=""/>
    <s v=""/>
    <m/>
    <m/>
    <m/>
    <m/>
    <m/>
    <x v="0"/>
    <m/>
  </r>
  <r>
    <x v="0"/>
    <x v="4"/>
    <x v="1"/>
    <s v="lt006_instr_prot"/>
    <s v="instrmnt_id"/>
    <x v="2"/>
    <s v="1. Concluído"/>
    <m/>
    <m/>
    <m/>
    <m/>
    <s v=""/>
    <s v=""/>
    <s v=""/>
    <m/>
    <m/>
    <m/>
    <m/>
    <m/>
    <x v="0"/>
    <m/>
  </r>
  <r>
    <x v="0"/>
    <x v="4"/>
    <x v="1"/>
    <s v="lt006_instr_prot"/>
    <s v="prtctn_id"/>
    <x v="2"/>
    <s v="1. Concluído"/>
    <m/>
    <m/>
    <m/>
    <m/>
    <s v=""/>
    <s v=""/>
    <s v=""/>
    <m/>
    <m/>
    <m/>
    <m/>
    <m/>
    <x v="0"/>
    <m/>
  </r>
  <r>
    <x v="0"/>
    <x v="4"/>
    <x v="1"/>
    <s v="lt006_instr_prot"/>
    <s v="prtctn_allctd_vl"/>
    <x v="5"/>
    <s v="6. Em implementação "/>
    <m/>
    <s v="Package 2"/>
    <s v="Package X"/>
    <m/>
    <s v=""/>
    <s v=""/>
    <s v=""/>
    <m/>
    <m/>
    <s v="Novo Projeto - Em especificação"/>
    <m/>
    <m/>
    <x v="0"/>
    <s v="JB - Falar com SB"/>
  </r>
  <r>
    <x v="0"/>
    <x v="4"/>
    <x v="1"/>
    <s v="lt006_instr_prot"/>
    <s v="TYP_RLTN"/>
    <x v="5"/>
    <s v="7. Por iniciar"/>
    <m/>
    <s v="Package 5"/>
    <s v="Package X"/>
    <m/>
    <s v=""/>
    <s v=""/>
    <s v=""/>
    <m/>
    <m/>
    <s v="Novo Projeto - Em especificação"/>
    <s v="GD e P3"/>
    <s v="Novos Requisitos FY25 - Outros"/>
    <x v="4"/>
    <s v="JB"/>
  </r>
  <r>
    <x v="0"/>
    <x v="4"/>
    <x v="1"/>
    <s v="lt006_instr_prot"/>
    <s v="cod_soc"/>
    <x v="2"/>
    <s v="1. Concluído"/>
    <m/>
    <m/>
    <m/>
    <m/>
    <s v=""/>
    <s v=""/>
    <s v=""/>
    <m/>
    <m/>
    <m/>
    <m/>
    <m/>
    <x v="0"/>
    <s v="JB"/>
  </r>
  <r>
    <x v="0"/>
    <x v="4"/>
    <x v="1"/>
    <s v="lt004_protection"/>
    <s v="flg_fin"/>
    <x v="1"/>
    <s v="0. Cancelado"/>
    <m/>
    <m/>
    <m/>
    <m/>
    <s v=""/>
    <s v=""/>
    <s v=""/>
    <m/>
    <m/>
    <m/>
    <m/>
    <m/>
    <x v="0"/>
    <s v="JB"/>
  </r>
  <r>
    <x v="0"/>
    <x v="4"/>
    <x v="1"/>
    <s v="lt004_protection"/>
    <s v="flg_exec"/>
    <x v="1"/>
    <s v="0. Cancelado"/>
    <m/>
    <m/>
    <m/>
    <m/>
    <s v=""/>
    <s v=""/>
    <s v=""/>
    <m/>
    <m/>
    <m/>
    <m/>
    <m/>
    <x v="0"/>
    <s v="JB"/>
  </r>
  <r>
    <x v="0"/>
    <x v="4"/>
    <x v="1"/>
    <s v="lt004_protection"/>
    <s v="RL_ESTT_ADDRSS"/>
    <x v="5"/>
    <s v="7. Por iniciar"/>
    <m/>
    <s v="Package 4"/>
    <s v="Package X"/>
    <m/>
    <s v=""/>
    <s v=""/>
    <s v=""/>
    <m/>
    <m/>
    <s v="Novo Projeto - Em especificação"/>
    <s v="ESTR e ESG"/>
    <s v="Novos Requisitos FY25 - Âmbito ESTR e (ou) LF"/>
    <x v="4"/>
    <s v="JB"/>
  </r>
  <r>
    <x v="0"/>
    <x v="4"/>
    <x v="1"/>
    <s v="lt004_protection"/>
    <s v="RL_ESTT_CLLTRL_LCTN_INT"/>
    <x v="5"/>
    <s v="7. Por iniciar"/>
    <m/>
    <s v="Package 5"/>
    <s v="Package X"/>
    <m/>
    <s v=""/>
    <s v=""/>
    <s v=""/>
    <m/>
    <m/>
    <s v="Novo Projeto - Em especificação"/>
    <s v="ESTR e ESG"/>
    <s v="Novos Requisitos FY25 - Âmbito ESTR e (ou) LF"/>
    <x v="4"/>
    <s v="JB"/>
  </r>
  <r>
    <x v="0"/>
    <x v="4"/>
    <x v="1"/>
    <s v="lt004_protection"/>
    <s v="RL_ESTT_CTY"/>
    <x v="5"/>
    <s v="6. Em implementação "/>
    <m/>
    <s v="Package 3"/>
    <s v="Package X"/>
    <m/>
    <s v=""/>
    <s v=""/>
    <s v=""/>
    <m/>
    <m/>
    <s v="Novo Projeto - Em especificação"/>
    <s v="ESTR e ESG"/>
    <s v="Novos Requisitos FY25 - Âmbito ESTR e (ou) LF"/>
    <x v="4"/>
    <s v="JB"/>
  </r>
  <r>
    <x v="0"/>
    <x v="4"/>
    <x v="1"/>
    <s v="lt004_protection"/>
    <s v="TYP_EMSSNS_LBL"/>
    <x v="5"/>
    <s v="6. Em implementação "/>
    <m/>
    <s v="Package 2"/>
    <s v="Package X"/>
    <m/>
    <s v=""/>
    <s v=""/>
    <s v=""/>
    <m/>
    <m/>
    <s v="Novo Projeto - Em especificação"/>
    <s v="ESG"/>
    <s v="Novos Requisitos FY25 - Outros"/>
    <x v="4"/>
    <s v="JB"/>
  </r>
  <r>
    <x v="0"/>
    <x v="4"/>
    <x v="1"/>
    <s v="lt004_protection"/>
    <s v="EPC_EMSSNS_LBL"/>
    <x v="6"/>
    <s v="7. Por iniciar"/>
    <m/>
    <s v="Package 4"/>
    <s v="Package X"/>
    <m/>
    <s v=""/>
    <s v=""/>
    <s v=""/>
    <m/>
    <m/>
    <s v="Novo Projeto - Em especificação"/>
    <s v="ESG"/>
    <s v="Novos Requisitos FY25 - Outros"/>
    <x v="4"/>
    <s v="JB"/>
  </r>
  <r>
    <x v="0"/>
    <x v="4"/>
    <x v="1"/>
    <s v="lt004_protection"/>
    <s v="VHCL_EMSSNS_LBL"/>
    <x v="5"/>
    <s v="6. Em implementação "/>
    <m/>
    <s v="Package 2"/>
    <s v="Package X"/>
    <m/>
    <s v=""/>
    <s v=""/>
    <s v=""/>
    <m/>
    <m/>
    <s v="Novo Projeto - Em especificação"/>
    <s v="ESG"/>
    <s v="Novos Requisitos FY25 - Outros"/>
    <x v="4"/>
    <s v="JB"/>
  </r>
  <r>
    <x v="0"/>
    <x v="4"/>
    <x v="1"/>
    <s v="lt004_protection"/>
    <s v="TYP_EMSSNS_SCR"/>
    <x v="6"/>
    <s v="7. Por iniciar"/>
    <m/>
    <s v="Package 4"/>
    <s v="Package X"/>
    <m/>
    <s v=""/>
    <s v=""/>
    <s v=""/>
    <m/>
    <m/>
    <s v="Novo Projeto - Em especificação"/>
    <s v="ESG"/>
    <s v="Novos Requisitos FY25 - Outros"/>
    <x v="4"/>
    <s v="JB"/>
  </r>
  <r>
    <x v="0"/>
    <x v="4"/>
    <x v="1"/>
    <s v="lt004_protection"/>
    <s v="EPC_EMSSNS_SCR"/>
    <x v="6"/>
    <s v="7. Por iniciar"/>
    <m/>
    <s v="Package 4"/>
    <s v="Package X"/>
    <m/>
    <s v=""/>
    <s v=""/>
    <s v=""/>
    <m/>
    <m/>
    <s v="Novo Projeto - Em especificação"/>
    <s v="ESG"/>
    <s v="Novos Requisitos FY25 - Outros"/>
    <x v="4"/>
    <s v="JB"/>
  </r>
  <r>
    <x v="0"/>
    <x v="4"/>
    <x v="1"/>
    <s v="lt004_protection"/>
    <s v="VHCL_EMSSNS_SCR"/>
    <x v="5"/>
    <s v="6. Em implementação "/>
    <m/>
    <s v="Package 2"/>
    <s v="Package X"/>
    <m/>
    <s v=""/>
    <s v=""/>
    <s v=""/>
    <m/>
    <m/>
    <s v="Novo Projeto - Em especificação"/>
    <s v="ESG"/>
    <s v="Novos Requisitos FY25 - Outros"/>
    <x v="4"/>
    <s v="JB"/>
  </r>
  <r>
    <x v="0"/>
    <x v="4"/>
    <x v="1"/>
    <s v="lt004_protection"/>
    <s v="INSRNC_ID"/>
    <x v="5"/>
    <s v="6. Em implementação "/>
    <m/>
    <s v="Package 2"/>
    <s v="Package X"/>
    <m/>
    <s v=""/>
    <s v=""/>
    <s v=""/>
    <m/>
    <m/>
    <s v="Novo Projeto - Em especificação"/>
    <s v="ESG"/>
    <s v="Novos Requisitos FY25 - Outros"/>
    <x v="4"/>
    <s v="JB"/>
  </r>
  <r>
    <x v="0"/>
    <x v="4"/>
    <x v="1"/>
    <s v="lt004_protection"/>
    <s v="TYP_HZRDS_INSRD"/>
    <x v="5"/>
    <s v="6. Em implementação "/>
    <m/>
    <s v="Package 2"/>
    <s v="Package X"/>
    <m/>
    <s v=""/>
    <s v=""/>
    <s v=""/>
    <m/>
    <m/>
    <s v="Novo Projeto - Em especificação"/>
    <s v="ESG"/>
    <s v="Novos Requisitos FY25 - Outros"/>
    <x v="4"/>
    <s v="JB"/>
  </r>
  <r>
    <x v="0"/>
    <x v="4"/>
    <x v="1"/>
    <s v="lt004_protection"/>
    <s v="AMNT_CVRD_INSRNC"/>
    <x v="5"/>
    <s v="6. Em implementação "/>
    <m/>
    <s v="Package 2"/>
    <s v="Package X"/>
    <m/>
    <s v=""/>
    <s v=""/>
    <s v=""/>
    <m/>
    <m/>
    <s v="Novo Projeto - Em especificação"/>
    <s v="ESG"/>
    <s v="Novos Requisitos FY25 - Outros"/>
    <x v="4"/>
    <s v="JB"/>
  </r>
  <r>
    <x v="0"/>
    <x v="4"/>
    <x v="1"/>
    <s v="lt004_protection"/>
    <s v="DT_MTRTY_INSRNC"/>
    <x v="5"/>
    <s v="6. Em implementação "/>
    <m/>
    <s v="Package 2"/>
    <s v="Package X"/>
    <m/>
    <s v=""/>
    <s v=""/>
    <s v=""/>
    <m/>
    <m/>
    <s v="Novo Projeto - Em especificação"/>
    <s v="ESG"/>
    <s v="Novos Requisitos FY25 - Outros"/>
    <x v="4"/>
    <s v="JB"/>
  </r>
  <r>
    <x v="0"/>
    <x v="4"/>
    <x v="1"/>
    <s v="lt004_protection"/>
    <s v="FLG_FRST_HM"/>
    <x v="5"/>
    <s v="6. Em implementação "/>
    <m/>
    <s v="Package 2"/>
    <s v="Package X"/>
    <m/>
    <s v=""/>
    <s v=""/>
    <s v=""/>
    <m/>
    <m/>
    <s v="Novo Projeto - Em especificação"/>
    <s v="ESG"/>
    <s v="Novos Requisitos FY25 - Outros"/>
    <x v="4"/>
    <s v="JB"/>
  </r>
  <r>
    <x v="0"/>
    <x v="4"/>
    <x v="1"/>
    <s v="lt004_protection"/>
    <s v="YR_CNSTRCTN"/>
    <x v="5"/>
    <s v="6. Em implementação "/>
    <m/>
    <s v="Package 3"/>
    <s v="Package X"/>
    <m/>
    <s v=""/>
    <s v=""/>
    <s v=""/>
    <m/>
    <m/>
    <s v="Novo Projeto - Em especificação"/>
    <s v="ESTR, P3 e ESG"/>
    <s v="Novos Requisitos FY25 - Âmbito ESTR e (ou) LF"/>
    <x v="4"/>
    <s v="JB"/>
  </r>
  <r>
    <x v="0"/>
    <x v="4"/>
    <x v="1"/>
    <s v="lt004_protection"/>
    <s v="BLDNG_AR"/>
    <x v="5"/>
    <s v="6. Em implementação "/>
    <m/>
    <s v="Package 3"/>
    <s v="Package X"/>
    <m/>
    <s v=""/>
    <s v=""/>
    <s v=""/>
    <m/>
    <m/>
    <s v="Novo Projeto - Em especificação"/>
    <s v="P3 e ESG"/>
    <s v="Novos Requisitos FY25 - Outros"/>
    <x v="4"/>
    <s v="JB"/>
  </r>
  <r>
    <x v="0"/>
    <x v="4"/>
    <x v="1"/>
    <s v="lt004_protection"/>
    <s v="RL_ESTT_CRTFCTN"/>
    <x v="5"/>
    <s v="6. Em implementação "/>
    <m/>
    <s v="Package 2"/>
    <s v="Package X"/>
    <m/>
    <s v=""/>
    <s v=""/>
    <s v=""/>
    <m/>
    <m/>
    <s v="Novo Projeto - Em especificação"/>
    <s v="P3 e ESG"/>
    <s v="Novos Requisitos FY25 - Outros"/>
    <x v="4"/>
    <s v="JB"/>
  </r>
  <r>
    <x v="0"/>
    <x v="4"/>
    <x v="1"/>
    <s v="lt004_protection"/>
    <s v="TYP_VHCL"/>
    <x v="5"/>
    <s v="7. Por iniciar"/>
    <m/>
    <s v="Package 4"/>
    <s v="Package X"/>
    <m/>
    <s v=""/>
    <s v=""/>
    <s v=""/>
    <m/>
    <m/>
    <s v="Novo Projeto - Em especificação"/>
    <s v="GD, P3 e ESG"/>
    <s v="Novos Requisitos FY25 - Outros"/>
    <x v="4"/>
    <s v="JB"/>
  </r>
  <r>
    <x v="0"/>
    <x v="4"/>
    <x v="1"/>
    <s v="lt004_protection"/>
    <s v="DT_RGSTRTN"/>
    <x v="5"/>
    <s v="6. Em implementação "/>
    <m/>
    <s v="Package 2"/>
    <s v="Package X"/>
    <m/>
    <s v=""/>
    <s v=""/>
    <s v=""/>
    <m/>
    <m/>
    <s v="Novo Projeto - Em especificação"/>
    <s v="P3 e ESG"/>
    <s v="Novos Requisitos FY25 - Outros"/>
    <x v="4"/>
    <s v="JB"/>
  </r>
  <r>
    <x v="0"/>
    <x v="4"/>
    <x v="1"/>
    <s v="lt004_protection"/>
    <s v="PRMRY_ENRGY_DMND_NN_RNWBL"/>
    <x v="5"/>
    <s v="6. Em implementação "/>
    <m/>
    <s v="Package 3"/>
    <s v="Package X"/>
    <m/>
    <s v=""/>
    <s v=""/>
    <s v=""/>
    <m/>
    <m/>
    <s v="Novo Projeto - Em especificação"/>
    <s v="P3 e ESG"/>
    <s v="Novos Requisitos FY25 - Outros"/>
    <x v="4"/>
    <s v="HF"/>
  </r>
  <r>
    <x v="0"/>
    <x v="4"/>
    <x v="1"/>
    <s v="lt004_protection"/>
    <s v="PRMRY_ENRGY_DMND_TTL"/>
    <x v="5"/>
    <s v="7. Por iniciar"/>
    <m/>
    <s v="Package 4"/>
    <s v="Package X"/>
    <m/>
    <s v=""/>
    <s v=""/>
    <s v=""/>
    <m/>
    <m/>
    <s v="Novo Projeto - Em especificação"/>
    <s v="P3 e ESG"/>
    <s v="Novos Requisitos FY25 - Outros"/>
    <x v="4"/>
    <s v="HF"/>
  </r>
  <r>
    <x v="0"/>
    <x v="4"/>
    <x v="1"/>
    <s v="lt004_protection"/>
    <s v="PRMRY_ENRGY_DMND_RFRNC_VL"/>
    <x v="5"/>
    <s v="7. Por iniciar"/>
    <m/>
    <s v="Package 4"/>
    <s v="Package X"/>
    <m/>
    <s v=""/>
    <s v=""/>
    <s v=""/>
    <m/>
    <m/>
    <s v="Novo Projeto - Em especificação"/>
    <s v="P3 e ESG"/>
    <s v="Novos Requisitos FY25 - Outros"/>
    <x v="4"/>
    <s v="HF"/>
  </r>
  <r>
    <x v="0"/>
    <x v="4"/>
    <x v="1"/>
    <s v="lt004_protection"/>
    <s v="RL_ESTT_CLMT_ZN"/>
    <x v="5"/>
    <s v="7. Por iniciar"/>
    <m/>
    <s v="Package 4"/>
    <s v="Package X"/>
    <m/>
    <s v=""/>
    <s v=""/>
    <s v=""/>
    <m/>
    <m/>
    <s v="Novo Projeto - Em especificação"/>
    <s v="P3 e ESG"/>
    <s v="Novos Requisitos FY25 - Outros"/>
    <x v="4"/>
    <s v="JB"/>
  </r>
  <r>
    <x v="0"/>
    <x v="4"/>
    <x v="1"/>
    <s v="lt004_protection"/>
    <s v="flg_col"/>
    <x v="1"/>
    <s v="0. Cancelado"/>
    <m/>
    <m/>
    <m/>
    <m/>
    <s v=""/>
    <s v=""/>
    <s v=""/>
    <m/>
    <m/>
    <m/>
    <m/>
    <m/>
    <x v="0"/>
    <m/>
  </r>
  <r>
    <x v="0"/>
    <x v="4"/>
    <x v="1"/>
    <s v="lt004_protection"/>
    <s v="flg_pro"/>
    <x v="1"/>
    <s v="0. Cancelado"/>
    <m/>
    <m/>
    <m/>
    <m/>
    <s v=""/>
    <s v=""/>
    <s v=""/>
    <m/>
    <m/>
    <m/>
    <m/>
    <m/>
    <x v="0"/>
    <m/>
  </r>
  <r>
    <x v="0"/>
    <x v="2"/>
    <x v="1"/>
    <s v="modesg_inp_emss_nace"/>
    <s v="nome_regiao"/>
    <x v="1"/>
    <s v="0. Cancelado"/>
    <m/>
    <m/>
    <m/>
    <s v="Package X"/>
    <s v=""/>
    <s v=""/>
    <s v=""/>
    <m/>
    <m/>
    <m/>
    <m/>
    <m/>
    <x v="0"/>
    <m/>
  </r>
  <r>
    <x v="0"/>
    <x v="2"/>
    <x v="1"/>
    <s v="modesg_inp_emss_nace"/>
    <s v="area_atividade"/>
    <x v="1"/>
    <s v="0. Cancelado"/>
    <m/>
    <m/>
    <m/>
    <s v="Package X"/>
    <s v=""/>
    <s v=""/>
    <s v=""/>
    <m/>
    <m/>
    <m/>
    <m/>
    <m/>
    <x v="0"/>
    <m/>
  </r>
  <r>
    <x v="0"/>
    <x v="2"/>
    <x v="1"/>
    <s v="modesg_inp_emss_nace"/>
    <s v="tipo_atividade"/>
    <x v="1"/>
    <s v="0. Cancelado"/>
    <m/>
    <m/>
    <m/>
    <s v="Package X"/>
    <s v=""/>
    <s v=""/>
    <s v=""/>
    <m/>
    <m/>
    <m/>
    <m/>
    <m/>
    <x v="0"/>
    <m/>
  </r>
  <r>
    <x v="0"/>
    <x v="2"/>
    <x v="1"/>
    <s v="modesg_inp_emss_nace"/>
    <s v="sub_tipo_atividade_1"/>
    <x v="1"/>
    <s v="0. Cancelado"/>
    <m/>
    <m/>
    <m/>
    <s v="Package X"/>
    <s v=""/>
    <s v=""/>
    <s v=""/>
    <m/>
    <m/>
    <m/>
    <m/>
    <m/>
    <x v="0"/>
    <m/>
  </r>
  <r>
    <x v="0"/>
    <x v="2"/>
    <x v="1"/>
    <s v="modesg_inp_emss_nace"/>
    <s v="sub_tipo_atividade_2"/>
    <x v="1"/>
    <s v="0. Cancelado"/>
    <m/>
    <m/>
    <m/>
    <s v="Package X"/>
    <s v=""/>
    <s v=""/>
    <s v=""/>
    <m/>
    <m/>
    <m/>
    <m/>
    <m/>
    <x v="0"/>
    <m/>
  </r>
  <r>
    <x v="0"/>
    <x v="2"/>
    <x v="1"/>
    <s v="modesg_inp_emss_nace"/>
    <s v="unidades_unidade_funcional"/>
    <x v="1"/>
    <s v="0. Cancelado"/>
    <m/>
    <m/>
    <m/>
    <s v="Package X"/>
    <s v=""/>
    <s v=""/>
    <s v=""/>
    <m/>
    <m/>
    <m/>
    <m/>
    <m/>
    <x v="0"/>
    <m/>
  </r>
  <r>
    <x v="0"/>
    <x v="2"/>
    <x v="1"/>
    <s v="modesg_inp_emss_nace"/>
    <s v="fator_emissao"/>
    <x v="1"/>
    <s v="0. Cancelado"/>
    <m/>
    <m/>
    <m/>
    <s v="Package X"/>
    <s v=""/>
    <s v=""/>
    <s v=""/>
    <m/>
    <m/>
    <m/>
    <m/>
    <m/>
    <x v="0"/>
    <m/>
  </r>
  <r>
    <x v="0"/>
    <x v="2"/>
    <x v="1"/>
    <s v="modesg_inp_km_medios_emss_vcls"/>
    <s v="media_scp1_emss"/>
    <x v="1"/>
    <s v="0. Cancelado"/>
    <m/>
    <m/>
    <m/>
    <m/>
    <s v=""/>
    <s v=""/>
    <s v=""/>
    <m/>
    <m/>
    <m/>
    <m/>
    <m/>
    <x v="0"/>
    <m/>
  </r>
  <r>
    <x v="0"/>
    <x v="2"/>
    <x v="1"/>
    <s v="modesg_inp_km_medios_emss_vcls"/>
    <s v="media_scp2_emss"/>
    <x v="1"/>
    <s v="0. Cancelado"/>
    <m/>
    <m/>
    <m/>
    <m/>
    <s v=""/>
    <s v=""/>
    <s v=""/>
    <m/>
    <m/>
    <m/>
    <m/>
    <m/>
    <x v="0"/>
    <m/>
  </r>
  <r>
    <x v="0"/>
    <x v="2"/>
    <x v="1"/>
    <s v="modesg_inp_km_medios_emss_vcls"/>
    <s v="media_scp3_emss"/>
    <x v="1"/>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9">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5"/>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5"/>
          </reference>
        </references>
      </pivotArea>
    </chartFormat>
    <chartFormat chart="3" format="59" series="1">
      <pivotArea type="data" outline="0" fieldPosition="0">
        <references count="2">
          <reference field="4294967294" count="1" selected="0">
            <x v="0"/>
          </reference>
          <reference field="5" count="1" selected="0">
            <x v="6"/>
          </reference>
        </references>
      </pivotArea>
    </chartFormat>
    <chartFormat chart="3" format="62" series="1">
      <pivotArea type="data" outline="0" fieldPosition="0">
        <references count="2">
          <reference field="4294967294" count="1" selected="0">
            <x v="0"/>
          </reference>
          <reference field="5" count="1" selected="0">
            <x v="3"/>
          </reference>
        </references>
      </pivotArea>
    </chartFormat>
    <chartFormat chart="3" format="63" series="1">
      <pivotArea type="data" outline="0" fieldPosition="0">
        <references count="2">
          <reference field="4294967294" count="1" selected="0">
            <x v="0"/>
          </reference>
          <reference field="5" count="1" selected="0">
            <x v="4"/>
          </reference>
        </references>
      </pivotArea>
    </chartFormat>
    <chartFormat chart="3" format="64">
      <pivotArea type="data" outline="0" fieldPosition="0">
        <references count="3">
          <reference field="4294967294" count="1" selected="0">
            <x v="0"/>
          </reference>
          <reference field="3" count="1" selected="0">
            <x v="3"/>
          </reference>
          <reference field="5" count="1" selected="0">
            <x v="4"/>
          </reference>
        </references>
      </pivotArea>
    </chartFormat>
    <chartFormat chart="3" format="65"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2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B204:C211"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4">
        <item x="1"/>
        <item x="2"/>
        <item x="3"/>
        <item x="6"/>
        <item m="1" x="10"/>
        <item x="7"/>
        <item x="4"/>
        <item m="1" x="11"/>
        <item x="5"/>
        <item m="1" x="12"/>
        <item m="1" x="9"/>
        <item m="1" x="8"/>
        <item x="0"/>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7">
        <item h="1" x="4"/>
        <item x="0"/>
        <item x="2"/>
        <item h="1" x="5"/>
        <item h="1" x="1"/>
        <item h="1" x="3"/>
        <item t="default"/>
      </items>
    </pivotField>
    <pivotField showAll="0"/>
  </pivotFields>
  <rowFields count="1">
    <field x="5"/>
  </rowFields>
  <rowItems count="7">
    <i>
      <x/>
    </i>
    <i>
      <x v="1"/>
    </i>
    <i>
      <x v="3"/>
    </i>
    <i>
      <x v="5"/>
    </i>
    <i>
      <x v="6"/>
    </i>
    <i>
      <x v="8"/>
    </i>
    <i t="grand">
      <x/>
    </i>
  </rowItems>
  <colItems count="1">
    <i/>
  </colItems>
  <pageFields count="2">
    <pageField fld="1" hier="-1"/>
    <pageField fld="19" hier="-1"/>
  </pageFields>
  <dataFields count="1">
    <dataField name="Count of Status Atual" fld="5" subtotal="count" baseField="0" baseItem="0"/>
  </dataFields>
  <chartFormats count="15">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4" cacheId="2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B9:K11" firstHeaderRow="1" firstDataRow="2"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4">
        <item x="1"/>
        <item x="2"/>
        <item x="3"/>
        <item x="7"/>
        <item x="4"/>
        <item m="1" x="11"/>
        <item m="1" x="12"/>
        <item m="1" x="10"/>
        <item m="1" x="8"/>
        <item m="1" x="9"/>
        <item x="5"/>
        <item x="6"/>
        <item x="0"/>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9">
    <i>
      <x/>
    </i>
    <i>
      <x v="1"/>
    </i>
    <i>
      <x v="2"/>
    </i>
    <i>
      <x v="3"/>
    </i>
    <i>
      <x v="4"/>
    </i>
    <i>
      <x v="10"/>
    </i>
    <i>
      <x v="11"/>
    </i>
    <i>
      <x v="12"/>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7">
    <chartFormat chart="7" format="62" series="1">
      <pivotArea type="data" outline="0" fieldPosition="0">
        <references count="2">
          <reference field="4294967294" count="1" selected="0">
            <x v="0"/>
          </reference>
          <reference field="5" count="1" selected="0">
            <x v="1"/>
          </reference>
        </references>
      </pivotArea>
    </chartFormat>
    <chartFormat chart="7" format="64" series="1">
      <pivotArea type="data" outline="0" fieldPosition="0">
        <references count="2">
          <reference field="4294967294" count="1" selected="0">
            <x v="0"/>
          </reference>
          <reference field="5" count="1" selected="0">
            <x v="4"/>
          </reference>
        </references>
      </pivotArea>
    </chartFormat>
    <chartFormat chart="7" format="65">
      <pivotArea type="data" outline="0" fieldPosition="0">
        <references count="3">
          <reference field="4294967294" count="1" selected="0">
            <x v="0"/>
          </reference>
          <reference field="3" count="1" selected="0">
            <x v="5"/>
          </reference>
          <reference field="5" count="1" selected="0">
            <x v="4"/>
          </reference>
        </references>
      </pivotArea>
    </chartFormat>
    <chartFormat chart="7" format="66" series="1">
      <pivotArea type="data" outline="0" fieldPosition="0">
        <references count="2">
          <reference field="4294967294" count="1" selected="0">
            <x v="0"/>
          </reference>
          <reference field="5" count="1" selected="0">
            <x v="0"/>
          </reference>
        </references>
      </pivotArea>
    </chartFormat>
    <chartFormat chart="7" format="67"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5"/>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3"/>
        <item x="2"/>
        <item x="5"/>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B66:C7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7">
        <item x="0"/>
        <item x="1"/>
        <item x="6"/>
        <item x="5"/>
        <item x="3"/>
        <item x="4"/>
        <item x="2"/>
      </items>
    </pivotField>
  </pivotFields>
  <rowFields count="1">
    <field x="6"/>
  </rowFields>
  <rowItems count="6">
    <i>
      <x/>
    </i>
    <i>
      <x v="1"/>
    </i>
    <i>
      <x v="4"/>
    </i>
    <i>
      <x v="5"/>
    </i>
    <i>
      <x v="6"/>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9">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3"/>
          </reference>
        </references>
      </pivotArea>
    </chartFormat>
    <chartFormat chart="6" format="63">
      <pivotArea type="data" outline="0" fieldPosition="0">
        <references count="2">
          <reference field="4294967294" count="1" selected="0">
            <x v="0"/>
          </reference>
          <reference field="6" count="1" selected="0">
            <x v="4"/>
          </reference>
        </references>
      </pivotArea>
    </chartFormat>
    <chartFormat chart="6" format="64">
      <pivotArea type="data" outline="0" fieldPosition="0">
        <references count="2">
          <reference field="4294967294" count="1" selected="0">
            <x v="0"/>
          </reference>
          <reference field="6" count="1" selected="0">
            <x v="5"/>
          </reference>
        </references>
      </pivotArea>
    </chartFormat>
    <chartFormat chart="6" format="65">
      <pivotArea type="data" outline="0" fieldPosition="0">
        <references count="2">
          <reference field="4294967294" count="1" selected="0">
            <x v="0"/>
          </reference>
          <reference field="6" count="1" selected="0">
            <x v="6"/>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49:H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8">
    <chartFormat chart="6" format="42" series="1">
      <pivotArea type="data" outline="0" fieldPosition="0">
        <references count="2">
          <reference field="4294967294" count="1" selected="0">
            <x v="0"/>
          </reference>
          <reference field="5" count="1" selected="0">
            <x v="0"/>
          </reference>
        </references>
      </pivotArea>
    </chartFormat>
    <chartFormat chart="6" format="43" series="1">
      <pivotArea type="data" outline="0" fieldPosition="0">
        <references count="2">
          <reference field="4294967294" count="1" selected="0">
            <x v="0"/>
          </reference>
          <reference field="5" count="1" selected="0">
            <x v="1"/>
          </reference>
        </references>
      </pivotArea>
    </chartFormat>
    <chartFormat chart="6" format="44" series="1">
      <pivotArea type="data" outline="0" fieldPosition="0">
        <references count="2">
          <reference field="4294967294" count="1" selected="0">
            <x v="0"/>
          </reference>
          <reference field="5" count="1" selected="0">
            <x v="6"/>
          </reference>
        </references>
      </pivotArea>
    </chartFormat>
    <chartFormat chart="6" format="45" series="1">
      <pivotArea type="data" outline="0" fieldPosition="0">
        <references count="2">
          <reference field="4294967294" count="1" selected="0">
            <x v="0"/>
          </reference>
          <reference field="5" count="1" selected="0">
            <x v="5"/>
          </reference>
        </references>
      </pivotArea>
    </chartFormat>
    <chartFormat chart="6" format="46">
      <pivotArea type="data" outline="0" fieldPosition="0">
        <references count="3">
          <reference field="4294967294" count="1" selected="0">
            <x v="0"/>
          </reference>
          <reference field="3" count="1" selected="0">
            <x v="5"/>
          </reference>
          <reference field="5" count="1" selected="0">
            <x v="5"/>
          </reference>
        </references>
      </pivotArea>
    </chartFormat>
    <chartFormat chart="6" format="47" series="1">
      <pivotArea type="data" outline="0" fieldPosition="0">
        <references count="2">
          <reference field="4294967294" count="1" selected="0">
            <x v="0"/>
          </reference>
          <reference field="5" count="1" selected="0">
            <x v="3"/>
          </reference>
        </references>
      </pivotArea>
    </chartFormat>
    <chartFormat chart="6" format="48" series="1">
      <pivotArea type="data" outline="0" fieldPosition="0">
        <references count="2">
          <reference field="4294967294" count="1" selected="0">
            <x v="0"/>
          </reference>
          <reference field="5" count="1" selected="0">
            <x v="4"/>
          </reference>
        </references>
      </pivotArea>
    </chartFormat>
    <chartFormat chart="6" format="49"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5" cacheId="2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B23:C32" firstHeaderRow="1" firstDataRow="1"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4">
        <item x="1"/>
        <item x="2"/>
        <item x="3"/>
        <item x="7"/>
        <item x="4"/>
        <item m="1" x="11"/>
        <item m="1" x="12"/>
        <item m="1" x="10"/>
        <item m="1" x="8"/>
        <item m="1" x="9"/>
        <item x="5"/>
        <item x="6"/>
        <item x="0"/>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9">
    <i>
      <x/>
    </i>
    <i>
      <x v="1"/>
    </i>
    <i>
      <x v="2"/>
    </i>
    <i>
      <x v="3"/>
    </i>
    <i>
      <x v="4"/>
    </i>
    <i>
      <x v="10"/>
    </i>
    <i>
      <x v="11"/>
    </i>
    <i>
      <x v="12"/>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8"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6">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2"/>
          </reference>
        </references>
      </pivotArea>
    </chartFormat>
    <chartFormat chart="9" format="61">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8">
      <pivotArea type="data" outline="0" fieldPosition="0">
        <references count="2">
          <reference field="4294967294" count="1" selected="0">
            <x v="0"/>
          </reference>
          <reference field="4" count="1" selected="0">
            <x v="3"/>
          </reference>
        </references>
      </pivotArea>
    </chartFormat>
    <chartFormat chart="6" format="69">
      <pivotArea type="data" outline="0" fieldPosition="0">
        <references count="2">
          <reference field="4294967294" count="1" selected="0">
            <x v="0"/>
          </reference>
          <reference field="4" count="1" selected="0">
            <x v="2"/>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6" cacheId="2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8">
  <location ref="B172:C176"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4">
        <item x="1"/>
        <item x="2"/>
        <item x="3"/>
        <item x="6"/>
        <item m="1" x="10"/>
        <item x="7"/>
        <item x="4"/>
        <item m="1" x="11"/>
        <item x="5"/>
        <item m="1" x="12"/>
        <item m="1" x="9"/>
        <item m="1" x="8"/>
        <item x="0"/>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7">
        <item x="4"/>
        <item h="1" x="0"/>
        <item h="1" x="2"/>
        <item h="1" x="5"/>
        <item h="1" x="1"/>
        <item h="1" x="3"/>
        <item t="default"/>
      </items>
    </pivotField>
    <pivotField showAll="0"/>
  </pivotFields>
  <rowFields count="1">
    <field x="5"/>
  </rowFields>
  <rowItems count="4">
    <i>
      <x v="3"/>
    </i>
    <i>
      <x v="6"/>
    </i>
    <i>
      <x v="8"/>
    </i>
    <i t="grand">
      <x/>
    </i>
  </rowItems>
  <colItems count="1">
    <i/>
  </colItems>
  <pageFields count="2">
    <pageField fld="1" hier="-1"/>
    <pageField fld="19" hier="-1"/>
  </pageFields>
  <dataFields count="1">
    <dataField name="Count of Status Atual" fld="5" subtotal="count" baseField="0" baseItem="0"/>
  </dataFields>
  <chartFormats count="10">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 cacheId="19"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B734" firstHeaderRow="1" firstDataRow="1" firstDataCol="1"/>
  <pivotFields count="2">
    <pivotField axis="axisRow" compact="0" allDrilled="1" outline="0" subtotalTop="0" showAll="0" dataSourceSort="1" defaultSubtotal="0" defaultAttributeDrillState="1">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V736" totalsRowShown="0" headerRowDxfId="246" tableBorderDxfId="245">
  <autoFilter ref="B6:V736">
    <filterColumn colId="1">
      <filters>
        <filter val="Bens Imóveis - Input"/>
      </filters>
    </filterColumn>
    <filterColumn colId="9">
      <customFilters>
        <customFilter operator="notEqual" val=" "/>
      </customFilters>
    </filterColumn>
  </autoFilter>
  <tableColumns count="21">
    <tableColumn id="1" name="Âmbito" dataDxfId="244"/>
    <tableColumn id="2" name="Sub-âmbito" dataDxfId="243"/>
    <tableColumn id="3" name="Tipo de teste" dataDxfId="242"/>
    <tableColumn id="4" name="Tabela" dataDxfId="241"/>
    <tableColumn id="5" name="Campo" dataDxfId="240"/>
    <tableColumn id="6" name="Status Atual" dataDxfId="239">
      <calculatedColumnFormula>VLOOKUP(A7,Plano_V3!$A$26:$G$764,7,0)</calculatedColumnFormula>
    </tableColumn>
    <tableColumn id="7" name="Status Anterior" dataDxfId="238"/>
    <tableColumn id="14" name="Fase" dataDxfId="237"/>
    <tableColumn id="8" name="Observações - Especificações" dataDxfId="236"/>
    <tableColumn id="20" name="Observações - Testes" dataDxfId="235"/>
    <tableColumn id="19" name="Observações - Testes sem visibilidade" dataDxfId="234"/>
    <tableColumn id="9" name="Data de Pedido correção/esclarecimento" dataDxfId="233">
      <calculatedColumnFormula>IF(VLOOKUP(A7,'Aux - pivots1'!$A:$E,3,0)=0, "",VLOOKUP(A7,'Aux - pivots1'!$A:$E,3,0))</calculatedColumnFormula>
    </tableColumn>
    <tableColumn id="10" name="Data de correção prevista" dataDxfId="232">
      <calculatedColumnFormula>IF(VLOOKUP(A7,'Aux - pivots1'!$A:$E,4,0)=0, "",VLOOKUP(A7,'Aux - pivots1'!$A:$E,4,0))</calculatedColumnFormula>
    </tableColumn>
    <tableColumn id="11" name="Data de correção efetiva" dataDxfId="231">
      <calculatedColumnFormula>IF(VLOOKUP(A7,'Aux - pivots1'!$A:$E,5,0)=0, "",VLOOKUP(A7,'Aux - pivots1'!$A:$E,5,0))</calculatedColumnFormula>
    </tableColumn>
    <tableColumn id="12" name="Data Prevista de Re-especificação" dataDxfId="230"/>
    <tableColumn id="13" name="Data Prevista de Teste" dataDxfId="229"/>
    <tableColumn id="15" name="Projeto (Aux JB)" dataDxfId="228"/>
    <tableColumn id="18" name="LT Âmbito" dataDxfId="227"/>
    <tableColumn id="21" name="LT Âmbito- Aux" dataDxfId="226"/>
    <tableColumn id="16" name="Plano" dataDxfId="225"/>
    <tableColumn id="17" name="Owner" dataDxfId="224"/>
  </tableColumns>
  <tableStyleInfo showFirstColumn="0" showLastColumn="0" showRowStripes="1" showColumnStripes="0"/>
</table>
</file>

<file path=xl/tables/table2.xml><?xml version="1.0" encoding="utf-8"?>
<table xmlns="http://schemas.openxmlformats.org/spreadsheetml/2006/main" id="1" name="Table1" displayName="Table1" ref="B8:X1530" headerRowDxfId="97" dataDxfId="95" totalsRowDxfId="93" headerRowBorderDxfId="96" tableBorderDxfId="94" totalsRowBorderDxfId="92">
  <tableColumns count="23">
    <tableColumn id="1" name="Âmbito" dataDxfId="91" totalsRowDxfId="90"/>
    <tableColumn id="12" name="Sub-âmbito" dataDxfId="89" totalsRowDxfId="88"/>
    <tableColumn id="2" name="Origem" dataDxfId="87" totalsRowDxfId="86"/>
    <tableColumn id="18" name="Campo Origem" dataDxfId="85" totalsRowDxfId="84"/>
    <tableColumn id="5" name="Tabela" dataDxfId="83" totalsRowDxfId="82"/>
    <tableColumn id="3" name="Campo" dataDxfId="81" totalsRowDxfId="80"/>
    <tableColumn id="20" name="concat" dataDxfId="79" totalsRowDxfId="78">
      <calculatedColumnFormula>Table1[[#This Row],[Tabela]]&amp;Table1[[#This Row],[Campo]]</calculatedColumnFormula>
    </tableColumn>
    <tableColumn id="4" name="Status" dataDxfId="77" totalsRowDxfId="76"/>
    <tableColumn id="19" name="Status2" dataDxfId="75">
      <calculatedColumnFormula>VLOOKUP(Table1[[#This Row],[Status]],Auxiliar!$B$16:$C$24,2,0)</calculatedColumnFormula>
    </tableColumn>
    <tableColumn id="6" name="Tipologia_Testes" dataDxfId="74" totalsRowDxfId="73"/>
    <tableColumn id="10" name="Necessidade de re-especificação? (campo)" dataDxfId="72" totalsRowDxfId="71"/>
    <tableColumn id="9" name="Complexidade" dataDxfId="70" totalsRowDxfId="69"/>
    <tableColumn id="17" name="Data de Alteração Status" dataDxfId="68" totalsRowDxfId="67"/>
    <tableColumn id="8" name="Estimação (horas)" totalsRowFunction="custom" dataDxfId="66" totalsRowDxfId="65">
      <calculatedColumnFormula>INDEX(Auxiliar!$D$5:$F$11,MATCH(Table1[[#This Row],[Tipologia_Testes]],Auxiliar!$B$5:$B$11,0),MATCH(Table1[[#This Row],[Complexidade]],Auxiliar!$D$4:$F$4,0))</calculatedColumnFormula>
      <totalsRowFormula>SUMIF(Table1[Estimação (horas)],"&gt;0")</totalsRowFormula>
    </tableColumn>
    <tableColumn id="7" name="Notas" dataDxfId="64" totalsRowDxfId="63"/>
    <tableColumn id="11" name="Owner" dataDxfId="62" totalsRowDxfId="61"/>
    <tableColumn id="21" name="Data alteração especificação" dataDxfId="60" totalsRowDxfId="59"/>
    <tableColumn id="13" name="Data de inicio testes" dataDxfId="58" totalsRowDxfId="57"/>
    <tableColumn id="14" name="Data de incidência / pedido esclarecimento" dataDxfId="56" totalsRowDxfId="55"/>
    <tableColumn id="15" name="Data de correção/resposta prevista" dataDxfId="54" totalsRowDxfId="53"/>
    <tableColumn id="22" name="Data de correção/resposta efetiva" dataDxfId="52" totalsRowDxfId="51"/>
    <tableColumn id="23" name="Horas efetivas" dataDxfId="50" totalsRowDxfId="49">
      <calculatedColumnFormula>VLOOKUP(Table1[[#This Row],[Status]],Auxiliar!$B$16:$D$24,3,0)*Table1[[#This Row],[Estimação (horas)]]</calculatedColumnFormula>
    </tableColumn>
    <tableColumn id="16" name="Query" dataDxfId="48" totalsRowDxfId="47">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 xml:space="preserve">6. Em implementação </v>
      </c>
      <c r="H368" s="64">
        <f>VLOOKUP(A368,'Aux - pivots1'!$A:$B,2,0)</f>
        <v>7</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 xml:space="preserve">6. Em implementação </v>
      </c>
      <c r="H369" s="64">
        <f>VLOOKUP(A369,'Aux - pivots1'!$A:$B,2,0)</f>
        <v>7</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 xml:space="preserve">6. Em implementação </v>
      </c>
      <c r="H370" s="64">
        <f>VLOOKUP(A370,'Aux - pivots1'!$A:$B,2,0)</f>
        <v>7</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 xml:space="preserve">6. Em implementação </v>
      </c>
      <c r="H371" s="64">
        <f>VLOOKUP(A371,'Aux - pivots1'!$A:$B,2,0)</f>
        <v>7</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69" priority="11" operator="notEqual">
      <formula>0</formula>
    </cfRule>
  </conditionalFormatting>
  <conditionalFormatting sqref="L21:L23">
    <cfRule type="cellIs" dxfId="268" priority="3" operator="notEqual">
      <formula>0</formula>
    </cfRule>
  </conditionalFormatting>
  <conditionalFormatting sqref="L577:L579">
    <cfRule type="cellIs" dxfId="267" priority="2" operator="notEqual">
      <formula>0</formula>
    </cfRule>
  </conditionalFormatting>
  <conditionalFormatting sqref="L582:L636">
    <cfRule type="cellIs" dxfId="266" priority="1" operator="notEqual">
      <formula>0</formula>
    </cfRule>
  </conditionalFormatting>
  <conditionalFormatting sqref="M5:M6 N6:FK6">
    <cfRule type="cellIs" dxfId="265" priority="12" operator="notEqual">
      <formula>0</formula>
    </cfRule>
  </conditionalFormatting>
  <conditionalFormatting sqref="M15:FK18 M21:FK23 M577:FK579 M636:FK636">
    <cfRule type="cellIs" dxfId="264" priority="10" operator="greaterThan">
      <formula>0</formula>
    </cfRule>
  </conditionalFormatting>
  <conditionalFormatting sqref="M26:FK27">
    <cfRule type="cellIs" dxfId="263" priority="9" operator="greaterThan">
      <formula>0</formula>
    </cfRule>
  </conditionalFormatting>
  <conditionalFormatting sqref="M42:FK42">
    <cfRule type="cellIs" dxfId="262" priority="8" operator="greaterThan">
      <formula>0</formula>
    </cfRule>
  </conditionalFormatting>
  <conditionalFormatting sqref="M198:FK198">
    <cfRule type="cellIs" dxfId="261" priority="7" operator="greaterThan">
      <formula>0</formula>
    </cfRule>
  </conditionalFormatting>
  <conditionalFormatting sqref="M362:FK362">
    <cfRule type="cellIs" dxfId="260" priority="6" operator="greaterThan">
      <formula>0</formula>
    </cfRule>
  </conditionalFormatting>
  <conditionalFormatting sqref="M447:FK447">
    <cfRule type="cellIs" dxfId="259" priority="5" operator="greaterThan">
      <formula>0</formula>
    </cfRule>
  </conditionalFormatting>
  <conditionalFormatting sqref="M582:FK583">
    <cfRule type="cellIs" dxfId="25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36"/>
  <sheetViews>
    <sheetView showGridLines="0" tabSelected="1" topLeftCell="A40" zoomScale="72" zoomScaleNormal="60" zoomScalePageLayoutView="90" workbookViewId="0">
      <selection activeCell="Q28" sqref="Q28:Q37"/>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2409</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91">
        <v>1</v>
      </c>
      <c r="C8" s="329"/>
      <c r="D8" s="329"/>
      <c r="E8" s="329"/>
      <c r="F8" s="329"/>
      <c r="G8" s="329"/>
      <c r="H8" s="329"/>
      <c r="I8" s="329"/>
      <c r="J8" s="329"/>
      <c r="K8" s="329"/>
      <c r="L8" s="329"/>
      <c r="M8" s="329"/>
      <c r="N8" s="329"/>
      <c r="O8" s="329"/>
      <c r="P8" s="329"/>
      <c r="Q8" s="329"/>
      <c r="R8" s="329"/>
      <c r="S8" s="329"/>
      <c r="T8" s="329"/>
      <c r="U8" s="329"/>
      <c r="V8" s="329"/>
      <c r="W8" s="329"/>
      <c r="X8" s="329"/>
      <c r="Y8" s="329"/>
      <c r="Z8" s="329"/>
      <c r="AA8" s="329"/>
      <c r="AB8" s="329"/>
      <c r="AC8" s="329"/>
      <c r="AD8" s="329"/>
      <c r="AE8" s="329"/>
      <c r="AF8" s="329"/>
      <c r="AG8" s="394">
        <v>1</v>
      </c>
      <c r="AH8" s="116"/>
    </row>
    <row r="9" spans="1:34" ht="20.5">
      <c r="A9" s="116"/>
      <c r="B9" s="330"/>
      <c r="C9" s="409" t="s">
        <v>2352</v>
      </c>
      <c r="D9" s="337"/>
      <c r="E9" s="337"/>
      <c r="F9" s="337"/>
      <c r="G9" s="337"/>
      <c r="H9" s="337"/>
      <c r="I9" s="337"/>
      <c r="J9" s="337"/>
      <c r="K9" s="337"/>
      <c r="L9" s="337"/>
      <c r="M9" s="337"/>
      <c r="N9" s="337"/>
      <c r="O9" s="154"/>
      <c r="P9" s="154" t="s">
        <v>2341</v>
      </c>
      <c r="Q9" s="337"/>
      <c r="R9" s="154"/>
      <c r="S9" s="337"/>
      <c r="T9" s="337"/>
      <c r="U9" s="337"/>
      <c r="V9" s="337"/>
      <c r="W9" s="337"/>
      <c r="X9" s="489" t="s">
        <v>610</v>
      </c>
      <c r="Y9" s="326"/>
      <c r="Z9" s="326"/>
      <c r="AA9" s="326"/>
      <c r="AB9" s="326"/>
      <c r="AC9" s="326"/>
      <c r="AD9" s="326"/>
      <c r="AE9" s="326"/>
      <c r="AF9" s="326"/>
      <c r="AG9" s="338"/>
      <c r="AH9" s="116"/>
    </row>
    <row r="10" spans="1:34" ht="18.75" customHeight="1">
      <c r="A10" s="116"/>
      <c r="B10" s="330"/>
      <c r="C10" s="337"/>
      <c r="D10" s="337"/>
      <c r="E10" s="396">
        <v>0</v>
      </c>
      <c r="F10" s="396"/>
      <c r="G10" s="396"/>
      <c r="H10" s="396">
        <v>1</v>
      </c>
      <c r="I10" s="396"/>
      <c r="J10" s="396"/>
      <c r="K10" s="396"/>
      <c r="L10" s="396">
        <v>5</v>
      </c>
      <c r="M10" s="337"/>
      <c r="N10" s="337"/>
      <c r="O10" s="337"/>
      <c r="P10" s="337"/>
      <c r="Q10" s="337"/>
      <c r="R10" s="337"/>
      <c r="S10" s="337"/>
      <c r="T10" s="337"/>
      <c r="U10" s="337"/>
      <c r="V10" s="337"/>
      <c r="W10" s="337"/>
      <c r="X10" s="514" t="s">
        <v>2426</v>
      </c>
      <c r="Y10" s="515"/>
      <c r="Z10" s="515"/>
      <c r="AA10" s="515"/>
      <c r="AB10" s="515"/>
      <c r="AC10" s="515"/>
      <c r="AD10" s="515"/>
      <c r="AE10" s="515"/>
      <c r="AF10" s="516"/>
      <c r="AG10" s="338"/>
      <c r="AH10" s="116"/>
    </row>
    <row r="11" spans="1:34" ht="18.75" customHeight="1">
      <c r="A11" s="116"/>
      <c r="B11" s="330"/>
      <c r="C11" s="507" t="s">
        <v>8</v>
      </c>
      <c r="D11" s="508"/>
      <c r="E11" s="511" t="s">
        <v>2366</v>
      </c>
      <c r="F11" s="512"/>
      <c r="G11" s="513"/>
      <c r="H11" s="504" t="s">
        <v>2367</v>
      </c>
      <c r="I11" s="505"/>
      <c r="J11" s="505"/>
      <c r="K11" s="506"/>
      <c r="L11" s="501" t="s">
        <v>2368</v>
      </c>
      <c r="M11" s="502"/>
      <c r="N11" s="503"/>
      <c r="O11" s="396"/>
      <c r="P11" s="430"/>
      <c r="Q11" s="432" t="s">
        <v>2377</v>
      </c>
      <c r="R11" s="545" t="s">
        <v>2375</v>
      </c>
      <c r="S11" s="545"/>
      <c r="T11" s="545" t="s">
        <v>2376</v>
      </c>
      <c r="U11" s="545"/>
      <c r="V11" s="431" t="s">
        <v>13</v>
      </c>
      <c r="W11" s="337"/>
      <c r="X11" s="517"/>
      <c r="Y11" s="518"/>
      <c r="Z11" s="518"/>
      <c r="AA11" s="518"/>
      <c r="AB11" s="518"/>
      <c r="AC11" s="518"/>
      <c r="AD11" s="518"/>
      <c r="AE11" s="518"/>
      <c r="AF11" s="519"/>
      <c r="AG11" s="338"/>
      <c r="AH11" s="116"/>
    </row>
    <row r="12" spans="1:34" ht="18.75" customHeight="1">
      <c r="A12" s="116"/>
      <c r="B12" s="330"/>
      <c r="C12" s="509"/>
      <c r="D12" s="510"/>
      <c r="E12" s="405" t="s">
        <v>1966</v>
      </c>
      <c r="F12" s="399" t="s">
        <v>2315</v>
      </c>
      <c r="G12" s="406" t="s">
        <v>2338</v>
      </c>
      <c r="H12" s="405" t="s">
        <v>2348</v>
      </c>
      <c r="I12" s="398" t="s">
        <v>1966</v>
      </c>
      <c r="J12" s="399" t="s">
        <v>2315</v>
      </c>
      <c r="K12" s="406" t="s">
        <v>2338</v>
      </c>
      <c r="L12" s="405" t="s">
        <v>2348</v>
      </c>
      <c r="M12" s="407" t="s">
        <v>1966</v>
      </c>
      <c r="N12" s="400" t="s">
        <v>2334</v>
      </c>
      <c r="O12" s="396">
        <v>1</v>
      </c>
      <c r="P12" s="337" t="s">
        <v>2342</v>
      </c>
      <c r="Q12" s="412" t="s">
        <v>2358</v>
      </c>
      <c r="R12" s="490">
        <v>20</v>
      </c>
      <c r="S12" s="490"/>
      <c r="T12" s="494">
        <f>+COUNTIFS('2. Status Detalhe Campos FY24'!$C:$C,"*Pilar*",'2. Status Detalhe Campos FY24'!$J:$J,"*"&amp;O12&amp;"*",'2. Status Detalhe Campos FY24'!U:U,"*Novo Plano*")</f>
        <v>20</v>
      </c>
      <c r="U12" s="494"/>
      <c r="V12" s="161" t="s">
        <v>621</v>
      </c>
      <c r="W12" s="337"/>
      <c r="X12" s="517"/>
      <c r="Y12" s="518"/>
      <c r="Z12" s="518"/>
      <c r="AA12" s="518"/>
      <c r="AB12" s="518"/>
      <c r="AC12" s="518"/>
      <c r="AD12" s="518"/>
      <c r="AE12" s="518"/>
      <c r="AF12" s="519"/>
      <c r="AG12" s="338"/>
      <c r="AH12" s="116"/>
    </row>
    <row r="13" spans="1:34" ht="18.75" customHeight="1">
      <c r="A13" s="116"/>
      <c r="B13" s="330"/>
      <c r="C13" s="497" t="s">
        <v>2339</v>
      </c>
      <c r="D13" s="498"/>
      <c r="E13" s="413">
        <v>0</v>
      </c>
      <c r="F13" s="416">
        <v>0</v>
      </c>
      <c r="G13" s="441">
        <f>E13-F13</f>
        <v>0</v>
      </c>
      <c r="H13" s="413">
        <v>0</v>
      </c>
      <c r="I13" s="416">
        <v>0</v>
      </c>
      <c r="J13" s="440">
        <v>0</v>
      </c>
      <c r="K13" s="441">
        <f>J13-(I13+H13)</f>
        <v>0</v>
      </c>
      <c r="L13" s="413">
        <f t="shared" ref="L13:L21" si="0">+IF(K13&lt;0,-K13,0)</f>
        <v>0</v>
      </c>
      <c r="M13" s="417">
        <f>+COUNTIFS('2. Status Detalhe Campos FY24'!$C:$C,"*Bens Imóveis*",'2. Status Detalhe Campos FY24'!$J:$J,"*"&amp;$L$10&amp;"*")</f>
        <v>0</v>
      </c>
      <c r="N13" s="441">
        <f>+M13+L13</f>
        <v>0</v>
      </c>
      <c r="O13" s="396">
        <v>2</v>
      </c>
      <c r="P13" s="337" t="s">
        <v>2343</v>
      </c>
      <c r="Q13" s="412" t="s">
        <v>2359</v>
      </c>
      <c r="R13" s="490">
        <v>15</v>
      </c>
      <c r="S13" s="490"/>
      <c r="T13" s="495">
        <f>+COUNTIFS('2. Status Detalhe Campos FY24'!$C:$C,"*Pilar*",'2. Status Detalhe Campos FY24'!$J:$J,"*"&amp;O13&amp;"*",'2. Status Detalhe Campos FY24'!U:U,"*Novo Plano*")</f>
        <v>14</v>
      </c>
      <c r="U13" s="495"/>
      <c r="V13" s="161" t="s">
        <v>621</v>
      </c>
      <c r="W13" s="337"/>
      <c r="X13" s="517"/>
      <c r="Y13" s="518"/>
      <c r="Z13" s="518"/>
      <c r="AA13" s="518"/>
      <c r="AB13" s="518"/>
      <c r="AC13" s="518"/>
      <c r="AD13" s="518"/>
      <c r="AE13" s="518"/>
      <c r="AF13" s="519"/>
      <c r="AG13" s="338"/>
      <c r="AH13" s="116"/>
    </row>
    <row r="14" spans="1:34" ht="18.75" customHeight="1">
      <c r="A14" s="116"/>
      <c r="B14" s="330"/>
      <c r="C14" s="397" t="s">
        <v>2374</v>
      </c>
      <c r="D14" s="402"/>
      <c r="E14" s="421">
        <v>0</v>
      </c>
      <c r="F14" s="395">
        <v>0</v>
      </c>
      <c r="G14" s="445">
        <f t="shared" ref="G14:G22" si="1">E14-F14</f>
        <v>0</v>
      </c>
      <c r="H14" s="421">
        <v>0</v>
      </c>
      <c r="I14" s="395">
        <v>0</v>
      </c>
      <c r="J14" s="444">
        <v>0</v>
      </c>
      <c r="K14" s="445">
        <f t="shared" ref="K14:K22" si="2">J14-(I14+H14)</f>
        <v>0</v>
      </c>
      <c r="L14" s="421">
        <f t="shared" si="0"/>
        <v>0</v>
      </c>
      <c r="M14" s="422">
        <f>+COUNTIFS('2. Status Detalhe Campos FY24'!$C:$C,"*Bens Imóveis*",'2. Status Detalhe Campos FY24'!$J:$J,"*"&amp;$L$10&amp;"*",'2. Status Detalhe Campos FY24'!U:U,"*anterior*")</f>
        <v>0</v>
      </c>
      <c r="N14" s="445">
        <f t="shared" ref="N14:N21" si="3">+M14+L14</f>
        <v>0</v>
      </c>
      <c r="O14" s="396">
        <v>3</v>
      </c>
      <c r="P14" s="337" t="s">
        <v>2344</v>
      </c>
      <c r="Q14" s="412" t="s">
        <v>2360</v>
      </c>
      <c r="R14" s="490">
        <v>14</v>
      </c>
      <c r="S14" s="490"/>
      <c r="T14" s="495">
        <f>+COUNTIFS('2. Status Detalhe Campos FY24'!$C:$C,"*Pilar*",'2. Status Detalhe Campos FY24'!$J:$J,"*"&amp;O14&amp;"*",'2. Status Detalhe Campos FY24'!U:U,"*Novo Plano*")</f>
        <v>16</v>
      </c>
      <c r="U14" s="495"/>
      <c r="V14" s="161" t="s">
        <v>621</v>
      </c>
      <c r="W14" s="337"/>
      <c r="X14" s="517"/>
      <c r="Y14" s="518"/>
      <c r="Z14" s="518"/>
      <c r="AA14" s="518"/>
      <c r="AB14" s="518"/>
      <c r="AC14" s="518"/>
      <c r="AD14" s="518"/>
      <c r="AE14" s="518"/>
      <c r="AF14" s="519"/>
      <c r="AG14" s="338"/>
      <c r="AH14" s="116"/>
    </row>
    <row r="15" spans="1:34" ht="18.75" customHeight="1">
      <c r="A15" s="116"/>
      <c r="B15" s="330"/>
      <c r="C15" s="401" t="s">
        <v>2364</v>
      </c>
      <c r="D15" s="403"/>
      <c r="E15" s="423">
        <v>0</v>
      </c>
      <c r="F15" s="424">
        <v>0</v>
      </c>
      <c r="G15" s="447">
        <f t="shared" si="1"/>
        <v>0</v>
      </c>
      <c r="H15" s="423">
        <v>0</v>
      </c>
      <c r="I15" s="424">
        <v>0</v>
      </c>
      <c r="J15" s="446">
        <v>0</v>
      </c>
      <c r="K15" s="447">
        <f t="shared" si="2"/>
        <v>0</v>
      </c>
      <c r="L15" s="423">
        <f t="shared" si="0"/>
        <v>0</v>
      </c>
      <c r="M15" s="425">
        <f>+COUNTIFS('2. Status Detalhe Campos FY24'!$C:$C,"*Bens Imóveis*",'2. Status Detalhe Campos FY24'!$J:$J,"*"&amp;$L$10&amp;"*",'2. Status Detalhe Campos FY24'!U:U,"*Novo Plano*")</f>
        <v>0</v>
      </c>
      <c r="N15" s="447">
        <f t="shared" si="3"/>
        <v>0</v>
      </c>
      <c r="O15" s="396">
        <v>4</v>
      </c>
      <c r="P15" s="337" t="s">
        <v>2345</v>
      </c>
      <c r="Q15" s="412" t="s">
        <v>2361</v>
      </c>
      <c r="R15" s="490">
        <v>13</v>
      </c>
      <c r="S15" s="490"/>
      <c r="T15" s="495">
        <f>+COUNTIFS('2. Status Detalhe Campos FY24'!$C:$C,"*Pilar*",'2. Status Detalhe Campos FY24'!$J:$J,"*"&amp;O15&amp;"*",'2. Status Detalhe Campos FY24'!U:U,"*Novo Plano*")</f>
        <v>14</v>
      </c>
      <c r="U15" s="495"/>
      <c r="V15" s="161" t="s">
        <v>2437</v>
      </c>
      <c r="W15" s="337"/>
      <c r="X15" s="517"/>
      <c r="Y15" s="518"/>
      <c r="Z15" s="518"/>
      <c r="AA15" s="518"/>
      <c r="AB15" s="518"/>
      <c r="AC15" s="518"/>
      <c r="AD15" s="518"/>
      <c r="AE15" s="518"/>
      <c r="AF15" s="519"/>
      <c r="AG15" s="338"/>
      <c r="AH15" s="116"/>
    </row>
    <row r="16" spans="1:34" ht="18.75" customHeight="1">
      <c r="A16" s="116"/>
      <c r="B16" s="330"/>
      <c r="C16" s="497" t="s">
        <v>29</v>
      </c>
      <c r="D16" s="498"/>
      <c r="E16" s="413">
        <v>0</v>
      </c>
      <c r="F16" s="419">
        <v>0</v>
      </c>
      <c r="G16" s="443">
        <f t="shared" si="1"/>
        <v>0</v>
      </c>
      <c r="H16" s="418">
        <v>0</v>
      </c>
      <c r="I16" s="419">
        <v>0</v>
      </c>
      <c r="J16" s="442">
        <v>0</v>
      </c>
      <c r="K16" s="443">
        <f t="shared" si="2"/>
        <v>0</v>
      </c>
      <c r="L16" s="418">
        <f t="shared" si="0"/>
        <v>0</v>
      </c>
      <c r="M16" s="420">
        <f>+COUNTIFS('2. Status Detalhe Campos FY24'!$C:$C,"*Verde*",'2. Status Detalhe Campos FY24'!$J:$J,"*"&amp;$L$10&amp;"*")</f>
        <v>0</v>
      </c>
      <c r="N16" s="443">
        <f t="shared" si="3"/>
        <v>0</v>
      </c>
      <c r="O16" s="396">
        <v>5</v>
      </c>
      <c r="P16" s="430" t="s">
        <v>2346</v>
      </c>
      <c r="Q16" s="434" t="s">
        <v>2362</v>
      </c>
      <c r="R16" s="491">
        <v>6</v>
      </c>
      <c r="S16" s="491"/>
      <c r="T16" s="496">
        <f>+COUNTIFS('2. Status Detalhe Campos FY24'!$C:$C,"*Pilar*",'2. Status Detalhe Campos FY24'!$J:$J,"*"&amp;O16&amp;"*",'2. Status Detalhe Campos FY24'!U:U,"*Novo Plano*")</f>
        <v>7</v>
      </c>
      <c r="U16" s="496"/>
      <c r="V16" s="488" t="s">
        <v>2438</v>
      </c>
      <c r="W16" s="337"/>
      <c r="X16" s="517"/>
      <c r="Y16" s="518"/>
      <c r="Z16" s="518"/>
      <c r="AA16" s="518"/>
      <c r="AB16" s="518"/>
      <c r="AC16" s="518"/>
      <c r="AD16" s="518"/>
      <c r="AE16" s="518"/>
      <c r="AF16" s="519"/>
      <c r="AG16" s="338"/>
      <c r="AH16" s="116"/>
    </row>
    <row r="17" spans="1:34" ht="18.75" customHeight="1">
      <c r="A17" s="116"/>
      <c r="B17" s="330"/>
      <c r="C17" s="397" t="s">
        <v>2374</v>
      </c>
      <c r="D17" s="402"/>
      <c r="E17" s="421">
        <v>0</v>
      </c>
      <c r="F17" s="395">
        <v>0</v>
      </c>
      <c r="G17" s="445">
        <f t="shared" si="1"/>
        <v>0</v>
      </c>
      <c r="H17" s="421">
        <v>0</v>
      </c>
      <c r="I17" s="395">
        <v>0</v>
      </c>
      <c r="J17" s="444">
        <v>0</v>
      </c>
      <c r="K17" s="445">
        <f t="shared" si="2"/>
        <v>0</v>
      </c>
      <c r="L17" s="421">
        <f t="shared" si="0"/>
        <v>0</v>
      </c>
      <c r="M17" s="422">
        <f>+COUNTIFS('2. Status Detalhe Campos FY24'!$C:$C,"*Verde*",'2. Status Detalhe Campos FY24'!$J:$J,"*"&amp;$L$10&amp;"*",'2. Status Detalhe Campos FY24'!U:U,"*anterior*")</f>
        <v>0</v>
      </c>
      <c r="N17" s="445">
        <f t="shared" si="3"/>
        <v>0</v>
      </c>
      <c r="O17" s="337"/>
      <c r="P17" s="433" t="s">
        <v>2378</v>
      </c>
      <c r="Q17" s="337"/>
      <c r="R17" s="492">
        <f>+SUM(R12:S16)</f>
        <v>68</v>
      </c>
      <c r="S17" s="492"/>
      <c r="T17" s="493">
        <f>+SUM(T12:T16)</f>
        <v>71</v>
      </c>
      <c r="U17" s="493"/>
      <c r="V17" s="435"/>
      <c r="W17" s="337"/>
      <c r="X17" s="517"/>
      <c r="Y17" s="518"/>
      <c r="Z17" s="518"/>
      <c r="AA17" s="518"/>
      <c r="AB17" s="518"/>
      <c r="AC17" s="518"/>
      <c r="AD17" s="518"/>
      <c r="AE17" s="518"/>
      <c r="AF17" s="519"/>
      <c r="AG17" s="338"/>
      <c r="AH17" s="116"/>
    </row>
    <row r="18" spans="1:34" ht="18.75" customHeight="1">
      <c r="A18" s="116"/>
      <c r="B18" s="330"/>
      <c r="C18" s="401" t="s">
        <v>2364</v>
      </c>
      <c r="D18" s="403"/>
      <c r="E18" s="423">
        <v>0</v>
      </c>
      <c r="F18" s="424">
        <v>0</v>
      </c>
      <c r="G18" s="447">
        <f t="shared" si="1"/>
        <v>0</v>
      </c>
      <c r="H18" s="423">
        <v>0</v>
      </c>
      <c r="I18" s="424">
        <v>0</v>
      </c>
      <c r="J18" s="446">
        <v>0</v>
      </c>
      <c r="K18" s="447">
        <f t="shared" si="2"/>
        <v>0</v>
      </c>
      <c r="L18" s="423">
        <f t="shared" si="0"/>
        <v>0</v>
      </c>
      <c r="M18" s="425">
        <f>+COUNTIFS('2. Status Detalhe Campos FY24'!$C:$C,"*Verde*",'2. Status Detalhe Campos FY24'!$J:$J,"*"&amp;$L$10&amp;"*",'2. Status Detalhe Campos FY24'!U:U,"*Novo Plano*")</f>
        <v>0</v>
      </c>
      <c r="N18" s="447">
        <f t="shared" si="3"/>
        <v>0</v>
      </c>
      <c r="O18" s="337"/>
      <c r="P18" s="378"/>
      <c r="Q18" s="411"/>
      <c r="R18" s="429"/>
      <c r="S18" s="337"/>
      <c r="T18" s="337"/>
      <c r="U18" s="337"/>
      <c r="V18" s="337"/>
      <c r="W18" s="337"/>
      <c r="X18" s="517"/>
      <c r="Y18" s="518"/>
      <c r="Z18" s="518"/>
      <c r="AA18" s="518"/>
      <c r="AB18" s="518"/>
      <c r="AC18" s="518"/>
      <c r="AD18" s="518"/>
      <c r="AE18" s="518"/>
      <c r="AF18" s="519"/>
      <c r="AG18" s="338"/>
      <c r="AH18" s="116"/>
    </row>
    <row r="19" spans="1:34" ht="18.5" customHeight="1">
      <c r="A19" s="116"/>
      <c r="B19" s="330"/>
      <c r="C19" s="497" t="s">
        <v>2340</v>
      </c>
      <c r="D19" s="498"/>
      <c r="E19" s="413">
        <v>14</v>
      </c>
      <c r="F19" s="419">
        <v>10</v>
      </c>
      <c r="G19" s="443">
        <f t="shared" si="1"/>
        <v>4</v>
      </c>
      <c r="H19" s="418">
        <v>4</v>
      </c>
      <c r="I19" s="419">
        <v>9</v>
      </c>
      <c r="J19" s="442">
        <v>8</v>
      </c>
      <c r="K19" s="443">
        <f t="shared" si="2"/>
        <v>-5</v>
      </c>
      <c r="L19" s="418">
        <f t="shared" si="0"/>
        <v>5</v>
      </c>
      <c r="M19" s="420">
        <v>3</v>
      </c>
      <c r="N19" s="443">
        <f t="shared" si="3"/>
        <v>8</v>
      </c>
      <c r="O19" s="337"/>
      <c r="P19" s="378"/>
      <c r="Q19" s="337"/>
      <c r="R19" s="337"/>
      <c r="S19" s="337"/>
      <c r="T19" s="337"/>
      <c r="U19" s="337"/>
      <c r="V19" s="337"/>
      <c r="W19" s="337"/>
      <c r="X19" s="517"/>
      <c r="Y19" s="518"/>
      <c r="Z19" s="518"/>
      <c r="AA19" s="518"/>
      <c r="AB19" s="518"/>
      <c r="AC19" s="518"/>
      <c r="AD19" s="518"/>
      <c r="AE19" s="518"/>
      <c r="AF19" s="519"/>
      <c r="AG19" s="338"/>
      <c r="AH19" s="116"/>
    </row>
    <row r="20" spans="1:34" ht="18.75" customHeight="1">
      <c r="A20" s="116"/>
      <c r="B20" s="330"/>
      <c r="C20" s="397" t="s">
        <v>2374</v>
      </c>
      <c r="D20" s="404"/>
      <c r="E20" s="421">
        <v>0</v>
      </c>
      <c r="F20" s="427">
        <v>0</v>
      </c>
      <c r="G20" s="449">
        <f t="shared" si="1"/>
        <v>0</v>
      </c>
      <c r="H20" s="426">
        <v>0</v>
      </c>
      <c r="I20" s="427">
        <v>2</v>
      </c>
      <c r="J20" s="448">
        <v>1</v>
      </c>
      <c r="K20" s="449">
        <f t="shared" si="2"/>
        <v>-1</v>
      </c>
      <c r="L20" s="426">
        <f t="shared" si="0"/>
        <v>1</v>
      </c>
      <c r="M20" s="428">
        <v>3</v>
      </c>
      <c r="N20" s="449">
        <f t="shared" si="3"/>
        <v>4</v>
      </c>
      <c r="O20" s="337"/>
      <c r="P20" s="378"/>
      <c r="Q20" s="337"/>
      <c r="R20" s="337"/>
      <c r="S20" s="337"/>
      <c r="T20" s="337"/>
      <c r="U20" s="337"/>
      <c r="V20" s="337"/>
      <c r="W20" s="337"/>
      <c r="X20" s="517"/>
      <c r="Y20" s="518"/>
      <c r="Z20" s="518"/>
      <c r="AA20" s="518"/>
      <c r="AB20" s="518"/>
      <c r="AC20" s="518"/>
      <c r="AD20" s="518"/>
      <c r="AE20" s="518"/>
      <c r="AF20" s="519"/>
      <c r="AG20" s="338"/>
      <c r="AH20" s="116"/>
    </row>
    <row r="21" spans="1:34" ht="18.75" customHeight="1">
      <c r="A21" s="116"/>
      <c r="B21" s="330"/>
      <c r="C21" s="401" t="s">
        <v>2364</v>
      </c>
      <c r="D21" s="403"/>
      <c r="E21" s="423">
        <v>14</v>
      </c>
      <c r="F21" s="424">
        <v>10</v>
      </c>
      <c r="G21" s="447">
        <f t="shared" si="1"/>
        <v>4</v>
      </c>
      <c r="H21" s="423">
        <v>4</v>
      </c>
      <c r="I21" s="424">
        <v>7</v>
      </c>
      <c r="J21" s="446">
        <v>7</v>
      </c>
      <c r="K21" s="447">
        <f t="shared" si="2"/>
        <v>-4</v>
      </c>
      <c r="L21" s="450">
        <f t="shared" si="0"/>
        <v>4</v>
      </c>
      <c r="M21" s="424">
        <v>0</v>
      </c>
      <c r="N21" s="451">
        <f t="shared" si="3"/>
        <v>4</v>
      </c>
      <c r="O21" s="337"/>
      <c r="P21" s="378"/>
      <c r="Q21" s="337"/>
      <c r="R21" s="337"/>
      <c r="S21" s="337"/>
      <c r="T21" s="337"/>
      <c r="U21" s="337"/>
      <c r="V21" s="337"/>
      <c r="W21" s="337"/>
      <c r="X21" s="517"/>
      <c r="Y21" s="518"/>
      <c r="Z21" s="518"/>
      <c r="AA21" s="518"/>
      <c r="AB21" s="518"/>
      <c r="AC21" s="518"/>
      <c r="AD21" s="518"/>
      <c r="AE21" s="518"/>
      <c r="AF21" s="519"/>
      <c r="AG21" s="338"/>
      <c r="AH21" s="116"/>
    </row>
    <row r="22" spans="1:34" ht="18.75" customHeight="1">
      <c r="A22" s="116"/>
      <c r="B22" s="330"/>
      <c r="C22" s="499" t="s">
        <v>2334</v>
      </c>
      <c r="D22" s="500"/>
      <c r="E22" s="475">
        <v>14</v>
      </c>
      <c r="F22" s="476">
        <v>10</v>
      </c>
      <c r="G22" s="482">
        <f t="shared" si="1"/>
        <v>4</v>
      </c>
      <c r="H22" s="475">
        <v>4</v>
      </c>
      <c r="I22" s="476">
        <v>9</v>
      </c>
      <c r="J22" s="480">
        <v>8</v>
      </c>
      <c r="K22" s="482">
        <f t="shared" si="2"/>
        <v>-5</v>
      </c>
      <c r="L22" s="475">
        <f t="shared" ref="L22:N22" si="4">+SUM(L13,L16,L19)</f>
        <v>5</v>
      </c>
      <c r="M22" s="477">
        <f t="shared" si="4"/>
        <v>3</v>
      </c>
      <c r="N22" s="482">
        <f t="shared" si="4"/>
        <v>8</v>
      </c>
      <c r="O22" s="337"/>
      <c r="P22" s="378"/>
      <c r="Q22" s="337"/>
      <c r="R22" s="337"/>
      <c r="S22" s="337"/>
      <c r="T22" s="337"/>
      <c r="U22" s="337"/>
      <c r="V22" s="337"/>
      <c r="W22" s="337"/>
      <c r="X22" s="517"/>
      <c r="Y22" s="518"/>
      <c r="Z22" s="518"/>
      <c r="AA22" s="518"/>
      <c r="AB22" s="518"/>
      <c r="AC22" s="518"/>
      <c r="AD22" s="518"/>
      <c r="AE22" s="518"/>
      <c r="AF22" s="519"/>
      <c r="AG22" s="338"/>
      <c r="AH22" s="116"/>
    </row>
    <row r="23" spans="1:34" ht="18.75" customHeight="1">
      <c r="A23" s="116"/>
      <c r="B23" s="330"/>
      <c r="C23" s="337"/>
      <c r="D23" s="337"/>
      <c r="E23" s="337"/>
      <c r="F23" s="337"/>
      <c r="G23" s="337"/>
      <c r="H23" s="337"/>
      <c r="I23" s="337"/>
      <c r="J23" s="337"/>
      <c r="K23" s="337"/>
      <c r="L23" s="337"/>
      <c r="M23" s="337"/>
      <c r="N23" s="337"/>
      <c r="O23" s="337"/>
      <c r="P23" s="337"/>
      <c r="Q23" s="337"/>
      <c r="R23" s="337"/>
      <c r="S23" s="337"/>
      <c r="T23" s="337"/>
      <c r="U23" s="337"/>
      <c r="V23" s="337"/>
      <c r="W23" s="337"/>
      <c r="X23" s="517"/>
      <c r="Y23" s="518"/>
      <c r="Z23" s="518"/>
      <c r="AA23" s="518"/>
      <c r="AB23" s="518"/>
      <c r="AC23" s="518"/>
      <c r="AD23" s="518"/>
      <c r="AE23" s="518"/>
      <c r="AF23" s="519"/>
      <c r="AG23" s="338"/>
      <c r="AH23" s="116"/>
    </row>
    <row r="24" spans="1:34" ht="18.75" customHeight="1">
      <c r="A24" s="116"/>
      <c r="B24" s="330"/>
      <c r="C24" s="409" t="s">
        <v>2351</v>
      </c>
      <c r="D24" s="337"/>
      <c r="E24" s="337"/>
      <c r="F24" s="337"/>
      <c r="G24" s="337"/>
      <c r="H24" s="337"/>
      <c r="I24" s="337"/>
      <c r="J24" s="337"/>
      <c r="K24" s="337"/>
      <c r="L24" s="337"/>
      <c r="M24" s="337"/>
      <c r="N24" s="337"/>
      <c r="O24" s="337"/>
      <c r="P24" s="337"/>
      <c r="Q24" s="337"/>
      <c r="R24" s="154"/>
      <c r="S24" s="337"/>
      <c r="T24" s="337"/>
      <c r="U24" s="337"/>
      <c r="V24" s="337"/>
      <c r="W24" s="337"/>
      <c r="X24" s="517"/>
      <c r="Y24" s="518"/>
      <c r="Z24" s="518"/>
      <c r="AA24" s="518"/>
      <c r="AB24" s="518"/>
      <c r="AC24" s="518"/>
      <c r="AD24" s="518"/>
      <c r="AE24" s="518"/>
      <c r="AF24" s="519"/>
      <c r="AG24" s="338"/>
      <c r="AH24" s="116"/>
    </row>
    <row r="25" spans="1:34" ht="18.75" customHeight="1">
      <c r="A25" s="116"/>
      <c r="B25" s="330"/>
      <c r="C25" s="337"/>
      <c r="D25" s="337"/>
      <c r="E25" s="396">
        <v>1</v>
      </c>
      <c r="F25" s="396"/>
      <c r="G25" s="396"/>
      <c r="H25" s="396"/>
      <c r="I25" s="396">
        <v>1</v>
      </c>
      <c r="J25" s="396"/>
      <c r="K25" s="337"/>
      <c r="L25" s="337"/>
      <c r="M25" s="337"/>
      <c r="N25" s="337"/>
      <c r="O25" s="337"/>
      <c r="P25" s="396">
        <v>4</v>
      </c>
      <c r="Q25" s="337"/>
      <c r="R25" s="337"/>
      <c r="S25" s="337"/>
      <c r="T25" s="337"/>
      <c r="U25" s="337"/>
      <c r="V25" s="337"/>
      <c r="W25" s="337"/>
      <c r="X25" s="517"/>
      <c r="Y25" s="518"/>
      <c r="Z25" s="518"/>
      <c r="AA25" s="518"/>
      <c r="AB25" s="518"/>
      <c r="AC25" s="518"/>
      <c r="AD25" s="518"/>
      <c r="AE25" s="518"/>
      <c r="AF25" s="519"/>
      <c r="AG25" s="338"/>
      <c r="AH25" s="116"/>
    </row>
    <row r="26" spans="1:34" ht="18.75" customHeight="1">
      <c r="A26" s="116"/>
      <c r="B26" s="330"/>
      <c r="C26" s="507" t="s">
        <v>8</v>
      </c>
      <c r="D26" s="508"/>
      <c r="E26" s="501" t="s">
        <v>2347</v>
      </c>
      <c r="F26" s="502"/>
      <c r="G26" s="502"/>
      <c r="H26" s="502"/>
      <c r="I26" s="503"/>
      <c r="J26" s="504" t="s">
        <v>2353</v>
      </c>
      <c r="K26" s="505"/>
      <c r="L26" s="505"/>
      <c r="M26" s="505"/>
      <c r="N26" s="505"/>
      <c r="O26" s="506"/>
      <c r="P26" s="501" t="s">
        <v>2354</v>
      </c>
      <c r="Q26" s="502"/>
      <c r="R26" s="503"/>
      <c r="S26" s="337"/>
      <c r="T26" s="337"/>
      <c r="U26" s="161"/>
      <c r="V26" s="337"/>
      <c r="W26" s="337"/>
      <c r="X26" s="517"/>
      <c r="Y26" s="518"/>
      <c r="Z26" s="518"/>
      <c r="AA26" s="518"/>
      <c r="AB26" s="518"/>
      <c r="AC26" s="518"/>
      <c r="AD26" s="518"/>
      <c r="AE26" s="518"/>
      <c r="AF26" s="519"/>
      <c r="AG26" s="338"/>
      <c r="AH26" s="116"/>
    </row>
    <row r="27" spans="1:34" ht="18.75" customHeight="1">
      <c r="A27" s="116"/>
      <c r="B27" s="330"/>
      <c r="C27" s="509"/>
      <c r="D27" s="510"/>
      <c r="E27" s="405" t="s">
        <v>1966</v>
      </c>
      <c r="F27" s="399" t="s">
        <v>2355</v>
      </c>
      <c r="G27" s="408" t="s">
        <v>2356</v>
      </c>
      <c r="H27" s="410" t="s">
        <v>2357</v>
      </c>
      <c r="I27" s="406" t="s">
        <v>2338</v>
      </c>
      <c r="J27" s="405" t="s">
        <v>2348</v>
      </c>
      <c r="K27" s="398" t="s">
        <v>1966</v>
      </c>
      <c r="L27" s="399" t="s">
        <v>2355</v>
      </c>
      <c r="M27" s="408" t="s">
        <v>2356</v>
      </c>
      <c r="N27" s="410" t="s">
        <v>2357</v>
      </c>
      <c r="O27" s="406" t="s">
        <v>2338</v>
      </c>
      <c r="P27" s="405" t="s">
        <v>2348</v>
      </c>
      <c r="Q27" s="407" t="s">
        <v>1966</v>
      </c>
      <c r="R27" s="400" t="s">
        <v>2334</v>
      </c>
      <c r="S27" s="337"/>
      <c r="T27" s="337"/>
      <c r="U27" s="378"/>
      <c r="V27" s="337"/>
      <c r="W27" s="337"/>
      <c r="X27" s="517"/>
      <c r="Y27" s="518"/>
      <c r="Z27" s="518"/>
      <c r="AA27" s="518"/>
      <c r="AB27" s="518"/>
      <c r="AC27" s="518"/>
      <c r="AD27" s="518"/>
      <c r="AE27" s="518"/>
      <c r="AF27" s="519"/>
      <c r="AG27" s="338"/>
      <c r="AH27" s="116"/>
    </row>
    <row r="28" spans="1:34" ht="18.75" customHeight="1">
      <c r="A28" s="116"/>
      <c r="B28" s="330"/>
      <c r="C28" s="497" t="s">
        <v>2339</v>
      </c>
      <c r="D28" s="498"/>
      <c r="E28" s="452">
        <v>0</v>
      </c>
      <c r="F28" s="453">
        <v>0</v>
      </c>
      <c r="G28" s="454">
        <v>0</v>
      </c>
      <c r="H28" s="454">
        <v>0</v>
      </c>
      <c r="I28" s="455">
        <v>0</v>
      </c>
      <c r="J28" s="413">
        <v>0</v>
      </c>
      <c r="K28" s="416">
        <v>4</v>
      </c>
      <c r="L28" s="414">
        <v>0</v>
      </c>
      <c r="M28" s="440">
        <v>0</v>
      </c>
      <c r="N28" s="415">
        <v>0</v>
      </c>
      <c r="O28" s="441">
        <f>+SUM(J28:K28)-SUM(L28:N28)</f>
        <v>4</v>
      </c>
      <c r="P28" s="452">
        <v>4</v>
      </c>
      <c r="Q28" s="454">
        <f>+COUNTIFS('2. Status Detalhe Campos FY24'!$C:$C,"*Bens Imóveis*",'2. Status Detalhe Campos FY24'!$K:$K,"*"&amp;$P$25&amp;"*")</f>
        <v>44</v>
      </c>
      <c r="R28" s="455">
        <f>+Q28+P28</f>
        <v>48</v>
      </c>
      <c r="S28" s="337"/>
      <c r="T28" s="337"/>
      <c r="U28" s="378"/>
      <c r="V28" s="337"/>
      <c r="W28" s="337"/>
      <c r="X28" s="517"/>
      <c r="Y28" s="518"/>
      <c r="Z28" s="518"/>
      <c r="AA28" s="518"/>
      <c r="AB28" s="518"/>
      <c r="AC28" s="518"/>
      <c r="AD28" s="518"/>
      <c r="AE28" s="518"/>
      <c r="AF28" s="519"/>
      <c r="AG28" s="338"/>
      <c r="AH28" s="116"/>
    </row>
    <row r="29" spans="1:34" ht="18.75" customHeight="1">
      <c r="A29" s="116"/>
      <c r="B29" s="330"/>
      <c r="C29" s="397" t="s">
        <v>2365</v>
      </c>
      <c r="D29" s="402"/>
      <c r="E29" s="462">
        <v>0</v>
      </c>
      <c r="F29" s="463">
        <v>0</v>
      </c>
      <c r="G29" s="464">
        <v>0</v>
      </c>
      <c r="H29" s="464">
        <v>0</v>
      </c>
      <c r="I29" s="465">
        <v>0</v>
      </c>
      <c r="J29" s="421">
        <v>0</v>
      </c>
      <c r="K29" s="395">
        <v>4</v>
      </c>
      <c r="L29" s="466">
        <v>0</v>
      </c>
      <c r="M29" s="444">
        <v>0</v>
      </c>
      <c r="N29" s="467">
        <v>0</v>
      </c>
      <c r="O29" s="445">
        <f t="shared" ref="O29:O36" si="5">+SUM(J29:K29)-SUM(L29:N29)</f>
        <v>4</v>
      </c>
      <c r="P29" s="462">
        <v>4</v>
      </c>
      <c r="Q29" s="464">
        <f>+COUNTIFS('2. Status Detalhe Campos FY24'!$C:$C,"*Bens Imóveis*",'2. Status Detalhe Campos FY24'!$K:$K,"*"&amp;$P$25&amp;"*",'2. Status Detalhe Campos FY24'!U:U,"*anterior*")</f>
        <v>44</v>
      </c>
      <c r="R29" s="465">
        <f t="shared" ref="R29:R36" si="6">+Q29+P29</f>
        <v>48</v>
      </c>
      <c r="S29" s="337"/>
      <c r="T29" s="337"/>
      <c r="U29" s="337"/>
      <c r="V29" s="337"/>
      <c r="W29" s="337"/>
      <c r="X29" s="517"/>
      <c r="Y29" s="518"/>
      <c r="Z29" s="518"/>
      <c r="AA29" s="518"/>
      <c r="AB29" s="518"/>
      <c r="AC29" s="518"/>
      <c r="AD29" s="518"/>
      <c r="AE29" s="518"/>
      <c r="AF29" s="519"/>
      <c r="AG29" s="338"/>
      <c r="AH29" s="116"/>
    </row>
    <row r="30" spans="1:34" ht="18.75" customHeight="1">
      <c r="A30" s="116"/>
      <c r="B30" s="330"/>
      <c r="C30" s="401" t="s">
        <v>2364</v>
      </c>
      <c r="D30" s="403"/>
      <c r="E30" s="468">
        <v>0</v>
      </c>
      <c r="F30" s="469">
        <v>0</v>
      </c>
      <c r="G30" s="470">
        <v>0</v>
      </c>
      <c r="H30" s="470">
        <v>0</v>
      </c>
      <c r="I30" s="471">
        <v>0</v>
      </c>
      <c r="J30" s="423">
        <v>0</v>
      </c>
      <c r="K30" s="424">
        <v>0</v>
      </c>
      <c r="L30" s="472">
        <v>0</v>
      </c>
      <c r="M30" s="446">
        <v>0</v>
      </c>
      <c r="N30" s="473">
        <v>0</v>
      </c>
      <c r="O30" s="447">
        <f t="shared" si="5"/>
        <v>0</v>
      </c>
      <c r="P30" s="468">
        <v>0</v>
      </c>
      <c r="Q30" s="470">
        <f>+COUNTIFS('2. Status Detalhe Campos FY24'!$C:$C,"*Bens Imóveis*",'2. Status Detalhe Campos FY24'!$K:$K,"*"&amp;$P$25&amp;"*",'2. Status Detalhe Campos FY24'!U:U,"*Novo Plano*")</f>
        <v>0</v>
      </c>
      <c r="R30" s="471">
        <f t="shared" si="6"/>
        <v>0</v>
      </c>
      <c r="S30" s="337"/>
      <c r="T30" s="337"/>
      <c r="U30" s="337"/>
      <c r="V30" s="337"/>
      <c r="W30" s="337"/>
      <c r="X30" s="517"/>
      <c r="Y30" s="518"/>
      <c r="Z30" s="518"/>
      <c r="AA30" s="518"/>
      <c r="AB30" s="518"/>
      <c r="AC30" s="518"/>
      <c r="AD30" s="518"/>
      <c r="AE30" s="518"/>
      <c r="AF30" s="519"/>
      <c r="AG30" s="338"/>
      <c r="AH30" s="116"/>
    </row>
    <row r="31" spans="1:34" ht="18.75" customHeight="1">
      <c r="A31" s="116"/>
      <c r="B31" s="330"/>
      <c r="C31" s="497" t="s">
        <v>29</v>
      </c>
      <c r="D31" s="498"/>
      <c r="E31" s="452">
        <v>20</v>
      </c>
      <c r="F31" s="453">
        <v>0</v>
      </c>
      <c r="G31" s="454">
        <v>20</v>
      </c>
      <c r="H31" s="454">
        <v>0</v>
      </c>
      <c r="I31" s="455">
        <v>0</v>
      </c>
      <c r="J31" s="413">
        <v>0</v>
      </c>
      <c r="K31" s="416">
        <v>0</v>
      </c>
      <c r="L31" s="414">
        <v>0</v>
      </c>
      <c r="M31" s="442">
        <v>0</v>
      </c>
      <c r="N31" s="415">
        <v>0</v>
      </c>
      <c r="O31" s="441">
        <f t="shared" si="5"/>
        <v>0</v>
      </c>
      <c r="P31" s="452">
        <v>0</v>
      </c>
      <c r="Q31" s="454">
        <f>+COUNTIFS('2. Status Detalhe Campos FY24'!$C:$C,"*Verde*",'2. Status Detalhe Campos FY24'!$K:$K,"*"&amp;$P$25&amp;"*")</f>
        <v>0</v>
      </c>
      <c r="R31" s="455">
        <f t="shared" si="6"/>
        <v>0</v>
      </c>
      <c r="S31" s="337"/>
      <c r="T31" s="337"/>
      <c r="U31" s="337"/>
      <c r="V31" s="337"/>
      <c r="W31" s="337"/>
      <c r="X31" s="517"/>
      <c r="Y31" s="518"/>
      <c r="Z31" s="518"/>
      <c r="AA31" s="518"/>
      <c r="AB31" s="518"/>
      <c r="AC31" s="518"/>
      <c r="AD31" s="518"/>
      <c r="AE31" s="518"/>
      <c r="AF31" s="519"/>
      <c r="AG31" s="338"/>
      <c r="AH31" s="116"/>
    </row>
    <row r="32" spans="1:34" ht="18.75" customHeight="1">
      <c r="A32" s="116"/>
      <c r="B32" s="330"/>
      <c r="C32" s="397" t="s">
        <v>2365</v>
      </c>
      <c r="D32" s="402"/>
      <c r="E32" s="462">
        <v>0</v>
      </c>
      <c r="F32" s="463">
        <v>0</v>
      </c>
      <c r="G32" s="464">
        <v>0</v>
      </c>
      <c r="H32" s="464">
        <v>0</v>
      </c>
      <c r="I32" s="465">
        <v>0</v>
      </c>
      <c r="J32" s="421">
        <v>0</v>
      </c>
      <c r="K32" s="395">
        <v>0</v>
      </c>
      <c r="L32" s="466">
        <v>0</v>
      </c>
      <c r="M32" s="444">
        <v>0</v>
      </c>
      <c r="N32" s="467">
        <v>0</v>
      </c>
      <c r="O32" s="445">
        <f t="shared" si="5"/>
        <v>0</v>
      </c>
      <c r="P32" s="462">
        <v>0</v>
      </c>
      <c r="Q32" s="464">
        <f>+COUNTIFS('2. Status Detalhe Campos FY24'!$C:$C,"*Verde*",'2. Status Detalhe Campos FY24'!$K:$K,"*"&amp;$P$25&amp;"*",'2. Status Detalhe Campos FY24'!U:U,"*anterior*")</f>
        <v>0</v>
      </c>
      <c r="R32" s="465">
        <f t="shared" si="6"/>
        <v>0</v>
      </c>
      <c r="S32" s="337"/>
      <c r="T32" s="337"/>
      <c r="U32" s="337"/>
      <c r="V32" s="337"/>
      <c r="W32" s="337"/>
      <c r="X32" s="517"/>
      <c r="Y32" s="518"/>
      <c r="Z32" s="518"/>
      <c r="AA32" s="518"/>
      <c r="AB32" s="518"/>
      <c r="AC32" s="518"/>
      <c r="AD32" s="518"/>
      <c r="AE32" s="518"/>
      <c r="AF32" s="519"/>
      <c r="AG32" s="338"/>
      <c r="AH32" s="116"/>
    </row>
    <row r="33" spans="1:34" ht="18.75" customHeight="1">
      <c r="A33" s="116"/>
      <c r="B33" s="330"/>
      <c r="C33" s="401" t="s">
        <v>2364</v>
      </c>
      <c r="D33" s="403"/>
      <c r="E33" s="468">
        <v>20</v>
      </c>
      <c r="F33" s="469">
        <v>0</v>
      </c>
      <c r="G33" s="470">
        <v>20</v>
      </c>
      <c r="H33" s="470">
        <v>0</v>
      </c>
      <c r="I33" s="471">
        <v>0</v>
      </c>
      <c r="J33" s="423">
        <v>0</v>
      </c>
      <c r="K33" s="424">
        <v>0</v>
      </c>
      <c r="L33" s="472">
        <v>0</v>
      </c>
      <c r="M33" s="446">
        <v>0</v>
      </c>
      <c r="N33" s="473">
        <v>0</v>
      </c>
      <c r="O33" s="447">
        <f t="shared" si="5"/>
        <v>0</v>
      </c>
      <c r="P33" s="468">
        <v>0</v>
      </c>
      <c r="Q33" s="470">
        <f>+COUNTIFS('2. Status Detalhe Campos FY24'!$C:$C,"*Verde*",'2. Status Detalhe Campos FY24'!$K:$K,"*"&amp;$P$25&amp;"*",'2. Status Detalhe Campos FY24'!U:U,"*Novo Plano*")</f>
        <v>0</v>
      </c>
      <c r="R33" s="471">
        <f t="shared" si="6"/>
        <v>0</v>
      </c>
      <c r="S33" s="337"/>
      <c r="T33" s="337"/>
      <c r="U33" s="337"/>
      <c r="V33" s="337"/>
      <c r="W33" s="337"/>
      <c r="X33" s="517"/>
      <c r="Y33" s="518"/>
      <c r="Z33" s="518"/>
      <c r="AA33" s="518"/>
      <c r="AB33" s="518"/>
      <c r="AC33" s="518"/>
      <c r="AD33" s="518"/>
      <c r="AE33" s="518"/>
      <c r="AF33" s="519"/>
      <c r="AG33" s="338"/>
      <c r="AH33" s="116"/>
    </row>
    <row r="34" spans="1:34" ht="18.75" customHeight="1">
      <c r="A34" s="116"/>
      <c r="B34" s="330"/>
      <c r="C34" s="497" t="s">
        <v>2340</v>
      </c>
      <c r="D34" s="498"/>
      <c r="E34" s="452">
        <v>0</v>
      </c>
      <c r="F34" s="453">
        <v>0</v>
      </c>
      <c r="G34" s="454">
        <v>0</v>
      </c>
      <c r="H34" s="454">
        <v>0</v>
      </c>
      <c r="I34" s="455">
        <v>0</v>
      </c>
      <c r="J34" s="413">
        <v>0</v>
      </c>
      <c r="K34" s="416">
        <v>0</v>
      </c>
      <c r="L34" s="414">
        <v>0</v>
      </c>
      <c r="M34" s="442">
        <v>0</v>
      </c>
      <c r="N34" s="415">
        <v>0</v>
      </c>
      <c r="O34" s="441">
        <f t="shared" si="5"/>
        <v>0</v>
      </c>
      <c r="P34" s="452">
        <v>0</v>
      </c>
      <c r="Q34" s="454">
        <f>+COUNTIFS('2. Status Detalhe Campos FY24'!$C:$C,"*Pilar*",'2. Status Detalhe Campos FY24'!$K:$K,"*"&amp;$P$25&amp;"*")</f>
        <v>0</v>
      </c>
      <c r="R34" s="455">
        <f t="shared" si="6"/>
        <v>0</v>
      </c>
      <c r="S34" s="337"/>
      <c r="T34" s="337"/>
      <c r="U34" s="337"/>
      <c r="V34" s="337"/>
      <c r="W34" s="337"/>
      <c r="X34" s="517"/>
      <c r="Y34" s="518"/>
      <c r="Z34" s="518"/>
      <c r="AA34" s="518"/>
      <c r="AB34" s="518"/>
      <c r="AC34" s="518"/>
      <c r="AD34" s="518"/>
      <c r="AE34" s="518"/>
      <c r="AF34" s="519"/>
      <c r="AG34" s="338"/>
      <c r="AH34" s="116"/>
    </row>
    <row r="35" spans="1:34" ht="18.75" customHeight="1">
      <c r="A35" s="116"/>
      <c r="B35" s="330"/>
      <c r="C35" s="397" t="s">
        <v>2365</v>
      </c>
      <c r="D35" s="404"/>
      <c r="E35" s="462">
        <v>0</v>
      </c>
      <c r="F35" s="463">
        <v>0</v>
      </c>
      <c r="G35" s="464">
        <v>0</v>
      </c>
      <c r="H35" s="464">
        <v>0</v>
      </c>
      <c r="I35" s="465">
        <v>0</v>
      </c>
      <c r="J35" s="421">
        <v>0</v>
      </c>
      <c r="K35" s="395">
        <v>0</v>
      </c>
      <c r="L35" s="466">
        <v>0</v>
      </c>
      <c r="M35" s="448">
        <v>0</v>
      </c>
      <c r="N35" s="467">
        <v>0</v>
      </c>
      <c r="O35" s="445">
        <f t="shared" si="5"/>
        <v>0</v>
      </c>
      <c r="P35" s="462">
        <v>0</v>
      </c>
      <c r="Q35" s="464">
        <f>+COUNTIFS('2. Status Detalhe Campos FY24'!$C:$C,"*Pilar*",'2. Status Detalhe Campos FY24'!$K:$K,"*"&amp;$P$25&amp;"*",'2. Status Detalhe Campos FY24'!U:U,"*anterior*")</f>
        <v>0</v>
      </c>
      <c r="R35" s="465">
        <f t="shared" si="6"/>
        <v>0</v>
      </c>
      <c r="S35" s="337"/>
      <c r="T35" s="337"/>
      <c r="U35" s="337"/>
      <c r="V35" s="337"/>
      <c r="W35" s="337"/>
      <c r="X35" s="517"/>
      <c r="Y35" s="518"/>
      <c r="Z35" s="518"/>
      <c r="AA35" s="518"/>
      <c r="AB35" s="518"/>
      <c r="AC35" s="518"/>
      <c r="AD35" s="518"/>
      <c r="AE35" s="518"/>
      <c r="AF35" s="519"/>
      <c r="AG35" s="338"/>
      <c r="AH35" s="116"/>
    </row>
    <row r="36" spans="1:34" ht="18.75" customHeight="1">
      <c r="A36" s="116"/>
      <c r="B36" s="330"/>
      <c r="C36" s="401" t="s">
        <v>2364</v>
      </c>
      <c r="D36" s="403"/>
      <c r="E36" s="468">
        <v>0</v>
      </c>
      <c r="F36" s="469">
        <v>0</v>
      </c>
      <c r="G36" s="470">
        <v>0</v>
      </c>
      <c r="H36" s="470">
        <v>0</v>
      </c>
      <c r="I36" s="471">
        <v>0</v>
      </c>
      <c r="J36" s="423">
        <v>0</v>
      </c>
      <c r="K36" s="424">
        <v>0</v>
      </c>
      <c r="L36" s="472">
        <v>0</v>
      </c>
      <c r="M36" s="446">
        <v>0</v>
      </c>
      <c r="N36" s="473">
        <v>0</v>
      </c>
      <c r="O36" s="447">
        <f t="shared" si="5"/>
        <v>0</v>
      </c>
      <c r="P36" s="468">
        <v>0</v>
      </c>
      <c r="Q36" s="470">
        <f>+COUNTIFS('2. Status Detalhe Campos FY24'!$C:$C,"*Pilar*",'2. Status Detalhe Campos FY24'!$K:$K,"*"&amp;$P$25&amp;"*",'2. Status Detalhe Campos FY24'!U:U,"*Novo Plano*")</f>
        <v>0</v>
      </c>
      <c r="R36" s="471">
        <f t="shared" si="6"/>
        <v>0</v>
      </c>
      <c r="S36" s="337"/>
      <c r="T36" s="337"/>
      <c r="U36" s="337"/>
      <c r="V36" s="337"/>
      <c r="W36" s="337"/>
      <c r="X36" s="517"/>
      <c r="Y36" s="518"/>
      <c r="Z36" s="518"/>
      <c r="AA36" s="518"/>
      <c r="AB36" s="518"/>
      <c r="AC36" s="518"/>
      <c r="AD36" s="518"/>
      <c r="AE36" s="518"/>
      <c r="AF36" s="519"/>
      <c r="AG36" s="338"/>
      <c r="AH36" s="116"/>
    </row>
    <row r="37" spans="1:34" ht="18.75" customHeight="1">
      <c r="A37" s="116"/>
      <c r="B37" s="330"/>
      <c r="C37" s="499" t="s">
        <v>2334</v>
      </c>
      <c r="D37" s="500"/>
      <c r="E37" s="475">
        <v>20</v>
      </c>
      <c r="F37" s="476">
        <v>0</v>
      </c>
      <c r="G37" s="477">
        <v>20</v>
      </c>
      <c r="H37" s="478">
        <v>0</v>
      </c>
      <c r="I37" s="478">
        <v>0</v>
      </c>
      <c r="J37" s="475">
        <v>0</v>
      </c>
      <c r="K37" s="476">
        <v>4</v>
      </c>
      <c r="L37" s="479">
        <f t="shared" ref="L37:R37" si="7">+SUM(L28,L31,L34)</f>
        <v>0</v>
      </c>
      <c r="M37" s="480">
        <f t="shared" si="7"/>
        <v>0</v>
      </c>
      <c r="N37" s="481">
        <f t="shared" si="7"/>
        <v>0</v>
      </c>
      <c r="O37" s="478">
        <f t="shared" si="7"/>
        <v>4</v>
      </c>
      <c r="P37" s="475">
        <v>4</v>
      </c>
      <c r="Q37" s="477">
        <f t="shared" si="7"/>
        <v>44</v>
      </c>
      <c r="R37" s="482">
        <f t="shared" si="7"/>
        <v>48</v>
      </c>
      <c r="S37" s="337"/>
      <c r="T37" s="337"/>
      <c r="U37" s="337"/>
      <c r="V37" s="337"/>
      <c r="W37" s="337"/>
      <c r="X37" s="517"/>
      <c r="Y37" s="518"/>
      <c r="Z37" s="518"/>
      <c r="AA37" s="518"/>
      <c r="AB37" s="518"/>
      <c r="AC37" s="518"/>
      <c r="AD37" s="518"/>
      <c r="AE37" s="518"/>
      <c r="AF37" s="519"/>
      <c r="AG37" s="338"/>
      <c r="AH37" s="116"/>
    </row>
    <row r="38" spans="1:34" ht="18.75" customHeight="1">
      <c r="A38" s="116"/>
      <c r="B38" s="330"/>
      <c r="C38" s="337"/>
      <c r="D38" s="337"/>
      <c r="E38" s="337"/>
      <c r="F38" s="337"/>
      <c r="G38" s="337"/>
      <c r="H38" s="337"/>
      <c r="I38" s="337"/>
      <c r="J38" s="337"/>
      <c r="K38" s="337"/>
      <c r="L38" s="337"/>
      <c r="M38" s="337"/>
      <c r="N38" s="337"/>
      <c r="O38" s="337"/>
      <c r="P38" s="337"/>
      <c r="Q38" s="337"/>
      <c r="R38" s="337"/>
      <c r="S38" s="337"/>
      <c r="T38" s="337"/>
      <c r="U38" s="337"/>
      <c r="V38" s="337"/>
      <c r="W38" s="337"/>
      <c r="X38" s="517"/>
      <c r="Y38" s="518"/>
      <c r="Z38" s="518"/>
      <c r="AA38" s="518"/>
      <c r="AB38" s="518"/>
      <c r="AC38" s="518"/>
      <c r="AD38" s="518"/>
      <c r="AE38" s="518"/>
      <c r="AF38" s="519"/>
      <c r="AG38" s="338"/>
      <c r="AH38" s="116"/>
    </row>
    <row r="39" spans="1:34" ht="18.75" customHeight="1">
      <c r="A39" s="116"/>
      <c r="B39" s="330"/>
      <c r="C39" s="337"/>
      <c r="D39" s="337"/>
      <c r="E39" s="337"/>
      <c r="F39" s="337"/>
      <c r="G39" s="337"/>
      <c r="H39" s="337"/>
      <c r="I39" s="337"/>
      <c r="J39" s="337"/>
      <c r="K39" s="337"/>
      <c r="L39" s="337"/>
      <c r="M39" s="337"/>
      <c r="N39" s="337"/>
      <c r="O39" s="337"/>
      <c r="P39" s="337"/>
      <c r="Q39" s="337"/>
      <c r="R39" s="337"/>
      <c r="S39" s="337"/>
      <c r="T39" s="337"/>
      <c r="U39" s="337"/>
      <c r="V39" s="337"/>
      <c r="W39" s="337"/>
      <c r="X39" s="517"/>
      <c r="Y39" s="518"/>
      <c r="Z39" s="518"/>
      <c r="AA39" s="518"/>
      <c r="AB39" s="518"/>
      <c r="AC39" s="518"/>
      <c r="AD39" s="518"/>
      <c r="AE39" s="518"/>
      <c r="AF39" s="519"/>
      <c r="AG39" s="338"/>
      <c r="AH39" s="116"/>
    </row>
    <row r="40" spans="1:34" ht="18.75" customHeight="1">
      <c r="A40" s="116"/>
      <c r="B40" s="330"/>
      <c r="C40" s="337"/>
      <c r="D40" s="337"/>
      <c r="E40" s="337"/>
      <c r="F40" s="337"/>
      <c r="G40" s="337"/>
      <c r="H40" s="337"/>
      <c r="I40" s="337"/>
      <c r="J40" s="337"/>
      <c r="K40" s="337"/>
      <c r="L40" s="337"/>
      <c r="M40" s="337"/>
      <c r="N40" s="337"/>
      <c r="O40" s="337"/>
      <c r="P40" s="337"/>
      <c r="Q40" s="337"/>
      <c r="R40" s="337"/>
      <c r="S40" s="337"/>
      <c r="T40" s="337"/>
      <c r="U40" s="337"/>
      <c r="V40" s="337"/>
      <c r="W40" s="337"/>
      <c r="X40" s="520"/>
      <c r="Y40" s="521"/>
      <c r="Z40" s="521"/>
      <c r="AA40" s="521"/>
      <c r="AB40" s="521"/>
      <c r="AC40" s="521"/>
      <c r="AD40" s="521"/>
      <c r="AE40" s="521"/>
      <c r="AF40" s="522"/>
      <c r="AG40" s="338"/>
      <c r="AH40" s="116"/>
    </row>
    <row r="41" spans="1:34">
      <c r="A41" s="116"/>
      <c r="B41" s="392">
        <v>1</v>
      </c>
      <c r="C41" s="331"/>
      <c r="D41" s="331"/>
      <c r="E41" s="331"/>
      <c r="F41" s="331"/>
      <c r="G41" s="331"/>
      <c r="H41" s="331"/>
      <c r="I41" s="331"/>
      <c r="J41" s="331"/>
      <c r="K41" s="331"/>
      <c r="L41" s="331"/>
      <c r="M41" s="331"/>
      <c r="N41" s="331"/>
      <c r="O41" s="331"/>
      <c r="P41" s="331"/>
      <c r="Q41" s="331"/>
      <c r="R41" s="331"/>
      <c r="S41" s="331"/>
      <c r="T41" s="331"/>
      <c r="U41" s="331"/>
      <c r="V41" s="331"/>
      <c r="W41" s="331"/>
      <c r="X41" s="331"/>
      <c r="Y41" s="331"/>
      <c r="Z41" s="331"/>
      <c r="AA41" s="331"/>
      <c r="AB41" s="331"/>
      <c r="AC41" s="331"/>
      <c r="AD41" s="331"/>
      <c r="AE41" s="331"/>
      <c r="AF41" s="331"/>
      <c r="AG41" s="393">
        <v>1</v>
      </c>
      <c r="AH41" s="116"/>
    </row>
    <row r="42" spans="1:34">
      <c r="A42" s="116"/>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23">
      <c r="A43" s="116"/>
      <c r="B43" s="126" t="s">
        <v>2335</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15"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c r="A46" s="116"/>
      <c r="B46" s="121"/>
      <c r="C46" s="154" t="s">
        <v>606</v>
      </c>
      <c r="G46" s="154" t="s">
        <v>607</v>
      </c>
      <c r="P46" s="129" t="s">
        <v>608</v>
      </c>
      <c r="Q46" s="130"/>
      <c r="R46" s="129"/>
      <c r="S46" s="130"/>
      <c r="T46" s="131">
        <v>45695</v>
      </c>
      <c r="U46" s="131">
        <f>T46+7</f>
        <v>45702</v>
      </c>
      <c r="V46" s="132" t="s">
        <v>609</v>
      </c>
      <c r="X46" s="155" t="s">
        <v>610</v>
      </c>
      <c r="AG46" s="122"/>
      <c r="AH46" s="116"/>
    </row>
    <row r="47" spans="1:34" ht="17.899999999999999" customHeight="1">
      <c r="A47" s="116"/>
      <c r="B47" s="121"/>
      <c r="P47" s="382" t="s">
        <v>611</v>
      </c>
      <c r="Q47" s="382"/>
      <c r="R47" s="382"/>
      <c r="S47" s="382"/>
      <c r="T47" s="382">
        <f>COUNTIFS('2. Status Detalhe Campos FY24'!$H$7:$H$736,'1. Status Resumo FY24'!$P47,'2. Status Detalhe Campos FY24'!$C$7:$C$736,'1. Status Resumo FY24'!$G$43,'2. Status Detalhe Campos FY24'!$D$7:$D$736,"2. Campo")+COUNTIFS('2. Status Detalhe Campos FY24'!$H$7:$H$736,'1. Status Resumo FY24'!$P47,'2. Status Detalhe Campos FY24'!$C$7:$C$736,'1. Status Resumo FY24'!$H$43,'2. Status Detalhe Campos FY24'!$D$7:$D$736,"2. Campo")</f>
        <v>12</v>
      </c>
      <c r="U47" s="382">
        <f>COUNTIFS('2. Status Detalhe Campos FY24'!$G$7:$G$736,'1. Status Resumo FY24'!$P47,'2. Status Detalhe Campos FY24'!$C$7:$C$736,'1. Status Resumo FY24'!$G$43,'2. Status Detalhe Campos FY24'!$D$7:$D$736,"2. Campo")+COUNTIFS('2. Status Detalhe Campos FY24'!$G$7:$G$736,'1. Status Resumo FY24'!$P47,'2. Status Detalhe Campos FY24'!$C$7:$C$736,'1. Status Resumo FY24'!$H$43,'2. Status Detalhe Campos FY24'!$D$7:$D$736,"2. Campo")</f>
        <v>12</v>
      </c>
      <c r="V47" s="382">
        <f t="shared" ref="V47:V73" si="8">U47-T47</f>
        <v>0</v>
      </c>
      <c r="X47" s="524" t="s">
        <v>2424</v>
      </c>
      <c r="Y47" s="525"/>
      <c r="Z47" s="525"/>
      <c r="AA47" s="525"/>
      <c r="AB47" s="525"/>
      <c r="AC47" s="525"/>
      <c r="AD47" s="525"/>
      <c r="AE47" s="525"/>
      <c r="AF47" s="526"/>
      <c r="AG47" s="163"/>
      <c r="AH47" s="116"/>
    </row>
    <row r="48" spans="1:34" ht="17.899999999999999" customHeight="1">
      <c r="A48" s="116"/>
      <c r="B48" s="121"/>
      <c r="P48" s="383" t="s">
        <v>2365</v>
      </c>
      <c r="Q48" s="384"/>
      <c r="R48" s="384"/>
      <c r="S48" s="384"/>
      <c r="T48" s="457">
        <f>COUNTIFS('2. Status Detalhe Campos FY24'!$H$7:$H$736,'1. Status Resumo FY24'!$P47,'2. Status Detalhe Campos FY24'!$C$7:$C$736,'1. Status Resumo FY24'!$G$43,'2. Status Detalhe Campos FY24'!$D$7:$D$736,"2. Campo",'2. Status Detalhe Campos FY24'!$U$7:$U$736,"*Plano anterior*")
+COUNTIFS('2. Status Detalhe Campos FY24'!$H$7:$H$736,'1. Status Resumo FY24'!$P47,'2. Status Detalhe Campos FY24'!$C$7:$C$736,'1. Status Resumo FY24'!$H$43,'2. Status Detalhe Campos FY24'!$D$7:$D$736,"2. Campo",'2. Status Detalhe Campos FY24'!$U$7:$U$736,"*Plano anterior*")</f>
        <v>12</v>
      </c>
      <c r="U48" s="457">
        <f>COUNTIFS('2. Status Detalhe Campos FY24'!$G$7:$G$736,'1. Status Resumo FY24'!$P47,'2. Status Detalhe Campos FY24'!$C$7:$C$736,'1. Status Resumo FY24'!$G$43,'2. Status Detalhe Campos FY24'!$D$7:$D$736,"2. Campo",'2. Status Detalhe Campos FY24'!$U$7:$U$736,"*Plano anterior*")
+COUNTIFS('2. Status Detalhe Campos FY24'!$G$7:$G$736,'1. Status Resumo FY24'!$P47,'2. Status Detalhe Campos FY24'!$C$7:$C$736,'1. Status Resumo FY24'!$H$43,'2. Status Detalhe Campos FY24'!$D$7:$D$736,"2. Campo",'2. Status Detalhe Campos FY24'!$U$7:$U$736,"*Plano anterior*")</f>
        <v>12</v>
      </c>
      <c r="V48" s="457">
        <f t="shared" si="8"/>
        <v>0</v>
      </c>
      <c r="X48" s="527"/>
      <c r="Y48" s="528"/>
      <c r="Z48" s="528"/>
      <c r="AA48" s="528"/>
      <c r="AB48" s="528"/>
      <c r="AC48" s="528"/>
      <c r="AD48" s="528"/>
      <c r="AE48" s="528"/>
      <c r="AF48" s="529"/>
      <c r="AG48" s="163"/>
      <c r="AH48" s="116"/>
    </row>
    <row r="49" spans="1:34" ht="17.899999999999999" customHeight="1">
      <c r="A49" s="116"/>
      <c r="B49" s="121"/>
      <c r="P49" s="383" t="s">
        <v>2364</v>
      </c>
      <c r="Q49" s="384"/>
      <c r="R49" s="384"/>
      <c r="S49" s="384"/>
      <c r="T49" s="457">
        <f>COUNTIFS('2. Status Detalhe Campos FY24'!$H$7:$H$736,'1. Status Resumo FY24'!$P48,'2. Status Detalhe Campos FY24'!$C$7:$C$736,'1. Status Resumo FY24'!$G$43,'2. Status Detalhe Campos FY24'!$D$7:$D$736,"2. Campo",'2. Status Detalhe Campos FY24'!$U$7:$U$736,"*Novo Plano*")
+COUNTIFS('2. Status Detalhe Campos FY24'!$H$7:$H$736,'1. Status Resumo FY24'!$P48,'2. Status Detalhe Campos FY24'!$C$7:$C$736,'1. Status Resumo FY24'!$H$43,'2. Status Detalhe Campos FY24'!$D$7:$D$736,"2. Campo",'2. Status Detalhe Campos FY24'!$U$7:$U$736,"*Novo Plano*")</f>
        <v>0</v>
      </c>
      <c r="U49" s="457">
        <f>COUNTIFS('2. Status Detalhe Campos FY24'!$G$7:$G$736,'1. Status Resumo FY24'!$P47,'2. Status Detalhe Campos FY24'!$C$7:$C$736,'1. Status Resumo FY24'!$G$43,'2. Status Detalhe Campos FY24'!$D$7:$D$736,"2. Campo",'2. Status Detalhe Campos FY24'!$U$7:$U$736,"*Novo Plano*")
+COUNTIFS('2. Status Detalhe Campos FY24'!$G$7:$G$736,'1. Status Resumo FY24'!$P47,'2. Status Detalhe Campos FY24'!$C$7:$C$736,'1. Status Resumo FY24'!$H$43,'2. Status Detalhe Campos FY24'!$D$7:$D$736,"2. Campo",'2. Status Detalhe Campos FY24'!$U$7:$U$736,"*Novo Plano*")</f>
        <v>0</v>
      </c>
      <c r="V49" s="457">
        <f t="shared" si="8"/>
        <v>0</v>
      </c>
      <c r="X49" s="527"/>
      <c r="Y49" s="528"/>
      <c r="Z49" s="528"/>
      <c r="AA49" s="528"/>
      <c r="AB49" s="528"/>
      <c r="AC49" s="528"/>
      <c r="AD49" s="528"/>
      <c r="AE49" s="528"/>
      <c r="AF49" s="529"/>
      <c r="AG49" s="163"/>
      <c r="AH49" s="116"/>
    </row>
    <row r="50" spans="1:34">
      <c r="A50" s="116"/>
      <c r="B50" s="121"/>
      <c r="P50" s="381" t="s">
        <v>612</v>
      </c>
      <c r="Q50" s="381"/>
      <c r="R50" s="381"/>
      <c r="S50" s="381"/>
      <c r="T50" s="381">
        <f>COUNTIFS('2. Status Detalhe Campos FY24'!$H$7:$H$736,'1. Status Resumo FY24'!$P50,'2. Status Detalhe Campos FY24'!$C$7:$C$736,'1. Status Resumo FY24'!$G$43,'2. Status Detalhe Campos FY24'!$D$7:$D$736,"2. Campo")+COUNTIFS('2. Status Detalhe Campos FY24'!$H$7:$H$736,'1. Status Resumo FY24'!$P50,'2. Status Detalhe Campos FY24'!$C$7:$C$736,'1. Status Resumo FY24'!$H$43,'2. Status Detalhe Campos FY24'!$D$7:$D$736,"2. Campo")</f>
        <v>144</v>
      </c>
      <c r="U50" s="381">
        <f>COUNTIFS('2. Status Detalhe Campos FY24'!$G$7:$G$736,'1. Status Resumo FY24'!$P50,'2. Status Detalhe Campos FY24'!$C$7:$C$736,'1. Status Resumo FY24'!$G$43,'2. Status Detalhe Campos FY24'!$D$7:$D$736,"2. Campo")+COUNTIFS('2. Status Detalhe Campos FY24'!$G$7:$G$736,'1. Status Resumo FY24'!$P50,'2. Status Detalhe Campos FY24'!$C$7:$C$736,'1. Status Resumo FY24'!$H$43,'2. Status Detalhe Campos FY24'!$D$7:$D$736,"2. Campo")</f>
        <v>144</v>
      </c>
      <c r="V50" s="381">
        <f t="shared" si="8"/>
        <v>0</v>
      </c>
      <c r="X50" s="527"/>
      <c r="Y50" s="528"/>
      <c r="Z50" s="528"/>
      <c r="AA50" s="528"/>
      <c r="AB50" s="528"/>
      <c r="AC50" s="528"/>
      <c r="AD50" s="528"/>
      <c r="AE50" s="528"/>
      <c r="AF50" s="529"/>
      <c r="AG50" s="163"/>
      <c r="AH50" s="116"/>
    </row>
    <row r="51" spans="1:34">
      <c r="A51" s="116"/>
      <c r="B51" s="121"/>
      <c r="P51" s="383" t="s">
        <v>2365</v>
      </c>
      <c r="Q51" s="384"/>
      <c r="R51" s="384"/>
      <c r="S51" s="384"/>
      <c r="T51" s="457">
        <f>COUNTIFS('2. Status Detalhe Campos FY24'!$H$7:$H$736,'1. Status Resumo FY24'!$P50,'2. Status Detalhe Campos FY24'!$C$7:$C$736,'1. Status Resumo FY24'!$G$43,'2. Status Detalhe Campos FY24'!$D$7:$D$736,"2. Campo",'2. Status Detalhe Campos FY24'!$U$7:$U$736,"*Plano anterior*")
+COUNTIFS('2. Status Detalhe Campos FY24'!$H$7:$H$736,'1. Status Resumo FY24'!$P50,'2. Status Detalhe Campos FY24'!$C$7:$C$736,'1. Status Resumo FY24'!$H$43,'2. Status Detalhe Campos FY24'!$D$7:$D$736,"2. Campo",'2. Status Detalhe Campos FY24'!$U$7:$U$736,"*Plano anterior*")</f>
        <v>144</v>
      </c>
      <c r="U51" s="457">
        <f>COUNTIFS('2. Status Detalhe Campos FY24'!$G$7:$G$736,'1. Status Resumo FY24'!$P50,'2. Status Detalhe Campos FY24'!$C$7:$C$736,'1. Status Resumo FY24'!$G$43,'2. Status Detalhe Campos FY24'!$D$7:$D$736,"2. Campo",'2. Status Detalhe Campos FY24'!$U$7:$U$736,"*Plano anterior*")
+COUNTIFS('2. Status Detalhe Campos FY24'!$G$7:$G$736,'1. Status Resumo FY24'!$P50,'2. Status Detalhe Campos FY24'!$C$7:$C$736,'1. Status Resumo FY24'!$H$43,'2. Status Detalhe Campos FY24'!$D$7:$D$736,"2. Campo",'2. Status Detalhe Campos FY24'!$U$7:$U$736,"*Plano anterior*")</f>
        <v>144</v>
      </c>
      <c r="V51" s="457">
        <f t="shared" si="8"/>
        <v>0</v>
      </c>
      <c r="X51" s="527"/>
      <c r="Y51" s="528"/>
      <c r="Z51" s="528"/>
      <c r="AA51" s="528"/>
      <c r="AB51" s="528"/>
      <c r="AC51" s="528"/>
      <c r="AD51" s="528"/>
      <c r="AE51" s="528"/>
      <c r="AF51" s="529"/>
      <c r="AG51" s="163"/>
      <c r="AH51" s="116"/>
    </row>
    <row r="52" spans="1:34">
      <c r="A52" s="116"/>
      <c r="B52" s="121"/>
      <c r="P52" s="383" t="s">
        <v>2364</v>
      </c>
      <c r="Q52" s="386"/>
      <c r="R52" s="386"/>
      <c r="S52" s="386"/>
      <c r="T52" s="458">
        <f>COUNTIFS('2. Status Detalhe Campos FY24'!$H$7:$H$736,'1. Status Resumo FY24'!$P51,'2. Status Detalhe Campos FY24'!$C$7:$C$736,'1. Status Resumo FY24'!$G$43,'2. Status Detalhe Campos FY24'!$D$7:$D$736,"2. Campo",'2. Status Detalhe Campos FY24'!$U$7:$U$736,"*Novo Plano*")
+COUNTIFS('2. Status Detalhe Campos FY24'!$H$7:$H$736,'1. Status Resumo FY24'!$P51,'2. Status Detalhe Campos FY24'!$C$7:$C$736,'1. Status Resumo FY24'!$H$43,'2. Status Detalhe Campos FY24'!$D$7:$D$736,"2. Campo",'2. Status Detalhe Campos FY24'!$U$7:$U$736,"*Novo Plano*")</f>
        <v>0</v>
      </c>
      <c r="U52" s="458">
        <f>COUNTIFS('2. Status Detalhe Campos FY24'!$G$7:$G$736,'1. Status Resumo FY24'!$P50,'2. Status Detalhe Campos FY24'!$C$7:$C$736,'1. Status Resumo FY24'!$G$43,'2. Status Detalhe Campos FY24'!$D$7:$D$736,"2. Campo",'2. Status Detalhe Campos FY24'!$U$7:$U$736,"*Novo Plano*")
+COUNTIFS('2. Status Detalhe Campos FY24'!$G$7:$G$736,'1. Status Resumo FY24'!$P50,'2. Status Detalhe Campos FY24'!$C$7:$C$736,'1. Status Resumo FY24'!$H$43,'2. Status Detalhe Campos FY24'!$D$7:$D$736,"2. Campo",'2. Status Detalhe Campos FY24'!$U$7:$U$736,"*Novo Plano*")</f>
        <v>0</v>
      </c>
      <c r="V52" s="458">
        <f t="shared" si="8"/>
        <v>0</v>
      </c>
      <c r="X52" s="527"/>
      <c r="Y52" s="528"/>
      <c r="Z52" s="528"/>
      <c r="AA52" s="528"/>
      <c r="AB52" s="528"/>
      <c r="AC52" s="528"/>
      <c r="AD52" s="528"/>
      <c r="AE52" s="528"/>
      <c r="AF52" s="529"/>
      <c r="AG52" s="163"/>
      <c r="AH52" s="116"/>
    </row>
    <row r="53" spans="1:34">
      <c r="A53" s="116"/>
      <c r="B53" s="121"/>
      <c r="P53" s="381" t="s">
        <v>1846</v>
      </c>
      <c r="Q53" s="381"/>
      <c r="R53" s="381"/>
      <c r="S53" s="381"/>
      <c r="T53" s="381">
        <f>COUNTIFS('2. Status Detalhe Campos FY24'!$H$7:$H$736,'1. Status Resumo FY24'!$P53,'2. Status Detalhe Campos FY24'!$C$7:$C$736,'1. Status Resumo FY24'!$G$43,'2. Status Detalhe Campos FY24'!$D$7:$D$736,"2. Campo")+COUNTIFS('2. Status Detalhe Campos FY24'!$H$7:$H$736,'1. Status Resumo FY24'!$P53,'2. Status Detalhe Campos FY24'!$C$7:$C$736,'1. Status Resumo FY24'!$H$43,'2. Status Detalhe Campos FY24'!$D$7:$D$736,"2. Campo")</f>
        <v>0</v>
      </c>
      <c r="U53" s="381">
        <f>COUNTIFS('2. Status Detalhe Campos FY24'!$G$7:$G$736,'1. Status Resumo FY24'!$P53,'2. Status Detalhe Campos FY24'!$C$7:$C$736,'1. Status Resumo FY24'!$G$43,'2. Status Detalhe Campos FY24'!$D$7:$D$736,"2. Campo")+COUNTIFS('2. Status Detalhe Campos FY24'!$G$7:$G$736,'1. Status Resumo FY24'!$P53,'2. Status Detalhe Campos FY24'!$C$7:$C$736,'1. Status Resumo FY24'!$H$43,'2. Status Detalhe Campos FY24'!$D$7:$D$736,"2. Campo")</f>
        <v>2</v>
      </c>
      <c r="V53" s="381">
        <f t="shared" si="8"/>
        <v>2</v>
      </c>
      <c r="X53" s="527"/>
      <c r="Y53" s="528"/>
      <c r="Z53" s="528"/>
      <c r="AA53" s="528"/>
      <c r="AB53" s="528"/>
      <c r="AC53" s="528"/>
      <c r="AD53" s="528"/>
      <c r="AE53" s="528"/>
      <c r="AF53" s="529"/>
      <c r="AG53" s="163"/>
      <c r="AH53" s="116"/>
    </row>
    <row r="54" spans="1:34">
      <c r="A54" s="116"/>
      <c r="B54" s="121"/>
      <c r="P54" s="383" t="s">
        <v>2365</v>
      </c>
      <c r="Q54" s="384"/>
      <c r="R54" s="384"/>
      <c r="S54" s="384"/>
      <c r="T54" s="457">
        <f>COUNTIFS('2. Status Detalhe Campos FY24'!$H$7:$H$736,'1. Status Resumo FY24'!$P53,'2. Status Detalhe Campos FY24'!$C$7:$C$736,'1. Status Resumo FY24'!$G$43,'2. Status Detalhe Campos FY24'!$D$7:$D$736,"2. Campo",'2. Status Detalhe Campos FY24'!$U$7:$U$736,"*Plano anterior*")
+COUNTIFS('2. Status Detalhe Campos FY24'!$H$7:$H$736,'1. Status Resumo FY24'!$P53,'2. Status Detalhe Campos FY24'!$C$7:$C$736,'1. Status Resumo FY24'!$H$43,'2. Status Detalhe Campos FY24'!$D$7:$D$736,"2. Campo",'2. Status Detalhe Campos FY24'!$U$7:$U$736,"*Plano anterior*")</f>
        <v>0</v>
      </c>
      <c r="U54" s="457">
        <f>COUNTIFS('2. Status Detalhe Campos FY24'!$G$7:$G$736,'1. Status Resumo FY24'!$P53,'2. Status Detalhe Campos FY24'!$C$7:$C$736,'1. Status Resumo FY24'!$G$43,'2. Status Detalhe Campos FY24'!$D$7:$D$736,"2. Campo",'2. Status Detalhe Campos FY24'!$U$7:$U$736,"*Plano anterior*")
+COUNTIFS('2. Status Detalhe Campos FY24'!$G$7:$G$736,'1. Status Resumo FY24'!$P53,'2. Status Detalhe Campos FY24'!$C$7:$C$736,'1. Status Resumo FY24'!$H$43,'2. Status Detalhe Campos FY24'!$D$7:$D$736,"2. Campo",'2. Status Detalhe Campos FY24'!$U$7:$U$736,"*Plano anterior*")</f>
        <v>2</v>
      </c>
      <c r="V54" s="457">
        <f t="shared" si="8"/>
        <v>2</v>
      </c>
      <c r="X54" s="527"/>
      <c r="Y54" s="528"/>
      <c r="Z54" s="528"/>
      <c r="AA54" s="528"/>
      <c r="AB54" s="528"/>
      <c r="AC54" s="528"/>
      <c r="AD54" s="528"/>
      <c r="AE54" s="528"/>
      <c r="AF54" s="529"/>
      <c r="AG54" s="163"/>
      <c r="AH54" s="116"/>
    </row>
    <row r="55" spans="1:34">
      <c r="A55" s="116"/>
      <c r="B55" s="121"/>
      <c r="P55" s="383" t="s">
        <v>2364</v>
      </c>
      <c r="Q55" s="386"/>
      <c r="R55" s="386"/>
      <c r="S55" s="386"/>
      <c r="T55" s="458">
        <f>COUNTIFS('2. Status Detalhe Campos FY24'!$H$7:$H$736,'1. Status Resumo FY24'!$P54,'2. Status Detalhe Campos FY24'!$C$7:$C$736,'1. Status Resumo FY24'!$G$43,'2. Status Detalhe Campos FY24'!$D$7:$D$736,"2. Campo",'2. Status Detalhe Campos FY24'!$U$7:$U$736,"*Novo Plano*")
+COUNTIFS('2. Status Detalhe Campos FY24'!$H$7:$H$736,'1. Status Resumo FY24'!$P54,'2. Status Detalhe Campos FY24'!$C$7:$C$736,'1. Status Resumo FY24'!$H$43,'2. Status Detalhe Campos FY24'!$D$7:$D$736,"2. Campo",'2. Status Detalhe Campos FY24'!$U$7:$U$736,"*Novo Plano*")</f>
        <v>0</v>
      </c>
      <c r="U55" s="458">
        <f>COUNTIFS('2. Status Detalhe Campos FY24'!$G$7:$G$736,'1. Status Resumo FY24'!$P53,'2. Status Detalhe Campos FY24'!$C$7:$C$736,'1. Status Resumo FY24'!$G$43,'2. Status Detalhe Campos FY24'!$D$7:$D$736,"2. Campo",'2. Status Detalhe Campos FY24'!$U$7:$U$736,"*Novo Plano*")
+COUNTIFS('2. Status Detalhe Campos FY24'!$G$7:$G$736,'1. Status Resumo FY24'!$P53,'2. Status Detalhe Campos FY24'!$C$7:$C$736,'1. Status Resumo FY24'!$H$43,'2. Status Detalhe Campos FY24'!$D$7:$D$736,"2. Campo",'2. Status Detalhe Campos FY24'!$U$7:$U$736,"*Novo Plano*")</f>
        <v>0</v>
      </c>
      <c r="V55" s="458">
        <f t="shared" si="8"/>
        <v>0</v>
      </c>
      <c r="X55" s="527"/>
      <c r="Y55" s="528"/>
      <c r="Z55" s="528"/>
      <c r="AA55" s="528"/>
      <c r="AB55" s="528"/>
      <c r="AC55" s="528"/>
      <c r="AD55" s="528"/>
      <c r="AE55" s="528"/>
      <c r="AF55" s="529"/>
      <c r="AG55" s="163"/>
      <c r="AH55" s="116"/>
    </row>
    <row r="56" spans="1:34">
      <c r="A56" s="116"/>
      <c r="B56" s="121"/>
      <c r="D56" s="533" t="str">
        <f>"# "&amp;U74</f>
        <v># 161</v>
      </c>
      <c r="E56" s="533"/>
      <c r="P56" s="381" t="s">
        <v>2327</v>
      </c>
      <c r="Q56" s="381"/>
      <c r="R56" s="381"/>
      <c r="S56" s="381"/>
      <c r="T56" s="381">
        <f>COUNTIFS('2. Status Detalhe Campos FY24'!$H$7:$H$736,'1. Status Resumo FY24'!$P56,'2. Status Detalhe Campos FY24'!$C$7:$C$736,'1. Status Resumo FY24'!$G$43,'2. Status Detalhe Campos FY24'!$D$7:$D$736,"2. Campo")+COUNTIFS('2. Status Detalhe Campos FY24'!$H$7:$H$736,'1. Status Resumo FY24'!$P56,'2. Status Detalhe Campos FY24'!$C$7:$C$736,'1. Status Resumo FY24'!$H$43,'2. Status Detalhe Campos FY24'!$D$7:$D$736,"2. Campo")</f>
        <v>0</v>
      </c>
      <c r="U56" s="381">
        <f>COUNTIFS('2. Status Detalhe Campos FY24'!$G$7:$G$736,'1. Status Resumo FY24'!$P56,'2. Status Detalhe Campos FY24'!$C$7:$C$736,'1. Status Resumo FY24'!$G$43,'2. Status Detalhe Campos FY24'!$D$7:$D$736,"2. Campo")+COUNTIFS('2. Status Detalhe Campos FY24'!$G$7:$G$736,'1. Status Resumo FY24'!$P56,'2. Status Detalhe Campos FY24'!$C$7:$C$736,'1. Status Resumo FY24'!$H$43,'2. Status Detalhe Campos FY24'!$D$7:$D$736,"2. Campo")</f>
        <v>0</v>
      </c>
      <c r="V56" s="381">
        <f t="shared" si="8"/>
        <v>0</v>
      </c>
      <c r="X56" s="527"/>
      <c r="Y56" s="528"/>
      <c r="Z56" s="528"/>
      <c r="AA56" s="528"/>
      <c r="AB56" s="528"/>
      <c r="AC56" s="528"/>
      <c r="AD56" s="528"/>
      <c r="AE56" s="528"/>
      <c r="AF56" s="529"/>
      <c r="AG56" s="163"/>
      <c r="AH56" s="116"/>
    </row>
    <row r="57" spans="1:34">
      <c r="A57" s="116"/>
      <c r="B57" s="121"/>
      <c r="D57" s="533"/>
      <c r="E57" s="533"/>
      <c r="P57" s="383" t="s">
        <v>2365</v>
      </c>
      <c r="Q57" s="384"/>
      <c r="R57" s="384"/>
      <c r="S57" s="384"/>
      <c r="T57" s="457">
        <f>COUNTIFS('2. Status Detalhe Campos FY24'!$H$7:$H$736,'1. Status Resumo FY24'!$P56,'2. Status Detalhe Campos FY24'!$C$7:$C$736,'1. Status Resumo FY24'!$G$43,'2. Status Detalhe Campos FY24'!$D$7:$D$736,"2. Campo",'2. Status Detalhe Campos FY24'!$U$7:$U$736,"*Plano anterior*")
+COUNTIFS('2. Status Detalhe Campos FY24'!$H$7:$H$736,'1. Status Resumo FY24'!$P56,'2. Status Detalhe Campos FY24'!$C$7:$C$736,'1. Status Resumo FY24'!$H$43,'2. Status Detalhe Campos FY24'!$D$7:$D$736,"2. Campo",'2. Status Detalhe Campos FY24'!$U$7:$U$736,"*Plano anterior*")</f>
        <v>0</v>
      </c>
      <c r="U57" s="457">
        <f>COUNTIFS('2. Status Detalhe Campos FY24'!$G$7:$G$736,'1. Status Resumo FY24'!$P56,'2. Status Detalhe Campos FY24'!$C$7:$C$736,'1. Status Resumo FY24'!$G$43,'2. Status Detalhe Campos FY24'!$D$7:$D$736,"2. Campo",'2. Status Detalhe Campos FY24'!$U$7:$U$736,"*Plano anterior*")
+COUNTIFS('2. Status Detalhe Campos FY24'!$G$7:$G$736,'1. Status Resumo FY24'!$P56,'2. Status Detalhe Campos FY24'!$C$7:$C$736,'1. Status Resumo FY24'!$H$43,'2. Status Detalhe Campos FY24'!$D$7:$D$736,"2. Campo",'2. Status Detalhe Campos FY24'!$U$7:$U$736,"*Plano anterior*")</f>
        <v>0</v>
      </c>
      <c r="V57" s="457">
        <f t="shared" si="8"/>
        <v>0</v>
      </c>
      <c r="X57" s="527"/>
      <c r="Y57" s="528"/>
      <c r="Z57" s="528"/>
      <c r="AA57" s="528"/>
      <c r="AB57" s="528"/>
      <c r="AC57" s="528"/>
      <c r="AD57" s="528"/>
      <c r="AE57" s="528"/>
      <c r="AF57" s="529"/>
      <c r="AG57" s="163"/>
      <c r="AH57" s="116"/>
    </row>
    <row r="58" spans="1:34">
      <c r="A58" s="116"/>
      <c r="B58" s="121"/>
      <c r="D58" s="533"/>
      <c r="E58" s="533"/>
      <c r="P58" s="383" t="s">
        <v>2364</v>
      </c>
      <c r="Q58" s="386"/>
      <c r="R58" s="386"/>
      <c r="S58" s="386"/>
      <c r="T58" s="458">
        <f>COUNTIFS('2. Status Detalhe Campos FY24'!$H$7:$H$736,'1. Status Resumo FY24'!$P57,'2. Status Detalhe Campos FY24'!$C$7:$C$736,'1. Status Resumo FY24'!$G$43,'2. Status Detalhe Campos FY24'!$D$7:$D$736,"2. Campo",'2. Status Detalhe Campos FY24'!$U$7:$U$736,"*Novo Plano*")
+COUNTIFS('2. Status Detalhe Campos FY24'!$H$7:$H$736,'1. Status Resumo FY24'!$P57,'2. Status Detalhe Campos FY24'!$C$7:$C$736,'1. Status Resumo FY24'!$H$43,'2. Status Detalhe Campos FY24'!$D$7:$D$736,"2. Campo",'2. Status Detalhe Campos FY24'!$U$7:$U$736,"*Novo Plano*")</f>
        <v>0</v>
      </c>
      <c r="U58" s="458">
        <f>COUNTIFS('2. Status Detalhe Campos FY24'!$G$7:$G$736,'1. Status Resumo FY24'!$P56,'2. Status Detalhe Campos FY24'!$C$7:$C$736,'1. Status Resumo FY24'!$G$43,'2. Status Detalhe Campos FY24'!$D$7:$D$736,"2. Campo",'2. Status Detalhe Campos FY24'!$U$7:$U$736,"*Novo Plano*")
+COUNTIFS('2. Status Detalhe Campos FY24'!$G$7:$G$736,'1. Status Resumo FY24'!$P56,'2. Status Detalhe Campos FY24'!$C$7:$C$736,'1. Status Resumo FY24'!$H$43,'2. Status Detalhe Campos FY24'!$D$7:$D$736,"2. Campo",'2. Status Detalhe Campos FY24'!$U$7:$U$736,"*Novo Plano*")</f>
        <v>0</v>
      </c>
      <c r="V58" s="458">
        <f t="shared" si="8"/>
        <v>0</v>
      </c>
      <c r="X58" s="527"/>
      <c r="Y58" s="528"/>
      <c r="Z58" s="528"/>
      <c r="AA58" s="528"/>
      <c r="AB58" s="528"/>
      <c r="AC58" s="528"/>
      <c r="AD58" s="528"/>
      <c r="AE58" s="528"/>
      <c r="AF58" s="529"/>
      <c r="AG58" s="163"/>
      <c r="AH58" s="116"/>
    </row>
    <row r="59" spans="1:34" ht="17.899999999999999" customHeight="1">
      <c r="A59" s="116"/>
      <c r="B59" s="121"/>
      <c r="D59" s="533"/>
      <c r="E59" s="533"/>
      <c r="P59" s="381" t="s">
        <v>613</v>
      </c>
      <c r="Q59" s="381"/>
      <c r="R59" s="381"/>
      <c r="S59" s="381"/>
      <c r="T59" s="381">
        <f>COUNTIFS('2. Status Detalhe Campos FY24'!$H$7:$H$736,'1. Status Resumo FY24'!$P59,'2. Status Detalhe Campos FY24'!$C$7:$C$736,'1. Status Resumo FY24'!$G$43,'2. Status Detalhe Campos FY24'!$D$7:$D$736,"2. Campo")+COUNTIFS('2. Status Detalhe Campos FY24'!$H$7:$H$736,'1. Status Resumo FY24'!$P59,'2. Status Detalhe Campos FY24'!$C$7:$C$736,'1. Status Resumo FY24'!$H$43,'2. Status Detalhe Campos FY24'!$D$7:$D$736,"2. Campo")</f>
        <v>0</v>
      </c>
      <c r="U59" s="381">
        <f>COUNTIFS('2. Status Detalhe Campos FY24'!$G$7:$G$736,'1. Status Resumo FY24'!$P59,'2. Status Detalhe Campos FY24'!$C$7:$C$736,'1. Status Resumo FY24'!$G$43,'2. Status Detalhe Campos FY24'!$D$7:$D$736,"2. Campo")+COUNTIFS('2. Status Detalhe Campos FY24'!$G$7:$G$736,'1. Status Resumo FY24'!$P59,'2. Status Detalhe Campos FY24'!$C$7:$C$736,'1. Status Resumo FY24'!$H$43,'2. Status Detalhe Campos FY24'!$D$7:$D$736,"2. Campo")</f>
        <v>0</v>
      </c>
      <c r="V59" s="381">
        <f t="shared" si="8"/>
        <v>0</v>
      </c>
      <c r="X59" s="527"/>
      <c r="Y59" s="528"/>
      <c r="Z59" s="528"/>
      <c r="AA59" s="528"/>
      <c r="AB59" s="528"/>
      <c r="AC59" s="528"/>
      <c r="AD59" s="528"/>
      <c r="AE59" s="528"/>
      <c r="AF59" s="529"/>
      <c r="AG59" s="163"/>
      <c r="AH59" s="116"/>
    </row>
    <row r="60" spans="1:34" ht="17.899999999999999" customHeight="1">
      <c r="A60" s="116"/>
      <c r="B60" s="121"/>
      <c r="D60" s="533"/>
      <c r="E60" s="533"/>
      <c r="P60" s="383" t="s">
        <v>2365</v>
      </c>
      <c r="Q60" s="384"/>
      <c r="R60" s="384"/>
      <c r="S60" s="384"/>
      <c r="T60" s="457">
        <f>COUNTIFS('2. Status Detalhe Campos FY24'!$H$7:$H$736,'1. Status Resumo FY24'!$P59,'2. Status Detalhe Campos FY24'!$C$7:$C$736,'1. Status Resumo FY24'!$G$43,'2. Status Detalhe Campos FY24'!$D$7:$D$736,"2. Campo",'2. Status Detalhe Campos FY24'!$U$7:$U$736,"*Plano anterior*")
+COUNTIFS('2. Status Detalhe Campos FY24'!$H$7:$H$736,'1. Status Resumo FY24'!$P59,'2. Status Detalhe Campos FY24'!$C$7:$C$736,'1. Status Resumo FY24'!$H$43,'2. Status Detalhe Campos FY24'!$D$7:$D$736,"2. Campo",'2. Status Detalhe Campos FY24'!$U$7:$U$736,"*Plano anterior*")</f>
        <v>0</v>
      </c>
      <c r="U60" s="457">
        <f>COUNTIFS('2. Status Detalhe Campos FY24'!$G$7:$G$736,'1. Status Resumo FY24'!$P59,'2. Status Detalhe Campos FY24'!$C$7:$C$736,'1. Status Resumo FY24'!$G$43,'2. Status Detalhe Campos FY24'!$D$7:$D$736,"2. Campo",'2. Status Detalhe Campos FY24'!$U$7:$U$736,"*Plano anterior*")
+COUNTIFS('2. Status Detalhe Campos FY24'!$G$7:$G$736,'1. Status Resumo FY24'!$P59,'2. Status Detalhe Campos FY24'!$C$7:$C$736,'1. Status Resumo FY24'!$H$43,'2. Status Detalhe Campos FY24'!$D$7:$D$736,"2. Campo",'2. Status Detalhe Campos FY24'!$U$7:$U$736,"*Plano anterior*")</f>
        <v>0</v>
      </c>
      <c r="V60" s="457">
        <f t="shared" si="8"/>
        <v>0</v>
      </c>
      <c r="X60" s="527"/>
      <c r="Y60" s="528"/>
      <c r="Z60" s="528"/>
      <c r="AA60" s="528"/>
      <c r="AB60" s="528"/>
      <c r="AC60" s="528"/>
      <c r="AD60" s="528"/>
      <c r="AE60" s="528"/>
      <c r="AF60" s="529"/>
      <c r="AG60" s="163"/>
      <c r="AH60" s="116"/>
    </row>
    <row r="61" spans="1:34" ht="17.899999999999999" customHeight="1">
      <c r="A61" s="116"/>
      <c r="B61" s="121"/>
      <c r="D61" s="533"/>
      <c r="E61" s="533"/>
      <c r="P61" s="383" t="s">
        <v>2364</v>
      </c>
      <c r="Q61" s="386"/>
      <c r="R61" s="386"/>
      <c r="S61" s="386"/>
      <c r="T61" s="458">
        <f>COUNTIFS('2. Status Detalhe Campos FY24'!$H$7:$H$736,'1. Status Resumo FY24'!$P60,'2. Status Detalhe Campos FY24'!$C$7:$C$736,'1. Status Resumo FY24'!$G$43,'2. Status Detalhe Campos FY24'!$D$7:$D$736,"2. Campo",'2. Status Detalhe Campos FY24'!$U$7:$U$736,"*Novo Plano*")
+COUNTIFS('2. Status Detalhe Campos FY24'!$H$7:$H$736,'1. Status Resumo FY24'!$P60,'2. Status Detalhe Campos FY24'!$C$7:$C$736,'1. Status Resumo FY24'!$H$43,'2. Status Detalhe Campos FY24'!$D$7:$D$736,"2. Campo",'2. Status Detalhe Campos FY24'!$U$7:$U$736,"*Novo Plano*")</f>
        <v>0</v>
      </c>
      <c r="U61" s="458">
        <f>COUNTIFS('2. Status Detalhe Campos FY24'!$G$7:$G$736,'1. Status Resumo FY24'!$P59,'2. Status Detalhe Campos FY24'!$C$7:$C$736,'1. Status Resumo FY24'!$G$43,'2. Status Detalhe Campos FY24'!$D$7:$D$736,"2. Campo",'2. Status Detalhe Campos FY24'!$U$7:$U$736,"*Novo Plano*")
+COUNTIFS('2. Status Detalhe Campos FY24'!$G$7:$G$736,'1. Status Resumo FY24'!$P59,'2. Status Detalhe Campos FY24'!$C$7:$C$736,'1. Status Resumo FY24'!$H$43,'2. Status Detalhe Campos FY24'!$D$7:$D$736,"2. Campo",'2. Status Detalhe Campos FY24'!$U$7:$U$736,"*Novo Plano*")</f>
        <v>0</v>
      </c>
      <c r="V61" s="458">
        <f t="shared" si="8"/>
        <v>0</v>
      </c>
      <c r="X61" s="527"/>
      <c r="Y61" s="528"/>
      <c r="Z61" s="528"/>
      <c r="AA61" s="528"/>
      <c r="AB61" s="528"/>
      <c r="AC61" s="528"/>
      <c r="AD61" s="528"/>
      <c r="AE61" s="528"/>
      <c r="AF61" s="529"/>
      <c r="AG61" s="163"/>
      <c r="AH61" s="116"/>
    </row>
    <row r="62" spans="1:34" ht="17.899999999999999" customHeight="1">
      <c r="A62" s="116"/>
      <c r="B62" s="121"/>
      <c r="D62" s="533"/>
      <c r="E62" s="533"/>
      <c r="P62" s="381" t="s">
        <v>614</v>
      </c>
      <c r="Q62" s="381"/>
      <c r="R62" s="381"/>
      <c r="S62" s="381"/>
      <c r="T62" s="381">
        <f>COUNTIFS('2. Status Detalhe Campos FY24'!$H$7:$H$736,'1. Status Resumo FY24'!$P62,'2. Status Detalhe Campos FY24'!$C$7:$C$736,'1. Status Resumo FY24'!$G$43,'2. Status Detalhe Campos FY24'!$D$7:$D$736,"2. Campo")+COUNTIFS('2. Status Detalhe Campos FY24'!$H$7:$H$736,'1. Status Resumo FY24'!$P62,'2. Status Detalhe Campos FY24'!$C$7:$C$736,'1. Status Resumo FY24'!$H$43,'2. Status Detalhe Campos FY24'!$D$7:$D$736,"2. Campo")</f>
        <v>0</v>
      </c>
      <c r="U62" s="381">
        <f>COUNTIFS('2. Status Detalhe Campos FY24'!$G$7:$G$736,'1. Status Resumo FY24'!$P62,'2. Status Detalhe Campos FY24'!$C$7:$C$736,'1. Status Resumo FY24'!$G$43,'2. Status Detalhe Campos FY24'!$D$7:$D$736,"2. Campo")+COUNTIFS('2. Status Detalhe Campos FY24'!$G$7:$G$736,'1. Status Resumo FY24'!$P62,'2. Status Detalhe Campos FY24'!$C$7:$C$736,'1. Status Resumo FY24'!$H$43,'2. Status Detalhe Campos FY24'!$D$7:$D$736,"2. Campo")</f>
        <v>2</v>
      </c>
      <c r="V62" s="381">
        <f t="shared" si="8"/>
        <v>2</v>
      </c>
      <c r="X62" s="527"/>
      <c r="Y62" s="528"/>
      <c r="Z62" s="528"/>
      <c r="AA62" s="528"/>
      <c r="AB62" s="528"/>
      <c r="AC62" s="528"/>
      <c r="AD62" s="528"/>
      <c r="AE62" s="528"/>
      <c r="AF62" s="529"/>
      <c r="AG62" s="163"/>
      <c r="AH62" s="116"/>
    </row>
    <row r="63" spans="1:34" ht="17.899999999999999" customHeight="1">
      <c r="A63" s="116"/>
      <c r="B63" s="121"/>
      <c r="D63" s="379"/>
      <c r="E63" s="379"/>
      <c r="P63" s="383" t="s">
        <v>2365</v>
      </c>
      <c r="Q63" s="384"/>
      <c r="R63" s="384"/>
      <c r="S63" s="384"/>
      <c r="T63" s="457">
        <f>COUNTIFS('2. Status Detalhe Campos FY24'!$H$7:$H$736,'1. Status Resumo FY24'!$P62,'2. Status Detalhe Campos FY24'!$C$7:$C$736,'1. Status Resumo FY24'!$G$43,'2. Status Detalhe Campos FY24'!$D$7:$D$736,"2. Campo",'2. Status Detalhe Campos FY24'!$U$7:$U$736,"*Plano anterior*")
+COUNTIFS('2. Status Detalhe Campos FY24'!$H$7:$H$736,'1. Status Resumo FY24'!$P62,'2. Status Detalhe Campos FY24'!$C$7:$C$736,'1. Status Resumo FY24'!$H$43,'2. Status Detalhe Campos FY24'!$D$7:$D$736,"2. Campo",'2. Status Detalhe Campos FY24'!$U$7:$U$736,"*Plano anterior*")</f>
        <v>0</v>
      </c>
      <c r="U63" s="457">
        <f>COUNTIFS('2. Status Detalhe Campos FY24'!$G$7:$G$736,'1. Status Resumo FY24'!$P62,'2. Status Detalhe Campos FY24'!$C$7:$C$736,'1. Status Resumo FY24'!$G$43,'2. Status Detalhe Campos FY24'!$D$7:$D$736,"2. Campo",'2. Status Detalhe Campos FY24'!$U$7:$U$736,"*Plano anterior*")
+COUNTIFS('2. Status Detalhe Campos FY24'!$G$7:$G$736,'1. Status Resumo FY24'!$P62,'2. Status Detalhe Campos FY24'!$C$7:$C$736,'1. Status Resumo FY24'!$H$43,'2. Status Detalhe Campos FY24'!$D$7:$D$736,"2. Campo",'2. Status Detalhe Campos FY24'!$U$7:$U$736,"*Plano anterior*")</f>
        <v>2</v>
      </c>
      <c r="V63" s="457">
        <f t="shared" si="8"/>
        <v>2</v>
      </c>
      <c r="X63" s="527"/>
      <c r="Y63" s="528"/>
      <c r="Z63" s="528"/>
      <c r="AA63" s="528"/>
      <c r="AB63" s="528"/>
      <c r="AC63" s="528"/>
      <c r="AD63" s="528"/>
      <c r="AE63" s="528"/>
      <c r="AF63" s="529"/>
      <c r="AG63" s="163"/>
      <c r="AH63" s="116"/>
    </row>
    <row r="64" spans="1:34" ht="17.899999999999999" customHeight="1">
      <c r="A64" s="116"/>
      <c r="B64" s="121"/>
      <c r="D64" s="379"/>
      <c r="E64" s="379"/>
      <c r="P64" s="383" t="s">
        <v>2364</v>
      </c>
      <c r="Q64" s="386"/>
      <c r="R64" s="386"/>
      <c r="S64" s="386"/>
      <c r="T64" s="458">
        <f>COUNTIFS('2. Status Detalhe Campos FY24'!$H$7:$H$736,'1. Status Resumo FY24'!$P63,'2. Status Detalhe Campos FY24'!$C$7:$C$736,'1. Status Resumo FY24'!$G$43,'2. Status Detalhe Campos FY24'!$D$7:$D$736,"2. Campo",'2. Status Detalhe Campos FY24'!$U$7:$U$736,"*Novo Plano*")
+COUNTIFS('2. Status Detalhe Campos FY24'!$H$7:$H$736,'1. Status Resumo FY24'!$P63,'2. Status Detalhe Campos FY24'!$C$7:$C$736,'1. Status Resumo FY24'!$H$43,'2. Status Detalhe Campos FY24'!$D$7:$D$736,"2. Campo",'2. Status Detalhe Campos FY24'!$U$7:$U$736,"*Novo Plano*")</f>
        <v>0</v>
      </c>
      <c r="U64" s="458">
        <f>COUNTIFS('2. Status Detalhe Campos FY24'!$G$7:$G$736,'1. Status Resumo FY24'!$P62,'2. Status Detalhe Campos FY24'!$C$7:$C$736,'1. Status Resumo FY24'!$G$43,'2. Status Detalhe Campos FY24'!$D$7:$D$736,"2. Campo",'2. Status Detalhe Campos FY24'!$U$7:$U$736,"*Novo Plano*")
+COUNTIFS('2. Status Detalhe Campos FY24'!$G$7:$G$736,'1. Status Resumo FY24'!$P62,'2. Status Detalhe Campos FY24'!$C$7:$C$736,'1. Status Resumo FY24'!$H$43,'2. Status Detalhe Campos FY24'!$D$7:$D$736,"2. Campo",'2. Status Detalhe Campos FY24'!$U$7:$U$736,"*Novo Plano*")</f>
        <v>0</v>
      </c>
      <c r="V64" s="458">
        <f t="shared" si="8"/>
        <v>0</v>
      </c>
      <c r="X64" s="527"/>
      <c r="Y64" s="528"/>
      <c r="Z64" s="528"/>
      <c r="AA64" s="528"/>
      <c r="AB64" s="528"/>
      <c r="AC64" s="528"/>
      <c r="AD64" s="528"/>
      <c r="AE64" s="528"/>
      <c r="AF64" s="529"/>
      <c r="AG64" s="163"/>
      <c r="AH64" s="116"/>
    </row>
    <row r="65" spans="1:34">
      <c r="A65" s="116"/>
      <c r="B65" s="121"/>
      <c r="P65" s="381" t="s">
        <v>615</v>
      </c>
      <c r="Q65" s="381"/>
      <c r="R65" s="381" t="s">
        <v>616</v>
      </c>
      <c r="S65" s="381"/>
      <c r="T65" s="381">
        <f>COUNTIFS('2. Status Detalhe Campos FY24'!$H$7:$H$736,'1. Status Resumo FY24'!$P65,'2. Status Detalhe Campos FY24'!$C$7:$C$736,'1. Status Resumo FY24'!$G$43,'2. Status Detalhe Campos FY24'!$D$7:$D$736,"2. Campo")+COUNTIFS('2. Status Detalhe Campos FY24'!$H$7:$H$736,'1. Status Resumo FY24'!$P65,'2. Status Detalhe Campos FY24'!$C$7:$C$736,'1. Status Resumo FY24'!$H$43,'2. Status Detalhe Campos FY24'!$D$7:$D$736,"2. Campo")</f>
        <v>0</v>
      </c>
      <c r="U65" s="381">
        <f>COUNTIFS('2. Status Detalhe Campos FY24'!$G$7:$G$736,'1. Status Resumo FY24'!$P65,'2. Status Detalhe Campos FY24'!$C$7:$C$736,'1. Status Resumo FY24'!$G$43,'2. Status Detalhe Campos FY24'!$D$7:$D$736,"2. Campo")+COUNTIFS('2. Status Detalhe Campos FY24'!$G$7:$G$736,'1. Status Resumo FY24'!$P65,'2. Status Detalhe Campos FY24'!$C$7:$C$736,'1. Status Resumo FY24'!$H$43,'2. Status Detalhe Campos FY24'!$D$7:$D$736,"2. Campo")</f>
        <v>0</v>
      </c>
      <c r="V65" s="381">
        <f t="shared" si="8"/>
        <v>0</v>
      </c>
      <c r="X65" s="527"/>
      <c r="Y65" s="528"/>
      <c r="Z65" s="528"/>
      <c r="AA65" s="528"/>
      <c r="AB65" s="528"/>
      <c r="AC65" s="528"/>
      <c r="AD65" s="528"/>
      <c r="AE65" s="528"/>
      <c r="AF65" s="529"/>
      <c r="AG65" s="163"/>
      <c r="AH65" s="116"/>
    </row>
    <row r="66" spans="1:34">
      <c r="A66" s="116"/>
      <c r="B66" s="121"/>
      <c r="P66" s="383" t="s">
        <v>2365</v>
      </c>
      <c r="Q66" s="384"/>
      <c r="R66" s="384"/>
      <c r="S66" s="384"/>
      <c r="T66" s="457">
        <f>COUNTIFS('2. Status Detalhe Campos FY24'!$H$7:$H$736,'1. Status Resumo FY24'!$P65,'2. Status Detalhe Campos FY24'!$C$7:$C$736,'1. Status Resumo FY24'!$G$43,'2. Status Detalhe Campos FY24'!$D$7:$D$736,"2. Campo",'2. Status Detalhe Campos FY24'!$U$7:$U$736,"*Plano anterior*")
+COUNTIFS('2. Status Detalhe Campos FY24'!$H$7:$H$736,'1. Status Resumo FY24'!$P65,'2. Status Detalhe Campos FY24'!$C$7:$C$736,'1. Status Resumo FY24'!$H$43,'2. Status Detalhe Campos FY24'!$D$7:$D$736,"2. Campo",'2. Status Detalhe Campos FY24'!$U$7:$U$736,"*Plano anterior*")</f>
        <v>0</v>
      </c>
      <c r="U66" s="457">
        <f>COUNTIFS('2. Status Detalhe Campos FY24'!$G$7:$G$736,'1. Status Resumo FY24'!$P65,'2. Status Detalhe Campos FY24'!$C$7:$C$736,'1. Status Resumo FY24'!$G$43,'2. Status Detalhe Campos FY24'!$D$7:$D$736,"2. Campo",'2. Status Detalhe Campos FY24'!$U$7:$U$736,"*Plano anterior*")
+COUNTIFS('2. Status Detalhe Campos FY24'!$G$7:$G$736,'1. Status Resumo FY24'!$P65,'2. Status Detalhe Campos FY24'!$C$7:$C$736,'1. Status Resumo FY24'!$H$43,'2. Status Detalhe Campos FY24'!$D$7:$D$736,"2. Campo",'2. Status Detalhe Campos FY24'!$U$7:$U$736,"*Plano anterior*")</f>
        <v>0</v>
      </c>
      <c r="V66" s="457">
        <f t="shared" si="8"/>
        <v>0</v>
      </c>
      <c r="X66" s="527"/>
      <c r="Y66" s="528"/>
      <c r="Z66" s="528"/>
      <c r="AA66" s="528"/>
      <c r="AB66" s="528"/>
      <c r="AC66" s="528"/>
      <c r="AD66" s="528"/>
      <c r="AE66" s="528"/>
      <c r="AF66" s="529"/>
      <c r="AG66" s="163"/>
      <c r="AH66" s="116"/>
    </row>
    <row r="67" spans="1:34">
      <c r="A67" s="116"/>
      <c r="B67" s="121"/>
      <c r="P67" s="383" t="s">
        <v>2364</v>
      </c>
      <c r="Q67" s="386"/>
      <c r="R67" s="386"/>
      <c r="S67" s="386"/>
      <c r="T67" s="458">
        <f>COUNTIFS('2. Status Detalhe Campos FY24'!$H$7:$H$736,'1. Status Resumo FY24'!$P66,'2. Status Detalhe Campos FY24'!$C$7:$C$736,'1. Status Resumo FY24'!$G$43,'2. Status Detalhe Campos FY24'!$D$7:$D$736,"2. Campo",'2. Status Detalhe Campos FY24'!$U$7:$U$736,"*Novo Plano*")
+COUNTIFS('2. Status Detalhe Campos FY24'!$H$7:$H$736,'1. Status Resumo FY24'!$P66,'2. Status Detalhe Campos FY24'!$C$7:$C$736,'1. Status Resumo FY24'!$H$43,'2. Status Detalhe Campos FY24'!$D$7:$D$736,"2. Campo",'2. Status Detalhe Campos FY24'!$U$7:$U$736,"*Novo Plano*")</f>
        <v>0</v>
      </c>
      <c r="U67" s="458">
        <f>COUNTIFS('2. Status Detalhe Campos FY24'!$G$7:$G$736,'1. Status Resumo FY24'!$P65,'2. Status Detalhe Campos FY24'!$C$7:$C$736,'1. Status Resumo FY24'!$G$43,'2. Status Detalhe Campos FY24'!$D$7:$D$736,"2. Campo",'2. Status Detalhe Campos FY24'!$U$7:$U$736,"*Novo Plano*")
+COUNTIFS('2. Status Detalhe Campos FY24'!$G$7:$G$736,'1. Status Resumo FY24'!$P65,'2. Status Detalhe Campos FY24'!$C$7:$C$736,'1. Status Resumo FY24'!$H$43,'2. Status Detalhe Campos FY24'!$D$7:$D$736,"2. Campo",'2. Status Detalhe Campos FY24'!$U$7:$U$736,"*Novo Plano*")</f>
        <v>0</v>
      </c>
      <c r="V67" s="458">
        <f t="shared" si="8"/>
        <v>0</v>
      </c>
      <c r="X67" s="527"/>
      <c r="Y67" s="528"/>
      <c r="Z67" s="528"/>
      <c r="AA67" s="528"/>
      <c r="AB67" s="528"/>
      <c r="AC67" s="528"/>
      <c r="AD67" s="528"/>
      <c r="AE67" s="528"/>
      <c r="AF67" s="529"/>
      <c r="AG67" s="163"/>
      <c r="AH67" s="116"/>
    </row>
    <row r="68" spans="1:34">
      <c r="A68" s="116"/>
      <c r="B68" s="121"/>
      <c r="P68" s="381" t="s">
        <v>2328</v>
      </c>
      <c r="Q68" s="381"/>
      <c r="R68" s="381"/>
      <c r="S68" s="381"/>
      <c r="T68" s="381">
        <f>COUNTIFS('2. Status Detalhe Campos FY24'!$H$7:$H$736,'1. Status Resumo FY24'!$P68,'2. Status Detalhe Campos FY24'!$C$7:$C$736,'1. Status Resumo FY24'!$G$43,'2. Status Detalhe Campos FY24'!$D$7:$D$736,"2. Campo")+COUNTIFS('2. Status Detalhe Campos FY24'!$H$7:$H$736,'1. Status Resumo FY24'!$P68,'2. Status Detalhe Campos FY24'!$C$7:$C$736,'1. Status Resumo FY24'!$H$43,'2. Status Detalhe Campos FY24'!$D$7:$D$736,"2. Campo")</f>
        <v>48</v>
      </c>
      <c r="U68" s="381">
        <f>COUNTIFS('2. Status Detalhe Campos FY24'!$G$7:$G$736,'1. Status Resumo FY24'!$P68,'2. Status Detalhe Campos FY24'!$C$7:$C$736,'1. Status Resumo FY24'!$G$43,'2. Status Detalhe Campos FY24'!$D$7:$D$736,"2. Campo")+COUNTIFS('2. Status Detalhe Campos FY24'!$G$7:$G$736,'1. Status Resumo FY24'!$P68,'2. Status Detalhe Campos FY24'!$C$7:$C$736,'1. Status Resumo FY24'!$H$43,'2. Status Detalhe Campos FY24'!$D$7:$D$736,"2. Campo")</f>
        <v>1</v>
      </c>
      <c r="V68" s="381">
        <f t="shared" si="8"/>
        <v>-47</v>
      </c>
      <c r="X68" s="527"/>
      <c r="Y68" s="528"/>
      <c r="Z68" s="528"/>
      <c r="AA68" s="528"/>
      <c r="AB68" s="528"/>
      <c r="AC68" s="528"/>
      <c r="AD68" s="528"/>
      <c r="AE68" s="528"/>
      <c r="AF68" s="529"/>
      <c r="AG68" s="163"/>
      <c r="AH68" s="116"/>
    </row>
    <row r="69" spans="1:34">
      <c r="A69" s="116"/>
      <c r="B69" s="121"/>
      <c r="P69" s="383" t="s">
        <v>2365</v>
      </c>
      <c r="Q69" s="384"/>
      <c r="R69" s="384"/>
      <c r="S69" s="384"/>
      <c r="T69" s="457">
        <f>COUNTIFS('2. Status Detalhe Campos FY24'!$H$7:$H$736,'1. Status Resumo FY24'!$P68,'2. Status Detalhe Campos FY24'!$C$7:$C$736,'1. Status Resumo FY24'!$G$43,'2. Status Detalhe Campos FY24'!$D$7:$D$736,"2. Campo",'2. Status Detalhe Campos FY24'!$U$7:$U$736,"*Plano anterior*")
+COUNTIFS('2. Status Detalhe Campos FY24'!$H$7:$H$736,'1. Status Resumo FY24'!$P68,'2. Status Detalhe Campos FY24'!$C$7:$C$736,'1. Status Resumo FY24'!$H$43,'2. Status Detalhe Campos FY24'!$D$7:$D$736,"2. Campo",'2. Status Detalhe Campos FY24'!$U$7:$U$736,"*Plano anterior*")</f>
        <v>48</v>
      </c>
      <c r="U69" s="457">
        <f>COUNTIFS('2. Status Detalhe Campos FY24'!$G$7:$G$736,'1. Status Resumo FY24'!$P68,'2. Status Detalhe Campos FY24'!$C$7:$C$736,'1. Status Resumo FY24'!$G$43,'2. Status Detalhe Campos FY24'!$D$7:$D$736,"2. Campo",'2. Status Detalhe Campos FY24'!$U$7:$U$736,"*Plano anterior*")
+COUNTIFS('2. Status Detalhe Campos FY24'!$G$7:$G$736,'1. Status Resumo FY24'!$P68,'2. Status Detalhe Campos FY24'!$C$7:$C$736,'1. Status Resumo FY24'!$H$43,'2. Status Detalhe Campos FY24'!$D$7:$D$736,"2. Campo",'2. Status Detalhe Campos FY24'!$U$7:$U$736,"*Plano anterior*")</f>
        <v>0</v>
      </c>
      <c r="V69" s="457">
        <f t="shared" si="8"/>
        <v>-48</v>
      </c>
      <c r="X69" s="527"/>
      <c r="Y69" s="528"/>
      <c r="Z69" s="528"/>
      <c r="AA69" s="528"/>
      <c r="AB69" s="528"/>
      <c r="AC69" s="528"/>
      <c r="AD69" s="528"/>
      <c r="AE69" s="528"/>
      <c r="AF69" s="529"/>
      <c r="AG69" s="163"/>
      <c r="AH69" s="116"/>
    </row>
    <row r="70" spans="1:34">
      <c r="A70" s="116"/>
      <c r="B70" s="121"/>
      <c r="P70" s="383" t="s">
        <v>2364</v>
      </c>
      <c r="Q70" s="386"/>
      <c r="R70" s="386"/>
      <c r="S70" s="386"/>
      <c r="T70" s="458">
        <f>COUNTIFS('2. Status Detalhe Campos FY24'!$H$7:$H$736,'1. Status Resumo FY24'!$P69,'2. Status Detalhe Campos FY24'!$C$7:$C$736,'1. Status Resumo FY24'!$G$43,'2. Status Detalhe Campos FY24'!$D$7:$D$736,"2. Campo",'2. Status Detalhe Campos FY24'!$U$7:$U$736,"*Novo Plano*")
+COUNTIFS('2. Status Detalhe Campos FY24'!$H$7:$H$736,'1. Status Resumo FY24'!$P69,'2. Status Detalhe Campos FY24'!$C$7:$C$736,'1. Status Resumo FY24'!$H$43,'2. Status Detalhe Campos FY24'!$D$7:$D$736,"2. Campo",'2. Status Detalhe Campos FY24'!$U$7:$U$736,"*Novo Plano*")</f>
        <v>0</v>
      </c>
      <c r="U70" s="458">
        <f>COUNTIFS('2. Status Detalhe Campos FY24'!$G$7:$G$736,'1. Status Resumo FY24'!$P68,'2. Status Detalhe Campos FY24'!$C$7:$C$736,'1. Status Resumo FY24'!$G$43,'2. Status Detalhe Campos FY24'!$D$7:$D$736,"2. Campo",'2. Status Detalhe Campos FY24'!$U$7:$U$736,"*Novo Plano*")
+COUNTIFS('2. Status Detalhe Campos FY24'!$G$7:$G$736,'1. Status Resumo FY24'!$P68,'2. Status Detalhe Campos FY24'!$C$7:$C$736,'1. Status Resumo FY24'!$H$43,'2. Status Detalhe Campos FY24'!$D$7:$D$736,"2. Campo",'2. Status Detalhe Campos FY24'!$U$7:$U$736,"*Novo Plano*")</f>
        <v>0</v>
      </c>
      <c r="V70" s="458">
        <f t="shared" si="8"/>
        <v>0</v>
      </c>
      <c r="X70" s="527"/>
      <c r="Y70" s="528"/>
      <c r="Z70" s="528"/>
      <c r="AA70" s="528"/>
      <c r="AB70" s="528"/>
      <c r="AC70" s="528"/>
      <c r="AD70" s="528"/>
      <c r="AE70" s="528"/>
      <c r="AF70" s="529"/>
      <c r="AG70" s="163"/>
      <c r="AH70" s="116"/>
    </row>
    <row r="71" spans="1:34">
      <c r="A71" s="116"/>
      <c r="B71" s="121"/>
      <c r="P71" s="381" t="s">
        <v>28</v>
      </c>
      <c r="Q71" s="381"/>
      <c r="R71" s="381"/>
      <c r="S71" s="381"/>
      <c r="T71" s="381">
        <f>COUNTIFS('2. Status Detalhe Campos FY24'!$H$7:$H$736,'1. Status Resumo FY24'!$P71,'2. Status Detalhe Campos FY24'!$C$7:$C$736,'1. Status Resumo FY24'!$G$43,'2. Status Detalhe Campos FY24'!$D$7:$D$736,"2. Campo")+COUNTIFS('2. Status Detalhe Campos FY24'!$H$7:$H$736,'1. Status Resumo FY24'!$P71,'2. Status Detalhe Campos FY24'!$C$7:$C$736,'1. Status Resumo FY24'!$H$43,'2. Status Detalhe Campos FY24'!$D$7:$D$736,"2. Campo")</f>
        <v>0</v>
      </c>
      <c r="U71" s="381">
        <f>COUNTIFS('2. Status Detalhe Campos FY24'!$G$7:$G$736,'1. Status Resumo FY24'!$P71,'2. Status Detalhe Campos FY24'!$C$7:$C$736,'1. Status Resumo FY24'!$G$43,'2. Status Detalhe Campos FY24'!$D$7:$D$736,"2. Campo")+COUNTIFS('2. Status Detalhe Campos FY24'!$G$7:$G$736,'1. Status Resumo FY24'!$P71,'2. Status Detalhe Campos FY24'!$C$7:$C$736,'1. Status Resumo FY24'!$H$43,'2. Status Detalhe Campos FY24'!$D$7:$D$736,"2. Campo")</f>
        <v>0</v>
      </c>
      <c r="V71" s="381">
        <f t="shared" si="8"/>
        <v>0</v>
      </c>
      <c r="X71" s="527"/>
      <c r="Y71" s="528"/>
      <c r="Z71" s="528"/>
      <c r="AA71" s="528"/>
      <c r="AB71" s="528"/>
      <c r="AC71" s="528"/>
      <c r="AD71" s="528"/>
      <c r="AE71" s="528"/>
      <c r="AF71" s="529"/>
      <c r="AG71" s="163"/>
      <c r="AH71" s="116"/>
    </row>
    <row r="72" spans="1:34">
      <c r="A72" s="116"/>
      <c r="B72" s="121"/>
      <c r="P72" s="383" t="s">
        <v>2365</v>
      </c>
      <c r="Q72" s="384"/>
      <c r="R72" s="384"/>
      <c r="S72" s="384"/>
      <c r="T72" s="457">
        <f>COUNTIFS('2. Status Detalhe Campos FY24'!$H$7:$H$736,'1. Status Resumo FY24'!$P71,'2. Status Detalhe Campos FY24'!$C$7:$C$736,'1. Status Resumo FY24'!$G$43,'2. Status Detalhe Campos FY24'!$D$7:$D$736,"2. Campo",'2. Status Detalhe Campos FY24'!$U$7:$U$736,"*Plano anterior*")
+COUNTIFS('2. Status Detalhe Campos FY24'!$H$7:$H$736,'1. Status Resumo FY24'!$P71,'2. Status Detalhe Campos FY24'!$C$7:$C$736,'1. Status Resumo FY24'!$H$43,'2. Status Detalhe Campos FY24'!$D$7:$D$736,"2. Campo",'2. Status Detalhe Campos FY24'!$U$7:$U$736,"*Plano anterior*")</f>
        <v>0</v>
      </c>
      <c r="U72" s="457">
        <f>COUNTIFS('2. Status Detalhe Campos FY24'!$G$7:$G$736,'1. Status Resumo FY24'!$P71,'2. Status Detalhe Campos FY24'!$C$7:$C$736,'1. Status Resumo FY24'!$G$43,'2. Status Detalhe Campos FY24'!$D$7:$D$736,"2. Campo",'2. Status Detalhe Campos FY24'!$U$7:$U$736,"*Plano anterior*")
+COUNTIFS('2. Status Detalhe Campos FY24'!$G$7:$G$736,'1. Status Resumo FY24'!$P71,'2. Status Detalhe Campos FY24'!$C$7:$C$736,'1. Status Resumo FY24'!$H$43,'2. Status Detalhe Campos FY24'!$D$7:$D$736,"2. Campo",'2. Status Detalhe Campos FY24'!$U$7:$U$736,"*Plano anterior*")</f>
        <v>0</v>
      </c>
      <c r="V72" s="457">
        <f t="shared" si="8"/>
        <v>0</v>
      </c>
      <c r="X72" s="527"/>
      <c r="Y72" s="528"/>
      <c r="Z72" s="528"/>
      <c r="AA72" s="528"/>
      <c r="AB72" s="528"/>
      <c r="AC72" s="528"/>
      <c r="AD72" s="528"/>
      <c r="AE72" s="528"/>
      <c r="AF72" s="529"/>
      <c r="AG72" s="163"/>
      <c r="AH72" s="116"/>
    </row>
    <row r="73" spans="1:34">
      <c r="A73" s="116"/>
      <c r="B73" s="121"/>
      <c r="P73" s="387" t="s">
        <v>2364</v>
      </c>
      <c r="Q73" s="388"/>
      <c r="R73" s="388"/>
      <c r="S73" s="388"/>
      <c r="T73" s="459">
        <f>COUNTIFS('2. Status Detalhe Campos FY24'!$H$7:$H$736,'1. Status Resumo FY24'!$P72,'2. Status Detalhe Campos FY24'!$C$7:$C$736,'1. Status Resumo FY24'!$G$43,'2. Status Detalhe Campos FY24'!$D$7:$D$736,"2. Campo",'2. Status Detalhe Campos FY24'!$U$7:$U$736,"*Novo Plano*")
+COUNTIFS('2. Status Detalhe Campos FY24'!$H$7:$H$736,'1. Status Resumo FY24'!$P72,'2. Status Detalhe Campos FY24'!$C$7:$C$736,'1. Status Resumo FY24'!$H$43,'2. Status Detalhe Campos FY24'!$D$7:$D$736,"2. Campo",'2. Status Detalhe Campos FY24'!$U$7:$U$736,"*Novo Plano*")</f>
        <v>0</v>
      </c>
      <c r="U73" s="459">
        <f>COUNTIFS('2. Status Detalhe Campos FY24'!$G$7:$G$736,'1. Status Resumo FY24'!$P71,'2. Status Detalhe Campos FY24'!$C$7:$C$736,'1. Status Resumo FY24'!$G$43,'2. Status Detalhe Campos FY24'!$D$7:$D$736,"2. Campo",'2. Status Detalhe Campos FY24'!$U$7:$U$736,"*Novo Plano*")
+COUNTIFS('2. Status Detalhe Campos FY24'!$G$7:$G$736,'1. Status Resumo FY24'!$P71,'2. Status Detalhe Campos FY24'!$C$7:$C$736,'1. Status Resumo FY24'!$H$43,'2. Status Detalhe Campos FY24'!$D$7:$D$736,"2. Campo",'2. Status Detalhe Campos FY24'!$U$7:$U$736,"*Novo Plano*")</f>
        <v>0</v>
      </c>
      <c r="V73" s="459">
        <f t="shared" si="8"/>
        <v>0</v>
      </c>
      <c r="X73" s="527"/>
      <c r="Y73" s="528"/>
      <c r="Z73" s="528"/>
      <c r="AA73" s="528"/>
      <c r="AB73" s="528"/>
      <c r="AC73" s="528"/>
      <c r="AD73" s="528"/>
      <c r="AE73" s="528"/>
      <c r="AF73" s="529"/>
      <c r="AG73" s="163"/>
      <c r="AH73" s="116"/>
    </row>
    <row r="74" spans="1:34">
      <c r="A74" s="116"/>
      <c r="B74" s="121"/>
      <c r="P74" s="127" t="s">
        <v>2334</v>
      </c>
      <c r="T74" s="127">
        <f>+SUM(T47,T50,T53,T59,T62,T65,T68,T71,T56)</f>
        <v>204</v>
      </c>
      <c r="U74" s="127">
        <f>+SUM(U47,U50,U53,U59,U62,U65,U68,U71,U56)</f>
        <v>161</v>
      </c>
      <c r="V74" s="127">
        <f>+U74-T74</f>
        <v>-43</v>
      </c>
      <c r="X74" s="527"/>
      <c r="Y74" s="528"/>
      <c r="Z74" s="528"/>
      <c r="AA74" s="528"/>
      <c r="AB74" s="528"/>
      <c r="AC74" s="528"/>
      <c r="AD74" s="528"/>
      <c r="AE74" s="528"/>
      <c r="AF74" s="529"/>
      <c r="AG74" s="163"/>
      <c r="AH74" s="116"/>
    </row>
    <row r="75" spans="1:34">
      <c r="A75" s="116"/>
      <c r="B75" s="121"/>
      <c r="P75" s="389" t="s">
        <v>2365</v>
      </c>
      <c r="T75" s="460">
        <f>+SUM(T48,T51,T54,T57,T60,T63,T66,T69,T72)</f>
        <v>204</v>
      </c>
      <c r="U75" s="460">
        <f>+SUM(U48,U51,U54,U57,U60,U63,U66,U69,U72)</f>
        <v>160</v>
      </c>
      <c r="V75" s="460">
        <f>+U75-T75</f>
        <v>-44</v>
      </c>
      <c r="X75" s="527"/>
      <c r="Y75" s="528"/>
      <c r="Z75" s="528"/>
      <c r="AA75" s="528"/>
      <c r="AB75" s="528"/>
      <c r="AC75" s="528"/>
      <c r="AD75" s="528"/>
      <c r="AE75" s="528"/>
      <c r="AF75" s="529"/>
      <c r="AG75" s="163"/>
      <c r="AH75" s="116"/>
    </row>
    <row r="76" spans="1:34">
      <c r="A76" s="116"/>
      <c r="B76" s="121"/>
      <c r="P76" s="390" t="s">
        <v>2364</v>
      </c>
      <c r="Q76" s="130"/>
      <c r="R76" s="130"/>
      <c r="S76" s="130"/>
      <c r="T76" s="461">
        <f>+SUM(T49,T52,T55,T58,T61,T64,T67,T70,T73)</f>
        <v>0</v>
      </c>
      <c r="U76" s="461">
        <f>+SUM(U49,U52,U55,U58,U61,U64,U67,U70,U73)</f>
        <v>0</v>
      </c>
      <c r="V76" s="461">
        <f>+U76-T76</f>
        <v>0</v>
      </c>
      <c r="X76" s="527"/>
      <c r="Y76" s="528"/>
      <c r="Z76" s="528"/>
      <c r="AA76" s="528"/>
      <c r="AB76" s="528"/>
      <c r="AC76" s="528"/>
      <c r="AD76" s="528"/>
      <c r="AE76" s="528"/>
      <c r="AF76" s="529"/>
      <c r="AG76" s="163"/>
      <c r="AH76" s="116"/>
    </row>
    <row r="77" spans="1:34">
      <c r="A77" s="116"/>
      <c r="B77" s="121"/>
      <c r="T77" s="127"/>
      <c r="U77" s="127"/>
      <c r="X77" s="527"/>
      <c r="Y77" s="528"/>
      <c r="Z77" s="528"/>
      <c r="AA77" s="528"/>
      <c r="AB77" s="528"/>
      <c r="AC77" s="528"/>
      <c r="AD77" s="528"/>
      <c r="AE77" s="528"/>
      <c r="AF77" s="529"/>
      <c r="AG77" s="163"/>
      <c r="AH77" s="116"/>
    </row>
    <row r="78" spans="1:34">
      <c r="A78" s="116"/>
      <c r="B78" s="121"/>
      <c r="G78" s="129" t="s">
        <v>617</v>
      </c>
      <c r="H78" s="130"/>
      <c r="I78" s="130"/>
      <c r="J78" s="130"/>
      <c r="K78" s="130"/>
      <c r="L78" s="130"/>
      <c r="M78" s="130"/>
      <c r="P78" s="129" t="s">
        <v>618</v>
      </c>
      <c r="Q78" s="130"/>
      <c r="R78" s="130"/>
      <c r="S78" s="130"/>
      <c r="T78" s="130"/>
      <c r="U78" s="130"/>
      <c r="V78" s="130"/>
      <c r="X78" s="527"/>
      <c r="Y78" s="528"/>
      <c r="Z78" s="528"/>
      <c r="AA78" s="528"/>
      <c r="AB78" s="528"/>
      <c r="AC78" s="528"/>
      <c r="AD78" s="528"/>
      <c r="AE78" s="528"/>
      <c r="AF78" s="529"/>
      <c r="AG78" s="163"/>
      <c r="AH78" s="116"/>
    </row>
    <row r="79" spans="1:34">
      <c r="A79" s="116"/>
      <c r="B79" s="121"/>
      <c r="F79" s="159" t="s">
        <v>619</v>
      </c>
      <c r="G79" s="25" t="s">
        <v>620</v>
      </c>
      <c r="L79" s="161" t="s">
        <v>621</v>
      </c>
      <c r="O79" s="159" t="s">
        <v>619</v>
      </c>
      <c r="P79" s="25" t="s">
        <v>622</v>
      </c>
      <c r="T79" s="161" t="s">
        <v>621</v>
      </c>
      <c r="X79" s="527"/>
      <c r="Y79" s="528"/>
      <c r="Z79" s="528"/>
      <c r="AA79" s="528"/>
      <c r="AB79" s="528"/>
      <c r="AC79" s="528"/>
      <c r="AD79" s="528"/>
      <c r="AE79" s="528"/>
      <c r="AF79" s="529"/>
      <c r="AG79" s="163"/>
      <c r="AH79" s="116"/>
    </row>
    <row r="80" spans="1:34">
      <c r="A80" s="116"/>
      <c r="B80" s="121"/>
      <c r="F80" s="159" t="s">
        <v>619</v>
      </c>
      <c r="G80" s="25" t="s">
        <v>623</v>
      </c>
      <c r="L80" s="161" t="s">
        <v>621</v>
      </c>
      <c r="O80" s="159" t="s">
        <v>619</v>
      </c>
      <c r="P80" s="25" t="s">
        <v>624</v>
      </c>
      <c r="T80" s="161" t="s">
        <v>621</v>
      </c>
      <c r="X80" s="527"/>
      <c r="Y80" s="528"/>
      <c r="Z80" s="528"/>
      <c r="AA80" s="528"/>
      <c r="AB80" s="528"/>
      <c r="AC80" s="528"/>
      <c r="AD80" s="528"/>
      <c r="AE80" s="528"/>
      <c r="AF80" s="529"/>
      <c r="AG80" s="163"/>
      <c r="AH80" s="116"/>
    </row>
    <row r="81" spans="1:34">
      <c r="A81" s="116"/>
      <c r="B81" s="121"/>
      <c r="F81" s="159" t="s">
        <v>619</v>
      </c>
      <c r="G81" s="25" t="s">
        <v>625</v>
      </c>
      <c r="L81" s="161" t="s">
        <v>621</v>
      </c>
      <c r="O81" s="159" t="s">
        <v>619</v>
      </c>
      <c r="P81" s="25" t="s">
        <v>626</v>
      </c>
      <c r="T81" s="164" t="s">
        <v>627</v>
      </c>
      <c r="X81" s="527"/>
      <c r="Y81" s="528"/>
      <c r="Z81" s="528"/>
      <c r="AA81" s="528"/>
      <c r="AB81" s="528"/>
      <c r="AC81" s="528"/>
      <c r="AD81" s="528"/>
      <c r="AE81" s="528"/>
      <c r="AF81" s="529"/>
      <c r="AG81" s="163"/>
      <c r="AH81" s="116"/>
    </row>
    <row r="82" spans="1:34">
      <c r="A82" s="116"/>
      <c r="B82" s="121"/>
      <c r="F82" s="159" t="s">
        <v>619</v>
      </c>
      <c r="G82" s="25" t="s">
        <v>628</v>
      </c>
      <c r="L82" s="161" t="s">
        <v>621</v>
      </c>
      <c r="O82" s="159"/>
      <c r="T82" s="164"/>
      <c r="X82" s="527"/>
      <c r="Y82" s="528"/>
      <c r="Z82" s="528"/>
      <c r="AA82" s="528"/>
      <c r="AB82" s="528"/>
      <c r="AC82" s="528"/>
      <c r="AD82" s="528"/>
      <c r="AE82" s="528"/>
      <c r="AF82" s="529"/>
      <c r="AG82" s="163"/>
      <c r="AH82" s="116"/>
    </row>
    <row r="83" spans="1:34">
      <c r="A83" s="116"/>
      <c r="B83" s="121"/>
      <c r="F83" s="159" t="s">
        <v>619</v>
      </c>
      <c r="G83" s="25" t="s">
        <v>629</v>
      </c>
      <c r="L83" s="165" t="s">
        <v>2324</v>
      </c>
      <c r="O83" s="159"/>
      <c r="T83" s="164"/>
      <c r="X83" s="527"/>
      <c r="Y83" s="528"/>
      <c r="Z83" s="528"/>
      <c r="AA83" s="528"/>
      <c r="AB83" s="528"/>
      <c r="AC83" s="528"/>
      <c r="AD83" s="528"/>
      <c r="AE83" s="528"/>
      <c r="AF83" s="529"/>
      <c r="AG83" s="163"/>
      <c r="AH83" s="116"/>
    </row>
    <row r="84" spans="1:34">
      <c r="A84" s="116"/>
      <c r="B84" s="121"/>
      <c r="F84" s="159" t="s">
        <v>619</v>
      </c>
      <c r="G84" s="25" t="s">
        <v>630</v>
      </c>
      <c r="L84" s="165" t="s">
        <v>2324</v>
      </c>
      <c r="O84" s="159"/>
      <c r="T84" s="161"/>
      <c r="X84" s="527"/>
      <c r="Y84" s="528"/>
      <c r="Z84" s="528"/>
      <c r="AA84" s="528"/>
      <c r="AB84" s="528"/>
      <c r="AC84" s="528"/>
      <c r="AD84" s="528"/>
      <c r="AE84" s="528"/>
      <c r="AF84" s="529"/>
      <c r="AG84" s="163"/>
      <c r="AH84" s="116"/>
    </row>
    <row r="85" spans="1:34">
      <c r="A85" s="116"/>
      <c r="B85" s="121"/>
      <c r="O85" s="159"/>
      <c r="X85" s="530"/>
      <c r="Y85" s="531"/>
      <c r="Z85" s="531"/>
      <c r="AA85" s="531"/>
      <c r="AB85" s="531"/>
      <c r="AC85" s="531"/>
      <c r="AD85" s="531"/>
      <c r="AE85" s="531"/>
      <c r="AF85" s="532"/>
      <c r="AG85" s="163"/>
      <c r="AH85" s="116"/>
    </row>
    <row r="86" spans="1:3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3">
      <c r="A88" s="116"/>
      <c r="B88" s="126" t="s">
        <v>2336</v>
      </c>
      <c r="C88" s="116"/>
      <c r="D88" s="116"/>
      <c r="E88" s="116"/>
      <c r="F88" s="116"/>
      <c r="G88" s="128" t="s">
        <v>181</v>
      </c>
      <c r="H88" s="128" t="s">
        <v>310</v>
      </c>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5.1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c r="A91" s="116"/>
      <c r="B91" s="121"/>
      <c r="C91" s="154" t="s">
        <v>606</v>
      </c>
      <c r="G91" s="154" t="s">
        <v>607</v>
      </c>
      <c r="P91" s="129" t="s">
        <v>608</v>
      </c>
      <c r="Q91" s="130"/>
      <c r="R91" s="129"/>
      <c r="S91" s="130"/>
      <c r="T91" s="131">
        <f>T46</f>
        <v>45695</v>
      </c>
      <c r="U91" s="131">
        <f>U46</f>
        <v>45702</v>
      </c>
      <c r="V91" s="132" t="s">
        <v>609</v>
      </c>
      <c r="X91" s="155" t="s">
        <v>610</v>
      </c>
      <c r="AG91" s="122"/>
      <c r="AH91" s="116"/>
    </row>
    <row r="92" spans="1:34" ht="17.899999999999999" customHeight="1">
      <c r="A92" s="116"/>
      <c r="B92" s="121"/>
      <c r="P92" s="382" t="s">
        <v>611</v>
      </c>
      <c r="Q92" s="382"/>
      <c r="R92" s="382"/>
      <c r="S92" s="382"/>
      <c r="T92" s="382">
        <f>COUNTIFS('2. Status Detalhe Campos FY24'!$H$7:$H$736,'1. Status Resumo FY24'!$P92,'2. Status Detalhe Campos FY24'!$C$7:$C$736,'1. Status Resumo FY24'!$G$88,'2. Status Detalhe Campos FY24'!$D$7:$D$736,"2. Campo")+COUNTIFS('2. Status Detalhe Campos FY24'!$H$7:$H$736,'1. Status Resumo FY24'!$P92,'2. Status Detalhe Campos FY24'!$C$7:$C$736,'1. Status Resumo FY24'!$H$88,'2. Status Detalhe Campos FY24'!$D$7:$D$736,"2. Campo")</f>
        <v>16</v>
      </c>
      <c r="U92" s="382">
        <f>COUNTIFS('2. Status Detalhe Campos FY24'!$G$7:$G$736,'1. Status Resumo FY24'!$P92,'2. Status Detalhe Campos FY24'!$C$7:$C$736,'1. Status Resumo FY24'!$G$88,'2. Status Detalhe Campos FY24'!$D$7:$D$736,"2. Campo")+COUNTIFS('2. Status Detalhe Campos FY24'!$G$7:$G$736,'1. Status Resumo FY24'!$P92,'2. Status Detalhe Campos FY24'!$C$7:$C$736,'1. Status Resumo FY24'!$H$88,'2. Status Detalhe Campos FY24'!$D$7:$D$736,"2. Campo")</f>
        <v>16</v>
      </c>
      <c r="V92" s="382">
        <f t="shared" ref="V92:V118" si="9">U92-T92</f>
        <v>0</v>
      </c>
      <c r="W92" s="156"/>
      <c r="X92" s="536" t="s">
        <v>2427</v>
      </c>
      <c r="Y92" s="537"/>
      <c r="Z92" s="537"/>
      <c r="AA92" s="537"/>
      <c r="AB92" s="537"/>
      <c r="AC92" s="537"/>
      <c r="AD92" s="537"/>
      <c r="AE92" s="537"/>
      <c r="AF92" s="538"/>
      <c r="AG92" s="157" t="s">
        <v>631</v>
      </c>
      <c r="AH92" s="116"/>
    </row>
    <row r="93" spans="1:34" ht="17.899999999999999" customHeight="1">
      <c r="A93" s="116"/>
      <c r="B93" s="121"/>
      <c r="P93" s="383" t="s">
        <v>2374</v>
      </c>
      <c r="Q93" s="384"/>
      <c r="R93" s="384"/>
      <c r="S93" s="384"/>
      <c r="T93" s="457">
        <f>COUNTIFS('2. Status Detalhe Campos FY24'!$H$7:$H$736,'1. Status Resumo FY24'!$P92,'2. Status Detalhe Campos FY24'!$C$7:$C$736,'1. Status Resumo FY24'!$G$88,'2. Status Detalhe Campos FY24'!$D$7:$D$736,"2. Campo",'2. Status Detalhe Campos FY24'!$U$7:$U$736,"*Plano anterior*")
+COUNTIFS('2. Status Detalhe Campos FY24'!$H$7:$H$736,'1. Status Resumo FY24'!$P92,'2. Status Detalhe Campos FY24'!$C$7:$C$736,'1. Status Resumo FY24'!$H$88,'2. Status Detalhe Campos FY24'!$D$7:$D$736,"2. Campo",'2. Status Detalhe Campos FY24'!$U$7:$U$736,"*Plano anterior*")</f>
        <v>16</v>
      </c>
      <c r="U93" s="457">
        <f>COUNTIFS('2. Status Detalhe Campos FY24'!$G$7:$G$736,'1. Status Resumo FY24'!$P92,'2. Status Detalhe Campos FY24'!$C$7:$C$736,'1. Status Resumo FY24'!$G$88,'2. Status Detalhe Campos FY24'!$D$7:$D$736,"2. Campo",'2. Status Detalhe Campos FY24'!$U$7:$U$736,"*Plano anterior*")
+COUNTIFS('2. Status Detalhe Campos FY24'!$G$7:$G$736,'1. Status Resumo FY24'!$P92,'2. Status Detalhe Campos FY24'!$C$7:$C$736,'1. Status Resumo FY24'!$H$88,'2. Status Detalhe Campos FY24'!$D$7:$D$736,"2. Campo",'2. Status Detalhe Campos FY24'!$U$7:$U$736,"*Plano anterior*")</f>
        <v>16</v>
      </c>
      <c r="V93" s="457">
        <f t="shared" si="9"/>
        <v>0</v>
      </c>
      <c r="W93" s="156"/>
      <c r="X93" s="539"/>
      <c r="Y93" s="540"/>
      <c r="Z93" s="540"/>
      <c r="AA93" s="540"/>
      <c r="AB93" s="540"/>
      <c r="AC93" s="540"/>
      <c r="AD93" s="540"/>
      <c r="AE93" s="540"/>
      <c r="AF93" s="541"/>
      <c r="AG93" s="157"/>
      <c r="AH93" s="116"/>
    </row>
    <row r="94" spans="1:34" ht="17.25" customHeight="1">
      <c r="A94" s="116"/>
      <c r="B94" s="121"/>
      <c r="P94" s="383" t="s">
        <v>2364</v>
      </c>
      <c r="Q94" s="384"/>
      <c r="R94" s="384"/>
      <c r="S94" s="384"/>
      <c r="T94" s="457">
        <f>COUNTIFS('2. Status Detalhe Campos FY24'!$H$7:$H$736,'1. Status Resumo FY24'!$P92,'2. Status Detalhe Campos FY24'!$C$7:$C$736,'1. Status Resumo FY24'!$G$88,'2. Status Detalhe Campos FY24'!$D$7:$D$736,"2. Campo",'2. Status Detalhe Campos FY24'!$U$7:$U$736,"*Novo Plano*")
+COUNTIFS('2. Status Detalhe Campos FY24'!$H$7:$H$736,'1. Status Resumo FY24'!$P92,'2. Status Detalhe Campos FY24'!$C$7:$C$736,'1. Status Resumo FY24'!$H$88,'2. Status Detalhe Campos FY24'!$D$7:$D$736,"2. Campo",'2. Status Detalhe Campos FY24'!$U$7:$U$736,"*Novo Plano*")</f>
        <v>0</v>
      </c>
      <c r="U94" s="457">
        <f>COUNTIFS('2. Status Detalhe Campos FY24'!$G$7:$G$736,'1. Status Resumo FY24'!$P92,'2. Status Detalhe Campos FY24'!$C$7:$C$736,'1. Status Resumo FY24'!$G$88,'2. Status Detalhe Campos FY24'!$D$7:$D$736,"2. Campo",'2. Status Detalhe Campos FY24'!$U$7:$U$736,"*Novo Plano*")
+COUNTIFS('2. Status Detalhe Campos FY24'!$G$7:$G$736,'1. Status Resumo FY24'!$P92,'2. Status Detalhe Campos FY24'!$C$7:$C$736,'1. Status Resumo FY24'!$H$88,'2. Status Detalhe Campos FY24'!$D$7:$D$736,"2. Campo",'2. Status Detalhe Campos FY24'!$U$7:$U$736,"*Novo Plano*")</f>
        <v>0</v>
      </c>
      <c r="V94" s="457">
        <f t="shared" si="9"/>
        <v>0</v>
      </c>
      <c r="W94" s="156"/>
      <c r="X94" s="539"/>
      <c r="Y94" s="540"/>
      <c r="Z94" s="540"/>
      <c r="AA94" s="540"/>
      <c r="AB94" s="540"/>
      <c r="AC94" s="540"/>
      <c r="AD94" s="540"/>
      <c r="AE94" s="540"/>
      <c r="AF94" s="541"/>
      <c r="AG94" s="157"/>
      <c r="AH94" s="116"/>
    </row>
    <row r="95" spans="1:34">
      <c r="A95" s="116"/>
      <c r="B95" s="121"/>
      <c r="P95" s="381" t="s">
        <v>612</v>
      </c>
      <c r="Q95" s="381"/>
      <c r="R95" s="381"/>
      <c r="S95" s="381"/>
      <c r="T95" s="381">
        <f>COUNTIFS('2. Status Detalhe Campos FY24'!$H$7:$H$736,'1. Status Resumo FY24'!$P95,'2. Status Detalhe Campos FY24'!$C$7:$C$736,'1. Status Resumo FY24'!$G$88,'2. Status Detalhe Campos FY24'!$D$7:$D$736,"2. Campo")+COUNTIFS('2. Status Detalhe Campos FY24'!$H$7:$H$736,'1. Status Resumo FY24'!$P95,'2. Status Detalhe Campos FY24'!$C$7:$C$736,'1. Status Resumo FY24'!$H$88,'2. Status Detalhe Campos FY24'!$D$7:$D$736,"2. Campo")</f>
        <v>185</v>
      </c>
      <c r="U95" s="381">
        <f>COUNTIFS('2. Status Detalhe Campos FY24'!$G$7:$G$736,'1. Status Resumo FY24'!$P95,'2. Status Detalhe Campos FY24'!$C$7:$C$736,'1. Status Resumo FY24'!$G$88,'2. Status Detalhe Campos FY24'!$D$7:$D$736,"2. Campo")+COUNTIFS('2. Status Detalhe Campos FY24'!$G$7:$G$736,'1. Status Resumo FY24'!$P95,'2. Status Detalhe Campos FY24'!$C$7:$C$736,'1. Status Resumo FY24'!$H$88,'2. Status Detalhe Campos FY24'!$D$7:$D$736,"2. Campo")</f>
        <v>204</v>
      </c>
      <c r="V95" s="381">
        <f t="shared" si="9"/>
        <v>19</v>
      </c>
      <c r="W95" s="156"/>
      <c r="X95" s="539"/>
      <c r="Y95" s="540"/>
      <c r="Z95" s="540"/>
      <c r="AA95" s="540"/>
      <c r="AB95" s="540"/>
      <c r="AC95" s="540"/>
      <c r="AD95" s="540"/>
      <c r="AE95" s="540"/>
      <c r="AF95" s="541"/>
      <c r="AG95" s="157"/>
      <c r="AH95" s="116"/>
    </row>
    <row r="96" spans="1:34">
      <c r="A96" s="116"/>
      <c r="B96" s="121"/>
      <c r="P96" s="383" t="s">
        <v>2374</v>
      </c>
      <c r="Q96" s="384"/>
      <c r="R96" s="384"/>
      <c r="S96" s="384"/>
      <c r="T96" s="457">
        <f>COUNTIFS('2. Status Detalhe Campos FY24'!$H$7:$H$736,'1. Status Resumo FY24'!$P95,'2. Status Detalhe Campos FY24'!$C$7:$C$736,'1. Status Resumo FY24'!$G$88,'2. Status Detalhe Campos FY24'!$D$7:$D$736,"2. Campo",'2. Status Detalhe Campos FY24'!$U$7:$U$736,"*Plano anterior*")
+COUNTIFS('2. Status Detalhe Campos FY24'!$H$7:$H$736,'1. Status Resumo FY24'!$P95,'2. Status Detalhe Campos FY24'!$C$7:$C$736,'1. Status Resumo FY24'!$H$88,'2. Status Detalhe Campos FY24'!$D$7:$D$736,"2. Campo",'2. Status Detalhe Campos FY24'!$U$7:$U$736,"*Plano anterior*")</f>
        <v>185</v>
      </c>
      <c r="U96" s="457">
        <f>COUNTIFS('2. Status Detalhe Campos FY24'!$G$7:$G$736,'1. Status Resumo FY24'!$P95,'2. Status Detalhe Campos FY24'!$C$7:$C$736,'1. Status Resumo FY24'!$G$88,'2. Status Detalhe Campos FY24'!$D$7:$D$736,"2. Campo",'2. Status Detalhe Campos FY24'!$U$7:$U$736,"*Plano anterior*")
+COUNTIFS('2. Status Detalhe Campos FY24'!$G$7:$G$736,'1. Status Resumo FY24'!$P95,'2. Status Detalhe Campos FY24'!$C$7:$C$736,'1. Status Resumo FY24'!$H$88,'2. Status Detalhe Campos FY24'!$D$7:$D$736,"2. Campo",'2. Status Detalhe Campos FY24'!$U$7:$U$736,"*Plano anterior*")</f>
        <v>184</v>
      </c>
      <c r="V96" s="457">
        <f t="shared" si="9"/>
        <v>-1</v>
      </c>
      <c r="W96" s="156"/>
      <c r="X96" s="539"/>
      <c r="Y96" s="540"/>
      <c r="Z96" s="540"/>
      <c r="AA96" s="540"/>
      <c r="AB96" s="540"/>
      <c r="AC96" s="540"/>
      <c r="AD96" s="540"/>
      <c r="AE96" s="540"/>
      <c r="AF96" s="541"/>
      <c r="AG96" s="157"/>
      <c r="AH96" s="116"/>
    </row>
    <row r="97" spans="1:34">
      <c r="A97" s="116"/>
      <c r="B97" s="121"/>
      <c r="P97" s="383" t="s">
        <v>2364</v>
      </c>
      <c r="Q97" s="386"/>
      <c r="R97" s="386"/>
      <c r="S97" s="386"/>
      <c r="T97" s="458">
        <f>COUNTIFS('2. Status Detalhe Campos FY24'!$H$7:$H$736,'1. Status Resumo FY24'!$P95,'2. Status Detalhe Campos FY24'!$C$7:$C$736,'1. Status Resumo FY24'!$G$88,'2. Status Detalhe Campos FY24'!$D$7:$D$736,"2. Campo",'2. Status Detalhe Campos FY24'!$U$7:$U$736,"*Novo Plano*")
+COUNTIFS('2. Status Detalhe Campos FY24'!$H$7:$H$736,'1. Status Resumo FY24'!$P95,'2. Status Detalhe Campos FY24'!$C$7:$C$736,'1. Status Resumo FY24'!$H$88,'2. Status Detalhe Campos FY24'!$D$7:$D$736,"2. Campo",'2. Status Detalhe Campos FY24'!$U$7:$U$736,"*Novo Plano*")</f>
        <v>0</v>
      </c>
      <c r="U97" s="458">
        <f>COUNTIFS('2. Status Detalhe Campos FY24'!$G$7:$G$736,'1. Status Resumo FY24'!$P95,'2. Status Detalhe Campos FY24'!$C$7:$C$736,'1. Status Resumo FY24'!$G$88,'2. Status Detalhe Campos FY24'!$D$7:$D$736,"2. Campo",'2. Status Detalhe Campos FY24'!$U$7:$U$736,"*Novo Plano*")
+COUNTIFS('2. Status Detalhe Campos FY24'!$G$7:$G$736,'1. Status Resumo FY24'!$P95,'2. Status Detalhe Campos FY24'!$C$7:$C$736,'1. Status Resumo FY24'!$H$88,'2. Status Detalhe Campos FY24'!$D$7:$D$736,"2. Campo",'2. Status Detalhe Campos FY24'!$U$7:$U$736,"*Novo Plano*")</f>
        <v>20</v>
      </c>
      <c r="V97" s="458">
        <f t="shared" si="9"/>
        <v>20</v>
      </c>
      <c r="W97" s="156"/>
      <c r="X97" s="539"/>
      <c r="Y97" s="540"/>
      <c r="Z97" s="540"/>
      <c r="AA97" s="540"/>
      <c r="AB97" s="540"/>
      <c r="AC97" s="540"/>
      <c r="AD97" s="540"/>
      <c r="AE97" s="540"/>
      <c r="AF97" s="541"/>
      <c r="AG97" s="157"/>
      <c r="AH97" s="116"/>
    </row>
    <row r="98" spans="1:34">
      <c r="A98" s="116"/>
      <c r="B98" s="121"/>
      <c r="P98" s="381" t="s">
        <v>1846</v>
      </c>
      <c r="Q98" s="381"/>
      <c r="R98" s="381"/>
      <c r="S98" s="381"/>
      <c r="T98" s="381">
        <f>COUNTIFS('2. Status Detalhe Campos FY24'!$H$7:$H$736,'1. Status Resumo FY24'!$P98,'2. Status Detalhe Campos FY24'!$C$7:$C$736,'1. Status Resumo FY24'!$G$88,'2. Status Detalhe Campos FY24'!$D$7:$D$736,"2. Campo")+COUNTIFS('2. Status Detalhe Campos FY24'!$H$7:$H$736,'1. Status Resumo FY24'!$P98,'2. Status Detalhe Campos FY24'!$C$7:$C$736,'1. Status Resumo FY24'!$H$88,'2. Status Detalhe Campos FY24'!$D$7:$D$736,"2. Campo")</f>
        <v>26</v>
      </c>
      <c r="U98" s="381">
        <f>COUNTIFS('2. Status Detalhe Campos FY24'!$G$7:$G$736,'1. Status Resumo FY24'!$P98,'2. Status Detalhe Campos FY24'!$C$7:$C$736,'1. Status Resumo FY24'!$G$88,'2. Status Detalhe Campos FY24'!$D$7:$D$736,"2. Campo")+COUNTIFS('2. Status Detalhe Campos FY24'!$G$7:$G$736,'1. Status Resumo FY24'!$P98,'2. Status Detalhe Campos FY24'!$C$7:$C$736,'1. Status Resumo FY24'!$H$88,'2. Status Detalhe Campos FY24'!$D$7:$D$736,"2. Campo")</f>
        <v>6</v>
      </c>
      <c r="V98" s="381">
        <f t="shared" si="9"/>
        <v>-20</v>
      </c>
      <c r="W98" s="156"/>
      <c r="X98" s="539"/>
      <c r="Y98" s="540"/>
      <c r="Z98" s="540"/>
      <c r="AA98" s="540"/>
      <c r="AB98" s="540"/>
      <c r="AC98" s="540"/>
      <c r="AD98" s="540"/>
      <c r="AE98" s="540"/>
      <c r="AF98" s="541"/>
      <c r="AG98" s="157"/>
      <c r="AH98" s="116"/>
    </row>
    <row r="99" spans="1:34">
      <c r="A99" s="116"/>
      <c r="B99" s="121"/>
      <c r="P99" s="383" t="s">
        <v>2374</v>
      </c>
      <c r="Q99" s="384"/>
      <c r="R99" s="384"/>
      <c r="S99" s="384"/>
      <c r="T99" s="457">
        <f>COUNTIFS('2. Status Detalhe Campos FY24'!$H$7:$H$736,'1. Status Resumo FY24'!$P98,'2. Status Detalhe Campos FY24'!$C$7:$C$736,'1. Status Resumo FY24'!$G$88,'2. Status Detalhe Campos FY24'!$D$7:$D$736,"2. Campo",'2. Status Detalhe Campos FY24'!$U$7:$U$736,"*Plano anterior*")
+COUNTIFS('2. Status Detalhe Campos FY24'!$H$7:$H$736,'1. Status Resumo FY24'!$P98,'2. Status Detalhe Campos FY24'!$C$7:$C$736,'1. Status Resumo FY24'!$H$88,'2. Status Detalhe Campos FY24'!$D$7:$D$736,"2. Campo",'2. Status Detalhe Campos FY24'!$U$7:$U$736,"*Plano anterior*")</f>
        <v>6</v>
      </c>
      <c r="U99" s="457">
        <f>COUNTIFS('2. Status Detalhe Campos FY24'!$G$7:$G$736,'1. Status Resumo FY24'!$P98,'2. Status Detalhe Campos FY24'!$C$7:$C$736,'1. Status Resumo FY24'!$G$88,'2. Status Detalhe Campos FY24'!$D$7:$D$736,"2. Campo",'2. Status Detalhe Campos FY24'!$U$7:$U$736,"*Plano anterior*")
+COUNTIFS('2. Status Detalhe Campos FY24'!$G$7:$G$736,'1. Status Resumo FY24'!$P98,'2. Status Detalhe Campos FY24'!$C$7:$C$736,'1. Status Resumo FY24'!$H$88,'2. Status Detalhe Campos FY24'!$D$7:$D$736,"2. Campo",'2. Status Detalhe Campos FY24'!$U$7:$U$736,"*Plano anterior*")</f>
        <v>6</v>
      </c>
      <c r="V99" s="457">
        <f t="shared" si="9"/>
        <v>0</v>
      </c>
      <c r="W99" s="156"/>
      <c r="X99" s="539"/>
      <c r="Y99" s="540"/>
      <c r="Z99" s="540"/>
      <c r="AA99" s="540"/>
      <c r="AB99" s="540"/>
      <c r="AC99" s="540"/>
      <c r="AD99" s="540"/>
      <c r="AE99" s="540"/>
      <c r="AF99" s="541"/>
      <c r="AG99" s="157"/>
      <c r="AH99" s="116"/>
    </row>
    <row r="100" spans="1:34">
      <c r="A100" s="116"/>
      <c r="B100" s="121"/>
      <c r="P100" s="383" t="s">
        <v>2364</v>
      </c>
      <c r="Q100" s="386"/>
      <c r="R100" s="386"/>
      <c r="S100" s="386"/>
      <c r="T100" s="458">
        <f>COUNTIFS('2. Status Detalhe Campos FY24'!$H$7:$H$736,'1. Status Resumo FY24'!$P98,'2. Status Detalhe Campos FY24'!$C$7:$C$736,'1. Status Resumo FY24'!$G$88,'2. Status Detalhe Campos FY24'!$D$7:$D$736,"2. Campo",'2. Status Detalhe Campos FY24'!$U$7:$U$736,"*Novo Plano*")
+COUNTIFS('2. Status Detalhe Campos FY24'!$H$7:$H$736,'1. Status Resumo FY24'!$P98,'2. Status Detalhe Campos FY24'!$C$7:$C$736,'1. Status Resumo FY24'!$H$88,'2. Status Detalhe Campos FY24'!$D$7:$D$736,"2. Campo",'2. Status Detalhe Campos FY24'!$U$7:$U$736,"*Novo Plano*")</f>
        <v>20</v>
      </c>
      <c r="U100" s="458">
        <f>COUNTIFS('2. Status Detalhe Campos FY24'!$G$7:$G$736,'1. Status Resumo FY24'!$P98,'2. Status Detalhe Campos FY24'!$C$7:$C$736,'1. Status Resumo FY24'!$G$88,'2. Status Detalhe Campos FY24'!$D$7:$D$736,"2. Campo",'2. Status Detalhe Campos FY24'!$U$7:$U$736,"*Novo Plano*")
+COUNTIFS('2. Status Detalhe Campos FY24'!$G$7:$G$736,'1. Status Resumo FY24'!$P98,'2. Status Detalhe Campos FY24'!$C$7:$C$736,'1. Status Resumo FY24'!$H$88,'2. Status Detalhe Campos FY24'!$D$7:$D$736,"2. Campo",'2. Status Detalhe Campos FY24'!$U$7:$U$736,"*Novo Plano*")</f>
        <v>0</v>
      </c>
      <c r="V100" s="458">
        <f t="shared" si="9"/>
        <v>-20</v>
      </c>
      <c r="W100" s="156"/>
      <c r="X100" s="539"/>
      <c r="Y100" s="540"/>
      <c r="Z100" s="540"/>
      <c r="AA100" s="540"/>
      <c r="AB100" s="540"/>
      <c r="AC100" s="540"/>
      <c r="AD100" s="540"/>
      <c r="AE100" s="540"/>
      <c r="AF100" s="541"/>
      <c r="AG100" s="157"/>
      <c r="AH100" s="116"/>
    </row>
    <row r="101" spans="1:34" ht="18.75" customHeight="1">
      <c r="A101" s="116"/>
      <c r="B101" s="121"/>
      <c r="D101" s="436"/>
      <c r="E101" s="436"/>
      <c r="P101" s="381" t="s">
        <v>2327</v>
      </c>
      <c r="Q101" s="381"/>
      <c r="R101" s="381"/>
      <c r="S101" s="381"/>
      <c r="T101" s="381">
        <f>COUNTIFS('2. Status Detalhe Campos FY24'!$H$7:$H$736,'1. Status Resumo FY24'!$P101,'2. Status Detalhe Campos FY24'!$C$7:$C$736,'1. Status Resumo FY24'!$G$88,'2. Status Detalhe Campos FY24'!$D$7:$D$736,"2. Campo")+COUNTIFS('2. Status Detalhe Campos FY24'!$H$7:$H$736,'1. Status Resumo FY24'!$P101,'2. Status Detalhe Campos FY24'!$C$7:$C$736,'1. Status Resumo FY24'!$H$88,'2. Status Detalhe Campos FY24'!$D$7:$D$736,"2. Campo")</f>
        <v>56</v>
      </c>
      <c r="U101" s="381">
        <f>COUNTIFS('2. Status Detalhe Campos FY24'!$G$7:$G$736,'1. Status Resumo FY24'!$P101,'2. Status Detalhe Campos FY24'!$C$7:$C$736,'1. Status Resumo FY24'!$G$88,'2. Status Detalhe Campos FY24'!$D$7:$D$736,"2. Campo")+COUNTIFS('2. Status Detalhe Campos FY24'!$G$7:$G$736,'1. Status Resumo FY24'!$P101,'2. Status Detalhe Campos FY24'!$C$7:$C$736,'1. Status Resumo FY24'!$H$88,'2. Status Detalhe Campos FY24'!$D$7:$D$736,"2. Campo")</f>
        <v>1</v>
      </c>
      <c r="V101" s="381">
        <f t="shared" si="9"/>
        <v>-55</v>
      </c>
      <c r="W101" s="156"/>
      <c r="X101" s="539"/>
      <c r="Y101" s="540"/>
      <c r="Z101" s="540"/>
      <c r="AA101" s="540"/>
      <c r="AB101" s="540"/>
      <c r="AC101" s="540"/>
      <c r="AD101" s="540"/>
      <c r="AE101" s="540"/>
      <c r="AF101" s="541"/>
      <c r="AG101" s="157"/>
      <c r="AH101" s="116"/>
    </row>
    <row r="102" spans="1:34" ht="18.75" customHeight="1">
      <c r="A102" s="116"/>
      <c r="B102" s="121"/>
      <c r="D102" s="436"/>
      <c r="E102" s="436"/>
      <c r="P102" s="383" t="s">
        <v>2374</v>
      </c>
      <c r="Q102" s="384"/>
      <c r="R102" s="384"/>
      <c r="S102" s="384"/>
      <c r="T102" s="457">
        <f>COUNTIFS('2. Status Detalhe Campos FY24'!$H$7:$H$736,'1. Status Resumo FY24'!$P101,'2. Status Detalhe Campos FY24'!$C$7:$C$736,'1. Status Resumo FY24'!$G$88,'2. Status Detalhe Campos FY24'!$D$7:$D$736,"2. Campo",'2. Status Detalhe Campos FY24'!$U$7:$U$736,"*Plano anterior*")
+COUNTIFS('2. Status Detalhe Campos FY24'!$H$7:$H$736,'1. Status Resumo FY24'!$P101,'2. Status Detalhe Campos FY24'!$C$7:$C$736,'1. Status Resumo FY24'!$H$88,'2. Status Detalhe Campos FY24'!$D$7:$D$736,"2. Campo",'2. Status Detalhe Campos FY24'!$U$7:$U$736,"*Plano anterior*")</f>
        <v>55</v>
      </c>
      <c r="U102" s="457">
        <f>COUNTIFS('2. Status Detalhe Campos FY24'!$G$7:$G$736,'1. Status Resumo FY24'!$P101,'2. Status Detalhe Campos FY24'!$C$7:$C$736,'1. Status Resumo FY24'!$G$88,'2. Status Detalhe Campos FY24'!$D$7:$D$736,"2. Campo",'2. Status Detalhe Campos FY24'!$U$7:$U$736,"*Plano anterior*")
+COUNTIFS('2. Status Detalhe Campos FY24'!$G$7:$G$736,'1. Status Resumo FY24'!$P101,'2. Status Detalhe Campos FY24'!$C$7:$C$736,'1. Status Resumo FY24'!$H$88,'2. Status Detalhe Campos FY24'!$D$7:$D$736,"2. Campo",'2. Status Detalhe Campos FY24'!$U$7:$U$736,"*Plano anterior*")</f>
        <v>0</v>
      </c>
      <c r="V102" s="457">
        <f t="shared" si="9"/>
        <v>-55</v>
      </c>
      <c r="W102" s="156"/>
      <c r="X102" s="539"/>
      <c r="Y102" s="540"/>
      <c r="Z102" s="540"/>
      <c r="AA102" s="540"/>
      <c r="AB102" s="540"/>
      <c r="AC102" s="540"/>
      <c r="AD102" s="540"/>
      <c r="AE102" s="540"/>
      <c r="AF102" s="541"/>
      <c r="AG102" s="157"/>
      <c r="AH102" s="116"/>
    </row>
    <row r="103" spans="1:34" ht="18.75" customHeight="1">
      <c r="A103" s="116"/>
      <c r="B103" s="121"/>
      <c r="D103" s="436"/>
      <c r="E103" s="436"/>
      <c r="P103" s="383" t="s">
        <v>2364</v>
      </c>
      <c r="Q103" s="386"/>
      <c r="R103" s="386"/>
      <c r="S103" s="386"/>
      <c r="T103" s="458">
        <f>COUNTIFS('2. Status Detalhe Campos FY24'!$H$7:$H$736,'1. Status Resumo FY24'!$P101,'2. Status Detalhe Campos FY24'!$C$7:$C$736,'1. Status Resumo FY24'!$G$88,'2. Status Detalhe Campos FY24'!$D$7:$D$736,"2. Campo",'2. Status Detalhe Campos FY24'!$U$7:$U$736,"*Novo Plano*")
+COUNTIFS('2. Status Detalhe Campos FY24'!$H$7:$H$736,'1. Status Resumo FY24'!$P101,'2. Status Detalhe Campos FY24'!$C$7:$C$736,'1. Status Resumo FY24'!$H$88,'2. Status Detalhe Campos FY24'!$D$7:$D$736,"2. Campo",'2. Status Detalhe Campos FY24'!$U$7:$U$736,"*Novo Plano*")</f>
        <v>0</v>
      </c>
      <c r="U103" s="458">
        <f>COUNTIFS('2. Status Detalhe Campos FY24'!$G$7:$G$736,'1. Status Resumo FY24'!$P101,'2. Status Detalhe Campos FY24'!$C$7:$C$736,'1. Status Resumo FY24'!$G$88,'2. Status Detalhe Campos FY24'!$D$7:$D$736,"2. Campo",'2. Status Detalhe Campos FY24'!$U$7:$U$736,"*Novo Plano*")
+COUNTIFS('2. Status Detalhe Campos FY24'!$G$7:$G$736,'1. Status Resumo FY24'!$P101,'2. Status Detalhe Campos FY24'!$C$7:$C$736,'1. Status Resumo FY24'!$H$88,'2. Status Detalhe Campos FY24'!$D$7:$D$736,"2. Campo",'2. Status Detalhe Campos FY24'!$U$7:$U$736,"*Novo Plano*")</f>
        <v>0</v>
      </c>
      <c r="V103" s="458">
        <f t="shared" si="9"/>
        <v>0</v>
      </c>
      <c r="W103" s="156"/>
      <c r="X103" s="539"/>
      <c r="Y103" s="540"/>
      <c r="Z103" s="540"/>
      <c r="AA103" s="540"/>
      <c r="AB103" s="540"/>
      <c r="AC103" s="540"/>
      <c r="AD103" s="540"/>
      <c r="AE103" s="540"/>
      <c r="AF103" s="541"/>
      <c r="AG103" s="157"/>
      <c r="AH103" s="116"/>
    </row>
    <row r="104" spans="1:34" ht="17.899999999999999" customHeight="1">
      <c r="A104" s="116"/>
      <c r="B104" s="121"/>
      <c r="D104" s="436"/>
      <c r="E104" s="436"/>
      <c r="P104" s="381" t="s">
        <v>613</v>
      </c>
      <c r="Q104" s="381"/>
      <c r="R104" s="381"/>
      <c r="S104" s="381"/>
      <c r="T104" s="381">
        <f>COUNTIFS('2. Status Detalhe Campos FY24'!$H$7:$H$736,'1. Status Resumo FY24'!$P104,'2. Status Detalhe Campos FY24'!$C$7:$C$736,'1. Status Resumo FY24'!$G$88,'2. Status Detalhe Campos FY24'!$D$7:$D$736,"2. Campo")+COUNTIFS('2. Status Detalhe Campos FY24'!$H$7:$H$736,'1. Status Resumo FY24'!$P104,'2. Status Detalhe Campos FY24'!$C$7:$C$736,'1. Status Resumo FY24'!$H$88,'2. Status Detalhe Campos FY24'!$D$7:$D$736,"2. Campo")</f>
        <v>0</v>
      </c>
      <c r="U104" s="381">
        <f>COUNTIFS('2. Status Detalhe Campos FY24'!$G$7:$G$736,'1. Status Resumo FY24'!$P104,'2. Status Detalhe Campos FY24'!$C$7:$C$736,'1. Status Resumo FY24'!$G$88,'2. Status Detalhe Campos FY24'!$D$7:$D$736,"2. Campo")+COUNTIFS('2. Status Detalhe Campos FY24'!$G$7:$G$736,'1. Status Resumo FY24'!$P104,'2. Status Detalhe Campos FY24'!$C$7:$C$736,'1. Status Resumo FY24'!$H$88,'2. Status Detalhe Campos FY24'!$D$7:$D$736,"2. Campo")</f>
        <v>0</v>
      </c>
      <c r="V104" s="381">
        <f t="shared" si="9"/>
        <v>0</v>
      </c>
      <c r="W104" s="156"/>
      <c r="X104" s="539"/>
      <c r="Y104" s="540"/>
      <c r="Z104" s="540"/>
      <c r="AA104" s="540"/>
      <c r="AB104" s="540"/>
      <c r="AC104" s="540"/>
      <c r="AD104" s="540"/>
      <c r="AE104" s="540"/>
      <c r="AF104" s="541"/>
      <c r="AG104" s="157"/>
      <c r="AH104" s="116"/>
    </row>
    <row r="105" spans="1:34" ht="17.899999999999999" customHeight="1">
      <c r="A105" s="116"/>
      <c r="B105" s="121"/>
      <c r="D105" s="436"/>
      <c r="E105" s="523" t="str">
        <f>+"#"&amp;$U$119</f>
        <v>#300</v>
      </c>
      <c r="P105" s="383" t="s">
        <v>2374</v>
      </c>
      <c r="Q105" s="384"/>
      <c r="R105" s="384"/>
      <c r="S105" s="384"/>
      <c r="T105" s="457">
        <f>COUNTIFS('2. Status Detalhe Campos FY24'!$H$7:$H$736,'1. Status Resumo FY24'!$P104,'2. Status Detalhe Campos FY24'!$C$7:$C$736,'1. Status Resumo FY24'!$G$88,'2. Status Detalhe Campos FY24'!$D$7:$D$736,"2. Campo",'2. Status Detalhe Campos FY24'!$U$7:$U$736,"*Plano anterior*")
+COUNTIFS('2. Status Detalhe Campos FY24'!$H$7:$H$736,'1. Status Resumo FY24'!$P104,'2. Status Detalhe Campos FY24'!$C$7:$C$736,'1. Status Resumo FY24'!$H$88,'2. Status Detalhe Campos FY24'!$D$7:$D$736,"2. Campo",'2. Status Detalhe Campos FY24'!$U$7:$U$736,"*Plano anterior*")</f>
        <v>0</v>
      </c>
      <c r="U105" s="457">
        <f>COUNTIFS('2. Status Detalhe Campos FY24'!$G$7:$G$736,'1. Status Resumo FY24'!$P104,'2. Status Detalhe Campos FY24'!$C$7:$C$736,'1. Status Resumo FY24'!$G$88,'2. Status Detalhe Campos FY24'!$D$7:$D$736,"2. Campo",'2. Status Detalhe Campos FY24'!$U$7:$U$736,"*Plano anterior*")
+COUNTIFS('2. Status Detalhe Campos FY24'!$G$7:$G$736,'1. Status Resumo FY24'!$P104,'2. Status Detalhe Campos FY24'!$C$7:$C$736,'1. Status Resumo FY24'!$H$88,'2. Status Detalhe Campos FY24'!$D$7:$D$736,"2. Campo",'2. Status Detalhe Campos FY24'!$U$7:$U$736,"*Plano anterior*")</f>
        <v>0</v>
      </c>
      <c r="V105" s="457">
        <f t="shared" si="9"/>
        <v>0</v>
      </c>
      <c r="W105" s="156"/>
      <c r="X105" s="539"/>
      <c r="Y105" s="540"/>
      <c r="Z105" s="540"/>
      <c r="AA105" s="540"/>
      <c r="AB105" s="540"/>
      <c r="AC105" s="540"/>
      <c r="AD105" s="540"/>
      <c r="AE105" s="540"/>
      <c r="AF105" s="541"/>
      <c r="AG105" s="157"/>
      <c r="AH105" s="116"/>
    </row>
    <row r="106" spans="1:34" ht="17.899999999999999" customHeight="1">
      <c r="A106" s="116"/>
      <c r="B106" s="121"/>
      <c r="D106" s="436"/>
      <c r="E106" s="523"/>
      <c r="P106" s="383" t="s">
        <v>2364</v>
      </c>
      <c r="Q106" s="386"/>
      <c r="R106" s="386"/>
      <c r="S106" s="386"/>
      <c r="T106" s="458">
        <f>COUNTIFS('2. Status Detalhe Campos FY24'!$H$7:$H$736,'1. Status Resumo FY24'!$P104,'2. Status Detalhe Campos FY24'!$C$7:$C$736,'1. Status Resumo FY24'!$G$88,'2. Status Detalhe Campos FY24'!$D$7:$D$736,"2. Campo",'2. Status Detalhe Campos FY24'!$U$7:$U$736,"*Novo Plano*")
+COUNTIFS('2. Status Detalhe Campos FY24'!$H$7:$H$736,'1. Status Resumo FY24'!$P104,'2. Status Detalhe Campos FY24'!$C$7:$C$736,'1. Status Resumo FY24'!$H$88,'2. Status Detalhe Campos FY24'!$D$7:$D$736,"2. Campo",'2. Status Detalhe Campos FY24'!$U$7:$U$736,"*Novo Plano*")</f>
        <v>0</v>
      </c>
      <c r="U106" s="458">
        <f>COUNTIFS('2. Status Detalhe Campos FY24'!$G$7:$G$736,'1. Status Resumo FY24'!$P104,'2. Status Detalhe Campos FY24'!$C$7:$C$736,'1. Status Resumo FY24'!$G$88,'2. Status Detalhe Campos FY24'!$D$7:$D$736,"2. Campo",'2. Status Detalhe Campos FY24'!$U$7:$U$736,"*Novo Plano*")
+COUNTIFS('2. Status Detalhe Campos FY24'!$G$7:$G$736,'1. Status Resumo FY24'!$P104,'2. Status Detalhe Campos FY24'!$C$7:$C$736,'1. Status Resumo FY24'!$H$88,'2. Status Detalhe Campos FY24'!$D$7:$D$736,"2. Campo",'2. Status Detalhe Campos FY24'!$U$7:$U$736,"*Novo Plano*")</f>
        <v>0</v>
      </c>
      <c r="V106" s="458">
        <f t="shared" si="9"/>
        <v>0</v>
      </c>
      <c r="W106" s="156"/>
      <c r="X106" s="539"/>
      <c r="Y106" s="540"/>
      <c r="Z106" s="540"/>
      <c r="AA106" s="540"/>
      <c r="AB106" s="540"/>
      <c r="AC106" s="540"/>
      <c r="AD106" s="540"/>
      <c r="AE106" s="540"/>
      <c r="AF106" s="541"/>
      <c r="AG106" s="157"/>
      <c r="AH106" s="116"/>
    </row>
    <row r="107" spans="1:34" ht="17.899999999999999" customHeight="1">
      <c r="A107" s="116"/>
      <c r="B107" s="121"/>
      <c r="D107" s="436"/>
      <c r="E107" s="523"/>
      <c r="P107" s="381" t="s">
        <v>614</v>
      </c>
      <c r="Q107" s="381"/>
      <c r="R107" s="381"/>
      <c r="S107" s="381"/>
      <c r="T107" s="381">
        <f>COUNTIFS('2. Status Detalhe Campos FY24'!$H$7:$H$736,'1. Status Resumo FY24'!$P107,'2. Status Detalhe Campos FY24'!$C$7:$C$736,'1. Status Resumo FY24'!$G$88,'2. Status Detalhe Campos FY24'!$D$7:$D$736,"2. Campo")+COUNTIFS('2. Status Detalhe Campos FY24'!$H$7:$H$736,'1. Status Resumo FY24'!$P107,'2. Status Detalhe Campos FY24'!$C$7:$C$736,'1. Status Resumo FY24'!$H$88,'2. Status Detalhe Campos FY24'!$D$7:$D$736,"2. Campo")</f>
        <v>0</v>
      </c>
      <c r="U107" s="381">
        <f>COUNTIFS('2. Status Detalhe Campos FY24'!$G$7:$G$736,'1. Status Resumo FY24'!$P107,'2. Status Detalhe Campos FY24'!$C$7:$C$736,'1. Status Resumo FY24'!$G$88,'2. Status Detalhe Campos FY24'!$D$7:$D$736,"2. Campo")+COUNTIFS('2. Status Detalhe Campos FY24'!$G$7:$G$736,'1. Status Resumo FY24'!$P107,'2. Status Detalhe Campos FY24'!$C$7:$C$736,'1. Status Resumo FY24'!$H$88,'2. Status Detalhe Campos FY24'!$D$7:$D$736,"2. Campo")</f>
        <v>0</v>
      </c>
      <c r="V107" s="381">
        <f t="shared" si="9"/>
        <v>0</v>
      </c>
      <c r="W107" s="156"/>
      <c r="X107" s="539"/>
      <c r="Y107" s="540"/>
      <c r="Z107" s="540"/>
      <c r="AA107" s="540"/>
      <c r="AB107" s="540"/>
      <c r="AC107" s="540"/>
      <c r="AD107" s="540"/>
      <c r="AE107" s="540"/>
      <c r="AF107" s="541"/>
      <c r="AG107" s="157"/>
      <c r="AH107" s="116"/>
    </row>
    <row r="108" spans="1:34" ht="17.899999999999999" customHeight="1">
      <c r="A108" s="116"/>
      <c r="B108" s="121"/>
      <c r="D108" s="379"/>
      <c r="E108" s="379"/>
      <c r="P108" s="383" t="s">
        <v>2374</v>
      </c>
      <c r="Q108" s="384"/>
      <c r="R108" s="384"/>
      <c r="S108" s="384"/>
      <c r="T108" s="457">
        <f>COUNTIFS('2. Status Detalhe Campos FY24'!$H$7:$H$736,'1. Status Resumo FY24'!$P107,'2. Status Detalhe Campos FY24'!$C$7:$C$736,'1. Status Resumo FY24'!$G$88,'2. Status Detalhe Campos FY24'!$D$7:$D$736,"2. Campo",'2. Status Detalhe Campos FY24'!$U$7:$U$736,"*Plano anterior*")
+COUNTIFS('2. Status Detalhe Campos FY24'!$H$7:$H$736,'1. Status Resumo FY24'!$P107,'2. Status Detalhe Campos FY24'!$C$7:$C$736,'1. Status Resumo FY24'!$H$88,'2. Status Detalhe Campos FY24'!$D$7:$D$736,"2. Campo",'2. Status Detalhe Campos FY24'!$U$7:$U$736,"*Plano anterior*")</f>
        <v>0</v>
      </c>
      <c r="U108" s="457">
        <f>COUNTIFS('2. Status Detalhe Campos FY24'!$G$7:$G$736,'1. Status Resumo FY24'!$P107,'2. Status Detalhe Campos FY24'!$C$7:$C$736,'1. Status Resumo FY24'!$G$88,'2. Status Detalhe Campos FY24'!$D$7:$D$736,"2. Campo",'2. Status Detalhe Campos FY24'!$U$7:$U$736,"*Plano anterior*")
+COUNTIFS('2. Status Detalhe Campos FY24'!$G$7:$G$736,'1. Status Resumo FY24'!$P107,'2. Status Detalhe Campos FY24'!$C$7:$C$736,'1. Status Resumo FY24'!$H$88,'2. Status Detalhe Campos FY24'!$D$7:$D$736,"2. Campo",'2. Status Detalhe Campos FY24'!$U$7:$U$736,"*Plano anterior*")</f>
        <v>0</v>
      </c>
      <c r="V108" s="457">
        <f t="shared" si="9"/>
        <v>0</v>
      </c>
      <c r="W108" s="156"/>
      <c r="X108" s="539"/>
      <c r="Y108" s="540"/>
      <c r="Z108" s="540"/>
      <c r="AA108" s="540"/>
      <c r="AB108" s="540"/>
      <c r="AC108" s="540"/>
      <c r="AD108" s="540"/>
      <c r="AE108" s="540"/>
      <c r="AF108" s="541"/>
      <c r="AG108" s="157"/>
      <c r="AH108" s="116"/>
    </row>
    <row r="109" spans="1:34" ht="17.899999999999999" customHeight="1">
      <c r="A109" s="116"/>
      <c r="B109" s="121"/>
      <c r="D109" s="379"/>
      <c r="E109" s="379"/>
      <c r="P109" s="383" t="s">
        <v>2364</v>
      </c>
      <c r="Q109" s="386"/>
      <c r="R109" s="386"/>
      <c r="S109" s="386"/>
      <c r="T109" s="458">
        <f>COUNTIFS('2. Status Detalhe Campos FY24'!$H$7:$H$736,'1. Status Resumo FY24'!$P107,'2. Status Detalhe Campos FY24'!$C$7:$C$736,'1. Status Resumo FY24'!$G$88,'2. Status Detalhe Campos FY24'!$D$7:$D$736,"2. Campo",'2. Status Detalhe Campos FY24'!$U$7:$U$736,"*Novo Plano*")
+COUNTIFS('2. Status Detalhe Campos FY24'!$H$7:$H$736,'1. Status Resumo FY24'!$P107,'2. Status Detalhe Campos FY24'!$C$7:$C$736,'1. Status Resumo FY24'!$H$88,'2. Status Detalhe Campos FY24'!$D$7:$D$736,"2. Campo",'2. Status Detalhe Campos FY24'!$U$7:$U$736,"*Novo Plano*")</f>
        <v>0</v>
      </c>
      <c r="U109" s="458">
        <f>COUNTIFS('2. Status Detalhe Campos FY24'!$G$7:$G$736,'1. Status Resumo FY24'!$P107,'2. Status Detalhe Campos FY24'!$C$7:$C$736,'1. Status Resumo FY24'!$G$88,'2. Status Detalhe Campos FY24'!$D$7:$D$736,"2. Campo",'2. Status Detalhe Campos FY24'!$U$7:$U$736,"*Novo Plano*")
+COUNTIFS('2. Status Detalhe Campos FY24'!$G$7:$G$736,'1. Status Resumo FY24'!$P107,'2. Status Detalhe Campos FY24'!$C$7:$C$736,'1. Status Resumo FY24'!$H$88,'2. Status Detalhe Campos FY24'!$D$7:$D$736,"2. Campo",'2. Status Detalhe Campos FY24'!$U$7:$U$736,"*Novo Plano*")</f>
        <v>0</v>
      </c>
      <c r="V109" s="458">
        <f t="shared" si="9"/>
        <v>0</v>
      </c>
      <c r="W109" s="156"/>
      <c r="X109" s="539"/>
      <c r="Y109" s="540"/>
      <c r="Z109" s="540"/>
      <c r="AA109" s="540"/>
      <c r="AB109" s="540"/>
      <c r="AC109" s="540"/>
      <c r="AD109" s="540"/>
      <c r="AE109" s="540"/>
      <c r="AF109" s="541"/>
      <c r="AG109" s="157"/>
      <c r="AH109" s="116"/>
    </row>
    <row r="110" spans="1:34" ht="17.899999999999999" customHeight="1">
      <c r="A110" s="116"/>
      <c r="B110" s="121"/>
      <c r="P110" s="381" t="s">
        <v>615</v>
      </c>
      <c r="Q110" s="381"/>
      <c r="R110" s="381" t="s">
        <v>616</v>
      </c>
      <c r="S110" s="381"/>
      <c r="T110" s="381">
        <f>COUNTIFS('2. Status Detalhe Campos FY24'!$H$7:$H$736,'1. Status Resumo FY24'!$P110,'2. Status Detalhe Campos FY24'!$C$7:$C$736,'1. Status Resumo FY24'!$G$88,'2. Status Detalhe Campos FY24'!$D$7:$D$736,"2. Campo")+COUNTIFS('2. Status Detalhe Campos FY24'!$H$7:$H$736,'1. Status Resumo FY24'!$P110,'2. Status Detalhe Campos FY24'!$C$7:$C$736,'1. Status Resumo FY24'!$H$88,'2. Status Detalhe Campos FY24'!$D$7:$D$736,"2. Campo")</f>
        <v>0</v>
      </c>
      <c r="U110" s="381">
        <f>COUNTIFS('2. Status Detalhe Campos FY24'!$G$7:$G$736,'1. Status Resumo FY24'!$P110,'2. Status Detalhe Campos FY24'!$C$7:$C$736,'1. Status Resumo FY24'!$G$88,'2. Status Detalhe Campos FY24'!$D$7:$D$736,"2. Campo")+COUNTIFS('2. Status Detalhe Campos FY24'!$G$7:$G$736,'1. Status Resumo FY24'!$P110,'2. Status Detalhe Campos FY24'!$C$7:$C$736,'1. Status Resumo FY24'!$H$88,'2. Status Detalhe Campos FY24'!$D$7:$D$736,"2. Campo")</f>
        <v>0</v>
      </c>
      <c r="V110" s="381">
        <f t="shared" si="9"/>
        <v>0</v>
      </c>
      <c r="W110" s="156"/>
      <c r="X110" s="539"/>
      <c r="Y110" s="540"/>
      <c r="Z110" s="540"/>
      <c r="AA110" s="540"/>
      <c r="AB110" s="540"/>
      <c r="AC110" s="540"/>
      <c r="AD110" s="540"/>
      <c r="AE110" s="540"/>
      <c r="AF110" s="541"/>
      <c r="AG110" s="157"/>
      <c r="AH110" s="116"/>
    </row>
    <row r="111" spans="1:34" ht="17.899999999999999" customHeight="1">
      <c r="A111" s="116"/>
      <c r="B111" s="121"/>
      <c r="P111" s="383" t="s">
        <v>2374</v>
      </c>
      <c r="Q111" s="384"/>
      <c r="R111" s="384"/>
      <c r="S111" s="384"/>
      <c r="T111" s="457">
        <f>COUNTIFS('2. Status Detalhe Campos FY24'!$H$7:$H$736,'1. Status Resumo FY24'!$P110,'2. Status Detalhe Campos FY24'!$C$7:$C$736,'1. Status Resumo FY24'!$G$88,'2. Status Detalhe Campos FY24'!$D$7:$D$736,"2. Campo",'2. Status Detalhe Campos FY24'!$U$7:$U$736,"*Plano anterior*")
+COUNTIFS('2. Status Detalhe Campos FY24'!$H$7:$H$736,'1. Status Resumo FY24'!$P110,'2. Status Detalhe Campos FY24'!$C$7:$C$736,'1. Status Resumo FY24'!$H$88,'2. Status Detalhe Campos FY24'!$D$7:$D$736,"2. Campo",'2. Status Detalhe Campos FY24'!$U$7:$U$736,"*Plano anterior*")</f>
        <v>0</v>
      </c>
      <c r="U111" s="457">
        <f>COUNTIFS('2. Status Detalhe Campos FY24'!$G$7:$G$736,'1. Status Resumo FY24'!$P110,'2. Status Detalhe Campos FY24'!$C$7:$C$736,'1. Status Resumo FY24'!$G$88,'2. Status Detalhe Campos FY24'!$D$7:$D$736,"2. Campo",'2. Status Detalhe Campos FY24'!$U$7:$U$736,"*Plano anterior*")
+COUNTIFS('2. Status Detalhe Campos FY24'!$G$7:$G$736,'1. Status Resumo FY24'!$P110,'2. Status Detalhe Campos FY24'!$C$7:$C$736,'1. Status Resumo FY24'!$H$88,'2. Status Detalhe Campos FY24'!$D$7:$D$736,"2. Campo",'2. Status Detalhe Campos FY24'!$U$7:$U$736,"*Plano anterior*")</f>
        <v>0</v>
      </c>
      <c r="V111" s="457">
        <f t="shared" si="9"/>
        <v>0</v>
      </c>
      <c r="W111" s="156"/>
      <c r="X111" s="539"/>
      <c r="Y111" s="540"/>
      <c r="Z111" s="540"/>
      <c r="AA111" s="540"/>
      <c r="AB111" s="540"/>
      <c r="AC111" s="540"/>
      <c r="AD111" s="540"/>
      <c r="AE111" s="540"/>
      <c r="AF111" s="541"/>
      <c r="AG111" s="157"/>
      <c r="AH111" s="116"/>
    </row>
    <row r="112" spans="1:34" ht="17.899999999999999" customHeight="1">
      <c r="A112" s="116"/>
      <c r="B112" s="121"/>
      <c r="P112" s="383" t="s">
        <v>2364</v>
      </c>
      <c r="Q112" s="386"/>
      <c r="R112" s="386"/>
      <c r="S112" s="386"/>
      <c r="T112" s="458">
        <f>COUNTIFS('2. Status Detalhe Campos FY24'!$H$7:$H$736,'1. Status Resumo FY24'!$P110,'2. Status Detalhe Campos FY24'!$C$7:$C$736,'1. Status Resumo FY24'!$G$88,'2. Status Detalhe Campos FY24'!$D$7:$D$736,"2. Campo",'2. Status Detalhe Campos FY24'!$U$7:$U$736,"*Novo Plano*")
+COUNTIFS('2. Status Detalhe Campos FY24'!$H$7:$H$736,'1. Status Resumo FY24'!$P110,'2. Status Detalhe Campos FY24'!$C$7:$C$736,'1. Status Resumo FY24'!$H$88,'2. Status Detalhe Campos FY24'!$D$7:$D$736,"2. Campo",'2. Status Detalhe Campos FY24'!$U$7:$U$736,"*Novo Plano*")</f>
        <v>0</v>
      </c>
      <c r="U112" s="458">
        <f>COUNTIFS('2. Status Detalhe Campos FY24'!$G$7:$G$736,'1. Status Resumo FY24'!$P110,'2. Status Detalhe Campos FY24'!$C$7:$C$736,'1. Status Resumo FY24'!$G$88,'2. Status Detalhe Campos FY24'!$D$7:$D$736,"2. Campo",'2. Status Detalhe Campos FY24'!$U$7:$U$736,"*Novo Plano*")
+COUNTIFS('2. Status Detalhe Campos FY24'!$G$7:$G$736,'1. Status Resumo FY24'!$P110,'2. Status Detalhe Campos FY24'!$C$7:$C$736,'1. Status Resumo FY24'!$H$88,'2. Status Detalhe Campos FY24'!$D$7:$D$736,"2. Campo",'2. Status Detalhe Campos FY24'!$U$7:$U$736,"*Novo Plano*")</f>
        <v>0</v>
      </c>
      <c r="V112" s="458">
        <f t="shared" si="9"/>
        <v>0</v>
      </c>
      <c r="W112" s="156"/>
      <c r="X112" s="539"/>
      <c r="Y112" s="540"/>
      <c r="Z112" s="540"/>
      <c r="AA112" s="540"/>
      <c r="AB112" s="540"/>
      <c r="AC112" s="540"/>
      <c r="AD112" s="540"/>
      <c r="AE112" s="540"/>
      <c r="AF112" s="541"/>
      <c r="AG112" s="157"/>
      <c r="AH112" s="116"/>
    </row>
    <row r="113" spans="1:34">
      <c r="A113" s="116"/>
      <c r="B113" s="121"/>
      <c r="P113" s="381" t="s">
        <v>2328</v>
      </c>
      <c r="Q113" s="381"/>
      <c r="R113" s="381"/>
      <c r="S113" s="381"/>
      <c r="T113" s="381">
        <f>COUNTIFS('2. Status Detalhe Campos FY24'!$H$7:$H$736,'1. Status Resumo FY24'!$P113,'2. Status Detalhe Campos FY24'!$C$7:$C$736,'1. Status Resumo FY24'!$G$88,'2. Status Detalhe Campos FY24'!$D$7:$D$736,"2. Campo")+COUNTIFS('2. Status Detalhe Campos FY24'!$H$7:$H$736,'1. Status Resumo FY24'!$P113,'2. Status Detalhe Campos FY24'!$C$7:$C$736,'1. Status Resumo FY24'!$H$88,'2. Status Detalhe Campos FY24'!$D$7:$D$736,"2. Campo")</f>
        <v>14</v>
      </c>
      <c r="U113" s="381">
        <f>COUNTIFS('2. Status Detalhe Campos FY24'!$G$7:$G$736,'1. Status Resumo FY24'!$P113,'2. Status Detalhe Campos FY24'!$C$7:$C$736,'1. Status Resumo FY24'!$G$88,'2. Status Detalhe Campos FY24'!$D$7:$D$736,"2. Campo")+COUNTIFS('2. Status Detalhe Campos FY24'!$G$7:$G$736,'1. Status Resumo FY24'!$P113,'2. Status Detalhe Campos FY24'!$C$7:$C$736,'1. Status Resumo FY24'!$H$88,'2. Status Detalhe Campos FY24'!$D$7:$D$736,"2. Campo")</f>
        <v>73</v>
      </c>
      <c r="V113" s="381">
        <f t="shared" si="9"/>
        <v>59</v>
      </c>
      <c r="X113" s="539"/>
      <c r="Y113" s="540"/>
      <c r="Z113" s="540"/>
      <c r="AA113" s="540"/>
      <c r="AB113" s="540"/>
      <c r="AC113" s="540"/>
      <c r="AD113" s="540"/>
      <c r="AE113" s="540"/>
      <c r="AF113" s="541"/>
      <c r="AG113" s="157"/>
      <c r="AH113" s="116"/>
    </row>
    <row r="114" spans="1:34">
      <c r="A114" s="116"/>
      <c r="B114" s="121"/>
      <c r="P114" s="383" t="s">
        <v>2374</v>
      </c>
      <c r="Q114" s="384"/>
      <c r="R114" s="384"/>
      <c r="S114" s="384"/>
      <c r="T114" s="457">
        <f>COUNTIFS('2. Status Detalhe Campos FY24'!$H$7:$H$736,'1. Status Resumo FY24'!$P113,'2. Status Detalhe Campos FY24'!$C$7:$C$736,'1. Status Resumo FY24'!$G$88,'2. Status Detalhe Campos FY24'!$D$7:$D$736,"2. Campo",'2. Status Detalhe Campos FY24'!$U$7:$U$736,"*Plano anterior*")
+COUNTIFS('2. Status Detalhe Campos FY24'!$H$7:$H$736,'1. Status Resumo FY24'!$P113,'2. Status Detalhe Campos FY24'!$C$7:$C$736,'1. Status Resumo FY24'!$H$88,'2. Status Detalhe Campos FY24'!$D$7:$D$736,"2. Campo",'2. Status Detalhe Campos FY24'!$U$7:$U$736,"*Plano anterior*")</f>
        <v>9</v>
      </c>
      <c r="U114" s="457">
        <f>COUNTIFS('2. Status Detalhe Campos FY24'!$G$7:$G$736,'1. Status Resumo FY24'!$P113,'2. Status Detalhe Campos FY24'!$C$7:$C$736,'1. Status Resumo FY24'!$G$88,'2. Status Detalhe Campos FY24'!$D$7:$D$736,"2. Campo",'2. Status Detalhe Campos FY24'!$U$7:$U$736,"*Plano anterior*")
+COUNTIFS('2. Status Detalhe Campos FY24'!$G$7:$G$736,'1. Status Resumo FY24'!$P113,'2. Status Detalhe Campos FY24'!$C$7:$C$736,'1. Status Resumo FY24'!$H$88,'2. Status Detalhe Campos FY24'!$D$7:$D$736,"2. Campo",'2. Status Detalhe Campos FY24'!$U$7:$U$736,"*Plano anterior*")</f>
        <v>65</v>
      </c>
      <c r="V114" s="457">
        <f t="shared" si="9"/>
        <v>56</v>
      </c>
      <c r="X114" s="539"/>
      <c r="Y114" s="540"/>
      <c r="Z114" s="540"/>
      <c r="AA114" s="540"/>
      <c r="AB114" s="540"/>
      <c r="AC114" s="540"/>
      <c r="AD114" s="540"/>
      <c r="AE114" s="540"/>
      <c r="AF114" s="541"/>
      <c r="AG114" s="157"/>
      <c r="AH114" s="116"/>
    </row>
    <row r="115" spans="1:34">
      <c r="A115" s="116"/>
      <c r="B115" s="121"/>
      <c r="P115" s="383" t="s">
        <v>2364</v>
      </c>
      <c r="Q115" s="386"/>
      <c r="R115" s="386"/>
      <c r="S115" s="386"/>
      <c r="T115" s="458">
        <f>COUNTIFS('2. Status Detalhe Campos FY24'!$H$7:$H$736,'1. Status Resumo FY24'!$P113,'2. Status Detalhe Campos FY24'!$C$7:$C$736,'1. Status Resumo FY24'!$G$88,'2. Status Detalhe Campos FY24'!$D$7:$D$736,"2. Campo",'2. Status Detalhe Campos FY24'!$U$7:$U$736,"*Novo Plano*")
+COUNTIFS('2. Status Detalhe Campos FY24'!$H$7:$H$736,'1. Status Resumo FY24'!$P113,'2. Status Detalhe Campos FY24'!$C$7:$C$736,'1. Status Resumo FY24'!$H$88,'2. Status Detalhe Campos FY24'!$D$7:$D$736,"2. Campo",'2. Status Detalhe Campos FY24'!$U$7:$U$736,"*Novo Plano*")</f>
        <v>5</v>
      </c>
      <c r="U115" s="458">
        <f>COUNTIFS('2. Status Detalhe Campos FY24'!$G$7:$G$736,'1. Status Resumo FY24'!$P113,'2. Status Detalhe Campos FY24'!$C$7:$C$736,'1. Status Resumo FY24'!$G$88,'2. Status Detalhe Campos FY24'!$D$7:$D$736,"2. Campo",'2. Status Detalhe Campos FY24'!$U$7:$U$736,"*Novo Plano*")
+COUNTIFS('2. Status Detalhe Campos FY24'!$G$7:$G$736,'1. Status Resumo FY24'!$P113,'2. Status Detalhe Campos FY24'!$C$7:$C$736,'1. Status Resumo FY24'!$H$88,'2. Status Detalhe Campos FY24'!$D$7:$D$736,"2. Campo",'2. Status Detalhe Campos FY24'!$U$7:$U$736,"*Novo Plano*")</f>
        <v>5</v>
      </c>
      <c r="V115" s="458">
        <f t="shared" si="9"/>
        <v>0</v>
      </c>
      <c r="X115" s="539"/>
      <c r="Y115" s="540"/>
      <c r="Z115" s="540"/>
      <c r="AA115" s="540"/>
      <c r="AB115" s="540"/>
      <c r="AC115" s="540"/>
      <c r="AD115" s="540"/>
      <c r="AE115" s="540"/>
      <c r="AF115" s="541"/>
      <c r="AG115" s="157"/>
      <c r="AH115" s="116"/>
    </row>
    <row r="116" spans="1:34">
      <c r="A116" s="116"/>
      <c r="B116" s="121"/>
      <c r="P116" s="381" t="s">
        <v>28</v>
      </c>
      <c r="Q116" s="381"/>
      <c r="R116" s="381"/>
      <c r="S116" s="381"/>
      <c r="T116" s="381">
        <f>COUNTIFS('2. Status Detalhe Campos FY24'!$H$7:$H$736,'1. Status Resumo FY24'!$P116,'2. Status Detalhe Campos FY24'!$C$7:$C$736,'1. Status Resumo FY24'!$G$88,'2. Status Detalhe Campos FY24'!$D$7:$D$736,"2. Campo")+COUNTIFS('2. Status Detalhe Campos FY24'!$H$7:$H$736,'1. Status Resumo FY24'!$P116,'2. Status Detalhe Campos FY24'!$C$7:$C$736,'1. Status Resumo FY24'!$H$88,'2. Status Detalhe Campos FY24'!$D$7:$D$736,"2. Campo")</f>
        <v>0</v>
      </c>
      <c r="U116" s="381">
        <f>COUNTIFS('2. Status Detalhe Campos FY24'!$G$7:$G$736,'1. Status Resumo FY24'!$P116,'2. Status Detalhe Campos FY24'!$C$7:$C$736,'1. Status Resumo FY24'!$G$88,'2. Status Detalhe Campos FY24'!$D$7:$D$736,"2. Campo")+COUNTIFS('2. Status Detalhe Campos FY24'!$G$7:$G$736,'1. Status Resumo FY24'!$P116,'2. Status Detalhe Campos FY24'!$C$7:$C$736,'1. Status Resumo FY24'!$H$88,'2. Status Detalhe Campos FY24'!$D$7:$D$736,"2. Campo")</f>
        <v>0</v>
      </c>
      <c r="V116" s="381">
        <f t="shared" si="9"/>
        <v>0</v>
      </c>
      <c r="X116" s="539"/>
      <c r="Y116" s="540"/>
      <c r="Z116" s="540"/>
      <c r="AA116" s="540"/>
      <c r="AB116" s="540"/>
      <c r="AC116" s="540"/>
      <c r="AD116" s="540"/>
      <c r="AE116" s="540"/>
      <c r="AF116" s="541"/>
      <c r="AG116" s="157"/>
      <c r="AH116" s="116"/>
    </row>
    <row r="117" spans="1:34">
      <c r="A117" s="116"/>
      <c r="B117" s="121"/>
      <c r="P117" s="383" t="s">
        <v>2374</v>
      </c>
      <c r="Q117" s="384"/>
      <c r="R117" s="384"/>
      <c r="S117" s="384"/>
      <c r="T117" s="457">
        <f>COUNTIFS('2. Status Detalhe Campos FY24'!$H$7:$H$736,'1. Status Resumo FY24'!$P116,'2. Status Detalhe Campos FY24'!$C$7:$C$736,'1. Status Resumo FY24'!$G$88,'2. Status Detalhe Campos FY24'!$D$7:$D$736,"2. Campo",'2. Status Detalhe Campos FY24'!$U$7:$U$736,"*Plano anterior*")
+COUNTIFS('2. Status Detalhe Campos FY24'!$H$7:$H$736,'1. Status Resumo FY24'!$P116,'2. Status Detalhe Campos FY24'!$C$7:$C$736,'1. Status Resumo FY24'!$H$88,'2. Status Detalhe Campos FY24'!$D$7:$D$736,"2. Campo",'2. Status Detalhe Campos FY24'!$U$7:$U$736,"*Plano anterior*")</f>
        <v>0</v>
      </c>
      <c r="U117" s="457">
        <f>COUNTIFS('2. Status Detalhe Campos FY24'!$G$7:$G$736,'1. Status Resumo FY24'!$P116,'2. Status Detalhe Campos FY24'!$C$7:$C$736,'1. Status Resumo FY24'!$G$88,'2. Status Detalhe Campos FY24'!$D$7:$D$736,"2. Campo",'2. Status Detalhe Campos FY24'!$U$7:$U$736,"*Plano anterior*")
+COUNTIFS('2. Status Detalhe Campos FY24'!$G$7:$G$736,'1. Status Resumo FY24'!$P116,'2. Status Detalhe Campos FY24'!$C$7:$C$736,'1. Status Resumo FY24'!$H$88,'2. Status Detalhe Campos FY24'!$D$7:$D$736,"2. Campo",'2. Status Detalhe Campos FY24'!$U$7:$U$736,"*Plano anterior*")</f>
        <v>0</v>
      </c>
      <c r="V117" s="457">
        <f t="shared" si="9"/>
        <v>0</v>
      </c>
      <c r="X117" s="539"/>
      <c r="Y117" s="540"/>
      <c r="Z117" s="540"/>
      <c r="AA117" s="540"/>
      <c r="AB117" s="540"/>
      <c r="AC117" s="540"/>
      <c r="AD117" s="540"/>
      <c r="AE117" s="540"/>
      <c r="AF117" s="541"/>
      <c r="AG117" s="157"/>
      <c r="AH117" s="116"/>
    </row>
    <row r="118" spans="1:34">
      <c r="A118" s="116"/>
      <c r="B118" s="121"/>
      <c r="P118" s="387" t="s">
        <v>2364</v>
      </c>
      <c r="Q118" s="388"/>
      <c r="R118" s="388"/>
      <c r="S118" s="388"/>
      <c r="T118" s="459">
        <f>COUNTIFS('2. Status Detalhe Campos FY24'!$H$7:$H$736,'1. Status Resumo FY24'!$P116,'2. Status Detalhe Campos FY24'!$C$7:$C$736,'1. Status Resumo FY24'!$G$88,'2. Status Detalhe Campos FY24'!$D$7:$D$736,"2. Campo",'2. Status Detalhe Campos FY24'!$U$7:$U$736,"*Novo Plano*")
+COUNTIFS('2. Status Detalhe Campos FY24'!$H$7:$H$736,'1. Status Resumo FY24'!$P116,'2. Status Detalhe Campos FY24'!$C$7:$C$736,'1. Status Resumo FY24'!$H$88,'2. Status Detalhe Campos FY24'!$D$7:$D$736,"2. Campo",'2. Status Detalhe Campos FY24'!$U$7:$U$736,"*Novo Plano*")</f>
        <v>0</v>
      </c>
      <c r="U118" s="459">
        <f>COUNTIFS('2. Status Detalhe Campos FY24'!$G$7:$G$736,'1. Status Resumo FY24'!$P116,'2. Status Detalhe Campos FY24'!$C$7:$C$736,'1. Status Resumo FY24'!$G$88,'2. Status Detalhe Campos FY24'!$D$7:$D$736,"2. Campo",'2. Status Detalhe Campos FY24'!$U$7:$U$736,"*Novo Plano*")
+COUNTIFS('2. Status Detalhe Campos FY24'!$G$7:$G$736,'1. Status Resumo FY24'!$P116,'2. Status Detalhe Campos FY24'!$C$7:$C$736,'1. Status Resumo FY24'!$H$88,'2. Status Detalhe Campos FY24'!$D$7:$D$736,"2. Campo",'2. Status Detalhe Campos FY24'!$U$7:$U$736,"*Novo Plano*")</f>
        <v>0</v>
      </c>
      <c r="V118" s="459">
        <f t="shared" si="9"/>
        <v>0</v>
      </c>
      <c r="X118" s="539"/>
      <c r="Y118" s="540"/>
      <c r="Z118" s="540"/>
      <c r="AA118" s="540"/>
      <c r="AB118" s="540"/>
      <c r="AC118" s="540"/>
      <c r="AD118" s="540"/>
      <c r="AE118" s="540"/>
      <c r="AF118" s="541"/>
      <c r="AG118" s="157"/>
      <c r="AH118" s="116"/>
    </row>
    <row r="119" spans="1:34">
      <c r="A119" s="116"/>
      <c r="B119" s="121"/>
      <c r="P119" s="127" t="s">
        <v>2334</v>
      </c>
      <c r="T119" s="127">
        <f>+SUM(T92,T95,T98,T104,T107,T110,T113,T116,T101)</f>
        <v>297</v>
      </c>
      <c r="U119" s="127">
        <f>+SUM(U92,U95,U98,U104,U107,U110,U113,U116,U101)</f>
        <v>300</v>
      </c>
      <c r="V119" s="127">
        <f>+U119-T119</f>
        <v>3</v>
      </c>
      <c r="X119" s="539"/>
      <c r="Y119" s="540"/>
      <c r="Z119" s="540"/>
      <c r="AA119" s="540"/>
      <c r="AB119" s="540"/>
      <c r="AC119" s="540"/>
      <c r="AD119" s="540"/>
      <c r="AE119" s="540"/>
      <c r="AF119" s="541"/>
      <c r="AG119" s="157"/>
      <c r="AH119" s="116"/>
    </row>
    <row r="120" spans="1:34">
      <c r="A120" s="116"/>
      <c r="B120" s="121"/>
      <c r="P120" s="389" t="s">
        <v>2374</v>
      </c>
      <c r="T120" s="460">
        <f>+SUM(T93,T96,T99,T102,T105,T108,T111,T114,T117)</f>
        <v>271</v>
      </c>
      <c r="U120" s="460">
        <f>+SUM(U93,U96,U99,U102,U105,U108,U111,U114,U117)</f>
        <v>271</v>
      </c>
      <c r="V120" s="460">
        <f>+U120-T120</f>
        <v>0</v>
      </c>
      <c r="X120" s="539"/>
      <c r="Y120" s="540"/>
      <c r="Z120" s="540"/>
      <c r="AA120" s="540"/>
      <c r="AB120" s="540"/>
      <c r="AC120" s="540"/>
      <c r="AD120" s="540"/>
      <c r="AE120" s="540"/>
      <c r="AF120" s="541"/>
      <c r="AG120" s="157"/>
      <c r="AH120" s="116"/>
    </row>
    <row r="121" spans="1:34">
      <c r="A121" s="116"/>
      <c r="B121" s="121"/>
      <c r="P121" s="390" t="s">
        <v>2364</v>
      </c>
      <c r="Q121" s="130"/>
      <c r="R121" s="130"/>
      <c r="S121" s="130"/>
      <c r="T121" s="461">
        <f>+SUM(T94,T97,T100,T103,T106,T109,T112,T115,T118)</f>
        <v>25</v>
      </c>
      <c r="U121" s="461">
        <f>+SUM(U94,U97,U100,U103,U106,U109,U112,U115,U118)</f>
        <v>25</v>
      </c>
      <c r="V121" s="461">
        <f>+U121-T121</f>
        <v>0</v>
      </c>
      <c r="X121" s="539"/>
      <c r="Y121" s="540"/>
      <c r="Z121" s="540"/>
      <c r="AA121" s="540"/>
      <c r="AB121" s="540"/>
      <c r="AC121" s="540"/>
      <c r="AD121" s="540"/>
      <c r="AE121" s="540"/>
      <c r="AF121" s="541"/>
      <c r="AG121" s="157"/>
      <c r="AH121" s="116"/>
    </row>
    <row r="122" spans="1:34">
      <c r="A122" s="116"/>
      <c r="B122" s="121"/>
      <c r="X122" s="539"/>
      <c r="Y122" s="540"/>
      <c r="Z122" s="540"/>
      <c r="AA122" s="540"/>
      <c r="AB122" s="540"/>
      <c r="AC122" s="540"/>
      <c r="AD122" s="540"/>
      <c r="AE122" s="540"/>
      <c r="AF122" s="541"/>
      <c r="AG122" s="157"/>
      <c r="AH122" s="116"/>
    </row>
    <row r="123" spans="1:34">
      <c r="A123" s="116"/>
      <c r="B123" s="121"/>
      <c r="P123" s="129" t="s">
        <v>632</v>
      </c>
      <c r="Q123" s="130"/>
      <c r="R123" s="130"/>
      <c r="S123" s="130"/>
      <c r="T123" s="130"/>
      <c r="U123" s="130"/>
      <c r="V123" s="130"/>
      <c r="X123" s="539"/>
      <c r="Y123" s="540"/>
      <c r="Z123" s="540"/>
      <c r="AA123" s="540"/>
      <c r="AB123" s="540"/>
      <c r="AC123" s="540"/>
      <c r="AD123" s="540"/>
      <c r="AE123" s="540"/>
      <c r="AF123" s="541"/>
      <c r="AG123" s="157"/>
      <c r="AH123" s="116"/>
    </row>
    <row r="124" spans="1:34">
      <c r="A124" s="116"/>
      <c r="B124" s="121"/>
      <c r="O124" s="159" t="s">
        <v>619</v>
      </c>
      <c r="P124" s="25" t="s">
        <v>216</v>
      </c>
      <c r="T124" s="161" t="s">
        <v>621</v>
      </c>
      <c r="X124" s="539"/>
      <c r="Y124" s="540"/>
      <c r="Z124" s="540"/>
      <c r="AA124" s="540"/>
      <c r="AB124" s="540"/>
      <c r="AC124" s="540"/>
      <c r="AD124" s="540"/>
      <c r="AE124" s="540"/>
      <c r="AF124" s="541"/>
      <c r="AG124" s="157"/>
      <c r="AH124" s="116"/>
    </row>
    <row r="125" spans="1:34">
      <c r="A125" s="116"/>
      <c r="B125" s="121"/>
      <c r="O125" s="159" t="s">
        <v>619</v>
      </c>
      <c r="P125" s="25" t="s">
        <v>215</v>
      </c>
      <c r="T125" s="161" t="s">
        <v>621</v>
      </c>
      <c r="X125" s="539"/>
      <c r="Y125" s="540"/>
      <c r="Z125" s="540"/>
      <c r="AA125" s="540"/>
      <c r="AB125" s="540"/>
      <c r="AC125" s="540"/>
      <c r="AD125" s="540"/>
      <c r="AE125" s="540"/>
      <c r="AF125" s="541"/>
      <c r="AG125" s="157"/>
      <c r="AH125" s="116"/>
    </row>
    <row r="126" spans="1:34">
      <c r="A126" s="116"/>
      <c r="B126" s="121"/>
      <c r="O126" s="159" t="s">
        <v>619</v>
      </c>
      <c r="P126" s="25" t="s">
        <v>213</v>
      </c>
      <c r="T126" s="161" t="s">
        <v>621</v>
      </c>
      <c r="X126" s="539"/>
      <c r="Y126" s="540"/>
      <c r="Z126" s="540"/>
      <c r="AA126" s="540"/>
      <c r="AB126" s="540"/>
      <c r="AC126" s="540"/>
      <c r="AD126" s="540"/>
      <c r="AE126" s="540"/>
      <c r="AF126" s="541"/>
      <c r="AG126" s="157"/>
      <c r="AH126" s="116"/>
    </row>
    <row r="127" spans="1:34">
      <c r="A127" s="116"/>
      <c r="B127" s="121"/>
      <c r="O127" s="159" t="s">
        <v>619</v>
      </c>
      <c r="P127" s="25" t="s">
        <v>212</v>
      </c>
      <c r="T127" s="161" t="s">
        <v>621</v>
      </c>
      <c r="X127" s="539"/>
      <c r="Y127" s="540"/>
      <c r="Z127" s="540"/>
      <c r="AA127" s="540"/>
      <c r="AB127" s="540"/>
      <c r="AC127" s="540"/>
      <c r="AD127" s="540"/>
      <c r="AE127" s="540"/>
      <c r="AF127" s="541"/>
      <c r="AG127" s="157"/>
      <c r="AH127" s="116"/>
    </row>
    <row r="128" spans="1:34">
      <c r="A128" s="116"/>
      <c r="B128" s="121"/>
      <c r="O128" s="159" t="s">
        <v>619</v>
      </c>
      <c r="P128" s="25" t="s">
        <v>217</v>
      </c>
      <c r="T128" s="161" t="s">
        <v>621</v>
      </c>
      <c r="X128" s="539"/>
      <c r="Y128" s="540"/>
      <c r="Z128" s="540"/>
      <c r="AA128" s="540"/>
      <c r="AB128" s="540"/>
      <c r="AC128" s="540"/>
      <c r="AD128" s="540"/>
      <c r="AE128" s="540"/>
      <c r="AF128" s="541"/>
      <c r="AG128" s="157"/>
      <c r="AH128" s="116"/>
    </row>
    <row r="129" spans="1:34">
      <c r="A129" s="116"/>
      <c r="B129" s="121"/>
      <c r="O129" s="159" t="s">
        <v>619</v>
      </c>
      <c r="P129" s="25" t="s">
        <v>218</v>
      </c>
      <c r="T129" s="161" t="s">
        <v>621</v>
      </c>
      <c r="X129" s="539"/>
      <c r="Y129" s="540"/>
      <c r="Z129" s="540"/>
      <c r="AA129" s="540"/>
      <c r="AB129" s="540"/>
      <c r="AC129" s="540"/>
      <c r="AD129" s="540"/>
      <c r="AE129" s="540"/>
      <c r="AF129" s="541"/>
      <c r="AG129" s="157"/>
      <c r="AH129" s="116"/>
    </row>
    <row r="130" spans="1:34">
      <c r="A130" s="116"/>
      <c r="B130" s="121"/>
      <c r="O130" s="159" t="s">
        <v>619</v>
      </c>
      <c r="P130" s="25" t="s">
        <v>219</v>
      </c>
      <c r="T130" s="161" t="s">
        <v>621</v>
      </c>
      <c r="X130" s="539"/>
      <c r="Y130" s="540"/>
      <c r="Z130" s="540"/>
      <c r="AA130" s="540"/>
      <c r="AB130" s="540"/>
      <c r="AC130" s="540"/>
      <c r="AD130" s="540"/>
      <c r="AE130" s="540"/>
      <c r="AF130" s="541"/>
      <c r="AG130" s="157"/>
      <c r="AH130" s="116"/>
    </row>
    <row r="131" spans="1:34">
      <c r="A131" s="116"/>
      <c r="B131" s="121"/>
      <c r="O131" s="159" t="s">
        <v>619</v>
      </c>
      <c r="P131" s="25" t="s">
        <v>214</v>
      </c>
      <c r="T131" s="161" t="s">
        <v>621</v>
      </c>
      <c r="X131" s="539"/>
      <c r="Y131" s="540"/>
      <c r="Z131" s="540"/>
      <c r="AA131" s="540"/>
      <c r="AB131" s="540"/>
      <c r="AC131" s="540"/>
      <c r="AD131" s="540"/>
      <c r="AE131" s="540"/>
      <c r="AF131" s="541"/>
      <c r="AG131" s="157"/>
      <c r="AH131" s="116"/>
    </row>
    <row r="132" spans="1:34">
      <c r="A132" s="116"/>
      <c r="B132" s="121"/>
      <c r="O132" s="159" t="s">
        <v>619</v>
      </c>
      <c r="P132" s="25" t="s">
        <v>182</v>
      </c>
      <c r="T132" s="247" t="s">
        <v>1921</v>
      </c>
      <c r="X132" s="539"/>
      <c r="Y132" s="540"/>
      <c r="Z132" s="540"/>
      <c r="AA132" s="540"/>
      <c r="AB132" s="540"/>
      <c r="AC132" s="540"/>
      <c r="AD132" s="540"/>
      <c r="AE132" s="540"/>
      <c r="AF132" s="541"/>
      <c r="AG132" s="157"/>
      <c r="AH132" s="116"/>
    </row>
    <row r="133" spans="1:34">
      <c r="A133" s="116"/>
      <c r="B133" s="121"/>
      <c r="O133" s="159" t="s">
        <v>619</v>
      </c>
      <c r="P133" s="172" t="s">
        <v>2326</v>
      </c>
      <c r="T133" s="456" t="s">
        <v>2324</v>
      </c>
      <c r="X133" s="539"/>
      <c r="Y133" s="540"/>
      <c r="Z133" s="540"/>
      <c r="AA133" s="540"/>
      <c r="AB133" s="540"/>
      <c r="AC133" s="540"/>
      <c r="AD133" s="540"/>
      <c r="AE133" s="540"/>
      <c r="AF133" s="541"/>
      <c r="AG133" s="157"/>
      <c r="AH133" s="116"/>
    </row>
    <row r="134" spans="1:34">
      <c r="A134" s="116"/>
      <c r="B134" s="121"/>
      <c r="O134" s="159" t="s">
        <v>619</v>
      </c>
      <c r="P134" s="172" t="s">
        <v>2325</v>
      </c>
      <c r="T134" s="161" t="s">
        <v>621</v>
      </c>
      <c r="X134" s="539"/>
      <c r="Y134" s="540"/>
      <c r="Z134" s="540"/>
      <c r="AA134" s="540"/>
      <c r="AB134" s="540"/>
      <c r="AC134" s="540"/>
      <c r="AD134" s="540"/>
      <c r="AE134" s="540"/>
      <c r="AF134" s="541"/>
      <c r="AG134" s="157"/>
      <c r="AH134" s="116"/>
    </row>
    <row r="135" spans="1:34">
      <c r="A135" s="116"/>
      <c r="B135" s="121"/>
      <c r="P135" s="158"/>
      <c r="X135" s="539"/>
      <c r="Y135" s="540"/>
      <c r="Z135" s="540"/>
      <c r="AA135" s="540"/>
      <c r="AB135" s="540"/>
      <c r="AC135" s="540"/>
      <c r="AD135" s="540"/>
      <c r="AE135" s="540"/>
      <c r="AF135" s="541"/>
      <c r="AG135" s="157"/>
      <c r="AH135" s="116"/>
    </row>
    <row r="136" spans="1:34">
      <c r="A136" s="116"/>
      <c r="B136" s="121"/>
      <c r="O136" s="159" t="s">
        <v>619</v>
      </c>
      <c r="P136" s="129" t="s">
        <v>633</v>
      </c>
      <c r="Q136" s="130"/>
      <c r="R136" s="130"/>
      <c r="S136" s="130"/>
      <c r="T136" s="130"/>
      <c r="U136" s="130"/>
      <c r="V136" s="130"/>
      <c r="X136" s="539"/>
      <c r="Y136" s="540"/>
      <c r="Z136" s="540"/>
      <c r="AA136" s="540"/>
      <c r="AB136" s="540"/>
      <c r="AC136" s="540"/>
      <c r="AD136" s="540"/>
      <c r="AE136" s="540"/>
      <c r="AF136" s="541"/>
      <c r="AG136" s="157"/>
      <c r="AH136" s="116"/>
    </row>
    <row r="137" spans="1:34">
      <c r="A137" s="116"/>
      <c r="B137" s="121"/>
      <c r="O137" s="159" t="s">
        <v>619</v>
      </c>
      <c r="P137" s="25" t="s">
        <v>634</v>
      </c>
      <c r="T137" s="161" t="s">
        <v>621</v>
      </c>
      <c r="X137" s="539"/>
      <c r="Y137" s="540"/>
      <c r="Z137" s="540"/>
      <c r="AA137" s="540"/>
      <c r="AB137" s="540"/>
      <c r="AC137" s="540"/>
      <c r="AD137" s="540"/>
      <c r="AE137" s="540"/>
      <c r="AF137" s="541"/>
      <c r="AG137" s="157"/>
      <c r="AH137" s="116"/>
    </row>
    <row r="138" spans="1:34">
      <c r="A138" s="116"/>
      <c r="B138" s="121"/>
      <c r="O138" s="159" t="s">
        <v>619</v>
      </c>
      <c r="P138" s="25" t="s">
        <v>311</v>
      </c>
      <c r="T138" s="161" t="s">
        <v>635</v>
      </c>
      <c r="X138" s="539"/>
      <c r="Y138" s="540"/>
      <c r="Z138" s="540"/>
      <c r="AA138" s="540"/>
      <c r="AB138" s="540"/>
      <c r="AC138" s="540"/>
      <c r="AD138" s="540"/>
      <c r="AE138" s="540"/>
      <c r="AF138" s="541"/>
      <c r="AG138" s="157"/>
      <c r="AH138" s="116"/>
    </row>
    <row r="139" spans="1:34">
      <c r="A139" s="116"/>
      <c r="B139" s="121"/>
      <c r="O139" s="159" t="s">
        <v>619</v>
      </c>
      <c r="P139" s="25" t="s">
        <v>325</v>
      </c>
      <c r="T139" s="161" t="s">
        <v>621</v>
      </c>
      <c r="X139" s="539"/>
      <c r="Y139" s="540"/>
      <c r="Z139" s="540"/>
      <c r="AA139" s="540"/>
      <c r="AB139" s="540"/>
      <c r="AC139" s="540"/>
      <c r="AD139" s="540"/>
      <c r="AE139" s="540"/>
      <c r="AF139" s="541"/>
      <c r="AG139" s="157"/>
      <c r="AH139" s="116"/>
    </row>
    <row r="140" spans="1:34">
      <c r="A140" s="116"/>
      <c r="B140" s="121"/>
      <c r="O140" s="159"/>
      <c r="P140" s="25" t="s">
        <v>333</v>
      </c>
      <c r="T140" s="247" t="s">
        <v>1921</v>
      </c>
      <c r="X140" s="539"/>
      <c r="Y140" s="540"/>
      <c r="Z140" s="540"/>
      <c r="AA140" s="540"/>
      <c r="AB140" s="540"/>
      <c r="AC140" s="540"/>
      <c r="AD140" s="540"/>
      <c r="AE140" s="540"/>
      <c r="AF140" s="541"/>
      <c r="AG140" s="157"/>
      <c r="AH140" s="116"/>
    </row>
    <row r="141" spans="1:34">
      <c r="A141" s="116"/>
      <c r="B141" s="121"/>
      <c r="O141" s="159"/>
      <c r="T141" s="160"/>
      <c r="X141" s="542"/>
      <c r="Y141" s="543"/>
      <c r="Z141" s="543"/>
      <c r="AA141" s="543"/>
      <c r="AB141" s="543"/>
      <c r="AC141" s="543"/>
      <c r="AD141" s="543"/>
      <c r="AE141" s="543"/>
      <c r="AF141" s="544"/>
      <c r="AG141" s="157"/>
      <c r="AH141" s="116"/>
    </row>
    <row r="142" spans="1:3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c r="A144" s="116"/>
      <c r="B144" s="126" t="s">
        <v>2337</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15" customHeight="1">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c r="A147" s="116"/>
      <c r="B147" s="121"/>
      <c r="C147" s="154" t="s">
        <v>606</v>
      </c>
      <c r="G147" s="154" t="s">
        <v>607</v>
      </c>
      <c r="P147" s="129" t="s">
        <v>608</v>
      </c>
      <c r="Q147" s="130"/>
      <c r="R147" s="129"/>
      <c r="S147" s="130"/>
      <c r="T147" s="131">
        <f>T46</f>
        <v>45695</v>
      </c>
      <c r="U147" s="131">
        <f>U46</f>
        <v>45702</v>
      </c>
      <c r="V147" s="132" t="s">
        <v>609</v>
      </c>
      <c r="X147" s="155" t="s">
        <v>610</v>
      </c>
      <c r="AG147" s="122"/>
      <c r="AH147" s="116"/>
    </row>
    <row r="148" spans="1:3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10">U148-T148</f>
        <v>0</v>
      </c>
      <c r="X148" s="534" t="s">
        <v>2425</v>
      </c>
      <c r="Y148" s="535"/>
      <c r="Z148" s="535"/>
      <c r="AA148" s="535"/>
      <c r="AB148" s="535"/>
      <c r="AC148" s="535"/>
      <c r="AD148" s="535"/>
      <c r="AE148" s="535"/>
      <c r="AF148" s="535"/>
      <c r="AG148" s="162"/>
      <c r="AH148" s="116"/>
    </row>
    <row r="149" spans="1:34">
      <c r="A149" s="116"/>
      <c r="B149" s="121"/>
      <c r="C149" s="439" t="s">
        <v>2381</v>
      </c>
      <c r="D149" s="438"/>
      <c r="E149" s="438"/>
      <c r="P149" s="383" t="s">
        <v>2374</v>
      </c>
      <c r="Q149" s="384"/>
      <c r="R149" s="384"/>
      <c r="S149" s="384"/>
      <c r="T149" s="457">
        <f>COUNTIFS(Table4[Status Anterior],'1. Status Resumo FY24'!$P148,Table4[Sub-âmbito],'1. Status Resumo FY24'!$G$144,Table4[Tipo de teste],"2. Campo",'2. Status Detalhe Campos FY24'!$U$7:$U$736,"*Plano anterior*")</f>
        <v>4</v>
      </c>
      <c r="U149" s="457">
        <f>COUNTIFS(Table4[Status Atual],'1. Status Resumo FY24'!$P148,Table4[Sub-âmbito],'1. Status Resumo FY24'!$G$144,Table4[Tipo de teste],"2. Campo",'2. Status Detalhe Campos FY24'!$U$7:$U$736,"*Plano anterior*")</f>
        <v>4</v>
      </c>
      <c r="V149" s="457">
        <f t="shared" si="10"/>
        <v>0</v>
      </c>
      <c r="X149" s="534"/>
      <c r="Y149" s="535"/>
      <c r="Z149" s="535"/>
      <c r="AA149" s="535"/>
      <c r="AB149" s="535"/>
      <c r="AC149" s="535"/>
      <c r="AD149" s="535"/>
      <c r="AE149" s="535"/>
      <c r="AF149" s="535"/>
      <c r="AG149" s="162"/>
      <c r="AH149" s="116"/>
    </row>
    <row r="150" spans="1:34">
      <c r="A150" s="116"/>
      <c r="B150" s="121"/>
      <c r="C150" s="437"/>
      <c r="P150" s="383" t="s">
        <v>2369</v>
      </c>
      <c r="Q150" s="384"/>
      <c r="R150" s="384"/>
      <c r="S150" s="384"/>
      <c r="T150" s="457">
        <f>COUNTIFS(Table4[Status Anterior],'1. Status Resumo FY24'!$P148,Table4[Sub-âmbito],'1. Status Resumo FY24'!$G$144,Table4[Tipo de teste],"2. Campo",'2. Status Detalhe Campos FY24'!$U$7:$U$736,"*Novo Plano*",'2. Status Detalhe Campos FY24'!$T$7:$T$736,"*Âmbito ESTR e (ou) LF*")</f>
        <v>0</v>
      </c>
      <c r="U150" s="457">
        <f>COUNTIFS(Table4[Status Atual],'1. Status Resumo FY24'!$P148,Table4[Sub-âmbito],'1. Status Resumo FY24'!$G$144,Table4[Tipo de teste],"2. Campo",'2. Status Detalhe Campos FY24'!$U$7:$U$736,"*Novo Plano*",'2. Status Detalhe Campos FY24'!$U$7:$U$736,"*Novo Plano*",'2. Status Detalhe Campos FY24'!$T$7:$T$736,"*Âmbito ESTR e (ou) LF*")</f>
        <v>0</v>
      </c>
      <c r="V150" s="457">
        <f t="shared" si="10"/>
        <v>0</v>
      </c>
      <c r="X150" s="534"/>
      <c r="Y150" s="535"/>
      <c r="Z150" s="535"/>
      <c r="AA150" s="535"/>
      <c r="AB150" s="535"/>
      <c r="AC150" s="535"/>
      <c r="AD150" s="535"/>
      <c r="AE150" s="535"/>
      <c r="AF150" s="535"/>
      <c r="AG150" s="162"/>
      <c r="AH150" s="116"/>
    </row>
    <row r="151" spans="1:34">
      <c r="A151" s="116"/>
      <c r="B151" s="121"/>
      <c r="P151" s="385" t="s">
        <v>2370</v>
      </c>
      <c r="Q151" s="386"/>
      <c r="R151" s="386"/>
      <c r="S151" s="386"/>
      <c r="T151" s="458">
        <f>COUNTIFS(Table4[Status Anterior],'1. Status Resumo FY24'!$P148,Table4[Sub-âmbito],'1. Status Resumo FY24'!$G$144,Table4[Tipo de teste],"2. Campo",'2. Status Detalhe Campos FY24'!$U$7:$U$736,"*Novo Plano*",'2. Status Detalhe Campos FY24'!$T$7:$T$736,"*Outros*")</f>
        <v>0</v>
      </c>
      <c r="U151" s="458">
        <f>COUNTIFS(Table4[Status Atual],'1. Status Resumo FY24'!$P148,Table4[Sub-âmbito],'1. Status Resumo FY24'!$G$144,Table4[Tipo de teste],"2. Campo",'2. Status Detalhe Campos FY24'!$U$7:$U$736,"*Novo Plano*",'2. Status Detalhe Campos FY24'!$U$7:$U$736,"*Novo Plano*",'2. Status Detalhe Campos FY24'!$T$7:$T$736,"*Outros*")</f>
        <v>0</v>
      </c>
      <c r="V151" s="458">
        <f t="shared" si="10"/>
        <v>0</v>
      </c>
      <c r="X151" s="534"/>
      <c r="Y151" s="535"/>
      <c r="Z151" s="535"/>
      <c r="AA151" s="535"/>
      <c r="AB151" s="535"/>
      <c r="AC151" s="535"/>
      <c r="AD151" s="535"/>
      <c r="AE151" s="535"/>
      <c r="AF151" s="535"/>
      <c r="AG151" s="162"/>
      <c r="AH151" s="116"/>
    </row>
    <row r="152" spans="1:34">
      <c r="A152" s="116"/>
      <c r="B152" s="121"/>
      <c r="P152" s="25" t="s">
        <v>612</v>
      </c>
      <c r="T152" s="25">
        <f>COUNTIFS(Table4[Status Anterior],'1. Status Resumo FY24'!$P152,Table4[Sub-âmbito],'1. Status Resumo FY24'!$G$144,Table4[Tipo de teste],"2. Campo")</f>
        <v>115</v>
      </c>
      <c r="U152" s="25">
        <f>COUNTIFS(Table4[Status Atual],'1. Status Resumo FY24'!$P152,Table4[Sub-âmbito],'1. Status Resumo FY24'!$G$144,Table4[Tipo de teste],"2. Campo")</f>
        <v>115</v>
      </c>
      <c r="V152" s="25">
        <f t="shared" si="10"/>
        <v>0</v>
      </c>
      <c r="X152" s="535"/>
      <c r="Y152" s="535"/>
      <c r="Z152" s="535"/>
      <c r="AA152" s="535"/>
      <c r="AB152" s="535"/>
      <c r="AC152" s="535"/>
      <c r="AD152" s="535"/>
      <c r="AE152" s="535"/>
      <c r="AF152" s="535"/>
      <c r="AG152" s="162"/>
      <c r="AH152" s="116"/>
    </row>
    <row r="153" spans="1:34">
      <c r="A153" s="116"/>
      <c r="B153" s="121"/>
      <c r="P153" s="383" t="s">
        <v>2374</v>
      </c>
      <c r="Q153" s="384"/>
      <c r="R153" s="384"/>
      <c r="S153" s="384"/>
      <c r="T153" s="457">
        <f>COUNTIFS(Table4[Status Anterior],'1. Status Resumo FY24'!$P152,Table4[Sub-âmbito],'1. Status Resumo FY24'!$G$144,Table4[Tipo de teste],"2. Campo",'2. Status Detalhe Campos FY24'!$U$7:$U$736,"*Plano anterior*")</f>
        <v>115</v>
      </c>
      <c r="U153" s="457">
        <f>COUNTIFS(Table4[Status Atual],'1. Status Resumo FY24'!$P152,Table4[Sub-âmbito],'1. Status Resumo FY24'!$G$144,Table4[Tipo de teste],"2. Campo",'2. Status Detalhe Campos FY24'!$U$7:$U$736,"*Plano anterior*")</f>
        <v>115</v>
      </c>
      <c r="V153" s="457">
        <f t="shared" si="10"/>
        <v>0</v>
      </c>
      <c r="X153" s="535"/>
      <c r="Y153" s="535"/>
      <c r="Z153" s="535"/>
      <c r="AA153" s="535"/>
      <c r="AB153" s="535"/>
      <c r="AC153" s="535"/>
      <c r="AD153" s="535"/>
      <c r="AE153" s="535"/>
      <c r="AF153" s="535"/>
      <c r="AG153" s="162"/>
      <c r="AH153" s="116"/>
    </row>
    <row r="154" spans="1:34">
      <c r="A154" s="116"/>
      <c r="B154" s="121"/>
      <c r="P154" s="383" t="s">
        <v>2369</v>
      </c>
      <c r="Q154" s="384"/>
      <c r="R154" s="384"/>
      <c r="S154" s="384"/>
      <c r="T154" s="457">
        <f>COUNTIFS(Table4[Status Anterior],'1. Status Resumo FY24'!$P152,Table4[Sub-âmbito],'1. Status Resumo FY24'!$G$144,Table4[Tipo de teste],"2. Campo",'2. Status Detalhe Campos FY24'!$U$7:$U$736,"*Novo Plano*",'2. Status Detalhe Campos FY24'!$T$7:$T$736,"*Âmbito ESTR e (ou) LF*")</f>
        <v>0</v>
      </c>
      <c r="U154" s="457">
        <f>COUNTIFS(Table4[Status Atual],'1. Status Resumo FY24'!$P152,Table4[Sub-âmbito],'1. Status Resumo FY24'!$G$144,Table4[Tipo de teste],"2. Campo",'2. Status Detalhe Campos FY24'!$U$7:$U$736,"*Novo Plano*",'2. Status Detalhe Campos FY24'!$U$7:$U$736,"*Novo Plano*",'2. Status Detalhe Campos FY24'!$T$7:$T$736,"*Âmbito ESTR e (ou) LF*")</f>
        <v>0</v>
      </c>
      <c r="V154" s="457">
        <f t="shared" si="10"/>
        <v>0</v>
      </c>
      <c r="X154" s="535"/>
      <c r="Y154" s="535"/>
      <c r="Z154" s="535"/>
      <c r="AA154" s="535"/>
      <c r="AB154" s="535"/>
      <c r="AC154" s="535"/>
      <c r="AD154" s="535"/>
      <c r="AE154" s="535"/>
      <c r="AF154" s="535"/>
      <c r="AG154" s="162"/>
      <c r="AH154" s="116"/>
    </row>
    <row r="155" spans="1:34">
      <c r="A155" s="116"/>
      <c r="B155" s="121"/>
      <c r="P155" s="385" t="s">
        <v>2370</v>
      </c>
      <c r="Q155" s="386"/>
      <c r="R155" s="386"/>
      <c r="S155" s="386"/>
      <c r="T155" s="458">
        <f>COUNTIFS(Table4[Status Anterior],'1. Status Resumo FY24'!$P152,Table4[Sub-âmbito],'1. Status Resumo FY24'!$G$144,Table4[Tipo de teste],"2. Campo",'2. Status Detalhe Campos FY24'!$U$7:$U$736,"*Novo Plano*",'2. Status Detalhe Campos FY24'!$T$7:$T$736,"*Outros*")</f>
        <v>0</v>
      </c>
      <c r="U155" s="458">
        <f>COUNTIFS(Table4[Status Atual],'1. Status Resumo FY24'!$P152,Table4[Sub-âmbito],'1. Status Resumo FY24'!$G$144,Table4[Tipo de teste],"2. Campo",'2. Status Detalhe Campos FY24'!$U$7:$U$736,"*Novo Plano*",'2. Status Detalhe Campos FY24'!$U$7:$U$736,"*Novo Plano*",'2. Status Detalhe Campos FY24'!$T$7:$T$736,"*Outros*")</f>
        <v>0</v>
      </c>
      <c r="V155" s="458">
        <f t="shared" si="10"/>
        <v>0</v>
      </c>
      <c r="X155" s="535"/>
      <c r="Y155" s="535"/>
      <c r="Z155" s="535"/>
      <c r="AA155" s="535"/>
      <c r="AB155" s="535"/>
      <c r="AC155" s="535"/>
      <c r="AD155" s="535"/>
      <c r="AE155" s="535"/>
      <c r="AF155" s="535"/>
      <c r="AG155" s="162"/>
      <c r="AH155" s="116"/>
    </row>
    <row r="156" spans="1:34" ht="17.899999999999999" customHeight="1">
      <c r="A156" s="116"/>
      <c r="B156" s="121"/>
      <c r="P156" s="25" t="s">
        <v>1846</v>
      </c>
      <c r="T156" s="25">
        <f>COUNTIFS(Table4[Status Anterior],'1. Status Resumo FY24'!$P156,Table4[Sub-âmbito],'1. Status Resumo FY24'!$G$144,Table4[Tipo de teste],"2. Campo")</f>
        <v>0</v>
      </c>
      <c r="U156" s="25">
        <f>COUNTIFS(Table4[Status Atual],'1. Status Resumo FY24'!$P156,Table4[Sub-âmbito],'1. Status Resumo FY24'!$G$144,Table4[Tipo de teste],"2. Campo")</f>
        <v>0</v>
      </c>
      <c r="V156" s="25">
        <f t="shared" si="10"/>
        <v>0</v>
      </c>
      <c r="X156" s="535"/>
      <c r="Y156" s="535"/>
      <c r="Z156" s="535"/>
      <c r="AA156" s="535"/>
      <c r="AB156" s="535"/>
      <c r="AC156" s="535"/>
      <c r="AD156" s="535"/>
      <c r="AE156" s="535"/>
      <c r="AF156" s="535"/>
      <c r="AG156" s="162"/>
      <c r="AH156" s="116"/>
    </row>
    <row r="157" spans="1:34" ht="17.899999999999999" customHeight="1">
      <c r="A157" s="116"/>
      <c r="B157" s="121"/>
      <c r="E157" s="523" t="str">
        <f>+"#"&amp;SUM($U$186:$U$187)</f>
        <v>#71</v>
      </c>
      <c r="P157" s="383" t="s">
        <v>2374</v>
      </c>
      <c r="Q157" s="384"/>
      <c r="R157" s="384"/>
      <c r="S157" s="384"/>
      <c r="T157" s="457">
        <f>COUNTIFS(Table4[Status Anterior],'1. Status Resumo FY24'!$P156,Table4[Sub-âmbito],'1. Status Resumo FY24'!$G$144,Table4[Tipo de teste],"2. Campo",'2. Status Detalhe Campos FY24'!$U$7:$U$736,"*Plano anterior*")</f>
        <v>0</v>
      </c>
      <c r="U157" s="457">
        <f>COUNTIFS(Table4[Status Atual],'1. Status Resumo FY24'!$P156,Table4[Sub-âmbito],'1. Status Resumo FY24'!$G$144,Table4[Tipo de teste],"2. Campo",'2. Status Detalhe Campos FY24'!$U$7:$U$736,"*Plano anterior*")</f>
        <v>0</v>
      </c>
      <c r="V157" s="457">
        <f t="shared" si="10"/>
        <v>0</v>
      </c>
      <c r="X157" s="535"/>
      <c r="Y157" s="535"/>
      <c r="Z157" s="535"/>
      <c r="AA157" s="535"/>
      <c r="AB157" s="535"/>
      <c r="AC157" s="535"/>
      <c r="AD157" s="535"/>
      <c r="AE157" s="535"/>
      <c r="AF157" s="535"/>
      <c r="AG157" s="162"/>
      <c r="AH157" s="116"/>
    </row>
    <row r="158" spans="1:34" ht="17.899999999999999" customHeight="1">
      <c r="A158" s="116"/>
      <c r="B158" s="121"/>
      <c r="E158" s="523"/>
      <c r="P158" s="383" t="s">
        <v>2369</v>
      </c>
      <c r="Q158" s="384"/>
      <c r="R158" s="384"/>
      <c r="S158" s="384"/>
      <c r="T158" s="457">
        <f>COUNTIFS(Table4[Status Anterior],'1. Status Resumo FY24'!$P156,Table4[Sub-âmbito],'1. Status Resumo FY24'!$G$144,Table4[Tipo de teste],"2. Campo",'2. Status Detalhe Campos FY24'!$U$7:$U$736,"*Novo Plano*",'2. Status Detalhe Campos FY24'!$T$7:$T$736,"*Âmbito ESTR e (ou) LF*")</f>
        <v>0</v>
      </c>
      <c r="U158" s="457">
        <f>COUNTIFS(Table4[Status Atual],'1. Status Resumo FY24'!$P156,Table4[Sub-âmbito],'1. Status Resumo FY24'!$G$144,Table4[Tipo de teste],"2. Campo",'2. Status Detalhe Campos FY24'!$U$7:$U$736,"*Novo Plano*",'2. Status Detalhe Campos FY24'!$U$7:$U$736,"*Novo Plano*",'2. Status Detalhe Campos FY24'!$T$7:$T$736,"*Âmbito ESTR e (ou) LF*")</f>
        <v>0</v>
      </c>
      <c r="V158" s="457">
        <f t="shared" si="10"/>
        <v>0</v>
      </c>
      <c r="X158" s="535"/>
      <c r="Y158" s="535"/>
      <c r="Z158" s="535"/>
      <c r="AA158" s="535"/>
      <c r="AB158" s="535"/>
      <c r="AC158" s="535"/>
      <c r="AD158" s="535"/>
      <c r="AE158" s="535"/>
      <c r="AF158" s="535"/>
      <c r="AG158" s="162"/>
      <c r="AH158" s="116"/>
    </row>
    <row r="159" spans="1:34" ht="17.899999999999999" customHeight="1">
      <c r="A159" s="116"/>
      <c r="B159" s="121"/>
      <c r="E159" s="523"/>
      <c r="P159" s="385" t="s">
        <v>2370</v>
      </c>
      <c r="Q159" s="386"/>
      <c r="R159" s="386"/>
      <c r="S159" s="386"/>
      <c r="T159" s="458">
        <f>COUNTIFS(Table4[Status Anterior],'1. Status Resumo FY24'!$P156,Table4[Sub-âmbito],'1. Status Resumo FY24'!$G$144,Table4[Tipo de teste],"2. Campo",'2. Status Detalhe Campos FY24'!$U$7:$U$736,"*Novo Plano*",'2. Status Detalhe Campos FY24'!$T$7:$T$736,"*Outros*")</f>
        <v>0</v>
      </c>
      <c r="U159" s="458">
        <f>COUNTIFS(Table4[Status Atual],'1. Status Resumo FY24'!$P156,Table4[Sub-âmbito],'1. Status Resumo FY24'!$G$144,Table4[Tipo de teste],"2. Campo",'2. Status Detalhe Campos FY24'!$U$7:$U$736,"*Novo Plano*",'2. Status Detalhe Campos FY24'!$U$7:$U$736,"*Novo Plano*",'2. Status Detalhe Campos FY24'!$T$7:$T$736,"*Outros*")</f>
        <v>0</v>
      </c>
      <c r="V159" s="458">
        <f t="shared" si="10"/>
        <v>0</v>
      </c>
      <c r="X159" s="535"/>
      <c r="Y159" s="535"/>
      <c r="Z159" s="535"/>
      <c r="AA159" s="535"/>
      <c r="AB159" s="535"/>
      <c r="AC159" s="535"/>
      <c r="AD159" s="535"/>
      <c r="AE159" s="535"/>
      <c r="AF159" s="535"/>
      <c r="AG159" s="162"/>
      <c r="AH159" s="116"/>
    </row>
    <row r="160" spans="1:34" ht="17.899999999999999" customHeight="1">
      <c r="A160" s="116"/>
      <c r="B160" s="121"/>
      <c r="D160" s="436"/>
      <c r="E160" s="436"/>
      <c r="P160" s="25" t="s">
        <v>2327</v>
      </c>
      <c r="T160" s="25">
        <f>COUNTIFS(Table4[Status Anterior],'1. Status Resumo FY24'!$P160,Table4[Sub-âmbito],'1. Status Resumo FY24'!$G$144,Table4[Tipo de teste],"2. Campo")</f>
        <v>3</v>
      </c>
      <c r="U160" s="25">
        <f>COUNTIFS(Table4[Status Atual],'1. Status Resumo FY24'!$P160,Table4[Sub-âmbito],'1. Status Resumo FY24'!$G$144,Table4[Tipo de teste],"2. Campo")</f>
        <v>6</v>
      </c>
      <c r="V160" s="25">
        <f t="shared" si="10"/>
        <v>3</v>
      </c>
      <c r="X160" s="535"/>
      <c r="Y160" s="535"/>
      <c r="Z160" s="535"/>
      <c r="AA160" s="535"/>
      <c r="AB160" s="535"/>
      <c r="AC160" s="535"/>
      <c r="AD160" s="535"/>
      <c r="AE160" s="535"/>
      <c r="AF160" s="535"/>
      <c r="AG160" s="162"/>
      <c r="AH160" s="116"/>
    </row>
    <row r="161" spans="1:34" ht="17.899999999999999" customHeight="1">
      <c r="A161" s="116"/>
      <c r="B161" s="121"/>
      <c r="D161" s="436"/>
      <c r="E161" s="436"/>
      <c r="P161" s="383" t="s">
        <v>2374</v>
      </c>
      <c r="Q161" s="384"/>
      <c r="R161" s="384"/>
      <c r="S161" s="384"/>
      <c r="T161" s="457">
        <f>COUNTIFS(Table4[Status Anterior],'1. Status Resumo FY24'!$P160,Table4[Sub-âmbito],'1. Status Resumo FY24'!$G$144,Table4[Tipo de teste],"2. Campo",'2. Status Detalhe Campos FY24'!$U$7:$U$736,"*Plano anterior*")</f>
        <v>3</v>
      </c>
      <c r="U161" s="457">
        <f>COUNTIFS(Table4[Status Atual],'1. Status Resumo FY24'!$P160,Table4[Sub-âmbito],'1. Status Resumo FY24'!$G$144,Table4[Tipo de teste],"2. Campo",'2. Status Detalhe Campos FY24'!$U$7:$U$736,"*Plano anterior*")</f>
        <v>3</v>
      </c>
      <c r="V161" s="457">
        <f t="shared" si="10"/>
        <v>0</v>
      </c>
      <c r="X161" s="535"/>
      <c r="Y161" s="535"/>
      <c r="Z161" s="535"/>
      <c r="AA161" s="535"/>
      <c r="AB161" s="535"/>
      <c r="AC161" s="535"/>
      <c r="AD161" s="535"/>
      <c r="AE161" s="535"/>
      <c r="AF161" s="535"/>
      <c r="AG161" s="162"/>
      <c r="AH161" s="116"/>
    </row>
    <row r="162" spans="1:34" ht="17.899999999999999" customHeight="1">
      <c r="A162" s="116"/>
      <c r="B162" s="121"/>
      <c r="D162" s="436"/>
      <c r="E162" s="436"/>
      <c r="P162" s="383" t="s">
        <v>2369</v>
      </c>
      <c r="Q162" s="384"/>
      <c r="R162" s="384"/>
      <c r="S162" s="384"/>
      <c r="T162" s="457">
        <f>COUNTIFS(Table4[Status Anterior],'1. Status Resumo FY24'!$P160,Table4[Sub-âmbito],'1. Status Resumo FY24'!$G$144,Table4[Tipo de teste],"2. Campo",'2. Status Detalhe Campos FY24'!$U$7:$U$736,"*Novo Plano*",'2. Status Detalhe Campos FY24'!$T$7:$T$736,"*Âmbito ESTR e (ou) LF*")</f>
        <v>0</v>
      </c>
      <c r="U162" s="457">
        <f>COUNTIFS(Table4[Status Atual],'1. Status Resumo FY24'!$P160,Table4[Sub-âmbito],'1. Status Resumo FY24'!$G$144,Table4[Tipo de teste],"2. Campo",'2. Status Detalhe Campos FY24'!$U$7:$U$736,"*Novo Plano*",'2. Status Detalhe Campos FY24'!$U$7:$U$736,"*Novo Plano*",'2. Status Detalhe Campos FY24'!$T$7:$T$736,"*Âmbito ESTR e (ou) LF*")</f>
        <v>0</v>
      </c>
      <c r="V162" s="457">
        <f t="shared" si="10"/>
        <v>0</v>
      </c>
      <c r="X162" s="535"/>
      <c r="Y162" s="535"/>
      <c r="Z162" s="535"/>
      <c r="AA162" s="535"/>
      <c r="AB162" s="535"/>
      <c r="AC162" s="535"/>
      <c r="AD162" s="535"/>
      <c r="AE162" s="535"/>
      <c r="AF162" s="535"/>
      <c r="AG162" s="162"/>
      <c r="AH162" s="116"/>
    </row>
    <row r="163" spans="1:34" ht="17.899999999999999" customHeight="1">
      <c r="A163" s="116"/>
      <c r="B163" s="121"/>
      <c r="D163" s="436"/>
      <c r="E163" s="436"/>
      <c r="P163" s="385" t="s">
        <v>2370</v>
      </c>
      <c r="Q163" s="386"/>
      <c r="R163" s="386"/>
      <c r="S163" s="386"/>
      <c r="T163" s="458">
        <f>COUNTIFS(Table4[Status Anterior],'1. Status Resumo FY24'!$P160,Table4[Sub-âmbito],'1. Status Resumo FY24'!$G$144,Table4[Tipo de teste],"2. Campo",'2. Status Detalhe Campos FY24'!$U$7:$U$736,"*Novo Plano*",'2. Status Detalhe Campos FY24'!$T$7:$T$736,"*Outros*")</f>
        <v>0</v>
      </c>
      <c r="U163" s="458">
        <f>COUNTIFS(Table4[Status Atual],'1. Status Resumo FY24'!$P160,Table4[Sub-âmbito],'1. Status Resumo FY24'!$G$144,Table4[Tipo de teste],"2. Campo",'2. Status Detalhe Campos FY24'!$U$7:$U$736,"*Novo Plano*",'2. Status Detalhe Campos FY24'!$U$7:$U$736,"*Novo Plano*",'2. Status Detalhe Campos FY24'!$T$7:$T$736,"*Outros*")</f>
        <v>3</v>
      </c>
      <c r="V163" s="458">
        <f t="shared" si="10"/>
        <v>3</v>
      </c>
      <c r="X163" s="535"/>
      <c r="Y163" s="535"/>
      <c r="Z163" s="535"/>
      <c r="AA163" s="535"/>
      <c r="AB163" s="535"/>
      <c r="AC163" s="535"/>
      <c r="AD163" s="535"/>
      <c r="AE163" s="535"/>
      <c r="AF163" s="535"/>
      <c r="AG163" s="162"/>
      <c r="AH163" s="116"/>
    </row>
    <row r="164" spans="1:34" ht="17.25" customHeight="1">
      <c r="A164" s="116"/>
      <c r="B164" s="121"/>
      <c r="D164" s="436"/>
      <c r="E164" s="436"/>
      <c r="P164" s="25" t="s">
        <v>613</v>
      </c>
      <c r="T164" s="25">
        <f>COUNTIFS(Table4[Status Anterior],'1. Status Resumo FY24'!$P164,Table4[Sub-âmbito],'1. Status Resumo FY24'!$G$144,Table4[Tipo de teste],"2. Campo")</f>
        <v>10</v>
      </c>
      <c r="U164" s="25">
        <f>COUNTIFS(Table4[Status Atual],'1. Status Resumo FY24'!$P164,Table4[Sub-âmbito],'1. Status Resumo FY24'!$G$144,Table4[Tipo de teste],"2. Campo")</f>
        <v>9</v>
      </c>
      <c r="V164" s="25">
        <f t="shared" si="10"/>
        <v>-1</v>
      </c>
      <c r="X164" s="535"/>
      <c r="Y164" s="535"/>
      <c r="Z164" s="535"/>
      <c r="AA164" s="535"/>
      <c r="AB164" s="535"/>
      <c r="AC164" s="535"/>
      <c r="AD164" s="535"/>
      <c r="AE164" s="535"/>
      <c r="AF164" s="535"/>
      <c r="AG164" s="162"/>
      <c r="AH164" s="116"/>
    </row>
    <row r="165" spans="1:34" ht="17.25" customHeight="1">
      <c r="A165" s="116"/>
      <c r="B165" s="121"/>
      <c r="D165" s="436"/>
      <c r="E165" s="436"/>
      <c r="P165" s="383" t="s">
        <v>2374</v>
      </c>
      <c r="Q165" s="384"/>
      <c r="R165" s="384"/>
      <c r="S165" s="384"/>
      <c r="T165" s="457">
        <f>COUNTIFS(Table4[Status Anterior],'1. Status Resumo FY24'!$P164,Table4[Sub-âmbito],'1. Status Resumo FY24'!$G$144,Table4[Tipo de teste],"2. Campo",'2. Status Detalhe Campos FY24'!$U$7:$U$736,"*Plano anterior*")</f>
        <v>10</v>
      </c>
      <c r="U165" s="457">
        <f>COUNTIFS(Table4[Status Atual],'1. Status Resumo FY24'!$P164,Table4[Sub-âmbito],'1. Status Resumo FY24'!$G$144,Table4[Tipo de teste],"2. Campo",'2. Status Detalhe Campos FY24'!$U$7:$U$736,"*Plano anterior*")</f>
        <v>9</v>
      </c>
      <c r="V165" s="457">
        <f t="shared" si="10"/>
        <v>-1</v>
      </c>
      <c r="X165" s="535"/>
      <c r="Y165" s="535"/>
      <c r="Z165" s="535"/>
      <c r="AA165" s="535"/>
      <c r="AB165" s="535"/>
      <c r="AC165" s="535"/>
      <c r="AD165" s="535"/>
      <c r="AE165" s="535"/>
      <c r="AF165" s="535"/>
      <c r="AG165" s="162"/>
      <c r="AH165" s="116"/>
    </row>
    <row r="166" spans="1:34" ht="17.25" customHeight="1">
      <c r="A166" s="116"/>
      <c r="B166" s="121"/>
      <c r="D166" s="436"/>
      <c r="E166" s="436"/>
      <c r="P166" s="383" t="s">
        <v>2369</v>
      </c>
      <c r="Q166" s="384"/>
      <c r="R166" s="384"/>
      <c r="S166" s="384"/>
      <c r="T166" s="457">
        <f>COUNTIFS(Table4[Status Anterior],'1. Status Resumo FY24'!$P164,Table4[Sub-âmbito],'1. Status Resumo FY24'!$G$144,Table4[Tipo de teste],"2. Campo",'2. Status Detalhe Campos FY24'!$U$7:$U$736,"*Novo Plano*",'2. Status Detalhe Campos FY24'!$T$7:$T$736,"*Âmbito ESTR e (ou) LF*")</f>
        <v>0</v>
      </c>
      <c r="U166" s="457">
        <f>COUNTIFS(Table4[Status Atual],'1. Status Resumo FY24'!$P164,Table4[Sub-âmbito],'1. Status Resumo FY24'!$G$144,Table4[Tipo de teste],"2. Campo",'2. Status Detalhe Campos FY24'!$U$7:$U$736,"*Novo Plano*",'2. Status Detalhe Campos FY24'!$U$7:$U$736,"*Novo Plano*",'2. Status Detalhe Campos FY24'!$T$7:$T$736,"*Âmbito ESTR e (ou) LF*")</f>
        <v>0</v>
      </c>
      <c r="V166" s="457">
        <f t="shared" si="10"/>
        <v>0</v>
      </c>
      <c r="X166" s="535"/>
      <c r="Y166" s="535"/>
      <c r="Z166" s="535"/>
      <c r="AA166" s="535"/>
      <c r="AB166" s="535"/>
      <c r="AC166" s="535"/>
      <c r="AD166" s="535"/>
      <c r="AE166" s="535"/>
      <c r="AF166" s="535"/>
      <c r="AG166" s="162"/>
      <c r="AH166" s="116"/>
    </row>
    <row r="167" spans="1:34" ht="17.25" customHeight="1">
      <c r="A167" s="116"/>
      <c r="B167" s="121"/>
      <c r="D167" s="436"/>
      <c r="E167" s="436"/>
      <c r="P167" s="385" t="s">
        <v>2370</v>
      </c>
      <c r="Q167" s="386"/>
      <c r="R167" s="386"/>
      <c r="S167" s="386"/>
      <c r="T167" s="458">
        <f>COUNTIFS(Table4[Status Anterior],'1. Status Resumo FY24'!$P164,Table4[Sub-âmbito],'1. Status Resumo FY24'!$G$144,Table4[Tipo de teste],"2. Campo",'2. Status Detalhe Campos FY24'!$U$7:$U$736,"*Novo Plano*",'2. Status Detalhe Campos FY24'!$T$7:$T$736,"*Outros*")</f>
        <v>0</v>
      </c>
      <c r="U167" s="458">
        <f>COUNTIFS(Table4[Status Atual],'1. Status Resumo FY24'!$P164,Table4[Sub-âmbito],'1. Status Resumo FY24'!$G$144,Table4[Tipo de teste],"2. Campo",'2. Status Detalhe Campos FY24'!$U$7:$U$736,"*Novo Plano*",'2. Status Detalhe Campos FY24'!$U$7:$U$736,"*Novo Plano*",'2. Status Detalhe Campos FY24'!$T$7:$T$736,"*Outros*")</f>
        <v>0</v>
      </c>
      <c r="V167" s="458">
        <f t="shared" si="10"/>
        <v>0</v>
      </c>
      <c r="X167" s="535"/>
      <c r="Y167" s="535"/>
      <c r="Z167" s="535"/>
      <c r="AA167" s="535"/>
      <c r="AB167" s="535"/>
      <c r="AC167" s="535"/>
      <c r="AD167" s="535"/>
      <c r="AE167" s="535"/>
      <c r="AF167" s="535"/>
      <c r="AG167" s="162"/>
      <c r="AH167" s="116"/>
    </row>
    <row r="168" spans="1:34" ht="18.75" customHeight="1">
      <c r="A168" s="116"/>
      <c r="B168" s="121"/>
      <c r="D168" s="436"/>
      <c r="E168" s="436"/>
      <c r="P168" s="25" t="s">
        <v>614</v>
      </c>
      <c r="T168" s="25">
        <f>COUNTIFS(Table4[Status Anterior],'1. Status Resumo FY24'!$P168,Table4[Sub-âmbito],'1. Status Resumo FY24'!$G$144,Table4[Tipo de teste],"2. Campo")</f>
        <v>2</v>
      </c>
      <c r="U168" s="25">
        <f>COUNTIFS(Table4[Status Atual],'1. Status Resumo FY24'!$P168,Table4[Sub-âmbito],'1. Status Resumo FY24'!$G$144,Table4[Tipo de teste],"2. Campo")</f>
        <v>2</v>
      </c>
      <c r="V168" s="25">
        <f t="shared" si="10"/>
        <v>0</v>
      </c>
      <c r="X168" s="535"/>
      <c r="Y168" s="535"/>
      <c r="Z168" s="535"/>
      <c r="AA168" s="535"/>
      <c r="AB168" s="535"/>
      <c r="AC168" s="535"/>
      <c r="AD168" s="535"/>
      <c r="AE168" s="535"/>
      <c r="AF168" s="535"/>
      <c r="AG168" s="162"/>
      <c r="AH168" s="116"/>
    </row>
    <row r="169" spans="1:34" ht="18.75" customHeight="1">
      <c r="A169" s="116"/>
      <c r="B169" s="121"/>
      <c r="C169" s="439" t="s">
        <v>2382</v>
      </c>
      <c r="D169" s="436"/>
      <c r="E169" s="436"/>
      <c r="P169" s="383" t="s">
        <v>2374</v>
      </c>
      <c r="Q169" s="384"/>
      <c r="R169" s="384"/>
      <c r="S169" s="384"/>
      <c r="T169" s="457">
        <f>COUNTIFS(Table4[Status Anterior],'1. Status Resumo FY24'!$P168,Table4[Sub-âmbito],'1. Status Resumo FY24'!$G$144,Table4[Tipo de teste],"2. Campo",'2. Status Detalhe Campos FY24'!$U$7:$U$736,"*Plano anterior*")</f>
        <v>2</v>
      </c>
      <c r="U169" s="457">
        <f>COUNTIFS(Table4[Status Atual],'1. Status Resumo FY24'!$P168,Table4[Sub-âmbito],'1. Status Resumo FY24'!$G$144,Table4[Tipo de teste],"2. Campo",'2. Status Detalhe Campos FY24'!$U$7:$U$736,"*Plano anterior*")</f>
        <v>1</v>
      </c>
      <c r="V169" s="457">
        <f t="shared" si="10"/>
        <v>-1</v>
      </c>
      <c r="X169" s="535"/>
      <c r="Y169" s="535"/>
      <c r="Z169" s="535"/>
      <c r="AA169" s="535"/>
      <c r="AB169" s="535"/>
      <c r="AC169" s="535"/>
      <c r="AD169" s="535"/>
      <c r="AE169" s="535"/>
      <c r="AF169" s="535"/>
      <c r="AG169" s="162"/>
      <c r="AH169" s="116"/>
    </row>
    <row r="170" spans="1:34" ht="18.75" customHeight="1">
      <c r="A170" s="116"/>
      <c r="B170" s="121"/>
      <c r="D170" s="436"/>
      <c r="E170" s="436"/>
      <c r="P170" s="383" t="s">
        <v>2369</v>
      </c>
      <c r="Q170" s="384"/>
      <c r="R170" s="384"/>
      <c r="S170" s="384"/>
      <c r="T170" s="457">
        <f>COUNTIFS(Table4[Status Anterior],'1. Status Resumo FY24'!$P168,Table4[Sub-âmbito],'1. Status Resumo FY24'!$G$144,Table4[Tipo de teste],"2. Campo",'2. Status Detalhe Campos FY24'!$U$7:$U$736,"*Novo Plano*",'2. Status Detalhe Campos FY24'!$T$7:$T$736,"*Âmbito ESTR e (ou) LF*")</f>
        <v>0</v>
      </c>
      <c r="U170" s="457">
        <f>COUNTIFS(Table4[Status Atual],'1. Status Resumo FY24'!$P168,Table4[Sub-âmbito],'1. Status Resumo FY24'!$G$144,Table4[Tipo de teste],"2. Campo",'2. Status Detalhe Campos FY24'!$U$7:$U$736,"*Novo Plano*",'2. Status Detalhe Campos FY24'!$U$7:$U$736,"*Novo Plano*",'2. Status Detalhe Campos FY24'!$T$7:$T$736,"*Âmbito ESTR e (ou) LF*")</f>
        <v>0</v>
      </c>
      <c r="V170" s="457">
        <f t="shared" si="10"/>
        <v>0</v>
      </c>
      <c r="X170" s="535"/>
      <c r="Y170" s="535"/>
      <c r="Z170" s="535"/>
      <c r="AA170" s="535"/>
      <c r="AB170" s="535"/>
      <c r="AC170" s="535"/>
      <c r="AD170" s="535"/>
      <c r="AE170" s="535"/>
      <c r="AF170" s="535"/>
      <c r="AG170" s="162"/>
      <c r="AH170" s="116"/>
    </row>
    <row r="171" spans="1:34" ht="18.75" customHeight="1">
      <c r="A171" s="116"/>
      <c r="B171" s="121"/>
      <c r="D171" s="436"/>
      <c r="E171" s="436"/>
      <c r="P171" s="385" t="s">
        <v>2370</v>
      </c>
      <c r="Q171" s="386"/>
      <c r="R171" s="386"/>
      <c r="S171" s="386"/>
      <c r="T171" s="458">
        <f>COUNTIFS(Table4[Status Anterior],'1. Status Resumo FY24'!$P168,Table4[Sub-âmbito],'1. Status Resumo FY24'!$G$144,Table4[Tipo de teste],"2. Campo",'2. Status Detalhe Campos FY24'!$U$7:$U$736,"*Novo Plano*",'2. Status Detalhe Campos FY24'!$T$7:$T$736,"*Outros*")</f>
        <v>0</v>
      </c>
      <c r="U171" s="458">
        <f>COUNTIFS(Table4[Status Atual],'1. Status Resumo FY24'!$P168,Table4[Sub-âmbito],'1. Status Resumo FY24'!$G$144,Table4[Tipo de teste],"2. Campo",'2. Status Detalhe Campos FY24'!$U$7:$U$736,"*Novo Plano*",'2. Status Detalhe Campos FY24'!$U$7:$U$736,"*Novo Plano*",'2. Status Detalhe Campos FY24'!$T$7:$T$736,"*Outros*")</f>
        <v>1</v>
      </c>
      <c r="V171" s="458">
        <f t="shared" si="10"/>
        <v>1</v>
      </c>
      <c r="X171" s="535"/>
      <c r="Y171" s="535"/>
      <c r="Z171" s="535"/>
      <c r="AA171" s="535"/>
      <c r="AB171" s="535"/>
      <c r="AC171" s="535"/>
      <c r="AD171" s="535"/>
      <c r="AE171" s="535"/>
      <c r="AF171" s="535"/>
      <c r="AG171" s="162"/>
      <c r="AH171" s="116"/>
    </row>
    <row r="172" spans="1:34" ht="18.75" customHeight="1">
      <c r="A172" s="116"/>
      <c r="B172" s="121"/>
      <c r="D172" s="436"/>
      <c r="E172" s="436"/>
      <c r="P172" s="25" t="s">
        <v>615</v>
      </c>
      <c r="R172" s="25" t="s">
        <v>616</v>
      </c>
      <c r="T172" s="25">
        <f>COUNTIFS(Table4[Status Anterior],'1. Status Resumo FY24'!$P172,Table4[Sub-âmbito],'1. Status Resumo FY24'!$G$144,Table4[Tipo de teste],"2. Campo")</f>
        <v>0</v>
      </c>
      <c r="U172" s="25">
        <f>COUNTIFS(Table4[Status Atual],'1. Status Resumo FY24'!$P172,Table4[Sub-âmbito],'1. Status Resumo FY24'!$G$144,Table4[Tipo de teste],"2. Campo")</f>
        <v>0</v>
      </c>
      <c r="V172" s="25">
        <f t="shared" si="10"/>
        <v>0</v>
      </c>
      <c r="X172" s="535"/>
      <c r="Y172" s="535"/>
      <c r="Z172" s="535"/>
      <c r="AA172" s="535"/>
      <c r="AB172" s="535"/>
      <c r="AC172" s="535"/>
      <c r="AD172" s="535"/>
      <c r="AE172" s="535"/>
      <c r="AF172" s="535"/>
      <c r="AG172" s="162"/>
      <c r="AH172" s="116"/>
    </row>
    <row r="173" spans="1:34" ht="18.75" customHeight="1">
      <c r="A173" s="116"/>
      <c r="B173" s="121"/>
      <c r="D173" s="436"/>
      <c r="E173" s="436"/>
      <c r="P173" s="383" t="s">
        <v>2374</v>
      </c>
      <c r="Q173" s="384"/>
      <c r="R173" s="384"/>
      <c r="S173" s="384"/>
      <c r="T173" s="457">
        <f>COUNTIFS(Table4[Status Anterior],'1. Status Resumo FY24'!$P172,Table4[Sub-âmbito],'1. Status Resumo FY24'!$G$144,Table4[Tipo de teste],"2. Campo",'2. Status Detalhe Campos FY24'!$U$7:$U$736,"*Plano anterior*")</f>
        <v>0</v>
      </c>
      <c r="U173" s="457">
        <f>COUNTIFS(Table4[Status Atual],'1. Status Resumo FY24'!$P172,Table4[Sub-âmbito],'1. Status Resumo FY24'!$G$144,Table4[Tipo de teste],"2. Campo",'2. Status Detalhe Campos FY24'!$U$7:$U$736,"*Plano anterior*")</f>
        <v>0</v>
      </c>
      <c r="V173" s="457">
        <f t="shared" si="10"/>
        <v>0</v>
      </c>
      <c r="X173" s="535"/>
      <c r="Y173" s="535"/>
      <c r="Z173" s="535"/>
      <c r="AA173" s="535"/>
      <c r="AB173" s="535"/>
      <c r="AC173" s="535"/>
      <c r="AD173" s="535"/>
      <c r="AE173" s="535"/>
      <c r="AF173" s="535"/>
      <c r="AG173" s="162"/>
      <c r="AH173" s="116"/>
    </row>
    <row r="174" spans="1:34" ht="18.75" customHeight="1">
      <c r="A174" s="116"/>
      <c r="B174" s="121"/>
      <c r="D174" s="436"/>
      <c r="E174" s="436"/>
      <c r="P174" s="383" t="s">
        <v>2369</v>
      </c>
      <c r="Q174" s="384"/>
      <c r="R174" s="384"/>
      <c r="S174" s="384"/>
      <c r="T174" s="457">
        <f>COUNTIFS(Table4[Status Anterior],'1. Status Resumo FY24'!$P172,Table4[Sub-âmbito],'1. Status Resumo FY24'!$G$144,Table4[Tipo de teste],"2. Campo",'2. Status Detalhe Campos FY24'!$U$7:$U$736,"*Novo Plano*",'2. Status Detalhe Campos FY24'!$T$7:$T$736,"*Âmbito ESTR e (ou) LF*")</f>
        <v>0</v>
      </c>
      <c r="U174" s="457">
        <f>COUNTIFS(Table4[Status Atual],'1. Status Resumo FY24'!$P172,Table4[Sub-âmbito],'1. Status Resumo FY24'!$G$144,Table4[Tipo de teste],"2. Campo",'2. Status Detalhe Campos FY24'!$U$7:$U$736,"*Novo Plano*",'2. Status Detalhe Campos FY24'!$U$7:$U$736,"*Novo Plano*",'2. Status Detalhe Campos FY24'!$T$7:$T$736,"*Âmbito ESTR e (ou) LF*")</f>
        <v>0</v>
      </c>
      <c r="V174" s="457">
        <f t="shared" si="10"/>
        <v>0</v>
      </c>
      <c r="X174" s="535"/>
      <c r="Y174" s="535"/>
      <c r="Z174" s="535"/>
      <c r="AA174" s="535"/>
      <c r="AB174" s="535"/>
      <c r="AC174" s="535"/>
      <c r="AD174" s="535"/>
      <c r="AE174" s="535"/>
      <c r="AF174" s="535"/>
      <c r="AG174" s="162"/>
      <c r="AH174" s="116"/>
    </row>
    <row r="175" spans="1:34" ht="17.899999999999999" customHeight="1">
      <c r="A175" s="116"/>
      <c r="B175" s="121"/>
      <c r="D175" s="436"/>
      <c r="E175" s="436"/>
      <c r="P175" s="385" t="s">
        <v>2370</v>
      </c>
      <c r="Q175" s="386"/>
      <c r="R175" s="386"/>
      <c r="S175" s="386"/>
      <c r="T175" s="458">
        <f>COUNTIFS(Table4[Status Anterior],'1. Status Resumo FY24'!$P172,Table4[Sub-âmbito],'1. Status Resumo FY24'!$G$144,Table4[Tipo de teste],"2. Campo",'2. Status Detalhe Campos FY24'!$U$7:$U$736,"*Novo Plano*",'2. Status Detalhe Campos FY24'!$T$7:$T$736,"*Outros*")</f>
        <v>0</v>
      </c>
      <c r="U175" s="458">
        <f>COUNTIFS(Table4[Status Atual],'1. Status Resumo FY24'!$P172,Table4[Sub-âmbito],'1. Status Resumo FY24'!$G$144,Table4[Tipo de teste],"2. Campo",'2. Status Detalhe Campos FY24'!$U$7:$U$736,"*Novo Plano*",'2. Status Detalhe Campos FY24'!$U$7:$U$736,"*Novo Plano*",'2. Status Detalhe Campos FY24'!$T$7:$T$736,"*Outros*")</f>
        <v>0</v>
      </c>
      <c r="V175" s="458">
        <f t="shared" si="10"/>
        <v>0</v>
      </c>
      <c r="X175" s="535"/>
      <c r="Y175" s="535"/>
      <c r="Z175" s="535"/>
      <c r="AA175" s="535"/>
      <c r="AB175" s="535"/>
      <c r="AC175" s="535"/>
      <c r="AD175" s="535"/>
      <c r="AE175" s="535"/>
      <c r="AF175" s="535"/>
      <c r="AG175" s="162"/>
      <c r="AH175" s="116"/>
    </row>
    <row r="176" spans="1:34" ht="17.899999999999999" customHeight="1">
      <c r="A176" s="116"/>
      <c r="B176" s="121"/>
      <c r="D176" s="436"/>
      <c r="E176" s="436"/>
      <c r="P176" s="25" t="s">
        <v>2328</v>
      </c>
      <c r="T176" s="25">
        <f>COUNTIFS(Table4[Status Anterior],'1. Status Resumo FY24'!$P176,Table4[Sub-âmbito],'1. Status Resumo FY24'!$G$144,Table4[Tipo de teste],"2. Campo")</f>
        <v>51</v>
      </c>
      <c r="U176" s="25">
        <f>COUNTIFS(Table4[Status Atual],'1. Status Resumo FY24'!$P176,Table4[Sub-âmbito],'1. Status Resumo FY24'!$G$144,Table4[Tipo de teste],"2. Campo")</f>
        <v>70</v>
      </c>
      <c r="V176" s="25">
        <f t="shared" si="10"/>
        <v>19</v>
      </c>
      <c r="X176" s="535"/>
      <c r="Y176" s="535"/>
      <c r="Z176" s="535"/>
      <c r="AA176" s="535"/>
      <c r="AB176" s="535"/>
      <c r="AC176" s="535"/>
      <c r="AD176" s="535"/>
      <c r="AE176" s="535"/>
      <c r="AF176" s="535"/>
      <c r="AG176" s="162"/>
      <c r="AH176" s="116"/>
    </row>
    <row r="177" spans="1:34" ht="17.899999999999999" customHeight="1">
      <c r="A177" s="116"/>
      <c r="B177" s="121"/>
      <c r="D177" s="379"/>
      <c r="E177" s="523" t="str">
        <f>+"#"&amp;$U$185</f>
        <v>#135</v>
      </c>
      <c r="P177" s="383" t="s">
        <v>2374</v>
      </c>
      <c r="Q177" s="384"/>
      <c r="R177" s="384"/>
      <c r="S177" s="384"/>
      <c r="T177" s="457">
        <f>COUNTIFS(Table4[Status Anterior],'1. Status Resumo FY24'!$P176,Table4[Sub-âmbito],'1. Status Resumo FY24'!$G$144,Table4[Tipo de teste],"2. Campo",'2. Status Detalhe Campos FY24'!$U$7:$U$736,"*Plano anterior*")</f>
        <v>1</v>
      </c>
      <c r="U177" s="457">
        <f>COUNTIFS(Table4[Status Atual],'1. Status Resumo FY24'!$P176,Table4[Sub-âmbito],'1. Status Resumo FY24'!$G$144,Table4[Tipo de teste],"2. Campo",'2. Status Detalhe Campos FY24'!$U$7:$U$736,"*Plano anterior*")</f>
        <v>3</v>
      </c>
      <c r="V177" s="457">
        <f t="shared" si="10"/>
        <v>2</v>
      </c>
      <c r="X177" s="535"/>
      <c r="Y177" s="535"/>
      <c r="Z177" s="535"/>
      <c r="AA177" s="535"/>
      <c r="AB177" s="535"/>
      <c r="AC177" s="535"/>
      <c r="AD177" s="535"/>
      <c r="AE177" s="535"/>
      <c r="AF177" s="535"/>
      <c r="AG177" s="162"/>
      <c r="AH177" s="116"/>
    </row>
    <row r="178" spans="1:34" ht="17.899999999999999" customHeight="1">
      <c r="A178" s="116"/>
      <c r="B178" s="121"/>
      <c r="D178" s="379"/>
      <c r="E178" s="523"/>
      <c r="P178" s="383" t="s">
        <v>2369</v>
      </c>
      <c r="Q178" s="384"/>
      <c r="R178" s="384"/>
      <c r="S178" s="384"/>
      <c r="T178" s="457">
        <f>COUNTIFS(Table4[Status Anterior],'1. Status Resumo FY24'!$P176,Table4[Sub-âmbito],'1. Status Resumo FY24'!$G$144,Table4[Tipo de teste],"2. Campo",'2. Status Detalhe Campos FY24'!$U$7:$U$736,"*Novo Plano*",'2. Status Detalhe Campos FY24'!$T$7:$T$736,"*Âmbito ESTR e (ou) LF*")</f>
        <v>14</v>
      </c>
      <c r="U178" s="457">
        <f>COUNTIFS(Table4[Status Atual],'1. Status Resumo FY24'!$P176,Table4[Sub-âmbito],'1. Status Resumo FY24'!$G$144,Table4[Tipo de teste],"2. Campo",'2. Status Detalhe Campos FY24'!$U$7:$U$736,"*Novo Plano*",'2. Status Detalhe Campos FY24'!$U$7:$U$736,"*Novo Plano*",'2. Status Detalhe Campos FY24'!$T$7:$T$736,"*Âmbito ESTR e (ou) LF*")</f>
        <v>20</v>
      </c>
      <c r="V178" s="457">
        <f t="shared" si="10"/>
        <v>6</v>
      </c>
      <c r="X178" s="535"/>
      <c r="Y178" s="535"/>
      <c r="Z178" s="535"/>
      <c r="AA178" s="535"/>
      <c r="AB178" s="535"/>
      <c r="AC178" s="535"/>
      <c r="AD178" s="535"/>
      <c r="AE178" s="535"/>
      <c r="AF178" s="535"/>
      <c r="AG178" s="162"/>
      <c r="AH178" s="116"/>
    </row>
    <row r="179" spans="1:34" ht="17.899999999999999" customHeight="1">
      <c r="A179" s="116"/>
      <c r="B179" s="121"/>
      <c r="D179" s="379"/>
      <c r="E179" s="523"/>
      <c r="P179" s="385" t="s">
        <v>2370</v>
      </c>
      <c r="Q179" s="386"/>
      <c r="R179" s="386"/>
      <c r="S179" s="386"/>
      <c r="T179" s="458">
        <f>COUNTIFS(Table4[Status Anterior],'1. Status Resumo FY24'!$P176,Table4[Sub-âmbito],'1. Status Resumo FY24'!$G$144,Table4[Tipo de teste],"2. Campo",'2. Status Detalhe Campos FY24'!$U$7:$U$736,"*Novo Plano*",'2. Status Detalhe Campos FY24'!$T$7:$T$736,"*Outros*")</f>
        <v>36</v>
      </c>
      <c r="U179" s="458">
        <f>COUNTIFS(Table4[Status Atual],'1. Status Resumo FY24'!$P176,Table4[Sub-âmbito],'1. Status Resumo FY24'!$G$144,Table4[Tipo de teste],"2. Campo",'2. Status Detalhe Campos FY24'!$U$7:$U$736,"*Novo Plano*",'2. Status Detalhe Campos FY24'!$U$7:$U$736,"*Novo Plano*",'2. Status Detalhe Campos FY24'!$T$7:$T$736,"*Outros*")</f>
        <v>47</v>
      </c>
      <c r="V179" s="458">
        <f t="shared" si="10"/>
        <v>11</v>
      </c>
      <c r="X179" s="535"/>
      <c r="Y179" s="535"/>
      <c r="Z179" s="535"/>
      <c r="AA179" s="535"/>
      <c r="AB179" s="535"/>
      <c r="AC179" s="535"/>
      <c r="AD179" s="535"/>
      <c r="AE179" s="535"/>
      <c r="AF179" s="535"/>
      <c r="AG179" s="162"/>
      <c r="AH179" s="116"/>
    </row>
    <row r="180" spans="1:34" ht="17.899999999999999" customHeight="1">
      <c r="A180" s="116"/>
      <c r="B180" s="121"/>
      <c r="P180" s="25" t="s">
        <v>28</v>
      </c>
      <c r="T180" s="25">
        <f>COUNTIFS(Table4[Status Anterior],'1. Status Resumo FY24'!$P180,Table4[Sub-âmbito],'1. Status Resumo FY24'!$G$144,Table4[Tipo de teste],"2. Campo")</f>
        <v>21</v>
      </c>
      <c r="U180" s="25">
        <f>COUNTIFS(Table4[Status Atual],'1. Status Resumo FY24'!$P180,Table4[Sub-âmbito],'1. Status Resumo FY24'!$G$144,Table4[Tipo de teste],"2. Campo")</f>
        <v>0</v>
      </c>
      <c r="V180" s="25">
        <f t="shared" si="10"/>
        <v>-21</v>
      </c>
      <c r="X180" s="535"/>
      <c r="Y180" s="535"/>
      <c r="Z180" s="535"/>
      <c r="AA180" s="535"/>
      <c r="AB180" s="535"/>
      <c r="AC180" s="535"/>
      <c r="AD180" s="535"/>
      <c r="AE180" s="535"/>
      <c r="AF180" s="535"/>
      <c r="AG180" s="162"/>
      <c r="AH180" s="116"/>
    </row>
    <row r="181" spans="1:34" ht="17.899999999999999" customHeight="1">
      <c r="A181" s="116"/>
      <c r="B181" s="121"/>
      <c r="P181" s="383" t="s">
        <v>2374</v>
      </c>
      <c r="Q181" s="384"/>
      <c r="R181" s="384"/>
      <c r="S181" s="384"/>
      <c r="T181" s="457">
        <f>COUNTIFS(Table4[Status Anterior],'1. Status Resumo FY24'!$P180,Table4[Sub-âmbito],'1. Status Resumo FY24'!$G$144,Table4[Tipo de teste],"2. Campo",'2. Status Detalhe Campos FY24'!$U$7:$U$736,"*Plano anterior*")</f>
        <v>0</v>
      </c>
      <c r="U181" s="457">
        <f>COUNTIFS(Table4[Status Atual],'1. Status Resumo FY24'!$P180,Table4[Sub-âmbito],'1. Status Resumo FY24'!$G$144,Table4[Tipo de teste],"2. Campo",'2. Status Detalhe Campos FY24'!$U$7:$U$736,"*Plano anterior*")</f>
        <v>0</v>
      </c>
      <c r="V181" s="457">
        <f t="shared" si="10"/>
        <v>0</v>
      </c>
      <c r="X181" s="535"/>
      <c r="Y181" s="535"/>
      <c r="Z181" s="535"/>
      <c r="AA181" s="535"/>
      <c r="AB181" s="535"/>
      <c r="AC181" s="535"/>
      <c r="AD181" s="535"/>
      <c r="AE181" s="535"/>
      <c r="AF181" s="535"/>
      <c r="AG181" s="162"/>
      <c r="AH181" s="116"/>
    </row>
    <row r="182" spans="1:34" ht="17.899999999999999" customHeight="1">
      <c r="A182" s="116"/>
      <c r="B182" s="121"/>
      <c r="P182" s="383" t="s">
        <v>2369</v>
      </c>
      <c r="Q182" s="384"/>
      <c r="R182" s="384"/>
      <c r="S182" s="384"/>
      <c r="T182" s="457">
        <f>COUNTIFS(Table4[Status Anterior],'1. Status Resumo FY24'!$P180,Table4[Sub-âmbito],'1. Status Resumo FY24'!$G$144,Table4[Tipo de teste],"2. Campo",'2. Status Detalhe Campos FY24'!$U$7:$U$736,"*Novo Plano*",'2. Status Detalhe Campos FY24'!$T$7:$T$736,"*Âmbito ESTR e (ou) LF*")</f>
        <v>6</v>
      </c>
      <c r="U182" s="457">
        <f>COUNTIFS(Table4[Status Atual],'1. Status Resumo FY24'!$P180,Table4[Sub-âmbito],'1. Status Resumo FY24'!$G$144,Table4[Tipo de teste],"2. Campo",'2. Status Detalhe Campos FY24'!$U$7:$U$736,"*Novo Plano*",'2. Status Detalhe Campos FY24'!$U$7:$U$736,"*Novo Plano*",'2. Status Detalhe Campos FY24'!$T$7:$T$736,"*Âmbito ESTR e (ou) LF*")</f>
        <v>0</v>
      </c>
      <c r="V182" s="457">
        <f t="shared" si="10"/>
        <v>-6</v>
      </c>
      <c r="X182" s="535"/>
      <c r="Y182" s="535"/>
      <c r="Z182" s="535"/>
      <c r="AA182" s="535"/>
      <c r="AB182" s="535"/>
      <c r="AC182" s="535"/>
      <c r="AD182" s="535"/>
      <c r="AE182" s="535"/>
      <c r="AF182" s="535"/>
      <c r="AG182" s="162"/>
      <c r="AH182" s="116"/>
    </row>
    <row r="183" spans="1:34" ht="17.899999999999999" customHeight="1">
      <c r="A183" s="116"/>
      <c r="B183" s="121"/>
      <c r="P183" s="387" t="s">
        <v>2370</v>
      </c>
      <c r="Q183" s="388"/>
      <c r="R183" s="388"/>
      <c r="S183" s="388"/>
      <c r="T183" s="459">
        <f>COUNTIFS(Table4[Status Anterior],'1. Status Resumo FY24'!$P180,Table4[Sub-âmbito],'1. Status Resumo FY24'!$G$144,Table4[Tipo de teste],"2. Campo",'2. Status Detalhe Campos FY24'!$U$7:$U$736,"*Novo Plano*",'2. Status Detalhe Campos FY24'!$T$7:$T$736,"*Outros*")</f>
        <v>15</v>
      </c>
      <c r="U183" s="459">
        <f>COUNTIFS(Table4[Status Atual],'1. Status Resumo FY24'!$P180,Table4[Sub-âmbito],'1. Status Resumo FY24'!$G$144,Table4[Tipo de teste],"2. Campo",'2. Status Detalhe Campos FY24'!$U$7:$U$736,"*Novo Plano*",'2. Status Detalhe Campos FY24'!$U$7:$U$736,"*Novo Plano*",'2. Status Detalhe Campos FY24'!$T$7:$T$736,"*Outros*")</f>
        <v>0</v>
      </c>
      <c r="V183" s="459">
        <f t="shared" si="10"/>
        <v>-15</v>
      </c>
      <c r="X183" s="535"/>
      <c r="Y183" s="535"/>
      <c r="Z183" s="535"/>
      <c r="AA183" s="535"/>
      <c r="AB183" s="535"/>
      <c r="AC183" s="535"/>
      <c r="AD183" s="535"/>
      <c r="AE183" s="535"/>
      <c r="AF183" s="535"/>
      <c r="AG183" s="162"/>
      <c r="AH183" s="116"/>
    </row>
    <row r="184" spans="1:34" ht="17.899999999999999" customHeight="1">
      <c r="A184" s="116"/>
      <c r="B184" s="121"/>
      <c r="P184" s="127" t="s">
        <v>2334</v>
      </c>
      <c r="T184" s="127">
        <f t="shared" ref="T184:U187" si="11">+SUM(T148,T152,T156,T160,T164,T168,T172,T176,T180)</f>
        <v>206</v>
      </c>
      <c r="U184" s="127">
        <f t="shared" si="11"/>
        <v>206</v>
      </c>
      <c r="V184" s="127">
        <f>+U184-T184</f>
        <v>0</v>
      </c>
      <c r="X184" s="535"/>
      <c r="Y184" s="535"/>
      <c r="Z184" s="535"/>
      <c r="AA184" s="535"/>
      <c r="AB184" s="535"/>
      <c r="AC184" s="535"/>
      <c r="AD184" s="535"/>
      <c r="AE184" s="535"/>
      <c r="AF184" s="535"/>
      <c r="AG184" s="162"/>
      <c r="AH184" s="116"/>
    </row>
    <row r="185" spans="1:34" ht="17.899999999999999" customHeight="1">
      <c r="A185" s="116"/>
      <c r="B185" s="121"/>
      <c r="P185" s="389" t="s">
        <v>2374</v>
      </c>
      <c r="T185" s="460">
        <f t="shared" si="11"/>
        <v>135</v>
      </c>
      <c r="U185" s="460">
        <f t="shared" si="11"/>
        <v>135</v>
      </c>
      <c r="V185" s="460">
        <f>+U185-T185</f>
        <v>0</v>
      </c>
      <c r="X185" s="535"/>
      <c r="Y185" s="535"/>
      <c r="Z185" s="535"/>
      <c r="AA185" s="535"/>
      <c r="AB185" s="535"/>
      <c r="AC185" s="535"/>
      <c r="AD185" s="535"/>
      <c r="AE185" s="535"/>
      <c r="AF185" s="535"/>
      <c r="AG185" s="162"/>
      <c r="AH185" s="116"/>
    </row>
    <row r="186" spans="1:34" ht="17.899999999999999" customHeight="1">
      <c r="A186" s="116"/>
      <c r="B186" s="121"/>
      <c r="P186" s="389" t="s">
        <v>2369</v>
      </c>
      <c r="T186" s="460">
        <f t="shared" si="11"/>
        <v>20</v>
      </c>
      <c r="U186" s="460">
        <f t="shared" si="11"/>
        <v>20</v>
      </c>
      <c r="V186" s="460">
        <f>+U186-T186</f>
        <v>0</v>
      </c>
      <c r="X186" s="535"/>
      <c r="Y186" s="535"/>
      <c r="Z186" s="535"/>
      <c r="AA186" s="535"/>
      <c r="AB186" s="535"/>
      <c r="AC186" s="535"/>
      <c r="AD186" s="535"/>
      <c r="AE186" s="535"/>
      <c r="AF186" s="535"/>
      <c r="AG186" s="162"/>
      <c r="AH186" s="116"/>
    </row>
    <row r="187" spans="1:34" ht="17.899999999999999" customHeight="1">
      <c r="A187" s="116"/>
      <c r="B187" s="121"/>
      <c r="P187" s="390" t="s">
        <v>2370</v>
      </c>
      <c r="Q187" s="130"/>
      <c r="R187" s="130"/>
      <c r="S187" s="130"/>
      <c r="T187" s="461">
        <f t="shared" si="11"/>
        <v>51</v>
      </c>
      <c r="U187" s="461">
        <f t="shared" si="11"/>
        <v>51</v>
      </c>
      <c r="V187" s="461">
        <f>+U187-T187</f>
        <v>0</v>
      </c>
      <c r="X187" s="535"/>
      <c r="Y187" s="535"/>
      <c r="Z187" s="535"/>
      <c r="AA187" s="535"/>
      <c r="AB187" s="535"/>
      <c r="AC187" s="535"/>
      <c r="AD187" s="535"/>
      <c r="AE187" s="535"/>
      <c r="AF187" s="535"/>
      <c r="AG187" s="162"/>
      <c r="AH187" s="116"/>
    </row>
    <row r="188" spans="1:34">
      <c r="A188" s="116"/>
      <c r="B188" s="121"/>
      <c r="T188" s="127"/>
      <c r="U188" s="127"/>
      <c r="X188" s="535"/>
      <c r="Y188" s="535"/>
      <c r="Z188" s="535"/>
      <c r="AA188" s="535"/>
      <c r="AB188" s="535"/>
      <c r="AC188" s="535"/>
      <c r="AD188" s="535"/>
      <c r="AE188" s="535"/>
      <c r="AF188" s="535"/>
      <c r="AG188" s="162"/>
      <c r="AH188" s="116"/>
    </row>
    <row r="189" spans="1:34">
      <c r="A189" s="116"/>
      <c r="B189" s="121"/>
      <c r="P189" s="129" t="s">
        <v>617</v>
      </c>
      <c r="Q189" s="130"/>
      <c r="R189" s="130"/>
      <c r="S189" s="130"/>
      <c r="T189" s="130"/>
      <c r="U189" s="130"/>
      <c r="V189" s="130"/>
      <c r="X189" s="535"/>
      <c r="Y189" s="535"/>
      <c r="Z189" s="535"/>
      <c r="AA189" s="535"/>
      <c r="AB189" s="535"/>
      <c r="AC189" s="535"/>
      <c r="AD189" s="535"/>
      <c r="AE189" s="535"/>
      <c r="AF189" s="535"/>
      <c r="AG189" s="162"/>
      <c r="AH189" s="116"/>
    </row>
    <row r="190" spans="1:34">
      <c r="A190" s="116"/>
      <c r="B190" s="121"/>
      <c r="O190" s="159" t="s">
        <v>619</v>
      </c>
      <c r="P190" s="25" t="s">
        <v>379</v>
      </c>
      <c r="T190" s="201" t="s">
        <v>1847</v>
      </c>
      <c r="X190" s="535"/>
      <c r="Y190" s="535"/>
      <c r="Z190" s="535"/>
      <c r="AA190" s="535"/>
      <c r="AB190" s="535"/>
      <c r="AC190" s="535"/>
      <c r="AD190" s="535"/>
      <c r="AE190" s="535"/>
      <c r="AF190" s="535"/>
      <c r="AG190" s="162"/>
      <c r="AH190" s="116"/>
    </row>
    <row r="191" spans="1:34">
      <c r="A191" s="116"/>
      <c r="B191" s="121"/>
      <c r="O191" s="159" t="s">
        <v>619</v>
      </c>
      <c r="P191" s="25" t="s">
        <v>335</v>
      </c>
      <c r="T191" s="201" t="s">
        <v>1847</v>
      </c>
      <c r="X191" s="535"/>
      <c r="Y191" s="535"/>
      <c r="Z191" s="535"/>
      <c r="AA191" s="535"/>
      <c r="AB191" s="535"/>
      <c r="AC191" s="535"/>
      <c r="AD191" s="535"/>
      <c r="AE191" s="535"/>
      <c r="AF191" s="535"/>
      <c r="AG191" s="162"/>
      <c r="AH191" s="116"/>
    </row>
    <row r="192" spans="1:34">
      <c r="A192" s="116"/>
      <c r="B192" s="121"/>
      <c r="O192" s="159" t="s">
        <v>619</v>
      </c>
      <c r="P192" s="25" t="s">
        <v>368</v>
      </c>
      <c r="T192" s="201" t="s">
        <v>1847</v>
      </c>
      <c r="X192" s="535"/>
      <c r="Y192" s="535"/>
      <c r="Z192" s="535"/>
      <c r="AA192" s="535"/>
      <c r="AB192" s="535"/>
      <c r="AC192" s="535"/>
      <c r="AD192" s="535"/>
      <c r="AE192" s="535"/>
      <c r="AF192" s="535"/>
      <c r="AG192" s="162"/>
      <c r="AH192" s="116"/>
    </row>
    <row r="193" spans="1:34">
      <c r="A193" s="116"/>
      <c r="B193" s="121"/>
      <c r="O193" s="159" t="s">
        <v>619</v>
      </c>
      <c r="P193" s="25" t="s">
        <v>439</v>
      </c>
      <c r="T193" s="161" t="s">
        <v>621</v>
      </c>
      <c r="X193" s="535"/>
      <c r="Y193" s="535"/>
      <c r="Z193" s="535"/>
      <c r="AA193" s="535"/>
      <c r="AB193" s="535"/>
      <c r="AC193" s="535"/>
      <c r="AD193" s="535"/>
      <c r="AE193" s="535"/>
      <c r="AF193" s="535"/>
      <c r="AG193" s="162"/>
      <c r="AH193" s="116"/>
    </row>
    <row r="194" spans="1:34">
      <c r="A194" s="116"/>
      <c r="B194" s="121"/>
      <c r="O194" s="159" t="s">
        <v>619</v>
      </c>
      <c r="P194" s="25" t="s">
        <v>441</v>
      </c>
      <c r="T194" s="201" t="s">
        <v>1847</v>
      </c>
      <c r="X194" s="535"/>
      <c r="Y194" s="535"/>
      <c r="Z194" s="535"/>
      <c r="AA194" s="535"/>
      <c r="AB194" s="535"/>
      <c r="AC194" s="535"/>
      <c r="AD194" s="535"/>
      <c r="AE194" s="535"/>
      <c r="AF194" s="535"/>
      <c r="AG194" s="162"/>
      <c r="AH194" s="116"/>
    </row>
    <row r="195" spans="1:34">
      <c r="A195" s="116"/>
      <c r="B195" s="121"/>
      <c r="O195" s="159" t="s">
        <v>619</v>
      </c>
      <c r="P195" s="25" t="s">
        <v>1866</v>
      </c>
      <c r="T195" s="201" t="s">
        <v>1847</v>
      </c>
      <c r="X195" s="535"/>
      <c r="Y195" s="535"/>
      <c r="Z195" s="535"/>
      <c r="AA195" s="535"/>
      <c r="AB195" s="535"/>
      <c r="AC195" s="535"/>
      <c r="AD195" s="535"/>
      <c r="AE195" s="535"/>
      <c r="AF195" s="535"/>
      <c r="AG195" s="162"/>
      <c r="AH195" s="116"/>
    </row>
    <row r="196" spans="1:34">
      <c r="A196" s="116"/>
      <c r="B196" s="121"/>
      <c r="O196" s="159" t="s">
        <v>619</v>
      </c>
      <c r="P196" s="25" t="s">
        <v>1867</v>
      </c>
      <c r="T196" s="161" t="s">
        <v>621</v>
      </c>
      <c r="X196" s="535"/>
      <c r="Y196" s="535"/>
      <c r="Z196" s="535"/>
      <c r="AA196" s="535"/>
      <c r="AB196" s="535"/>
      <c r="AC196" s="535"/>
      <c r="AD196" s="535"/>
      <c r="AE196" s="535"/>
      <c r="AF196" s="535"/>
      <c r="AG196" s="162"/>
      <c r="AH196" s="116"/>
    </row>
    <row r="197" spans="1:34">
      <c r="A197" s="116"/>
      <c r="B197" s="121"/>
      <c r="O197" s="159" t="s">
        <v>619</v>
      </c>
      <c r="P197" s="25" t="s">
        <v>392</v>
      </c>
      <c r="T197" s="161" t="s">
        <v>621</v>
      </c>
      <c r="X197" s="535"/>
      <c r="Y197" s="535"/>
      <c r="Z197" s="535"/>
      <c r="AA197" s="535"/>
      <c r="AB197" s="535"/>
      <c r="AC197" s="535"/>
      <c r="AD197" s="535"/>
      <c r="AE197" s="535"/>
      <c r="AF197" s="535"/>
      <c r="AG197" s="162"/>
      <c r="AH197" s="116"/>
    </row>
    <row r="198" spans="1:34">
      <c r="A198" s="116"/>
      <c r="B198" s="121"/>
      <c r="O198" s="159"/>
      <c r="T198" s="161"/>
      <c r="X198" s="535"/>
      <c r="Y198" s="535"/>
      <c r="Z198" s="535"/>
      <c r="AA198" s="535"/>
      <c r="AB198" s="535"/>
      <c r="AC198" s="535"/>
      <c r="AD198" s="535"/>
      <c r="AE198" s="535"/>
      <c r="AF198" s="535"/>
      <c r="AG198" s="162"/>
      <c r="AH198" s="116"/>
    </row>
    <row r="199" spans="1:34">
      <c r="A199" s="116"/>
      <c r="B199" s="121"/>
      <c r="O199" s="159"/>
      <c r="T199" s="161"/>
      <c r="X199" s="535"/>
      <c r="Y199" s="535"/>
      <c r="Z199" s="535"/>
      <c r="AA199" s="535"/>
      <c r="AB199" s="535"/>
      <c r="AC199" s="535"/>
      <c r="AD199" s="535"/>
      <c r="AE199" s="535"/>
      <c r="AF199" s="535"/>
      <c r="AG199" s="162"/>
      <c r="AH199" s="116"/>
    </row>
    <row r="200" spans="1:34">
      <c r="A200" s="116"/>
      <c r="B200" s="121"/>
      <c r="O200" s="159"/>
      <c r="T200" s="161"/>
      <c r="X200" s="535"/>
      <c r="Y200" s="535"/>
      <c r="Z200" s="535"/>
      <c r="AA200" s="535"/>
      <c r="AB200" s="535"/>
      <c r="AC200" s="535"/>
      <c r="AD200" s="535"/>
      <c r="AE200" s="535"/>
      <c r="AF200" s="535"/>
      <c r="AG200" s="162"/>
      <c r="AH200" s="116"/>
    </row>
    <row r="201" spans="1:34">
      <c r="A201" s="116"/>
      <c r="B201" s="121"/>
      <c r="X201" s="535"/>
      <c r="Y201" s="535"/>
      <c r="Z201" s="535"/>
      <c r="AA201" s="535"/>
      <c r="AB201" s="535"/>
      <c r="AC201" s="535"/>
      <c r="AD201" s="535"/>
      <c r="AE201" s="535"/>
      <c r="AF201" s="535"/>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4"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15"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199"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199"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199" customFormat="1" hidden="1"/>
    <row r="234" spans="1:34" s="199" customFormat="1" hidden="1"/>
    <row r="235" spans="1:34" s="199" customFormat="1" hidden="1"/>
    <row r="236" spans="1:34" hidden="1">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c r="AA236" s="199"/>
      <c r="AB236" s="199"/>
      <c r="AC236" s="199"/>
      <c r="AD236" s="199"/>
      <c r="AE236" s="199"/>
      <c r="AF236" s="199"/>
      <c r="AG236" s="199"/>
    </row>
  </sheetData>
  <sortState ref="O13:O20">
    <sortCondition ref="O13:O20"/>
  </sortState>
  <mergeCells count="38">
    <mergeCell ref="X10:AF40"/>
    <mergeCell ref="E157:E159"/>
    <mergeCell ref="E177:E179"/>
    <mergeCell ref="E105:E107"/>
    <mergeCell ref="J26:O26"/>
    <mergeCell ref="E26:I26"/>
    <mergeCell ref="P26:R26"/>
    <mergeCell ref="X47:AF85"/>
    <mergeCell ref="D56:E62"/>
    <mergeCell ref="X148:AF201"/>
    <mergeCell ref="X92:AF141"/>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1829</v>
      </c>
    </row>
    <row r="3" spans="2:10" ht="18">
      <c r="B3" s="16" t="s">
        <v>1830</v>
      </c>
      <c r="D3" t="s">
        <v>1158</v>
      </c>
    </row>
    <row r="4" spans="2:10" ht="18">
      <c r="B4" s="52" t="s">
        <v>1831</v>
      </c>
      <c r="C4" s="52" t="s">
        <v>1832</v>
      </c>
      <c r="D4" s="51" t="s">
        <v>1179</v>
      </c>
      <c r="E4" s="51" t="s">
        <v>1180</v>
      </c>
      <c r="F4" s="51" t="s">
        <v>1171</v>
      </c>
      <c r="H4" s="30" t="s">
        <v>1179</v>
      </c>
      <c r="I4" s="30" t="s">
        <v>1180</v>
      </c>
      <c r="J4" s="30" t="s">
        <v>1171</v>
      </c>
    </row>
    <row r="5" spans="2:10" ht="36">
      <c r="B5" s="2" t="s">
        <v>1169</v>
      </c>
      <c r="C5" s="4" t="s">
        <v>1833</v>
      </c>
      <c r="D5">
        <v>8</v>
      </c>
      <c r="E5">
        <v>8</v>
      </c>
      <c r="F5">
        <v>8</v>
      </c>
      <c r="H5" s="30">
        <v>1</v>
      </c>
      <c r="I5" s="30">
        <v>3</v>
      </c>
      <c r="J5" s="30">
        <v>8</v>
      </c>
    </row>
    <row r="6" spans="2:10" ht="36">
      <c r="B6" s="2" t="s">
        <v>1172</v>
      </c>
      <c r="C6" s="4" t="s">
        <v>1834</v>
      </c>
      <c r="D6">
        <v>2</v>
      </c>
      <c r="E6">
        <v>4</v>
      </c>
      <c r="F6">
        <v>8</v>
      </c>
      <c r="H6" s="30">
        <v>1</v>
      </c>
      <c r="I6" s="30">
        <v>3</v>
      </c>
      <c r="J6" s="30">
        <v>4</v>
      </c>
    </row>
    <row r="7" spans="2:10" ht="18">
      <c r="B7" s="2" t="s">
        <v>1173</v>
      </c>
      <c r="C7" s="4" t="s">
        <v>1835</v>
      </c>
      <c r="D7">
        <v>2</v>
      </c>
      <c r="E7">
        <v>4</v>
      </c>
      <c r="F7">
        <v>8</v>
      </c>
      <c r="H7" s="30">
        <v>1</v>
      </c>
      <c r="I7" s="30">
        <v>1</v>
      </c>
      <c r="J7" s="30">
        <v>2</v>
      </c>
    </row>
    <row r="8" spans="2:10" ht="18">
      <c r="B8" s="27" t="s">
        <v>1174</v>
      </c>
      <c r="C8" s="4" t="s">
        <v>1836</v>
      </c>
      <c r="D8">
        <v>2</v>
      </c>
      <c r="E8">
        <v>4</v>
      </c>
      <c r="F8">
        <v>8</v>
      </c>
      <c r="H8" s="30">
        <v>2</v>
      </c>
      <c r="I8" s="30">
        <v>4</v>
      </c>
      <c r="J8" s="30">
        <v>4</v>
      </c>
    </row>
    <row r="9" spans="2:10" ht="18">
      <c r="B9" s="28" t="s">
        <v>1177</v>
      </c>
      <c r="C9" s="4" t="s">
        <v>1837</v>
      </c>
      <c r="D9">
        <v>1</v>
      </c>
      <c r="E9">
        <v>1</v>
      </c>
      <c r="F9">
        <v>1</v>
      </c>
      <c r="H9" s="30"/>
      <c r="I9" s="30"/>
      <c r="J9" s="30"/>
    </row>
    <row r="10" spans="2:10" ht="54">
      <c r="B10" s="2" t="s">
        <v>1175</v>
      </c>
      <c r="C10" s="4" t="s">
        <v>1838</v>
      </c>
      <c r="D10">
        <v>0.1</v>
      </c>
      <c r="E10">
        <v>0.1</v>
      </c>
      <c r="F10">
        <v>0.1</v>
      </c>
      <c r="H10" s="30">
        <v>0.1</v>
      </c>
      <c r="I10" s="30">
        <v>0.5</v>
      </c>
      <c r="J10" s="30">
        <v>0.5</v>
      </c>
    </row>
    <row r="11" spans="2:10" ht="18">
      <c r="B11" s="28" t="s">
        <v>1176</v>
      </c>
      <c r="C11" s="4" t="s">
        <v>1839</v>
      </c>
      <c r="D11">
        <v>1</v>
      </c>
      <c r="E11">
        <v>2</v>
      </c>
      <c r="F11">
        <v>2</v>
      </c>
      <c r="H11" s="30"/>
      <c r="I11" s="30"/>
      <c r="J11" s="30"/>
    </row>
    <row r="12" spans="2:10" ht="18">
      <c r="B12" s="28" t="s">
        <v>1216</v>
      </c>
      <c r="C12" s="4" t="s">
        <v>1840</v>
      </c>
      <c r="D12">
        <v>0.5</v>
      </c>
      <c r="E12">
        <v>0.5</v>
      </c>
      <c r="F12">
        <v>0.5</v>
      </c>
      <c r="H12" s="30">
        <v>0.5</v>
      </c>
      <c r="I12" s="30">
        <v>0.5</v>
      </c>
      <c r="J12" s="30">
        <v>0.5</v>
      </c>
    </row>
    <row r="13" spans="2:10" ht="36">
      <c r="B13" s="33" t="s">
        <v>1183</v>
      </c>
      <c r="C13" s="4" t="s">
        <v>1841</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1842</v>
      </c>
      <c r="B17" s="17" t="s">
        <v>613</v>
      </c>
      <c r="C17">
        <v>4</v>
      </c>
      <c r="D17" s="95">
        <v>0.25</v>
      </c>
      <c r="E17" s="95">
        <v>0</v>
      </c>
    </row>
    <row r="18" spans="1:5" ht="18">
      <c r="B18" s="23" t="s">
        <v>28</v>
      </c>
      <c r="C18">
        <v>8</v>
      </c>
      <c r="D18" s="95">
        <v>0</v>
      </c>
      <c r="E18" s="95">
        <v>0</v>
      </c>
    </row>
    <row r="19" spans="1:5" ht="18">
      <c r="B19" s="1" t="s">
        <v>1846</v>
      </c>
      <c r="C19">
        <f>_xlfn.NUMBERVALUE(LEFT(B19,1))</f>
        <v>2</v>
      </c>
      <c r="D19" s="95">
        <v>0.5</v>
      </c>
      <c r="E19" s="95">
        <v>0.25</v>
      </c>
    </row>
    <row r="20" spans="1:5" ht="18">
      <c r="B20" s="1" t="s">
        <v>2327</v>
      </c>
      <c r="C20">
        <v>3</v>
      </c>
      <c r="D20" s="95">
        <v>0.5</v>
      </c>
      <c r="E20" s="95">
        <v>0</v>
      </c>
    </row>
    <row r="21" spans="1:5" ht="18">
      <c r="A21" t="s">
        <v>1843</v>
      </c>
      <c r="B21" s="24" t="s">
        <v>614</v>
      </c>
      <c r="C21">
        <v>5</v>
      </c>
      <c r="D21" s="95">
        <v>0.25</v>
      </c>
      <c r="E21" s="95">
        <v>0.25</v>
      </c>
    </row>
    <row r="22" spans="1:5" ht="18">
      <c r="A22" t="s">
        <v>1844</v>
      </c>
      <c r="B22" s="18" t="s">
        <v>615</v>
      </c>
      <c r="C22">
        <v>6</v>
      </c>
      <c r="D22" s="95">
        <v>0.25</v>
      </c>
      <c r="E22" s="95">
        <v>0</v>
      </c>
    </row>
    <row r="23" spans="1:5" ht="18">
      <c r="A23" t="s">
        <v>1844</v>
      </c>
      <c r="B23" s="18" t="s">
        <v>2328</v>
      </c>
      <c r="C23">
        <v>7</v>
      </c>
      <c r="D23" s="95">
        <v>0.25</v>
      </c>
      <c r="E23" s="95">
        <v>0</v>
      </c>
    </row>
    <row r="24" spans="1:5" ht="18">
      <c r="A24" t="s">
        <v>1845</v>
      </c>
      <c r="B24" s="1" t="s">
        <v>611</v>
      </c>
      <c r="C24">
        <f>_xlfn.NUMBERVALUE(LEFT(B24,1))</f>
        <v>0</v>
      </c>
      <c r="D24" s="95">
        <v>0</v>
      </c>
      <c r="E24" s="95">
        <v>0</v>
      </c>
    </row>
  </sheetData>
  <conditionalFormatting sqref="B16:B24">
    <cfRule type="cellIs" dxfId="25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28" zoomScale="70" zoomScaleNormal="70" workbookViewId="0">
      <selection activeCell="D174" sqref="D174"/>
    </sheetView>
  </sheetViews>
  <sheetFormatPr defaultRowHeight="14"/>
  <cols>
    <col min="1" max="1" width="3.58203125" customWidth="1"/>
    <col min="2" max="2" width="35.5" bestFit="1" customWidth="1"/>
    <col min="3" max="3" width="17.5" bestFit="1" customWidth="1"/>
    <col min="4" max="4" width="13.75" bestFit="1" customWidth="1"/>
    <col min="5" max="5" width="13.83203125" bestFit="1" customWidth="1"/>
    <col min="6" max="6" width="43" bestFit="1" customWidth="1"/>
    <col min="7" max="7" width="17.08203125" bestFit="1" customWidth="1"/>
    <col min="8" max="8" width="23.33203125" bestFit="1" customWidth="1"/>
    <col min="9" max="9" width="23" bestFit="1" customWidth="1"/>
    <col min="10" max="10" width="13" bestFit="1"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11" ht="23">
      <c r="B2" s="126" t="s">
        <v>1937</v>
      </c>
    </row>
    <row r="3" spans="2:11" ht="17.5" customHeight="1">
      <c r="B3" s="138"/>
    </row>
    <row r="6" spans="2:11" ht="18" customHeight="1">
      <c r="B6" s="49" t="s">
        <v>8</v>
      </c>
      <c r="C6" t="s">
        <v>26</v>
      </c>
    </row>
    <row r="7" spans="2:11">
      <c r="B7" s="49" t="s">
        <v>10</v>
      </c>
      <c r="C7" t="s">
        <v>40</v>
      </c>
    </row>
    <row r="9" spans="2:11">
      <c r="C9" s="49" t="s">
        <v>1151</v>
      </c>
    </row>
    <row r="10" spans="2:11">
      <c r="C10" t="s">
        <v>611</v>
      </c>
      <c r="D10" t="s">
        <v>612</v>
      </c>
      <c r="E10" t="s">
        <v>1846</v>
      </c>
      <c r="F10" t="s">
        <v>613</v>
      </c>
      <c r="G10" t="s">
        <v>614</v>
      </c>
      <c r="H10" t="s">
        <v>2328</v>
      </c>
      <c r="I10" t="s">
        <v>2327</v>
      </c>
      <c r="J10" t="s">
        <v>180</v>
      </c>
      <c r="K10" t="s">
        <v>1148</v>
      </c>
    </row>
    <row r="11" spans="2:11">
      <c r="B11" t="s">
        <v>1150</v>
      </c>
      <c r="C11">
        <v>32</v>
      </c>
      <c r="D11">
        <v>463</v>
      </c>
      <c r="E11">
        <v>8</v>
      </c>
      <c r="F11">
        <v>9</v>
      </c>
      <c r="G11">
        <v>4</v>
      </c>
      <c r="H11">
        <v>143</v>
      </c>
      <c r="I11">
        <v>7</v>
      </c>
      <c r="J11">
        <v>44</v>
      </c>
      <c r="K11">
        <v>710</v>
      </c>
    </row>
    <row r="18" spans="2:3">
      <c r="B18" s="50"/>
    </row>
    <row r="20" spans="2:3">
      <c r="B20" s="49" t="s">
        <v>8</v>
      </c>
      <c r="C20" t="s">
        <v>26</v>
      </c>
    </row>
    <row r="21" spans="2:3">
      <c r="B21" s="49" t="s">
        <v>10</v>
      </c>
      <c r="C21" t="s">
        <v>40</v>
      </c>
    </row>
    <row r="23" spans="2:3">
      <c r="B23" s="49" t="s">
        <v>1152</v>
      </c>
      <c r="C23" t="s">
        <v>1150</v>
      </c>
    </row>
    <row r="24" spans="2:3">
      <c r="B24" s="50" t="s">
        <v>611</v>
      </c>
      <c r="C24">
        <v>32</v>
      </c>
    </row>
    <row r="25" spans="2:3">
      <c r="B25" s="50" t="s">
        <v>612</v>
      </c>
      <c r="C25">
        <v>463</v>
      </c>
    </row>
    <row r="26" spans="2:3">
      <c r="B26" s="50" t="s">
        <v>1846</v>
      </c>
      <c r="C26">
        <v>8</v>
      </c>
    </row>
    <row r="27" spans="2:3">
      <c r="B27" s="50" t="s">
        <v>613</v>
      </c>
      <c r="C27">
        <v>9</v>
      </c>
    </row>
    <row r="28" spans="2:3">
      <c r="B28" s="50" t="s">
        <v>614</v>
      </c>
      <c r="C28">
        <v>4</v>
      </c>
    </row>
    <row r="29" spans="2:3">
      <c r="B29" s="50" t="s">
        <v>2328</v>
      </c>
      <c r="C29">
        <v>143</v>
      </c>
    </row>
    <row r="30" spans="2:3">
      <c r="B30" s="50" t="s">
        <v>2327</v>
      </c>
      <c r="C30">
        <v>7</v>
      </c>
    </row>
    <row r="31" spans="2:3">
      <c r="B31" s="50" t="s">
        <v>180</v>
      </c>
      <c r="C31">
        <v>44</v>
      </c>
    </row>
    <row r="32" spans="2:3">
      <c r="B32" s="50" t="s">
        <v>1148</v>
      </c>
      <c r="C32">
        <v>710</v>
      </c>
    </row>
    <row r="42" spans="2:12" ht="23">
      <c r="B42" s="126" t="s">
        <v>1938</v>
      </c>
      <c r="C42" s="10"/>
      <c r="D42" s="10"/>
      <c r="E42" s="10"/>
      <c r="F42" s="10"/>
      <c r="G42" s="10"/>
      <c r="H42" s="10"/>
      <c r="I42" s="10"/>
      <c r="J42" s="10"/>
      <c r="K42" s="10"/>
      <c r="L42" s="10"/>
    </row>
    <row r="45" spans="2:12">
      <c r="B45" s="49" t="s">
        <v>8</v>
      </c>
      <c r="C45" t="s" vm="1">
        <v>26</v>
      </c>
    </row>
    <row r="46" spans="2:12">
      <c r="B46" s="49" t="s">
        <v>9</v>
      </c>
      <c r="C46" t="s" vm="2">
        <v>1149</v>
      </c>
    </row>
    <row r="47" spans="2:12">
      <c r="B47" s="49" t="s">
        <v>10</v>
      </c>
      <c r="C47" t="s" vm="3">
        <v>40</v>
      </c>
    </row>
    <row r="49" spans="2:8">
      <c r="B49" s="49" t="s">
        <v>1150</v>
      </c>
      <c r="C49" s="49" t="s">
        <v>1151</v>
      </c>
    </row>
    <row r="50" spans="2:8">
      <c r="B50" s="49" t="s">
        <v>1152</v>
      </c>
      <c r="C50" t="s">
        <v>611</v>
      </c>
      <c r="D50" t="s">
        <v>612</v>
      </c>
      <c r="E50" t="s">
        <v>180</v>
      </c>
      <c r="F50" t="s">
        <v>1846</v>
      </c>
      <c r="G50" t="s">
        <v>614</v>
      </c>
      <c r="H50" t="s">
        <v>1148</v>
      </c>
    </row>
    <row r="51" spans="2:8">
      <c r="B51" s="50" t="s">
        <v>74</v>
      </c>
      <c r="C51">
        <v>3</v>
      </c>
      <c r="D51">
        <v>17</v>
      </c>
      <c r="H51">
        <v>20</v>
      </c>
    </row>
    <row r="52" spans="2:8">
      <c r="B52" s="50" t="s">
        <v>123</v>
      </c>
      <c r="D52">
        <v>69</v>
      </c>
      <c r="F52">
        <v>2</v>
      </c>
      <c r="G52">
        <v>2</v>
      </c>
      <c r="H52">
        <v>73</v>
      </c>
    </row>
    <row r="53" spans="2:8">
      <c r="B53" s="50" t="s">
        <v>94</v>
      </c>
      <c r="C53">
        <v>2</v>
      </c>
      <c r="D53">
        <v>31</v>
      </c>
      <c r="H53">
        <v>33</v>
      </c>
    </row>
    <row r="54" spans="2:8">
      <c r="B54" s="50" t="s">
        <v>88</v>
      </c>
      <c r="C54">
        <v>1</v>
      </c>
      <c r="D54">
        <v>14</v>
      </c>
      <c r="H54">
        <v>15</v>
      </c>
    </row>
    <row r="55" spans="2:8">
      <c r="B55" s="50" t="s">
        <v>55</v>
      </c>
      <c r="C55">
        <v>4</v>
      </c>
      <c r="D55">
        <v>13</v>
      </c>
      <c r="H55">
        <v>17</v>
      </c>
    </row>
    <row r="56" spans="2:8">
      <c r="B56" s="50" t="s">
        <v>37</v>
      </c>
      <c r="C56">
        <v>2</v>
      </c>
      <c r="E56">
        <v>44</v>
      </c>
      <c r="H56">
        <v>46</v>
      </c>
    </row>
    <row r="57" spans="2:8">
      <c r="B57" s="50" t="s">
        <v>1148</v>
      </c>
      <c r="C57">
        <v>12</v>
      </c>
      <c r="D57">
        <v>144</v>
      </c>
      <c r="E57">
        <v>44</v>
      </c>
      <c r="F57">
        <v>2</v>
      </c>
      <c r="G57">
        <v>2</v>
      </c>
      <c r="H57">
        <v>204</v>
      </c>
    </row>
    <row r="62" spans="2:8">
      <c r="B62" s="49" t="s">
        <v>8</v>
      </c>
      <c r="C62" t="s" vm="1">
        <v>26</v>
      </c>
    </row>
    <row r="63" spans="2:8">
      <c r="B63" s="49" t="s">
        <v>9</v>
      </c>
      <c r="C63" t="s" vm="2">
        <v>1149</v>
      </c>
    </row>
    <row r="64" spans="2:8">
      <c r="B64" s="49" t="s">
        <v>10</v>
      </c>
      <c r="C64" t="s" vm="3">
        <v>40</v>
      </c>
    </row>
    <row r="66" spans="2:3">
      <c r="B66" s="49" t="s">
        <v>1152</v>
      </c>
      <c r="C66" t="s">
        <v>1150</v>
      </c>
    </row>
    <row r="67" spans="2:3">
      <c r="B67" s="50" t="s">
        <v>611</v>
      </c>
      <c r="C67">
        <v>12</v>
      </c>
    </row>
    <row r="68" spans="2:3">
      <c r="B68" s="50" t="s">
        <v>612</v>
      </c>
      <c r="C68">
        <v>144</v>
      </c>
    </row>
    <row r="69" spans="2:3">
      <c r="B69" s="50" t="s">
        <v>1846</v>
      </c>
      <c r="C69">
        <v>2</v>
      </c>
    </row>
    <row r="70" spans="2:3">
      <c r="B70" s="50" t="s">
        <v>614</v>
      </c>
      <c r="C70">
        <v>2</v>
      </c>
    </row>
    <row r="71" spans="2:3">
      <c r="B71" s="50" t="s">
        <v>180</v>
      </c>
      <c r="C71">
        <v>44</v>
      </c>
    </row>
    <row r="72" spans="2:3">
      <c r="B72" s="50" t="s">
        <v>1148</v>
      </c>
      <c r="C72">
        <v>204</v>
      </c>
    </row>
    <row r="81" spans="2:16" ht="23">
      <c r="B81" s="126" t="s">
        <v>1939</v>
      </c>
      <c r="C81" s="10"/>
      <c r="D81" s="10"/>
      <c r="E81" s="10"/>
      <c r="F81" s="10"/>
      <c r="G81" s="10"/>
      <c r="H81" s="10"/>
      <c r="I81" s="10"/>
      <c r="J81" s="10"/>
      <c r="K81" s="10"/>
      <c r="L81" s="10"/>
      <c r="M81" s="10"/>
      <c r="N81" s="10"/>
      <c r="O81" s="10"/>
      <c r="P81" s="10"/>
    </row>
    <row r="83" spans="2:16">
      <c r="B83" s="49" t="s">
        <v>8</v>
      </c>
      <c r="C83" t="s" vm="1">
        <v>26</v>
      </c>
    </row>
    <row r="84" spans="2:16">
      <c r="B84" s="49" t="s">
        <v>9</v>
      </c>
      <c r="C84" t="s" vm="4">
        <v>1149</v>
      </c>
    </row>
    <row r="85" spans="2:16">
      <c r="B85" s="49" t="s">
        <v>10</v>
      </c>
      <c r="C85" t="s" vm="3">
        <v>40</v>
      </c>
    </row>
    <row r="87" spans="2:16">
      <c r="B87" s="49" t="s">
        <v>1150</v>
      </c>
      <c r="C87" s="49" t="s">
        <v>1151</v>
      </c>
    </row>
    <row r="88" spans="2:16">
      <c r="B88" s="49" t="s">
        <v>1152</v>
      </c>
      <c r="C88" t="s">
        <v>611</v>
      </c>
      <c r="D88" t="s">
        <v>612</v>
      </c>
      <c r="E88" t="s">
        <v>1846</v>
      </c>
      <c r="F88" t="s">
        <v>2327</v>
      </c>
      <c r="G88" t="s">
        <v>2332</v>
      </c>
      <c r="H88" t="s">
        <v>1148</v>
      </c>
    </row>
    <row r="89" spans="2:16">
      <c r="B89" s="50" t="s">
        <v>2103</v>
      </c>
      <c r="C89">
        <v>3</v>
      </c>
      <c r="G89">
        <v>45</v>
      </c>
      <c r="H89">
        <v>48</v>
      </c>
    </row>
    <row r="90" spans="2:16">
      <c r="B90" s="50" t="s">
        <v>2086</v>
      </c>
      <c r="C90">
        <v>2</v>
      </c>
      <c r="F90">
        <v>1</v>
      </c>
      <c r="G90">
        <v>14</v>
      </c>
      <c r="H90">
        <v>17</v>
      </c>
    </row>
    <row r="91" spans="2:16">
      <c r="B91" s="50" t="s">
        <v>331</v>
      </c>
      <c r="D91">
        <v>15</v>
      </c>
      <c r="H91">
        <v>15</v>
      </c>
    </row>
    <row r="92" spans="2:16">
      <c r="B92" s="50" t="s">
        <v>325</v>
      </c>
      <c r="D92">
        <v>41</v>
      </c>
      <c r="E92">
        <v>6</v>
      </c>
      <c r="G92">
        <v>5</v>
      </c>
      <c r="H92">
        <v>52</v>
      </c>
    </row>
    <row r="93" spans="2:16">
      <c r="B93" s="50" t="s">
        <v>311</v>
      </c>
      <c r="D93">
        <v>14</v>
      </c>
      <c r="G93">
        <v>4</v>
      </c>
      <c r="H93">
        <v>18</v>
      </c>
    </row>
    <row r="94" spans="2:16">
      <c r="B94" s="50" t="s">
        <v>2161</v>
      </c>
      <c r="G94">
        <v>5</v>
      </c>
      <c r="H94">
        <v>5</v>
      </c>
    </row>
    <row r="95" spans="2:16">
      <c r="B95" s="50" t="s">
        <v>216</v>
      </c>
      <c r="D95">
        <v>6</v>
      </c>
      <c r="H95">
        <v>6</v>
      </c>
    </row>
    <row r="96" spans="2:16">
      <c r="B96" s="50" t="s">
        <v>2067</v>
      </c>
      <c r="D96">
        <v>9</v>
      </c>
      <c r="H96">
        <v>9</v>
      </c>
    </row>
    <row r="97" spans="2:8">
      <c r="B97" s="50" t="s">
        <v>215</v>
      </c>
      <c r="D97">
        <v>41</v>
      </c>
      <c r="H97">
        <v>41</v>
      </c>
    </row>
    <row r="98" spans="2:8">
      <c r="B98" s="50" t="s">
        <v>213</v>
      </c>
      <c r="C98">
        <v>3</v>
      </c>
      <c r="D98">
        <v>6</v>
      </c>
      <c r="H98">
        <v>9</v>
      </c>
    </row>
    <row r="99" spans="2:8">
      <c r="B99" s="50" t="s">
        <v>212</v>
      </c>
      <c r="D99">
        <v>17</v>
      </c>
      <c r="H99">
        <v>17</v>
      </c>
    </row>
    <row r="100" spans="2:8">
      <c r="B100" s="50" t="s">
        <v>217</v>
      </c>
      <c r="D100">
        <v>17</v>
      </c>
      <c r="H100">
        <v>17</v>
      </c>
    </row>
    <row r="101" spans="2:8">
      <c r="B101" s="50" t="s">
        <v>218</v>
      </c>
      <c r="C101">
        <v>7</v>
      </c>
      <c r="D101">
        <v>14</v>
      </c>
      <c r="H101">
        <v>21</v>
      </c>
    </row>
    <row r="102" spans="2:8">
      <c r="B102" s="50" t="s">
        <v>219</v>
      </c>
      <c r="C102">
        <v>1</v>
      </c>
      <c r="D102">
        <v>17</v>
      </c>
      <c r="H102">
        <v>18</v>
      </c>
    </row>
    <row r="103" spans="2:8">
      <c r="B103" s="50" t="s">
        <v>214</v>
      </c>
      <c r="D103">
        <v>7</v>
      </c>
      <c r="H103">
        <v>7</v>
      </c>
    </row>
    <row r="104" spans="2:8">
      <c r="B104" s="50" t="s">
        <v>1148</v>
      </c>
      <c r="C104">
        <v>16</v>
      </c>
      <c r="D104">
        <v>204</v>
      </c>
      <c r="E104">
        <v>6</v>
      </c>
      <c r="F104">
        <v>1</v>
      </c>
      <c r="G104">
        <v>73</v>
      </c>
      <c r="H104">
        <v>300</v>
      </c>
    </row>
    <row r="107" spans="2:8">
      <c r="B107" s="49" t="s">
        <v>8</v>
      </c>
      <c r="C107" t="s" vm="6">
        <v>2379</v>
      </c>
    </row>
    <row r="108" spans="2:8">
      <c r="B108" s="49" t="s">
        <v>9</v>
      </c>
      <c r="C108" t="s" vm="5">
        <v>26</v>
      </c>
    </row>
    <row r="109" spans="2:8">
      <c r="B109" s="49" t="s">
        <v>10</v>
      </c>
      <c r="C109" t="s" vm="3">
        <v>40</v>
      </c>
    </row>
    <row r="111" spans="2:8">
      <c r="B111" s="49" t="s">
        <v>1152</v>
      </c>
      <c r="C111" t="s">
        <v>1150</v>
      </c>
    </row>
    <row r="112" spans="2:8">
      <c r="B112" s="50" t="s">
        <v>611</v>
      </c>
      <c r="C112">
        <v>4</v>
      </c>
    </row>
    <row r="113" spans="2:16">
      <c r="B113" s="50" t="s">
        <v>612</v>
      </c>
      <c r="C113">
        <v>115</v>
      </c>
    </row>
    <row r="114" spans="2:16">
      <c r="B114" s="50" t="s">
        <v>2327</v>
      </c>
      <c r="C114">
        <v>6</v>
      </c>
    </row>
    <row r="115" spans="2:16">
      <c r="B115" s="50" t="s">
        <v>613</v>
      </c>
      <c r="C115">
        <v>9</v>
      </c>
    </row>
    <row r="116" spans="2:16">
      <c r="B116" s="50" t="s">
        <v>614</v>
      </c>
      <c r="C116">
        <v>2</v>
      </c>
    </row>
    <row r="117" spans="2:16">
      <c r="B117" s="50" t="s">
        <v>2332</v>
      </c>
      <c r="C117">
        <v>70</v>
      </c>
    </row>
    <row r="118" spans="2:16">
      <c r="B118" s="50" t="s">
        <v>1148</v>
      </c>
      <c r="C118">
        <v>206</v>
      </c>
    </row>
    <row r="126" spans="2:16" ht="23">
      <c r="B126" s="126" t="s">
        <v>1940</v>
      </c>
      <c r="C126" s="10"/>
      <c r="D126" s="10"/>
      <c r="E126" s="10"/>
      <c r="F126" s="10"/>
      <c r="G126" s="10"/>
      <c r="H126" s="10"/>
      <c r="I126" s="10"/>
      <c r="J126" s="10"/>
      <c r="K126" s="10"/>
      <c r="L126" s="10"/>
      <c r="M126" s="10"/>
      <c r="N126" s="10"/>
      <c r="O126" s="10"/>
      <c r="P126" s="10"/>
    </row>
    <row r="127" spans="2:16" ht="23">
      <c r="B127" s="138"/>
    </row>
    <row r="129" spans="2:9">
      <c r="B129" s="49" t="s">
        <v>8</v>
      </c>
      <c r="C129" t="s" vm="1">
        <v>26</v>
      </c>
    </row>
    <row r="130" spans="2:9">
      <c r="B130" s="49" t="s">
        <v>9</v>
      </c>
      <c r="C130" t="s" vm="5">
        <v>26</v>
      </c>
    </row>
    <row r="131" spans="2:9">
      <c r="B131" s="49" t="s">
        <v>10</v>
      </c>
      <c r="C131" t="s" vm="3">
        <v>40</v>
      </c>
    </row>
    <row r="133" spans="2:9">
      <c r="B133" s="49" t="s">
        <v>1150</v>
      </c>
      <c r="C133" s="49" t="s">
        <v>1151</v>
      </c>
    </row>
    <row r="134" spans="2:9">
      <c r="B134" s="49" t="s">
        <v>1152</v>
      </c>
      <c r="C134" t="s">
        <v>611</v>
      </c>
      <c r="D134" t="s">
        <v>612</v>
      </c>
      <c r="E134" t="s">
        <v>2327</v>
      </c>
      <c r="F134" t="s">
        <v>613</v>
      </c>
      <c r="G134" t="s">
        <v>614</v>
      </c>
      <c r="H134" t="s">
        <v>2332</v>
      </c>
      <c r="I134" t="s">
        <v>1148</v>
      </c>
    </row>
    <row r="135" spans="2:9">
      <c r="B135" s="50" t="s">
        <v>379</v>
      </c>
      <c r="D135">
        <v>23</v>
      </c>
      <c r="E135">
        <v>3</v>
      </c>
      <c r="F135">
        <v>4</v>
      </c>
      <c r="G135">
        <v>1</v>
      </c>
      <c r="H135">
        <v>15</v>
      </c>
      <c r="I135">
        <v>46</v>
      </c>
    </row>
    <row r="136" spans="2:9">
      <c r="B136" s="50" t="s">
        <v>335</v>
      </c>
      <c r="D136">
        <v>39</v>
      </c>
      <c r="F136">
        <v>3</v>
      </c>
      <c r="H136">
        <v>25</v>
      </c>
      <c r="I136">
        <v>67</v>
      </c>
    </row>
    <row r="137" spans="2:9">
      <c r="B137" s="50" t="s">
        <v>368</v>
      </c>
      <c r="C137">
        <v>4</v>
      </c>
      <c r="D137">
        <v>18</v>
      </c>
      <c r="E137">
        <v>3</v>
      </c>
      <c r="F137">
        <v>2</v>
      </c>
      <c r="H137">
        <v>20</v>
      </c>
      <c r="I137">
        <v>47</v>
      </c>
    </row>
    <row r="138" spans="2:9">
      <c r="B138" s="50" t="s">
        <v>439</v>
      </c>
      <c r="D138">
        <v>5</v>
      </c>
      <c r="I138">
        <v>5</v>
      </c>
    </row>
    <row r="139" spans="2:9">
      <c r="B139" s="50" t="s">
        <v>441</v>
      </c>
      <c r="D139">
        <v>4</v>
      </c>
      <c r="H139">
        <v>2</v>
      </c>
      <c r="I139">
        <v>6</v>
      </c>
    </row>
    <row r="140" spans="2:9">
      <c r="B140" s="50" t="s">
        <v>1866</v>
      </c>
      <c r="D140">
        <v>2</v>
      </c>
      <c r="G140">
        <v>1</v>
      </c>
      <c r="H140">
        <v>8</v>
      </c>
      <c r="I140">
        <v>11</v>
      </c>
    </row>
    <row r="141" spans="2:9">
      <c r="B141" s="50" t="s">
        <v>392</v>
      </c>
      <c r="D141">
        <v>9</v>
      </c>
      <c r="I141">
        <v>9</v>
      </c>
    </row>
    <row r="142" spans="2:9">
      <c r="B142" s="50" t="s">
        <v>1867</v>
      </c>
      <c r="D142">
        <v>15</v>
      </c>
      <c r="I142">
        <v>15</v>
      </c>
    </row>
    <row r="143" spans="2:9">
      <c r="B143" s="50" t="s">
        <v>1148</v>
      </c>
      <c r="C143">
        <v>4</v>
      </c>
      <c r="D143">
        <v>115</v>
      </c>
      <c r="E143">
        <v>6</v>
      </c>
      <c r="F143">
        <v>9</v>
      </c>
      <c r="G143">
        <v>2</v>
      </c>
      <c r="H143">
        <v>70</v>
      </c>
      <c r="I14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1152</v>
      </c>
      <c r="C154" t="s">
        <v>1150</v>
      </c>
    </row>
    <row r="155" spans="2:3">
      <c r="B155" s="50" t="s">
        <v>612</v>
      </c>
      <c r="C155">
        <v>115</v>
      </c>
    </row>
    <row r="156" spans="2:3">
      <c r="B156" s="50" t="s">
        <v>611</v>
      </c>
      <c r="C156">
        <v>4</v>
      </c>
    </row>
    <row r="157" spans="2:3">
      <c r="B157" s="50" t="s">
        <v>614</v>
      </c>
      <c r="C157">
        <v>2</v>
      </c>
    </row>
    <row r="158" spans="2:3">
      <c r="B158" s="50" t="s">
        <v>613</v>
      </c>
      <c r="C158">
        <v>9</v>
      </c>
    </row>
    <row r="159" spans="2:3">
      <c r="B159" s="50" t="s">
        <v>2327</v>
      </c>
      <c r="C159">
        <v>6</v>
      </c>
    </row>
    <row r="160" spans="2:3">
      <c r="B160" s="50" t="s">
        <v>2332</v>
      </c>
      <c r="C160">
        <v>70</v>
      </c>
    </row>
    <row r="161" spans="2:3">
      <c r="B161" s="50" t="s">
        <v>1148</v>
      </c>
      <c r="C161">
        <v>206</v>
      </c>
    </row>
    <row r="169" spans="2:3">
      <c r="B169" s="49" t="s">
        <v>9</v>
      </c>
      <c r="C169" t="s">
        <v>26</v>
      </c>
    </row>
    <row r="170" spans="2:3">
      <c r="B170" s="49" t="s">
        <v>1941</v>
      </c>
      <c r="C170" t="s">
        <v>2330</v>
      </c>
    </row>
    <row r="172" spans="2:3">
      <c r="B172" s="49" t="s">
        <v>1152</v>
      </c>
      <c r="C172" t="s">
        <v>2380</v>
      </c>
    </row>
    <row r="173" spans="2:3">
      <c r="B173" s="50" t="s">
        <v>2327</v>
      </c>
      <c r="C173">
        <v>3</v>
      </c>
    </row>
    <row r="174" spans="2:3">
      <c r="B174" s="50" t="s">
        <v>614</v>
      </c>
      <c r="C174">
        <v>1</v>
      </c>
    </row>
    <row r="175" spans="2:3">
      <c r="B175" s="50" t="s">
        <v>2328</v>
      </c>
      <c r="C175">
        <v>67</v>
      </c>
    </row>
    <row r="176" spans="2:3">
      <c r="B176" s="50" t="s">
        <v>1148</v>
      </c>
      <c r="C176">
        <v>71</v>
      </c>
    </row>
    <row r="180" spans="2:2">
      <c r="B180" s="50"/>
    </row>
    <row r="181" spans="2:2">
      <c r="B181" s="50"/>
    </row>
    <row r="197" spans="2:3">
      <c r="B197" s="50"/>
    </row>
    <row r="198" spans="2:3">
      <c r="B198" s="50"/>
    </row>
    <row r="199" spans="2:3">
      <c r="B199" s="50"/>
    </row>
    <row r="201" spans="2:3">
      <c r="B201" s="49" t="s">
        <v>9</v>
      </c>
      <c r="C201" t="s">
        <v>26</v>
      </c>
    </row>
    <row r="202" spans="2:3">
      <c r="B202" s="49" t="s">
        <v>1941</v>
      </c>
      <c r="C202" t="s">
        <v>1149</v>
      </c>
    </row>
    <row r="204" spans="2:3">
      <c r="B204" s="49" t="s">
        <v>1152</v>
      </c>
      <c r="C204" t="s">
        <v>2380</v>
      </c>
    </row>
    <row r="205" spans="2:3">
      <c r="B205" s="50" t="s">
        <v>611</v>
      </c>
      <c r="C205">
        <v>4</v>
      </c>
    </row>
    <row r="206" spans="2:3">
      <c r="B206" s="50" t="s">
        <v>612</v>
      </c>
      <c r="C206">
        <v>115</v>
      </c>
    </row>
    <row r="207" spans="2:3">
      <c r="B207" s="50" t="s">
        <v>2327</v>
      </c>
      <c r="C207">
        <v>3</v>
      </c>
    </row>
    <row r="208" spans="2:3">
      <c r="B208" s="50" t="s">
        <v>613</v>
      </c>
      <c r="C208">
        <v>9</v>
      </c>
    </row>
    <row r="209" spans="2:3">
      <c r="B209" s="50" t="s">
        <v>614</v>
      </c>
      <c r="C209">
        <v>1</v>
      </c>
    </row>
    <row r="210" spans="2:3">
      <c r="B210" s="50" t="s">
        <v>2328</v>
      </c>
      <c r="C210">
        <v>3</v>
      </c>
    </row>
    <row r="211" spans="2:3">
      <c r="B211" s="50" t="s">
        <v>1148</v>
      </c>
      <c r="C211">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36"/>
  <sheetViews>
    <sheetView showGridLines="0" zoomScale="80" zoomScaleNormal="80" workbookViewId="0">
      <pane xSplit="3" ySplit="6" topLeftCell="F8" activePane="bottomRight" state="frozen"/>
      <selection pane="topRight" activeCell="D136" sqref="D136"/>
      <selection pane="bottomLeft" activeCell="D136" sqref="D136"/>
      <selection pane="bottomRight" activeCell="K6" sqref="K6"/>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6" customWidth="1"/>
    <col min="10" max="10" width="40.08203125" bestFit="1" customWidth="1"/>
    <col min="11" max="12" width="40.08203125" customWidth="1"/>
    <col min="13" max="13" width="35" hidden="1" customWidth="1"/>
    <col min="14" max="14" width="24" hidden="1" customWidth="1"/>
    <col min="15" max="17" width="22" hidden="1" customWidth="1"/>
    <col min="18" max="18" width="22" customWidth="1"/>
    <col min="19" max="19" width="15.83203125" customWidth="1"/>
    <col min="20" max="20" width="42.58203125" customWidth="1"/>
    <col min="21" max="21" width="40.83203125" style="266" bestFit="1" customWidth="1"/>
    <col min="22" max="22" width="14.33203125" bestFit="1" customWidth="1"/>
  </cols>
  <sheetData>
    <row r="1" spans="1:22" ht="18">
      <c r="A1" s="25"/>
      <c r="B1" s="25"/>
      <c r="C1" s="25"/>
      <c r="D1" s="25"/>
      <c r="E1" s="25"/>
      <c r="F1" s="25"/>
      <c r="G1" s="25"/>
      <c r="H1" s="25"/>
      <c r="I1" s="483"/>
      <c r="J1" s="25"/>
      <c r="K1" s="25"/>
      <c r="L1" s="25"/>
      <c r="M1" s="25"/>
      <c r="N1" s="25"/>
      <c r="O1" s="25"/>
      <c r="P1" s="25"/>
      <c r="Q1" s="25"/>
      <c r="R1" s="25"/>
    </row>
    <row r="2" spans="1:22" ht="18">
      <c r="A2" s="25"/>
      <c r="B2" s="25"/>
      <c r="C2" s="25"/>
      <c r="D2" s="25"/>
      <c r="E2" s="364" t="s">
        <v>2182</v>
      </c>
      <c r="F2" s="25"/>
      <c r="G2" s="25"/>
      <c r="H2" s="25"/>
      <c r="I2" s="483"/>
      <c r="J2" s="25"/>
      <c r="K2" s="25"/>
      <c r="L2" s="25"/>
      <c r="M2" s="25"/>
      <c r="N2" s="25"/>
      <c r="O2" s="25"/>
      <c r="P2" s="25"/>
      <c r="Q2" s="25"/>
      <c r="R2" s="25"/>
    </row>
    <row r="3" spans="1:22" ht="18">
      <c r="A3" s="25"/>
      <c r="B3" s="25"/>
      <c r="C3" s="25"/>
      <c r="D3" s="25"/>
      <c r="E3" s="25"/>
      <c r="F3" s="25"/>
      <c r="G3" s="25"/>
      <c r="H3" s="25"/>
      <c r="I3" s="483"/>
      <c r="J3" s="25"/>
      <c r="K3" s="25"/>
      <c r="L3" s="25"/>
      <c r="M3" s="25"/>
      <c r="N3" s="25"/>
      <c r="O3" s="25"/>
      <c r="P3" s="25"/>
      <c r="Q3" s="25"/>
      <c r="R3" s="25"/>
    </row>
    <row r="4" spans="1:22" ht="5.15" customHeight="1">
      <c r="A4" s="114"/>
      <c r="B4" s="114"/>
      <c r="C4" s="114"/>
      <c r="D4" s="114"/>
      <c r="E4" s="114"/>
      <c r="F4" s="114"/>
      <c r="G4" s="114"/>
      <c r="H4" s="114"/>
      <c r="I4" s="484"/>
      <c r="J4" s="114"/>
      <c r="K4" s="114"/>
      <c r="L4" s="114"/>
      <c r="M4" s="114"/>
      <c r="N4" s="114"/>
      <c r="O4" s="114"/>
      <c r="P4" s="114"/>
      <c r="Q4" s="114"/>
      <c r="R4" s="114"/>
      <c r="S4" s="114"/>
      <c r="T4" s="114"/>
      <c r="U4" s="114"/>
      <c r="V4" s="114"/>
    </row>
    <row r="5" spans="1:22">
      <c r="J5" s="104" t="s">
        <v>2373</v>
      </c>
      <c r="K5" s="104" t="s">
        <v>2373</v>
      </c>
      <c r="L5" s="104" t="s">
        <v>2373</v>
      </c>
      <c r="M5" s="29"/>
      <c r="N5" s="29"/>
      <c r="O5" s="29"/>
      <c r="P5" s="29"/>
      <c r="Q5" s="29"/>
      <c r="R5" s="104" t="s">
        <v>2373</v>
      </c>
      <c r="S5" s="104" t="s">
        <v>2373</v>
      </c>
      <c r="T5" s="104" t="s">
        <v>2373</v>
      </c>
      <c r="U5" s="104" t="s">
        <v>2373</v>
      </c>
      <c r="V5" s="104" t="s">
        <v>2373</v>
      </c>
    </row>
    <row r="6" spans="1:22" ht="18">
      <c r="B6" s="218" t="s">
        <v>8</v>
      </c>
      <c r="C6" s="219" t="s">
        <v>9</v>
      </c>
      <c r="D6" s="219" t="s">
        <v>10</v>
      </c>
      <c r="E6" s="219" t="s">
        <v>11</v>
      </c>
      <c r="F6" s="219" t="s">
        <v>12</v>
      </c>
      <c r="G6" s="219" t="s">
        <v>636</v>
      </c>
      <c r="H6" s="219" t="s">
        <v>637</v>
      </c>
      <c r="I6" s="370" t="s">
        <v>2428</v>
      </c>
      <c r="J6" s="370" t="s">
        <v>2349</v>
      </c>
      <c r="K6" s="370" t="s">
        <v>2350</v>
      </c>
      <c r="L6" s="370" t="s">
        <v>2372</v>
      </c>
      <c r="M6" s="371" t="s">
        <v>638</v>
      </c>
      <c r="N6" s="371" t="s">
        <v>639</v>
      </c>
      <c r="O6" s="372" t="s">
        <v>640</v>
      </c>
      <c r="P6" s="373" t="s">
        <v>1849</v>
      </c>
      <c r="Q6" s="374" t="s">
        <v>1850</v>
      </c>
      <c r="R6" s="374" t="s">
        <v>2390</v>
      </c>
      <c r="S6" s="377" t="s">
        <v>2333</v>
      </c>
      <c r="T6" s="374" t="s">
        <v>2383</v>
      </c>
      <c r="U6" s="377" t="s">
        <v>1941</v>
      </c>
      <c r="V6" s="375" t="s">
        <v>1162</v>
      </c>
    </row>
    <row r="7" spans="1:22" ht="16.399999999999999" hidden="1" customHeight="1">
      <c r="A7" s="29" t="str">
        <f>E7&amp;F7</f>
        <v>ENERGY_CERTIFICATE_EST_INPUTn.a.</v>
      </c>
      <c r="B7" s="141" t="s">
        <v>26</v>
      </c>
      <c r="C7" s="137" t="s">
        <v>34</v>
      </c>
      <c r="D7" s="133" t="s">
        <v>36</v>
      </c>
      <c r="E7" s="134" t="s">
        <v>37</v>
      </c>
      <c r="F7" s="133" t="s">
        <v>38</v>
      </c>
      <c r="G7" s="135" t="str">
        <f>VLOOKUP(A7,Plano_V3!$A$26:$G$764,7,0)</f>
        <v>2. Em Teste</v>
      </c>
      <c r="H7" s="135" t="s">
        <v>2328</v>
      </c>
      <c r="I7" s="485" t="s">
        <v>2429</v>
      </c>
      <c r="J7" s="367"/>
      <c r="K7" s="367"/>
      <c r="L7" s="367"/>
      <c r="M7" s="351" t="str">
        <f>IF(VLOOKUP(A7,'Aux - pivots1'!$A:$E,3,0)=0, "",VLOOKUP(A7,'Aux - pivots1'!$A:$E,3,0))</f>
        <v/>
      </c>
      <c r="N7" s="351" t="str">
        <f>IF(VLOOKUP(A7,'Aux - pivots1'!$A:$E,4,0)=0, "",VLOOKUP(A7,'Aux - pivots1'!$A:$E,4,0))</f>
        <v/>
      </c>
      <c r="O7" s="152" t="str">
        <f>IF(VLOOKUP(A7,'Aux - pivots1'!$A:$E,5,0)=0, "",VLOOKUP(A7,'Aux - pivots1'!$A:$E,5,0))</f>
        <v/>
      </c>
      <c r="P7" s="204"/>
      <c r="Q7" s="204"/>
      <c r="R7" s="204"/>
      <c r="S7" s="328"/>
      <c r="T7" s="328"/>
      <c r="U7" s="380" t="s">
        <v>2329</v>
      </c>
      <c r="V7" s="380"/>
    </row>
    <row r="8" spans="1:22" ht="16.399999999999999" customHeight="1">
      <c r="A8" s="29" t="str">
        <f t="shared" ref="A8:A73" si="0">E8&amp;F8</f>
        <v>ENERGY_CERTIFICATE_EST_INPUTCHAVE_GLOVAL</v>
      </c>
      <c r="B8" s="141" t="s">
        <v>26</v>
      </c>
      <c r="C8" s="137" t="s">
        <v>34</v>
      </c>
      <c r="D8" s="133" t="s">
        <v>40</v>
      </c>
      <c r="E8" s="134" t="s">
        <v>37</v>
      </c>
      <c r="F8" s="134" t="s">
        <v>1974</v>
      </c>
      <c r="G8" s="135" t="str">
        <f>VLOOKUP(A8,Plano_V3!$A$26:$G$764,7,0)</f>
        <v>2. Em Teste</v>
      </c>
      <c r="H8" s="135" t="s">
        <v>2328</v>
      </c>
      <c r="I8" s="485" t="s">
        <v>2429</v>
      </c>
      <c r="J8" s="367" t="s">
        <v>2250</v>
      </c>
      <c r="K8" s="367" t="s">
        <v>2248</v>
      </c>
      <c r="L8" s="367"/>
      <c r="M8" s="351" t="str">
        <f>IF(VLOOKUP(A8,'Aux - pivots1'!$A:$E,3,0)=0, "",VLOOKUP(A8,'Aux - pivots1'!$A:$E,3,0))</f>
        <v/>
      </c>
      <c r="N8" s="351" t="str">
        <f>IF(VLOOKUP(A8,'Aux - pivots1'!$A:$E,4,0)=0, "",VLOOKUP(A8,'Aux - pivots1'!$A:$E,4,0))</f>
        <v/>
      </c>
      <c r="O8" s="152" t="str">
        <f>IF(VLOOKUP(A8,'Aux - pivots1'!$A:$E,5,0)=0, "",VLOOKUP(A8,'Aux - pivots1'!$A:$E,5,0))</f>
        <v/>
      </c>
      <c r="P8" s="203"/>
      <c r="Q8" s="203"/>
      <c r="R8" s="204"/>
      <c r="S8" s="380"/>
      <c r="T8" s="380"/>
      <c r="U8" s="380" t="s">
        <v>2387</v>
      </c>
      <c r="V8" s="380"/>
    </row>
    <row r="9" spans="1:22" ht="16.399999999999999" customHeight="1">
      <c r="A9" s="29" t="str">
        <f t="shared" si="0"/>
        <v>ENERGY_CERTIFICATE_EST_INPUTPROPERTY_BANK_ID</v>
      </c>
      <c r="B9" s="141" t="s">
        <v>26</v>
      </c>
      <c r="C9" s="137" t="s">
        <v>34</v>
      </c>
      <c r="D9" s="133" t="s">
        <v>40</v>
      </c>
      <c r="E9" s="134" t="s">
        <v>37</v>
      </c>
      <c r="F9" s="134" t="s">
        <v>41</v>
      </c>
      <c r="G9" s="135" t="str">
        <f>VLOOKUP(A9,Plano_V3!$A$26:$G$764,7,0)</f>
        <v>2. Em Teste</v>
      </c>
      <c r="H9" s="135" t="s">
        <v>2328</v>
      </c>
      <c r="I9" s="485" t="s">
        <v>2429</v>
      </c>
      <c r="J9" s="367" t="s">
        <v>2250</v>
      </c>
      <c r="K9" s="367" t="s">
        <v>2248</v>
      </c>
      <c r="L9" s="367"/>
      <c r="M9" s="351" t="str">
        <f>IF(VLOOKUP(A9,'Aux - pivots1'!$A:$E,3,0)=0, "",VLOOKUP(A9,'Aux - pivots1'!$A:$E,3,0))</f>
        <v/>
      </c>
      <c r="N9" s="351" t="str">
        <f>IF(VLOOKUP(A9,'Aux - pivots1'!$A:$E,4,0)=0, "",VLOOKUP(A9,'Aux - pivots1'!$A:$E,4,0))</f>
        <v/>
      </c>
      <c r="O9" s="152" t="str">
        <f>IF(VLOOKUP(A9,'Aux - pivots1'!$A:$E,5,0)=0, "",VLOOKUP(A9,'Aux - pivots1'!$A:$E,5,0))</f>
        <v/>
      </c>
      <c r="P9" s="203"/>
      <c r="Q9" s="203"/>
      <c r="R9" s="204"/>
      <c r="S9" s="328"/>
      <c r="T9" s="328"/>
      <c r="U9" s="380" t="s">
        <v>2329</v>
      </c>
      <c r="V9" s="380"/>
    </row>
    <row r="10" spans="1:22" ht="16.399999999999999" customHeight="1">
      <c r="A10" s="29" t="str">
        <f t="shared" si="0"/>
        <v>ENERGY_CERTIFICATE_EST_INPUTPROPERTY_BRANCH_CODE</v>
      </c>
      <c r="B10" s="141" t="s">
        <v>26</v>
      </c>
      <c r="C10" s="137" t="s">
        <v>34</v>
      </c>
      <c r="D10" s="133" t="s">
        <v>40</v>
      </c>
      <c r="E10" s="134" t="s">
        <v>37</v>
      </c>
      <c r="F10" s="134" t="s">
        <v>43</v>
      </c>
      <c r="G10" s="135" t="str">
        <f>VLOOKUP(A10,Plano_V3!$A$26:$G$764,7,0)</f>
        <v>2. Em Teste</v>
      </c>
      <c r="H10" s="135" t="s">
        <v>2328</v>
      </c>
      <c r="I10" s="485" t="s">
        <v>2429</v>
      </c>
      <c r="J10" s="367" t="s">
        <v>2250</v>
      </c>
      <c r="K10" s="367" t="s">
        <v>2248</v>
      </c>
      <c r="L10" s="367"/>
      <c r="M10" s="351" t="str">
        <f>IF(VLOOKUP(A10,'Aux - pivots1'!$A:$E,3,0)=0, "",VLOOKUP(A10,'Aux - pivots1'!$A:$E,3,0))</f>
        <v/>
      </c>
      <c r="N10" s="351" t="str">
        <f>IF(VLOOKUP(A10,'Aux - pivots1'!$A:$E,4,0)=0, "",VLOOKUP(A10,'Aux - pivots1'!$A:$E,4,0))</f>
        <v/>
      </c>
      <c r="O10" s="152" t="str">
        <f>IF(VLOOKUP(A10,'Aux - pivots1'!$A:$E,5,0)=0, "",VLOOKUP(A10,'Aux - pivots1'!$A:$E,5,0))</f>
        <v/>
      </c>
      <c r="P10" s="203"/>
      <c r="Q10" s="203"/>
      <c r="R10" s="204"/>
      <c r="S10" s="328"/>
      <c r="T10" s="328"/>
      <c r="U10" s="380" t="s">
        <v>2329</v>
      </c>
      <c r="V10" s="380"/>
    </row>
    <row r="11" spans="1:22" ht="16.399999999999999" customHeight="1">
      <c r="A11" s="29" t="str">
        <f t="shared" si="0"/>
        <v>ENERGY_CERTIFICATE_EST_INPUTPROPERTY_CONTRACT_ID</v>
      </c>
      <c r="B11" s="141" t="s">
        <v>26</v>
      </c>
      <c r="C11" s="137" t="s">
        <v>34</v>
      </c>
      <c r="D11" s="133" t="s">
        <v>40</v>
      </c>
      <c r="E11" s="134" t="s">
        <v>37</v>
      </c>
      <c r="F11" s="134" t="s">
        <v>44</v>
      </c>
      <c r="G11" s="135" t="str">
        <f>VLOOKUP(A11,Plano_V3!$A$26:$G$764,7,0)</f>
        <v>2. Em Teste</v>
      </c>
      <c r="H11" s="135" t="s">
        <v>2328</v>
      </c>
      <c r="I11" s="485" t="s">
        <v>2429</v>
      </c>
      <c r="J11" s="367" t="s">
        <v>2250</v>
      </c>
      <c r="K11" s="367" t="s">
        <v>2248</v>
      </c>
      <c r="L11" s="367"/>
      <c r="M11" s="351" t="str">
        <f>IF(VLOOKUP(A11,'Aux - pivots1'!$A:$E,3,0)=0, "",VLOOKUP(A11,'Aux - pivots1'!$A:$E,3,0))</f>
        <v/>
      </c>
      <c r="N11" s="351" t="str">
        <f>IF(VLOOKUP(A11,'Aux - pivots1'!$A:$E,4,0)=0, "",VLOOKUP(A11,'Aux - pivots1'!$A:$E,4,0))</f>
        <v/>
      </c>
      <c r="O11" s="152" t="str">
        <f>IF(VLOOKUP(A11,'Aux - pivots1'!$A:$E,5,0)=0, "",VLOOKUP(A11,'Aux - pivots1'!$A:$E,5,0))</f>
        <v/>
      </c>
      <c r="P11" s="203"/>
      <c r="Q11" s="203"/>
      <c r="R11" s="204"/>
      <c r="S11" s="328"/>
      <c r="T11" s="328"/>
      <c r="U11" s="380" t="s">
        <v>2329</v>
      </c>
      <c r="V11" s="380"/>
    </row>
    <row r="12" spans="1:22" ht="16.399999999999999" customHeight="1">
      <c r="A12" s="29" t="str">
        <f t="shared" si="0"/>
        <v>ENERGY_CERTIFICATE_EST_INPUTPROPERTY_REFERENCE_CODE</v>
      </c>
      <c r="B12" s="141" t="s">
        <v>26</v>
      </c>
      <c r="C12" s="137" t="s">
        <v>34</v>
      </c>
      <c r="D12" s="133" t="s">
        <v>40</v>
      </c>
      <c r="E12" s="134" t="s">
        <v>37</v>
      </c>
      <c r="F12" s="134" t="s">
        <v>45</v>
      </c>
      <c r="G12" s="135" t="str">
        <f>VLOOKUP(A12,Plano_V3!$A$26:$G$764,7,0)</f>
        <v>2. Em Teste</v>
      </c>
      <c r="H12" s="135" t="s">
        <v>2328</v>
      </c>
      <c r="I12" s="485" t="s">
        <v>2429</v>
      </c>
      <c r="J12" s="367" t="s">
        <v>2250</v>
      </c>
      <c r="K12" s="367" t="s">
        <v>2248</v>
      </c>
      <c r="L12" s="367"/>
      <c r="M12" s="351" t="str">
        <f>IF(VLOOKUP(A12,'Aux - pivots1'!$A:$E,3,0)=0, "",VLOOKUP(A12,'Aux - pivots1'!$A:$E,3,0))</f>
        <v/>
      </c>
      <c r="N12" s="351" t="str">
        <f>IF(VLOOKUP(A12,'Aux - pivots1'!$A:$E,4,0)=0, "",VLOOKUP(A12,'Aux - pivots1'!$A:$E,4,0))</f>
        <v/>
      </c>
      <c r="O12" s="152" t="str">
        <f>IF(VLOOKUP(A12,'Aux - pivots1'!$A:$E,5,0)=0, "",VLOOKUP(A12,'Aux - pivots1'!$A:$E,5,0))</f>
        <v/>
      </c>
      <c r="P12" s="203"/>
      <c r="Q12" s="203"/>
      <c r="R12" s="204"/>
      <c r="S12" s="328"/>
      <c r="T12" s="328"/>
      <c r="U12" s="380" t="s">
        <v>2329</v>
      </c>
      <c r="V12" s="380"/>
    </row>
    <row r="13" spans="1:22" ht="16.399999999999999" customHeight="1">
      <c r="A13" s="29" t="str">
        <f t="shared" si="0"/>
        <v>ENERGY_CERTIFICATE_EST_INPUTCÓDIGO_DISTRITO</v>
      </c>
      <c r="B13" s="141" t="s">
        <v>26</v>
      </c>
      <c r="C13" s="137" t="s">
        <v>34</v>
      </c>
      <c r="D13" s="133" t="s">
        <v>40</v>
      </c>
      <c r="E13" s="134" t="s">
        <v>37</v>
      </c>
      <c r="F13" s="134" t="s">
        <v>1975</v>
      </c>
      <c r="G13" s="135" t="str">
        <f>VLOOKUP(A13,Plano_V3!$A$26:$G$764,7,0)</f>
        <v>2. Em Teste</v>
      </c>
      <c r="H13" s="135" t="s">
        <v>2328</v>
      </c>
      <c r="I13" s="485" t="s">
        <v>2429</v>
      </c>
      <c r="J13" s="367" t="s">
        <v>2250</v>
      </c>
      <c r="K13" s="367" t="s">
        <v>2248</v>
      </c>
      <c r="L13" s="367"/>
      <c r="M13" s="351" t="str">
        <f>IF(VLOOKUP(A13,'Aux - pivots1'!$A:$E,3,0)=0, "",VLOOKUP(A13,'Aux - pivots1'!$A:$E,3,0))</f>
        <v/>
      </c>
      <c r="N13" s="351" t="str">
        <f>IF(VLOOKUP(A13,'Aux - pivots1'!$A:$E,4,0)=0, "",VLOOKUP(A13,'Aux - pivots1'!$A:$E,4,0))</f>
        <v/>
      </c>
      <c r="O13" s="152" t="str">
        <f>IF(VLOOKUP(A13,'Aux - pivots1'!$A:$E,5,0)=0, "",VLOOKUP(A13,'Aux - pivots1'!$A:$E,5,0))</f>
        <v/>
      </c>
      <c r="P13" s="203"/>
      <c r="Q13" s="203"/>
      <c r="R13" s="204"/>
      <c r="S13" s="380"/>
      <c r="T13" s="380"/>
      <c r="U13" s="380" t="s">
        <v>2331</v>
      </c>
      <c r="V13" s="380"/>
    </row>
    <row r="14" spans="1:22" ht="16.399999999999999" customHeight="1">
      <c r="A14" s="29" t="str">
        <f t="shared" si="0"/>
        <v>ENERGY_CERTIFICATE_EST_INPUTNOMBRE_DISTRITO</v>
      </c>
      <c r="B14" s="141" t="s">
        <v>26</v>
      </c>
      <c r="C14" s="137" t="s">
        <v>34</v>
      </c>
      <c r="D14" s="133" t="s">
        <v>40</v>
      </c>
      <c r="E14" s="134" t="s">
        <v>37</v>
      </c>
      <c r="F14" s="134" t="s">
        <v>1976</v>
      </c>
      <c r="G14" s="135" t="str">
        <f>VLOOKUP(A14,Plano_V3!$A$26:$G$764,7,0)</f>
        <v>2. Em Teste</v>
      </c>
      <c r="H14" s="135" t="s">
        <v>2328</v>
      </c>
      <c r="I14" s="485" t="s">
        <v>2429</v>
      </c>
      <c r="J14" s="367" t="s">
        <v>2250</v>
      </c>
      <c r="K14" s="367" t="s">
        <v>2248</v>
      </c>
      <c r="L14" s="367"/>
      <c r="M14" s="351" t="str">
        <f>IF(VLOOKUP(A14,'Aux - pivots1'!$A:$E,3,0)=0, "",VLOOKUP(A14,'Aux - pivots1'!$A:$E,3,0))</f>
        <v/>
      </c>
      <c r="N14" s="351" t="str">
        <f>IF(VLOOKUP(A14,'Aux - pivots1'!$A:$E,4,0)=0, "",VLOOKUP(A14,'Aux - pivots1'!$A:$E,4,0))</f>
        <v/>
      </c>
      <c r="O14" s="152" t="str">
        <f>IF(VLOOKUP(A14,'Aux - pivots1'!$A:$E,5,0)=0, "",VLOOKUP(A14,'Aux - pivots1'!$A:$E,5,0))</f>
        <v/>
      </c>
      <c r="P14" s="203"/>
      <c r="Q14" s="203"/>
      <c r="R14" s="204"/>
      <c r="S14" s="380"/>
      <c r="T14" s="380"/>
      <c r="U14" s="380" t="s">
        <v>2331</v>
      </c>
      <c r="V14" s="380"/>
    </row>
    <row r="15" spans="1:22" ht="16.399999999999999" customHeight="1">
      <c r="A15" s="29" t="str">
        <f t="shared" si="0"/>
        <v>ENERGY_CERTIFICATE_EST_INPUTCÓDIGO_CONCEJO</v>
      </c>
      <c r="B15" s="141" t="s">
        <v>26</v>
      </c>
      <c r="C15" s="137" t="s">
        <v>34</v>
      </c>
      <c r="D15" s="133" t="s">
        <v>40</v>
      </c>
      <c r="E15" s="134" t="s">
        <v>37</v>
      </c>
      <c r="F15" s="134" t="s">
        <v>1977</v>
      </c>
      <c r="G15" s="135" t="str">
        <f>VLOOKUP(A15,Plano_V3!$A$26:$G$764,7,0)</f>
        <v>2. Em Teste</v>
      </c>
      <c r="H15" s="135" t="s">
        <v>2328</v>
      </c>
      <c r="I15" s="485" t="s">
        <v>2429</v>
      </c>
      <c r="J15" s="367" t="s">
        <v>2250</v>
      </c>
      <c r="K15" s="367" t="s">
        <v>2248</v>
      </c>
      <c r="L15" s="367"/>
      <c r="M15" s="351" t="str">
        <f>IF(VLOOKUP(A15,'Aux - pivots1'!$A:$E,3,0)=0, "",VLOOKUP(A15,'Aux - pivots1'!$A:$E,3,0))</f>
        <v/>
      </c>
      <c r="N15" s="351" t="str">
        <f>IF(VLOOKUP(A15,'Aux - pivots1'!$A:$E,4,0)=0, "",VLOOKUP(A15,'Aux - pivots1'!$A:$E,4,0))</f>
        <v/>
      </c>
      <c r="O15" s="152" t="str">
        <f>IF(VLOOKUP(A15,'Aux - pivots1'!$A:$E,5,0)=0, "",VLOOKUP(A15,'Aux - pivots1'!$A:$E,5,0))</f>
        <v/>
      </c>
      <c r="P15" s="203"/>
      <c r="Q15" s="203"/>
      <c r="R15" s="204"/>
      <c r="S15" s="380"/>
      <c r="T15" s="380"/>
      <c r="U15" s="380" t="s">
        <v>2331</v>
      </c>
      <c r="V15" s="380"/>
    </row>
    <row r="16" spans="1:22" ht="16.399999999999999" customHeight="1">
      <c r="A16" s="29" t="str">
        <f t="shared" si="0"/>
        <v>ENERGY_CERTIFICATE_EST_INPUTNOMBRE_CONCEJO</v>
      </c>
      <c r="B16" s="141" t="s">
        <v>26</v>
      </c>
      <c r="C16" s="137" t="s">
        <v>34</v>
      </c>
      <c r="D16" s="133" t="s">
        <v>40</v>
      </c>
      <c r="E16" s="134" t="s">
        <v>37</v>
      </c>
      <c r="F16" s="134" t="s">
        <v>1978</v>
      </c>
      <c r="G16" s="135" t="str">
        <f>VLOOKUP(A16,Plano_V3!$A$26:$G$764,7,0)</f>
        <v>2. Em Teste</v>
      </c>
      <c r="H16" s="135" t="s">
        <v>2328</v>
      </c>
      <c r="I16" s="485" t="s">
        <v>2429</v>
      </c>
      <c r="J16" s="367" t="s">
        <v>2250</v>
      </c>
      <c r="K16" s="367" t="s">
        <v>2248</v>
      </c>
      <c r="L16" s="367"/>
      <c r="M16" s="351" t="str">
        <f>IF(VLOOKUP(A16,'Aux - pivots1'!$A:$E,3,0)=0, "",VLOOKUP(A16,'Aux - pivots1'!$A:$E,3,0))</f>
        <v/>
      </c>
      <c r="N16" s="351" t="str">
        <f>IF(VLOOKUP(A16,'Aux - pivots1'!$A:$E,4,0)=0, "",VLOOKUP(A16,'Aux - pivots1'!$A:$E,4,0))</f>
        <v/>
      </c>
      <c r="O16" s="152" t="str">
        <f>IF(VLOOKUP(A16,'Aux - pivots1'!$A:$E,5,0)=0, "",VLOOKUP(A16,'Aux - pivots1'!$A:$E,5,0))</f>
        <v/>
      </c>
      <c r="P16" s="203"/>
      <c r="Q16" s="203"/>
      <c r="R16" s="204"/>
      <c r="S16" s="380"/>
      <c r="T16" s="380"/>
      <c r="U16" s="380" t="s">
        <v>2331</v>
      </c>
      <c r="V16" s="380"/>
    </row>
    <row r="17" spans="1:22" ht="16.399999999999999" customHeight="1">
      <c r="A17" s="29" t="str">
        <f t="shared" si="0"/>
        <v>ENERGY_CERTIFICATE_EST_INPUTCÓDIGO_FREGUESIA</v>
      </c>
      <c r="B17" s="141" t="s">
        <v>26</v>
      </c>
      <c r="C17" s="137" t="s">
        <v>34</v>
      </c>
      <c r="D17" s="133" t="s">
        <v>40</v>
      </c>
      <c r="E17" s="134" t="s">
        <v>37</v>
      </c>
      <c r="F17" s="134" t="s">
        <v>1979</v>
      </c>
      <c r="G17" s="135" t="str">
        <f>VLOOKUP(A17,Plano_V3!$A$26:$G$764,7,0)</f>
        <v>2. Em Teste</v>
      </c>
      <c r="H17" s="135" t="s">
        <v>2328</v>
      </c>
      <c r="I17" s="485" t="s">
        <v>2429</v>
      </c>
      <c r="J17" s="367" t="s">
        <v>2250</v>
      </c>
      <c r="K17" s="367" t="s">
        <v>2248</v>
      </c>
      <c r="L17" s="367"/>
      <c r="M17" s="351" t="str">
        <f>IF(VLOOKUP(A17,'Aux - pivots1'!$A:$E,3,0)=0, "",VLOOKUP(A17,'Aux - pivots1'!$A:$E,3,0))</f>
        <v/>
      </c>
      <c r="N17" s="351" t="str">
        <f>IF(VLOOKUP(A17,'Aux - pivots1'!$A:$E,4,0)=0, "",VLOOKUP(A17,'Aux - pivots1'!$A:$E,4,0))</f>
        <v/>
      </c>
      <c r="O17" s="152" t="str">
        <f>IF(VLOOKUP(A17,'Aux - pivots1'!$A:$E,5,0)=0, "",VLOOKUP(A17,'Aux - pivots1'!$A:$E,5,0))</f>
        <v/>
      </c>
      <c r="P17" s="203"/>
      <c r="Q17" s="203"/>
      <c r="R17" s="204"/>
      <c r="S17" s="380"/>
      <c r="T17" s="380"/>
      <c r="U17" s="380" t="s">
        <v>2331</v>
      </c>
      <c r="V17" s="380"/>
    </row>
    <row r="18" spans="1:22" ht="16.399999999999999" customHeight="1">
      <c r="A18" s="29" t="str">
        <f t="shared" si="0"/>
        <v>ENERGY_CERTIFICATE_EST_INPUTNOMBRE_FREGUESIA</v>
      </c>
      <c r="B18" s="141" t="s">
        <v>26</v>
      </c>
      <c r="C18" s="137" t="s">
        <v>34</v>
      </c>
      <c r="D18" s="133" t="s">
        <v>40</v>
      </c>
      <c r="E18" s="134" t="s">
        <v>37</v>
      </c>
      <c r="F18" s="134" t="s">
        <v>1980</v>
      </c>
      <c r="G18" s="135" t="str">
        <f>VLOOKUP(A18,Plano_V3!$A$26:$G$764,7,0)</f>
        <v>2. Em Teste</v>
      </c>
      <c r="H18" s="135" t="s">
        <v>2328</v>
      </c>
      <c r="I18" s="485" t="s">
        <v>2429</v>
      </c>
      <c r="J18" s="367" t="s">
        <v>2250</v>
      </c>
      <c r="K18" s="367" t="s">
        <v>2248</v>
      </c>
      <c r="L18" s="367"/>
      <c r="M18" s="351" t="str">
        <f>IF(VLOOKUP(A18,'Aux - pivots1'!$A:$E,3,0)=0, "",VLOOKUP(A18,'Aux - pivots1'!$A:$E,3,0))</f>
        <v/>
      </c>
      <c r="N18" s="351" t="str">
        <f>IF(VLOOKUP(A18,'Aux - pivots1'!$A:$E,4,0)=0, "",VLOOKUP(A18,'Aux - pivots1'!$A:$E,4,0))</f>
        <v/>
      </c>
      <c r="O18" s="152" t="str">
        <f>IF(VLOOKUP(A18,'Aux - pivots1'!$A:$E,5,0)=0, "",VLOOKUP(A18,'Aux - pivots1'!$A:$E,5,0))</f>
        <v/>
      </c>
      <c r="P18" s="203"/>
      <c r="Q18" s="203"/>
      <c r="R18" s="204"/>
      <c r="S18" s="380"/>
      <c r="T18" s="380"/>
      <c r="U18" s="380" t="s">
        <v>2331</v>
      </c>
      <c r="V18" s="380"/>
    </row>
    <row r="19" spans="1:22" ht="16.399999999999999" customHeight="1">
      <c r="A19" s="29" t="str">
        <f t="shared" si="0"/>
        <v>ENERGY_CERTIFICATE_EST_INPUTLOCALIDADE</v>
      </c>
      <c r="B19" s="141" t="s">
        <v>26</v>
      </c>
      <c r="C19" s="137" t="s">
        <v>34</v>
      </c>
      <c r="D19" s="133" t="s">
        <v>40</v>
      </c>
      <c r="E19" s="134" t="s">
        <v>37</v>
      </c>
      <c r="F19" s="134" t="s">
        <v>1981</v>
      </c>
      <c r="G19" s="135" t="str">
        <f>VLOOKUP(A19,Plano_V3!$A$26:$G$764,7,0)</f>
        <v>2. Em Teste</v>
      </c>
      <c r="H19" s="135" t="s">
        <v>2328</v>
      </c>
      <c r="I19" s="485" t="s">
        <v>2429</v>
      </c>
      <c r="J19" s="367" t="s">
        <v>2250</v>
      </c>
      <c r="K19" s="367" t="s">
        <v>2248</v>
      </c>
      <c r="L19" s="367"/>
      <c r="M19" s="351" t="str">
        <f>IF(VLOOKUP(A19,'Aux - pivots1'!$A:$E,3,0)=0, "",VLOOKUP(A19,'Aux - pivots1'!$A:$E,3,0))</f>
        <v/>
      </c>
      <c r="N19" s="351" t="str">
        <f>IF(VLOOKUP(A19,'Aux - pivots1'!$A:$E,4,0)=0, "",VLOOKUP(A19,'Aux - pivots1'!$A:$E,4,0))</f>
        <v/>
      </c>
      <c r="O19" s="152" t="str">
        <f>IF(VLOOKUP(A19,'Aux - pivots1'!$A:$E,5,0)=0, "",VLOOKUP(A19,'Aux - pivots1'!$A:$E,5,0))</f>
        <v/>
      </c>
      <c r="P19" s="203"/>
      <c r="Q19" s="203"/>
      <c r="R19" s="204"/>
      <c r="S19" s="380"/>
      <c r="T19" s="380"/>
      <c r="U19" s="380" t="s">
        <v>2331</v>
      </c>
      <c r="V19" s="380"/>
    </row>
    <row r="20" spans="1:22" ht="16.399999999999999" customHeight="1">
      <c r="A20" s="29" t="str">
        <f t="shared" si="0"/>
        <v>ENERGY_CERTIFICATE_EST_INPUTTIPO_VIA</v>
      </c>
      <c r="B20" s="141" t="s">
        <v>26</v>
      </c>
      <c r="C20" s="137" t="s">
        <v>34</v>
      </c>
      <c r="D20" s="133" t="s">
        <v>40</v>
      </c>
      <c r="E20" s="134" t="s">
        <v>37</v>
      </c>
      <c r="F20" s="134" t="s">
        <v>1982</v>
      </c>
      <c r="G20" s="135" t="str">
        <f>VLOOKUP(A20,Plano_V3!$A$26:$G$764,7,0)</f>
        <v>2. Em Teste</v>
      </c>
      <c r="H20" s="135" t="s">
        <v>2328</v>
      </c>
      <c r="I20" s="485" t="s">
        <v>2429</v>
      </c>
      <c r="J20" s="367" t="s">
        <v>2250</v>
      </c>
      <c r="K20" s="367" t="s">
        <v>2248</v>
      </c>
      <c r="L20" s="367"/>
      <c r="M20" s="351" t="str">
        <f>IF(VLOOKUP(A20,'Aux - pivots1'!$A:$E,3,0)=0, "",VLOOKUP(A20,'Aux - pivots1'!$A:$E,3,0))</f>
        <v/>
      </c>
      <c r="N20" s="351" t="str">
        <f>IF(VLOOKUP(A20,'Aux - pivots1'!$A:$E,4,0)=0, "",VLOOKUP(A20,'Aux - pivots1'!$A:$E,4,0))</f>
        <v/>
      </c>
      <c r="O20" s="152" t="str">
        <f>IF(VLOOKUP(A20,'Aux - pivots1'!$A:$E,5,0)=0, "",VLOOKUP(A20,'Aux - pivots1'!$A:$E,5,0))</f>
        <v/>
      </c>
      <c r="P20" s="203"/>
      <c r="Q20" s="203"/>
      <c r="R20" s="204"/>
      <c r="S20" s="380"/>
      <c r="T20" s="380"/>
      <c r="U20" s="380" t="s">
        <v>2331</v>
      </c>
      <c r="V20" s="380"/>
    </row>
    <row r="21" spans="1:22" ht="16.399999999999999" customHeight="1">
      <c r="A21" s="29" t="str">
        <f t="shared" si="0"/>
        <v>ENERGY_CERTIFICATE_EST_INPUTNOMBRE_TIPO_VIA</v>
      </c>
      <c r="B21" s="141" t="s">
        <v>26</v>
      </c>
      <c r="C21" s="137" t="s">
        <v>34</v>
      </c>
      <c r="D21" s="133" t="s">
        <v>40</v>
      </c>
      <c r="E21" s="134" t="s">
        <v>37</v>
      </c>
      <c r="F21" s="134" t="s">
        <v>1983</v>
      </c>
      <c r="G21" s="135" t="str">
        <f>VLOOKUP(A21,Plano_V3!$A$26:$G$764,7,0)</f>
        <v>2. Em Teste</v>
      </c>
      <c r="H21" s="135" t="s">
        <v>2328</v>
      </c>
      <c r="I21" s="485" t="s">
        <v>2429</v>
      </c>
      <c r="J21" s="367" t="s">
        <v>2250</v>
      </c>
      <c r="K21" s="367" t="s">
        <v>2248</v>
      </c>
      <c r="L21" s="367"/>
      <c r="M21" s="351" t="str">
        <f>IF(VLOOKUP(A21,'Aux - pivots1'!$A:$E,3,0)=0, "",VLOOKUP(A21,'Aux - pivots1'!$A:$E,3,0))</f>
        <v/>
      </c>
      <c r="N21" s="351" t="str">
        <f>IF(VLOOKUP(A21,'Aux - pivots1'!$A:$E,4,0)=0, "",VLOOKUP(A21,'Aux - pivots1'!$A:$E,4,0))</f>
        <v/>
      </c>
      <c r="O21" s="152" t="str">
        <f>IF(VLOOKUP(A21,'Aux - pivots1'!$A:$E,5,0)=0, "",VLOOKUP(A21,'Aux - pivots1'!$A:$E,5,0))</f>
        <v/>
      </c>
      <c r="P21" s="203"/>
      <c r="Q21" s="203"/>
      <c r="R21" s="204"/>
      <c r="S21" s="380"/>
      <c r="T21" s="380"/>
      <c r="U21" s="380" t="s">
        <v>2331</v>
      </c>
      <c r="V21" s="380"/>
    </row>
    <row r="22" spans="1:22" ht="16.399999999999999" customHeight="1">
      <c r="A22" s="29" t="str">
        <f t="shared" si="0"/>
        <v>ENERGY_CERTIFICATE_EST_INPUTNOMBRE_VIA</v>
      </c>
      <c r="B22" s="141" t="s">
        <v>26</v>
      </c>
      <c r="C22" s="137" t="s">
        <v>34</v>
      </c>
      <c r="D22" s="133" t="s">
        <v>40</v>
      </c>
      <c r="E22" s="134" t="s">
        <v>37</v>
      </c>
      <c r="F22" s="134" t="s">
        <v>1984</v>
      </c>
      <c r="G22" s="135" t="str">
        <f>VLOOKUP(A22,Plano_V3!$A$26:$G$764,7,0)</f>
        <v>2. Em Teste</v>
      </c>
      <c r="H22" s="135" t="s">
        <v>2328</v>
      </c>
      <c r="I22" s="485" t="s">
        <v>2429</v>
      </c>
      <c r="J22" s="367" t="s">
        <v>2250</v>
      </c>
      <c r="K22" s="367" t="s">
        <v>2248</v>
      </c>
      <c r="L22" s="367"/>
      <c r="M22" s="351" t="str">
        <f>IF(VLOOKUP(A22,'Aux - pivots1'!$A:$E,3,0)=0, "",VLOOKUP(A22,'Aux - pivots1'!$A:$E,3,0))</f>
        <v/>
      </c>
      <c r="N22" s="351" t="str">
        <f>IF(VLOOKUP(A22,'Aux - pivots1'!$A:$E,4,0)=0, "",VLOOKUP(A22,'Aux - pivots1'!$A:$E,4,0))</f>
        <v/>
      </c>
      <c r="O22" s="152" t="str">
        <f>IF(VLOOKUP(A22,'Aux - pivots1'!$A:$E,5,0)=0, "",VLOOKUP(A22,'Aux - pivots1'!$A:$E,5,0))</f>
        <v/>
      </c>
      <c r="P22" s="203"/>
      <c r="Q22" s="203"/>
      <c r="R22" s="204"/>
      <c r="S22" s="380"/>
      <c r="T22" s="380"/>
      <c r="U22" s="380" t="s">
        <v>2331</v>
      </c>
      <c r="V22" s="380"/>
    </row>
    <row r="23" spans="1:22" ht="16.399999999999999" customHeight="1">
      <c r="A23" s="29" t="str">
        <f t="shared" si="0"/>
        <v>ENERGY_CERTIFICATE_EST_INPUTNUMERO_VIA</v>
      </c>
      <c r="B23" s="141" t="s">
        <v>26</v>
      </c>
      <c r="C23" s="137" t="s">
        <v>34</v>
      </c>
      <c r="D23" s="133" t="s">
        <v>40</v>
      </c>
      <c r="E23" s="134" t="s">
        <v>37</v>
      </c>
      <c r="F23" s="134" t="s">
        <v>1985</v>
      </c>
      <c r="G23" s="135" t="str">
        <f>VLOOKUP(A23,Plano_V3!$A$26:$G$764,7,0)</f>
        <v>2. Em Teste</v>
      </c>
      <c r="H23" s="135" t="s">
        <v>2328</v>
      </c>
      <c r="I23" s="485" t="s">
        <v>2429</v>
      </c>
      <c r="J23" s="367" t="s">
        <v>2250</v>
      </c>
      <c r="K23" s="367" t="s">
        <v>2248</v>
      </c>
      <c r="L23" s="367"/>
      <c r="M23" s="351" t="str">
        <f>IF(VLOOKUP(A23,'Aux - pivots1'!$A:$E,3,0)=0, "",VLOOKUP(A23,'Aux - pivots1'!$A:$E,3,0))</f>
        <v/>
      </c>
      <c r="N23" s="351" t="str">
        <f>IF(VLOOKUP(A23,'Aux - pivots1'!$A:$E,4,0)=0, "",VLOOKUP(A23,'Aux - pivots1'!$A:$E,4,0))</f>
        <v/>
      </c>
      <c r="O23" s="152" t="str">
        <f>IF(VLOOKUP(A23,'Aux - pivots1'!$A:$E,5,0)=0, "",VLOOKUP(A23,'Aux - pivots1'!$A:$E,5,0))</f>
        <v/>
      </c>
      <c r="P23" s="203"/>
      <c r="Q23" s="203"/>
      <c r="R23" s="204"/>
      <c r="S23" s="380"/>
      <c r="T23" s="380"/>
      <c r="U23" s="380" t="s">
        <v>2331</v>
      </c>
      <c r="V23" s="380"/>
    </row>
    <row r="24" spans="1:22" ht="16.399999999999999" customHeight="1">
      <c r="A24" s="29" t="str">
        <f t="shared" si="0"/>
        <v>ENERGY_CERTIFICATE_EST_INPUTLOTE</v>
      </c>
      <c r="B24" s="141" t="s">
        <v>26</v>
      </c>
      <c r="C24" s="137" t="s">
        <v>34</v>
      </c>
      <c r="D24" s="133" t="s">
        <v>40</v>
      </c>
      <c r="E24" s="134" t="s">
        <v>37</v>
      </c>
      <c r="F24" s="134" t="s">
        <v>1986</v>
      </c>
      <c r="G24" s="135" t="str">
        <f>VLOOKUP(A24,Plano_V3!$A$26:$G$764,7,0)</f>
        <v>2. Em Teste</v>
      </c>
      <c r="H24" s="135" t="s">
        <v>2328</v>
      </c>
      <c r="I24" s="485" t="s">
        <v>2429</v>
      </c>
      <c r="J24" s="367" t="s">
        <v>2250</v>
      </c>
      <c r="K24" s="367" t="s">
        <v>2248</v>
      </c>
      <c r="L24" s="367"/>
      <c r="M24" s="351" t="str">
        <f>IF(VLOOKUP(A24,'Aux - pivots1'!$A:$E,3,0)=0, "",VLOOKUP(A24,'Aux - pivots1'!$A:$E,3,0))</f>
        <v/>
      </c>
      <c r="N24" s="351" t="str">
        <f>IF(VLOOKUP(A24,'Aux - pivots1'!$A:$E,4,0)=0, "",VLOOKUP(A24,'Aux - pivots1'!$A:$E,4,0))</f>
        <v/>
      </c>
      <c r="O24" s="152" t="str">
        <f>IF(VLOOKUP(A24,'Aux - pivots1'!$A:$E,5,0)=0, "",VLOOKUP(A24,'Aux - pivots1'!$A:$E,5,0))</f>
        <v/>
      </c>
      <c r="P24" s="203"/>
      <c r="Q24" s="203"/>
      <c r="R24" s="204"/>
      <c r="S24" s="380"/>
      <c r="T24" s="380"/>
      <c r="U24" s="380" t="s">
        <v>2331</v>
      </c>
      <c r="V24" s="380"/>
    </row>
    <row r="25" spans="1:22" ht="16.399999999999999" customHeight="1">
      <c r="A25" s="29" t="str">
        <f t="shared" si="0"/>
        <v>ENERGY_CERTIFICATE_EST_INPUTURBANIZACION</v>
      </c>
      <c r="B25" s="141" t="s">
        <v>26</v>
      </c>
      <c r="C25" s="137" t="s">
        <v>34</v>
      </c>
      <c r="D25" s="133" t="s">
        <v>40</v>
      </c>
      <c r="E25" s="134" t="s">
        <v>37</v>
      </c>
      <c r="F25" s="134" t="s">
        <v>1987</v>
      </c>
      <c r="G25" s="135" t="str">
        <f>VLOOKUP(A25,Plano_V3!$A$26:$G$764,7,0)</f>
        <v>2. Em Teste</v>
      </c>
      <c r="H25" s="135" t="s">
        <v>2328</v>
      </c>
      <c r="I25" s="485" t="s">
        <v>2429</v>
      </c>
      <c r="J25" s="367" t="s">
        <v>2250</v>
      </c>
      <c r="K25" s="367" t="s">
        <v>2248</v>
      </c>
      <c r="L25" s="367"/>
      <c r="M25" s="351" t="str">
        <f>IF(VLOOKUP(A25,'Aux - pivots1'!$A:$E,3,0)=0, "",VLOOKUP(A25,'Aux - pivots1'!$A:$E,3,0))</f>
        <v/>
      </c>
      <c r="N25" s="351" t="str">
        <f>IF(VLOOKUP(A25,'Aux - pivots1'!$A:$E,4,0)=0, "",VLOOKUP(A25,'Aux - pivots1'!$A:$E,4,0))</f>
        <v/>
      </c>
      <c r="O25" s="152" t="str">
        <f>IF(VLOOKUP(A25,'Aux - pivots1'!$A:$E,5,0)=0, "",VLOOKUP(A25,'Aux - pivots1'!$A:$E,5,0))</f>
        <v/>
      </c>
      <c r="P25" s="203"/>
      <c r="Q25" s="203"/>
      <c r="R25" s="204"/>
      <c r="S25" s="380"/>
      <c r="T25" s="380"/>
      <c r="U25" s="380" t="s">
        <v>2331</v>
      </c>
      <c r="V25" s="380"/>
    </row>
    <row r="26" spans="1:22" ht="16.399999999999999" customHeight="1">
      <c r="A26" s="29" t="str">
        <f t="shared" si="0"/>
        <v>ENERGY_CERTIFICATE_EST_INPUTCAGLURB</v>
      </c>
      <c r="B26" s="141" t="s">
        <v>26</v>
      </c>
      <c r="C26" s="137" t="s">
        <v>34</v>
      </c>
      <c r="D26" s="133" t="s">
        <v>40</v>
      </c>
      <c r="E26" s="134" t="s">
        <v>37</v>
      </c>
      <c r="F26" s="134" t="s">
        <v>1988</v>
      </c>
      <c r="G26" s="135" t="str">
        <f>VLOOKUP(A26,Plano_V3!$A$26:$G$764,7,0)</f>
        <v>2. Em Teste</v>
      </c>
      <c r="H26" s="135" t="s">
        <v>2328</v>
      </c>
      <c r="I26" s="485" t="s">
        <v>2429</v>
      </c>
      <c r="J26" s="367" t="s">
        <v>2250</v>
      </c>
      <c r="K26" s="367" t="s">
        <v>2248</v>
      </c>
      <c r="L26" s="367"/>
      <c r="M26" s="351" t="str">
        <f>IF(VLOOKUP(A26,'Aux - pivots1'!$A:$E,3,0)=0, "",VLOOKUP(A26,'Aux - pivots1'!$A:$E,3,0))</f>
        <v/>
      </c>
      <c r="N26" s="351" t="str">
        <f>IF(VLOOKUP(A26,'Aux - pivots1'!$A:$E,4,0)=0, "",VLOOKUP(A26,'Aux - pivots1'!$A:$E,4,0))</f>
        <v/>
      </c>
      <c r="O26" s="152" t="str">
        <f>IF(VLOOKUP(A26,'Aux - pivots1'!$A:$E,5,0)=0, "",VLOOKUP(A26,'Aux - pivots1'!$A:$E,5,0))</f>
        <v/>
      </c>
      <c r="P26" s="203"/>
      <c r="Q26" s="203"/>
      <c r="R26" s="204"/>
      <c r="S26" s="380"/>
      <c r="T26" s="380"/>
      <c r="U26" s="380" t="s">
        <v>2331</v>
      </c>
      <c r="V26" s="380"/>
    </row>
    <row r="27" spans="1:22" ht="16.399999999999999" customHeight="1">
      <c r="A27" s="29" t="str">
        <f t="shared" si="0"/>
        <v>ENERGY_CERTIFICATE_EST_INPUTRESTO_DIRECCION</v>
      </c>
      <c r="B27" s="141" t="s">
        <v>26</v>
      </c>
      <c r="C27" s="137" t="s">
        <v>34</v>
      </c>
      <c r="D27" s="133" t="s">
        <v>40</v>
      </c>
      <c r="E27" s="134" t="s">
        <v>37</v>
      </c>
      <c r="F27" s="134" t="s">
        <v>1989</v>
      </c>
      <c r="G27" s="135" t="str">
        <f>VLOOKUP(A27,Plano_V3!$A$26:$G$764,7,0)</f>
        <v>2. Em Teste</v>
      </c>
      <c r="H27" s="135" t="s">
        <v>2328</v>
      </c>
      <c r="I27" s="485" t="s">
        <v>2429</v>
      </c>
      <c r="J27" s="367" t="s">
        <v>2250</v>
      </c>
      <c r="K27" s="367" t="s">
        <v>2248</v>
      </c>
      <c r="L27" s="367"/>
      <c r="M27" s="351" t="str">
        <f>IF(VLOOKUP(A27,'Aux - pivots1'!$A:$E,3,0)=0, "",VLOOKUP(A27,'Aux - pivots1'!$A:$E,3,0))</f>
        <v/>
      </c>
      <c r="N27" s="351" t="str">
        <f>IF(VLOOKUP(A27,'Aux - pivots1'!$A:$E,4,0)=0, "",VLOOKUP(A27,'Aux - pivots1'!$A:$E,4,0))</f>
        <v/>
      </c>
      <c r="O27" s="152" t="str">
        <f>IF(VLOOKUP(A27,'Aux - pivots1'!$A:$E,5,0)=0, "",VLOOKUP(A27,'Aux - pivots1'!$A:$E,5,0))</f>
        <v/>
      </c>
      <c r="P27" s="203"/>
      <c r="Q27" s="203"/>
      <c r="R27" s="204"/>
      <c r="S27" s="380"/>
      <c r="T27" s="380"/>
      <c r="U27" s="380" t="s">
        <v>2331</v>
      </c>
      <c r="V27" s="380"/>
    </row>
    <row r="28" spans="1:22" ht="16.399999999999999" customHeight="1">
      <c r="A28" s="29" t="str">
        <f t="shared" si="0"/>
        <v>ENERGY_CERTIFICATE_EST_INPUTLATITUDE</v>
      </c>
      <c r="B28" s="141" t="s">
        <v>26</v>
      </c>
      <c r="C28" s="137" t="s">
        <v>34</v>
      </c>
      <c r="D28" s="133" t="s">
        <v>40</v>
      </c>
      <c r="E28" s="134" t="s">
        <v>37</v>
      </c>
      <c r="F28" s="134" t="s">
        <v>1990</v>
      </c>
      <c r="G28" s="135" t="str">
        <f>VLOOKUP(A28,Plano_V3!$A$26:$G$764,7,0)</f>
        <v>2. Em Teste</v>
      </c>
      <c r="H28" s="135" t="s">
        <v>2328</v>
      </c>
      <c r="I28" s="485" t="s">
        <v>2429</v>
      </c>
      <c r="J28" s="367" t="s">
        <v>2250</v>
      </c>
      <c r="K28" s="367" t="s">
        <v>2248</v>
      </c>
      <c r="L28" s="367"/>
      <c r="M28" s="351" t="str">
        <f>IF(VLOOKUP(A28,'Aux - pivots1'!$A:$E,3,0)=0, "",VLOOKUP(A28,'Aux - pivots1'!$A:$E,3,0))</f>
        <v/>
      </c>
      <c r="N28" s="351" t="str">
        <f>IF(VLOOKUP(A28,'Aux - pivots1'!$A:$E,4,0)=0, "",VLOOKUP(A28,'Aux - pivots1'!$A:$E,4,0))</f>
        <v/>
      </c>
      <c r="O28" s="152" t="str">
        <f>IF(VLOOKUP(A28,'Aux - pivots1'!$A:$E,5,0)=0, "",VLOOKUP(A28,'Aux - pivots1'!$A:$E,5,0))</f>
        <v/>
      </c>
      <c r="P28" s="203"/>
      <c r="Q28" s="203"/>
      <c r="R28" s="204"/>
      <c r="S28" s="380"/>
      <c r="T28" s="380"/>
      <c r="U28" s="380" t="s">
        <v>2331</v>
      </c>
      <c r="V28" s="380"/>
    </row>
    <row r="29" spans="1:22" ht="16.399999999999999" customHeight="1">
      <c r="A29" s="29" t="str">
        <f t="shared" si="0"/>
        <v>ENERGY_CERTIFICATE_EST_INPUTLONGITUDE</v>
      </c>
      <c r="B29" s="141" t="s">
        <v>26</v>
      </c>
      <c r="C29" s="137" t="s">
        <v>34</v>
      </c>
      <c r="D29" s="133" t="s">
        <v>40</v>
      </c>
      <c r="E29" s="134" t="s">
        <v>37</v>
      </c>
      <c r="F29" s="134" t="s">
        <v>1991</v>
      </c>
      <c r="G29" s="135" t="str">
        <f>VLOOKUP(A29,Plano_V3!$A$26:$G$764,7,0)</f>
        <v>2. Em Teste</v>
      </c>
      <c r="H29" s="135" t="s">
        <v>2328</v>
      </c>
      <c r="I29" s="485" t="s">
        <v>2429</v>
      </c>
      <c r="J29" s="367" t="s">
        <v>2250</v>
      </c>
      <c r="K29" s="367" t="s">
        <v>2248</v>
      </c>
      <c r="L29" s="367"/>
      <c r="M29" s="351" t="str">
        <f>IF(VLOOKUP(A29,'Aux - pivots1'!$A:$E,3,0)=0, "",VLOOKUP(A29,'Aux - pivots1'!$A:$E,3,0))</f>
        <v/>
      </c>
      <c r="N29" s="351" t="str">
        <f>IF(VLOOKUP(A29,'Aux - pivots1'!$A:$E,4,0)=0, "",VLOOKUP(A29,'Aux - pivots1'!$A:$E,4,0))</f>
        <v/>
      </c>
      <c r="O29" s="152" t="str">
        <f>IF(VLOOKUP(A29,'Aux - pivots1'!$A:$E,5,0)=0, "",VLOOKUP(A29,'Aux - pivots1'!$A:$E,5,0))</f>
        <v/>
      </c>
      <c r="P29" s="203"/>
      <c r="Q29" s="203"/>
      <c r="R29" s="204"/>
      <c r="S29" s="380"/>
      <c r="T29" s="380"/>
      <c r="U29" s="380" t="s">
        <v>2331</v>
      </c>
      <c r="V29" s="380"/>
    </row>
    <row r="30" spans="1:22" ht="16.399999999999999" customHeight="1">
      <c r="A30" s="29" t="str">
        <f t="shared" si="0"/>
        <v>ENERGY_CERTIFICATE_EST_INPUTCODIGO_POSTAL</v>
      </c>
      <c r="B30" s="141" t="s">
        <v>26</v>
      </c>
      <c r="C30" s="137" t="s">
        <v>34</v>
      </c>
      <c r="D30" s="133" t="s">
        <v>40</v>
      </c>
      <c r="E30" s="134" t="s">
        <v>37</v>
      </c>
      <c r="F30" s="134" t="s">
        <v>1992</v>
      </c>
      <c r="G30" s="135" t="str">
        <f>VLOOKUP(A30,Plano_V3!$A$26:$G$764,7,0)</f>
        <v>2. Em Teste</v>
      </c>
      <c r="H30" s="135" t="s">
        <v>2328</v>
      </c>
      <c r="I30" s="485" t="s">
        <v>2429</v>
      </c>
      <c r="J30" s="367" t="s">
        <v>2250</v>
      </c>
      <c r="K30" s="367" t="s">
        <v>2248</v>
      </c>
      <c r="L30" s="367"/>
      <c r="M30" s="351" t="str">
        <f>IF(VLOOKUP(A30,'Aux - pivots1'!$A:$E,3,0)=0, "",VLOOKUP(A30,'Aux - pivots1'!$A:$E,3,0))</f>
        <v/>
      </c>
      <c r="N30" s="351" t="str">
        <f>IF(VLOOKUP(A30,'Aux - pivots1'!$A:$E,4,0)=0, "",VLOOKUP(A30,'Aux - pivots1'!$A:$E,4,0))</f>
        <v/>
      </c>
      <c r="O30" s="152" t="str">
        <f>IF(VLOOKUP(A30,'Aux - pivots1'!$A:$E,5,0)=0, "",VLOOKUP(A30,'Aux - pivots1'!$A:$E,5,0))</f>
        <v/>
      </c>
      <c r="P30" s="203"/>
      <c r="Q30" s="203"/>
      <c r="R30" s="204"/>
      <c r="S30" s="380"/>
      <c r="T30" s="380"/>
      <c r="U30" s="380" t="s">
        <v>2331</v>
      </c>
      <c r="V30" s="380"/>
    </row>
    <row r="31" spans="1:22" ht="16.399999999999999" customHeight="1">
      <c r="A31" s="29" t="str">
        <f t="shared" si="0"/>
        <v>ENERGY_CERTIFICATE_EST_INPUTSUBCODIGO_POSTAL</v>
      </c>
      <c r="B31" s="141" t="s">
        <v>26</v>
      </c>
      <c r="C31" s="137" t="s">
        <v>34</v>
      </c>
      <c r="D31" s="133" t="s">
        <v>40</v>
      </c>
      <c r="E31" s="134" t="s">
        <v>37</v>
      </c>
      <c r="F31" s="134" t="s">
        <v>1993</v>
      </c>
      <c r="G31" s="135" t="str">
        <f>VLOOKUP(A31,Plano_V3!$A$26:$G$764,7,0)</f>
        <v>2. Em Teste</v>
      </c>
      <c r="H31" s="135" t="s">
        <v>2328</v>
      </c>
      <c r="I31" s="485" t="s">
        <v>2429</v>
      </c>
      <c r="J31" s="367" t="s">
        <v>2250</v>
      </c>
      <c r="K31" s="367" t="s">
        <v>2248</v>
      </c>
      <c r="L31" s="367"/>
      <c r="M31" s="351" t="str">
        <f>IF(VLOOKUP(A31,'Aux - pivots1'!$A:$E,3,0)=0, "",VLOOKUP(A31,'Aux - pivots1'!$A:$E,3,0))</f>
        <v/>
      </c>
      <c r="N31" s="351" t="str">
        <f>IF(VLOOKUP(A31,'Aux - pivots1'!$A:$E,4,0)=0, "",VLOOKUP(A31,'Aux - pivots1'!$A:$E,4,0))</f>
        <v/>
      </c>
      <c r="O31" s="152" t="str">
        <f>IF(VLOOKUP(A31,'Aux - pivots1'!$A:$E,5,0)=0, "",VLOOKUP(A31,'Aux - pivots1'!$A:$E,5,0))</f>
        <v/>
      </c>
      <c r="P31" s="203"/>
      <c r="Q31" s="203"/>
      <c r="R31" s="204"/>
      <c r="S31" s="380"/>
      <c r="T31" s="380"/>
      <c r="U31" s="380" t="s">
        <v>2331</v>
      </c>
      <c r="V31" s="380"/>
    </row>
    <row r="32" spans="1:22" ht="16.399999999999999" customHeight="1">
      <c r="A32" s="29" t="str">
        <f t="shared" si="0"/>
        <v>ENERGY_CERTIFICATE_EST_INPUTASSUPERFICIE_UTIL</v>
      </c>
      <c r="B32" s="141" t="s">
        <v>26</v>
      </c>
      <c r="C32" s="137" t="s">
        <v>34</v>
      </c>
      <c r="D32" s="133" t="s">
        <v>40</v>
      </c>
      <c r="E32" s="134" t="s">
        <v>37</v>
      </c>
      <c r="F32" s="134" t="s">
        <v>1994</v>
      </c>
      <c r="G32" s="135" t="str">
        <f>VLOOKUP(A32,Plano_V3!$A$26:$G$764,7,0)</f>
        <v>2. Em Teste</v>
      </c>
      <c r="H32" s="135" t="s">
        <v>2328</v>
      </c>
      <c r="I32" s="485" t="s">
        <v>2429</v>
      </c>
      <c r="J32" s="367" t="s">
        <v>2250</v>
      </c>
      <c r="K32" s="367" t="s">
        <v>2248</v>
      </c>
      <c r="L32" s="367"/>
      <c r="M32" s="351" t="str">
        <f>IF(VLOOKUP(A32,'Aux - pivots1'!$A:$E,3,0)=0, "",VLOOKUP(A32,'Aux - pivots1'!$A:$E,3,0))</f>
        <v/>
      </c>
      <c r="N32" s="351" t="str">
        <f>IF(VLOOKUP(A32,'Aux - pivots1'!$A:$E,4,0)=0, "",VLOOKUP(A32,'Aux - pivots1'!$A:$E,4,0))</f>
        <v/>
      </c>
      <c r="O32" s="152" t="str">
        <f>IF(VLOOKUP(A32,'Aux - pivots1'!$A:$E,5,0)=0, "",VLOOKUP(A32,'Aux - pivots1'!$A:$E,5,0))</f>
        <v/>
      </c>
      <c r="P32" s="203"/>
      <c r="Q32" s="203"/>
      <c r="R32" s="204"/>
      <c r="S32" s="380"/>
      <c r="T32" s="380"/>
      <c r="U32" s="380" t="s">
        <v>2331</v>
      </c>
      <c r="V32" s="380"/>
    </row>
    <row r="33" spans="1:22" ht="16.399999999999999" customHeight="1">
      <c r="A33" s="29" t="str">
        <f t="shared" si="0"/>
        <v>ENERGY_CERTIFICATE_EST_INPUTANIO_CONSTRUCCION</v>
      </c>
      <c r="B33" s="141" t="s">
        <v>26</v>
      </c>
      <c r="C33" s="137" t="s">
        <v>34</v>
      </c>
      <c r="D33" s="133" t="s">
        <v>40</v>
      </c>
      <c r="E33" s="134" t="s">
        <v>37</v>
      </c>
      <c r="F33" s="134" t="s">
        <v>1995</v>
      </c>
      <c r="G33" s="135" t="str">
        <f>VLOOKUP(A33,Plano_V3!$A$26:$G$764,7,0)</f>
        <v>2. Em Teste</v>
      </c>
      <c r="H33" s="135" t="s">
        <v>2328</v>
      </c>
      <c r="I33" s="485" t="s">
        <v>2429</v>
      </c>
      <c r="J33" s="367" t="s">
        <v>2250</v>
      </c>
      <c r="K33" s="367" t="s">
        <v>2248</v>
      </c>
      <c r="L33" s="367"/>
      <c r="M33" s="351" t="str">
        <f>IF(VLOOKUP(A33,'Aux - pivots1'!$A:$E,3,0)=0, "",VLOOKUP(A33,'Aux - pivots1'!$A:$E,3,0))</f>
        <v/>
      </c>
      <c r="N33" s="351" t="str">
        <f>IF(VLOOKUP(A33,'Aux - pivots1'!$A:$E,4,0)=0, "",VLOOKUP(A33,'Aux - pivots1'!$A:$E,4,0))</f>
        <v/>
      </c>
      <c r="O33" s="152" t="str">
        <f>IF(VLOOKUP(A33,'Aux - pivots1'!$A:$E,5,0)=0, "",VLOOKUP(A33,'Aux - pivots1'!$A:$E,5,0))</f>
        <v/>
      </c>
      <c r="P33" s="203"/>
      <c r="Q33" s="203"/>
      <c r="R33" s="204"/>
      <c r="S33" s="380"/>
      <c r="T33" s="380"/>
      <c r="U33" s="380" t="s">
        <v>2331</v>
      </c>
      <c r="V33" s="380"/>
    </row>
    <row r="34" spans="1:22" ht="16.399999999999999" customHeight="1">
      <c r="A34" s="29" t="str">
        <f t="shared" si="0"/>
        <v>ENERGY_CERTIFICATE_EST_INPUTTIPO_INMUEBLE_HABITACAO</v>
      </c>
      <c r="B34" s="141" t="s">
        <v>26</v>
      </c>
      <c r="C34" s="137" t="s">
        <v>34</v>
      </c>
      <c r="D34" s="133" t="s">
        <v>40</v>
      </c>
      <c r="E34" s="134" t="s">
        <v>37</v>
      </c>
      <c r="F34" s="134" t="s">
        <v>1996</v>
      </c>
      <c r="G34" s="135" t="str">
        <f>VLOOKUP(A34,Plano_V3!$A$26:$G$764,7,0)</f>
        <v>2. Em Teste</v>
      </c>
      <c r="H34" s="135" t="s">
        <v>2328</v>
      </c>
      <c r="I34" s="485" t="s">
        <v>2429</v>
      </c>
      <c r="J34" s="367" t="s">
        <v>2250</v>
      </c>
      <c r="K34" s="367" t="s">
        <v>2248</v>
      </c>
      <c r="L34" s="367"/>
      <c r="M34" s="351" t="str">
        <f>IF(VLOOKUP(A34,'Aux - pivots1'!$A:$E,3,0)=0, "",VLOOKUP(A34,'Aux - pivots1'!$A:$E,3,0))</f>
        <v/>
      </c>
      <c r="N34" s="351" t="str">
        <f>IF(VLOOKUP(A34,'Aux - pivots1'!$A:$E,4,0)=0, "",VLOOKUP(A34,'Aux - pivots1'!$A:$E,4,0))</f>
        <v/>
      </c>
      <c r="O34" s="152" t="str">
        <f>IF(VLOOKUP(A34,'Aux - pivots1'!$A:$E,5,0)=0, "",VLOOKUP(A34,'Aux - pivots1'!$A:$E,5,0))</f>
        <v/>
      </c>
      <c r="P34" s="203"/>
      <c r="Q34" s="203"/>
      <c r="R34" s="204"/>
      <c r="S34" s="380"/>
      <c r="T34" s="380"/>
      <c r="U34" s="380" t="s">
        <v>2331</v>
      </c>
      <c r="V34" s="380"/>
    </row>
    <row r="35" spans="1:22" ht="16.399999999999999" customHeight="1">
      <c r="A35" s="29" t="str">
        <f t="shared" si="0"/>
        <v>ENERGY_CERTIFICATE_EST_INPUTPISO_APARTAMENTO</v>
      </c>
      <c r="B35" s="141" t="s">
        <v>26</v>
      </c>
      <c r="C35" s="137" t="s">
        <v>34</v>
      </c>
      <c r="D35" s="133" t="s">
        <v>40</v>
      </c>
      <c r="E35" s="134" t="s">
        <v>37</v>
      </c>
      <c r="F35" s="134" t="s">
        <v>1997</v>
      </c>
      <c r="G35" s="135" t="str">
        <f>VLOOKUP(A35,Plano_V3!$A$26:$G$764,7,0)</f>
        <v>2. Em Teste</v>
      </c>
      <c r="H35" s="135" t="s">
        <v>2328</v>
      </c>
      <c r="I35" s="485" t="s">
        <v>2429</v>
      </c>
      <c r="J35" s="367" t="s">
        <v>2250</v>
      </c>
      <c r="K35" s="367" t="s">
        <v>2248</v>
      </c>
      <c r="L35" s="367"/>
      <c r="M35" s="351" t="str">
        <f>IF(VLOOKUP(A35,'Aux - pivots1'!$A:$E,3,0)=0, "",VLOOKUP(A35,'Aux - pivots1'!$A:$E,3,0))</f>
        <v/>
      </c>
      <c r="N35" s="351" t="str">
        <f>IF(VLOOKUP(A35,'Aux - pivots1'!$A:$E,4,0)=0, "",VLOOKUP(A35,'Aux - pivots1'!$A:$E,4,0))</f>
        <v/>
      </c>
      <c r="O35" s="152" t="str">
        <f>IF(VLOOKUP(A35,'Aux - pivots1'!$A:$E,5,0)=0, "",VLOOKUP(A35,'Aux - pivots1'!$A:$E,5,0))</f>
        <v/>
      </c>
      <c r="P35" s="203"/>
      <c r="Q35" s="203"/>
      <c r="R35" s="204"/>
      <c r="S35" s="380"/>
      <c r="T35" s="380"/>
      <c r="U35" s="380" t="s">
        <v>2331</v>
      </c>
      <c r="V35" s="380"/>
    </row>
    <row r="36" spans="1:22" ht="16.399999999999999" customHeight="1">
      <c r="A36" s="29" t="str">
        <f t="shared" si="0"/>
        <v>ENERGY_CERTIFICATE_EST_INPUTCASA_UNIFAMILIAR</v>
      </c>
      <c r="B36" s="141" t="s">
        <v>26</v>
      </c>
      <c r="C36" s="137" t="s">
        <v>34</v>
      </c>
      <c r="D36" s="133" t="s">
        <v>40</v>
      </c>
      <c r="E36" s="134" t="s">
        <v>37</v>
      </c>
      <c r="F36" s="134" t="s">
        <v>1998</v>
      </c>
      <c r="G36" s="135" t="str">
        <f>VLOOKUP(A36,Plano_V3!$A$26:$G$764,7,0)</f>
        <v>2. Em Teste</v>
      </c>
      <c r="H36" s="135" t="s">
        <v>2328</v>
      </c>
      <c r="I36" s="485" t="s">
        <v>2429</v>
      </c>
      <c r="J36" s="367" t="s">
        <v>2250</v>
      </c>
      <c r="K36" s="367" t="s">
        <v>2248</v>
      </c>
      <c r="L36" s="367"/>
      <c r="M36" s="351" t="str">
        <f>IF(VLOOKUP(A36,'Aux - pivots1'!$A:$E,3,0)=0, "",VLOOKUP(A36,'Aux - pivots1'!$A:$E,3,0))</f>
        <v/>
      </c>
      <c r="N36" s="351" t="str">
        <f>IF(VLOOKUP(A36,'Aux - pivots1'!$A:$E,4,0)=0, "",VLOOKUP(A36,'Aux - pivots1'!$A:$E,4,0))</f>
        <v/>
      </c>
      <c r="O36" s="152" t="str">
        <f>IF(VLOOKUP(A36,'Aux - pivots1'!$A:$E,5,0)=0, "",VLOOKUP(A36,'Aux - pivots1'!$A:$E,5,0))</f>
        <v/>
      </c>
      <c r="P36" s="203"/>
      <c r="Q36" s="203"/>
      <c r="R36" s="204"/>
      <c r="S36" s="380"/>
      <c r="T36" s="380"/>
      <c r="U36" s="380" t="s">
        <v>2331</v>
      </c>
      <c r="V36" s="380"/>
    </row>
    <row r="37" spans="1:22" ht="16.399999999999999" customHeight="1">
      <c r="A37" s="29" t="str">
        <f t="shared" si="0"/>
        <v>ENERGY_CERTIFICATE_EST_INPUTTIPO_INMUEBLE_COMERCIO_SERVICOS</v>
      </c>
      <c r="B37" s="141" t="s">
        <v>26</v>
      </c>
      <c r="C37" s="137" t="s">
        <v>34</v>
      </c>
      <c r="D37" s="133" t="s">
        <v>40</v>
      </c>
      <c r="E37" s="134" t="s">
        <v>37</v>
      </c>
      <c r="F37" s="134" t="s">
        <v>1999</v>
      </c>
      <c r="G37" s="135" t="str">
        <f>VLOOKUP(A37,Plano_V3!$A$26:$G$764,7,0)</f>
        <v>2. Em Teste</v>
      </c>
      <c r="H37" s="135" t="s">
        <v>2328</v>
      </c>
      <c r="I37" s="485" t="s">
        <v>2429</v>
      </c>
      <c r="J37" s="367" t="s">
        <v>2250</v>
      </c>
      <c r="K37" s="367" t="s">
        <v>2248</v>
      </c>
      <c r="L37" s="367"/>
      <c r="M37" s="351" t="str">
        <f>IF(VLOOKUP(A37,'Aux - pivots1'!$A:$E,3,0)=0, "",VLOOKUP(A37,'Aux - pivots1'!$A:$E,3,0))</f>
        <v/>
      </c>
      <c r="N37" s="351" t="str">
        <f>IF(VLOOKUP(A37,'Aux - pivots1'!$A:$E,4,0)=0, "",VLOOKUP(A37,'Aux - pivots1'!$A:$E,4,0))</f>
        <v/>
      </c>
      <c r="O37" s="152" t="str">
        <f>IF(VLOOKUP(A37,'Aux - pivots1'!$A:$E,5,0)=0, "",VLOOKUP(A37,'Aux - pivots1'!$A:$E,5,0))</f>
        <v/>
      </c>
      <c r="P37" s="203"/>
      <c r="Q37" s="203"/>
      <c r="R37" s="204"/>
      <c r="S37" s="380"/>
      <c r="T37" s="380"/>
      <c r="U37" s="380" t="s">
        <v>2331</v>
      </c>
      <c r="V37" s="380"/>
    </row>
    <row r="38" spans="1:22" ht="16.399999999999999" customHeight="1">
      <c r="A38" s="29" t="str">
        <f t="shared" si="0"/>
        <v>ENERGY_CERTIFICATE_EST_INPUTNOME_CONSERVATORIA</v>
      </c>
      <c r="B38" s="141" t="s">
        <v>26</v>
      </c>
      <c r="C38" s="137" t="s">
        <v>34</v>
      </c>
      <c r="D38" s="133" t="s">
        <v>40</v>
      </c>
      <c r="E38" s="134" t="s">
        <v>37</v>
      </c>
      <c r="F38" s="134" t="s">
        <v>2000</v>
      </c>
      <c r="G38" s="135" t="str">
        <f>VLOOKUP(A38,Plano_V3!$A$26:$G$764,7,0)</f>
        <v>2. Em Teste</v>
      </c>
      <c r="H38" s="135" t="s">
        <v>2328</v>
      </c>
      <c r="I38" s="485" t="s">
        <v>2429</v>
      </c>
      <c r="J38" s="367" t="s">
        <v>2250</v>
      </c>
      <c r="K38" s="367" t="s">
        <v>2248</v>
      </c>
      <c r="L38" s="367"/>
      <c r="M38" s="351" t="str">
        <f>IF(VLOOKUP(A38,'Aux - pivots1'!$A:$E,3,0)=0, "",VLOOKUP(A38,'Aux - pivots1'!$A:$E,3,0))</f>
        <v/>
      </c>
      <c r="N38" s="351" t="str">
        <f>IF(VLOOKUP(A38,'Aux - pivots1'!$A:$E,4,0)=0, "",VLOOKUP(A38,'Aux - pivots1'!$A:$E,4,0))</f>
        <v/>
      </c>
      <c r="O38" s="152" t="str">
        <f>IF(VLOOKUP(A38,'Aux - pivots1'!$A:$E,5,0)=0, "",VLOOKUP(A38,'Aux - pivots1'!$A:$E,5,0))</f>
        <v/>
      </c>
      <c r="P38" s="203"/>
      <c r="Q38" s="203"/>
      <c r="R38" s="204"/>
      <c r="S38" s="380"/>
      <c r="T38" s="380"/>
      <c r="U38" s="380" t="s">
        <v>2331</v>
      </c>
      <c r="V38" s="380"/>
    </row>
    <row r="39" spans="1:22" ht="16.399999999999999" customHeight="1">
      <c r="A39" s="29" t="str">
        <f t="shared" si="0"/>
        <v>ENERGY_CERTIFICATE_EST_INPUTCOD_CONSERVATORIA</v>
      </c>
      <c r="B39" s="141" t="s">
        <v>26</v>
      </c>
      <c r="C39" s="137" t="s">
        <v>34</v>
      </c>
      <c r="D39" s="133" t="s">
        <v>40</v>
      </c>
      <c r="E39" s="134" t="s">
        <v>37</v>
      </c>
      <c r="F39" s="134" t="s">
        <v>2001</v>
      </c>
      <c r="G39" s="135" t="str">
        <f>VLOOKUP(A39,Plano_V3!$A$26:$G$764,7,0)</f>
        <v>2. Em Teste</v>
      </c>
      <c r="H39" s="135" t="s">
        <v>2328</v>
      </c>
      <c r="I39" s="485" t="s">
        <v>2429</v>
      </c>
      <c r="J39" s="367" t="s">
        <v>2250</v>
      </c>
      <c r="K39" s="367" t="s">
        <v>2248</v>
      </c>
      <c r="L39" s="367"/>
      <c r="M39" s="351" t="str">
        <f>IF(VLOOKUP(A39,'Aux - pivots1'!$A:$E,3,0)=0, "",VLOOKUP(A39,'Aux - pivots1'!$A:$E,3,0))</f>
        <v/>
      </c>
      <c r="N39" s="351" t="str">
        <f>IF(VLOOKUP(A39,'Aux - pivots1'!$A:$E,4,0)=0, "",VLOOKUP(A39,'Aux - pivots1'!$A:$E,4,0))</f>
        <v/>
      </c>
      <c r="O39" s="152" t="str">
        <f>IF(VLOOKUP(A39,'Aux - pivots1'!$A:$E,5,0)=0, "",VLOOKUP(A39,'Aux - pivots1'!$A:$E,5,0))</f>
        <v/>
      </c>
      <c r="P39" s="203"/>
      <c r="Q39" s="203"/>
      <c r="R39" s="204"/>
      <c r="S39" s="380"/>
      <c r="T39" s="380"/>
      <c r="U39" s="380" t="s">
        <v>2331</v>
      </c>
      <c r="V39" s="380"/>
    </row>
    <row r="40" spans="1:22" ht="16.399999999999999" customHeight="1">
      <c r="A40" s="29" t="str">
        <f t="shared" si="0"/>
        <v>ENERGY_CERTIFICATE_EST_INPUTREGISTRO_CONSERVATORIA</v>
      </c>
      <c r="B40" s="141" t="s">
        <v>26</v>
      </c>
      <c r="C40" s="137" t="s">
        <v>34</v>
      </c>
      <c r="D40" s="133" t="s">
        <v>40</v>
      </c>
      <c r="E40" s="134" t="s">
        <v>37</v>
      </c>
      <c r="F40" s="134" t="s">
        <v>2002</v>
      </c>
      <c r="G40" s="135" t="str">
        <f>VLOOKUP(A40,Plano_V3!$A$26:$G$764,7,0)</f>
        <v>2. Em Teste</v>
      </c>
      <c r="H40" s="135" t="s">
        <v>2328</v>
      </c>
      <c r="I40" s="485" t="s">
        <v>2429</v>
      </c>
      <c r="J40" s="367" t="s">
        <v>2250</v>
      </c>
      <c r="K40" s="367" t="s">
        <v>2248</v>
      </c>
      <c r="L40" s="367"/>
      <c r="M40" s="351" t="str">
        <f>IF(VLOOKUP(A40,'Aux - pivots1'!$A:$E,3,0)=0, "",VLOOKUP(A40,'Aux - pivots1'!$A:$E,3,0))</f>
        <v/>
      </c>
      <c r="N40" s="351" t="str">
        <f>IF(VLOOKUP(A40,'Aux - pivots1'!$A:$E,4,0)=0, "",VLOOKUP(A40,'Aux - pivots1'!$A:$E,4,0))</f>
        <v/>
      </c>
      <c r="O40" s="152" t="str">
        <f>IF(VLOOKUP(A40,'Aux - pivots1'!$A:$E,5,0)=0, "",VLOOKUP(A40,'Aux - pivots1'!$A:$E,5,0))</f>
        <v/>
      </c>
      <c r="P40" s="203"/>
      <c r="Q40" s="203"/>
      <c r="R40" s="204"/>
      <c r="S40" s="380"/>
      <c r="T40" s="380"/>
      <c r="U40" s="380" t="s">
        <v>2331</v>
      </c>
      <c r="V40" s="380"/>
    </row>
    <row r="41" spans="1:22" ht="16.399999999999999" customHeight="1">
      <c r="A41" s="29" t="str">
        <f t="shared" si="0"/>
        <v>ENERGY_CERTIFICATE_EST_INPUTART_MATRICIAIS</v>
      </c>
      <c r="B41" s="141" t="s">
        <v>26</v>
      </c>
      <c r="C41" s="137" t="s">
        <v>34</v>
      </c>
      <c r="D41" s="133" t="s">
        <v>40</v>
      </c>
      <c r="E41" s="134" t="s">
        <v>37</v>
      </c>
      <c r="F41" s="134" t="s">
        <v>2003</v>
      </c>
      <c r="G41" s="135" t="str">
        <f>VLOOKUP(A41,Plano_V3!$A$26:$G$764,7,0)</f>
        <v>2. Em Teste</v>
      </c>
      <c r="H41" s="135" t="s">
        <v>2328</v>
      </c>
      <c r="I41" s="485" t="s">
        <v>2429</v>
      </c>
      <c r="J41" s="367" t="s">
        <v>2250</v>
      </c>
      <c r="K41" s="367" t="s">
        <v>2248</v>
      </c>
      <c r="L41" s="367"/>
      <c r="M41" s="351" t="str">
        <f>IF(VLOOKUP(A41,'Aux - pivots1'!$A:$E,3,0)=0, "",VLOOKUP(A41,'Aux - pivots1'!$A:$E,3,0))</f>
        <v/>
      </c>
      <c r="N41" s="351" t="str">
        <f>IF(VLOOKUP(A41,'Aux - pivots1'!$A:$E,4,0)=0, "",VLOOKUP(A41,'Aux - pivots1'!$A:$E,4,0))</f>
        <v/>
      </c>
      <c r="O41" s="152" t="str">
        <f>IF(VLOOKUP(A41,'Aux - pivots1'!$A:$E,5,0)=0, "",VLOOKUP(A41,'Aux - pivots1'!$A:$E,5,0))</f>
        <v/>
      </c>
      <c r="P41" s="203"/>
      <c r="Q41" s="203"/>
      <c r="R41" s="204"/>
      <c r="S41" s="380"/>
      <c r="T41" s="380"/>
      <c r="U41" s="380" t="s">
        <v>2331</v>
      </c>
      <c r="V41" s="380"/>
    </row>
    <row r="42" spans="1:22" ht="16.399999999999999" hidden="1" customHeight="1">
      <c r="A42" s="29" t="str">
        <f t="shared" ref="A42:A43" si="1">E42&amp;F42</f>
        <v>ENERGY_CERTIFICATE_EST_INPUTDATA_PROVIDER</v>
      </c>
      <c r="B42" s="141" t="s">
        <v>26</v>
      </c>
      <c r="C42" s="137" t="s">
        <v>34</v>
      </c>
      <c r="D42" s="133" t="s">
        <v>40</v>
      </c>
      <c r="E42" s="134" t="s">
        <v>37</v>
      </c>
      <c r="F42" s="134" t="s">
        <v>48</v>
      </c>
      <c r="G42" s="135" t="str">
        <f>VLOOKUP(A42,Plano_V3!$A$26:$G$764,7,0)</f>
        <v>0. Cancelado</v>
      </c>
      <c r="H42" s="135" t="s">
        <v>611</v>
      </c>
      <c r="I42" s="485" t="s">
        <v>2429</v>
      </c>
      <c r="J42" s="367"/>
      <c r="K42" s="367"/>
      <c r="L42" s="367"/>
      <c r="M42" s="351" t="str">
        <f>IF(VLOOKUP(A42,'Aux - pivots1'!$A:$E,3,0)=0, "",VLOOKUP(A42,'Aux - pivots1'!$A:$E,3,0))</f>
        <v/>
      </c>
      <c r="N42" s="351" t="str">
        <f>IF(VLOOKUP(A42,'Aux - pivots1'!$A:$E,4,0)=0, "",VLOOKUP(A42,'Aux - pivots1'!$A:$E,4,0))</f>
        <v/>
      </c>
      <c r="O42" s="152" t="str">
        <f>IF(VLOOKUP(A42,'Aux - pivots1'!$A:$E,5,0)=0, "",VLOOKUP(A42,'Aux - pivots1'!$A:$E,5,0))</f>
        <v/>
      </c>
      <c r="P42" s="203"/>
      <c r="Q42" s="203"/>
      <c r="R42" s="204"/>
      <c r="S42" s="380"/>
      <c r="T42" s="380"/>
      <c r="U42" s="380" t="s">
        <v>2329</v>
      </c>
      <c r="V42" s="380"/>
    </row>
    <row r="43" spans="1:22" ht="16.399999999999999" hidden="1" customHeight="1">
      <c r="A43" s="29" t="str">
        <f t="shared" si="1"/>
        <v>ENERGY_CERTIFICATE_EST_INPUTACTUAL_VALUE_IND</v>
      </c>
      <c r="B43" s="141" t="s">
        <v>26</v>
      </c>
      <c r="C43" s="137" t="s">
        <v>34</v>
      </c>
      <c r="D43" s="133" t="s">
        <v>40</v>
      </c>
      <c r="E43" s="134" t="s">
        <v>37</v>
      </c>
      <c r="F43" s="134" t="s">
        <v>49</v>
      </c>
      <c r="G43" s="135" t="str">
        <f>VLOOKUP(A43,Plano_V3!$A$26:$G$764,7,0)</f>
        <v>0. Cancelado</v>
      </c>
      <c r="H43" s="135" t="s">
        <v>611</v>
      </c>
      <c r="I43" s="485" t="s">
        <v>2429</v>
      </c>
      <c r="J43" s="367"/>
      <c r="K43" s="367"/>
      <c r="L43" s="367"/>
      <c r="M43" s="351" t="str">
        <f>IF(VLOOKUP(A43,'Aux - pivots1'!$A:$E,3,0)=0, "",VLOOKUP(A43,'Aux - pivots1'!$A:$E,3,0))</f>
        <v/>
      </c>
      <c r="N43" s="351" t="str">
        <f>IF(VLOOKUP(A43,'Aux - pivots1'!$A:$E,4,0)=0, "",VLOOKUP(A43,'Aux - pivots1'!$A:$E,4,0))</f>
        <v/>
      </c>
      <c r="O43" s="152" t="str">
        <f>IF(VLOOKUP(A43,'Aux - pivots1'!$A:$E,5,0)=0, "",VLOOKUP(A43,'Aux - pivots1'!$A:$E,5,0))</f>
        <v/>
      </c>
      <c r="P43" s="203"/>
      <c r="Q43" s="203"/>
      <c r="R43" s="204"/>
      <c r="S43" s="380"/>
      <c r="T43" s="380"/>
      <c r="U43" s="380" t="s">
        <v>2329</v>
      </c>
      <c r="V43" s="380"/>
    </row>
    <row r="44" spans="1:22" ht="16.399999999999999" customHeight="1">
      <c r="A44" s="29" t="str">
        <f t="shared" si="0"/>
        <v>ENERGY_CERTIFICATE_EST_INPUTFRACCAO_AUTONOMA</v>
      </c>
      <c r="B44" s="141" t="s">
        <v>26</v>
      </c>
      <c r="C44" s="137" t="s">
        <v>34</v>
      </c>
      <c r="D44" s="133" t="s">
        <v>40</v>
      </c>
      <c r="E44" s="134" t="s">
        <v>37</v>
      </c>
      <c r="F44" s="134" t="s">
        <v>2004</v>
      </c>
      <c r="G44" s="135" t="str">
        <f>VLOOKUP(A44,Plano_V3!$A$26:$G$764,7,0)</f>
        <v>2. Em Teste</v>
      </c>
      <c r="H44" s="135" t="s">
        <v>2328</v>
      </c>
      <c r="I44" s="485" t="s">
        <v>2429</v>
      </c>
      <c r="J44" s="367" t="s">
        <v>2250</v>
      </c>
      <c r="K44" s="367" t="s">
        <v>2248</v>
      </c>
      <c r="L44" s="367"/>
      <c r="M44" s="351" t="str">
        <f>IF(VLOOKUP(A44,'Aux - pivots1'!$A:$E,3,0)=0, "",VLOOKUP(A44,'Aux - pivots1'!$A:$E,3,0))</f>
        <v/>
      </c>
      <c r="N44" s="351" t="str">
        <f>IF(VLOOKUP(A44,'Aux - pivots1'!$A:$E,4,0)=0, "",VLOOKUP(A44,'Aux - pivots1'!$A:$E,4,0))</f>
        <v/>
      </c>
      <c r="O44" s="152" t="str">
        <f>IF(VLOOKUP(A44,'Aux - pivots1'!$A:$E,5,0)=0, "",VLOOKUP(A44,'Aux - pivots1'!$A:$E,5,0))</f>
        <v/>
      </c>
      <c r="P44" s="203"/>
      <c r="Q44" s="203"/>
      <c r="R44" s="204"/>
      <c r="S44" s="380"/>
      <c r="T44" s="380"/>
      <c r="U44" s="380" t="s">
        <v>2331</v>
      </c>
      <c r="V44" s="380"/>
    </row>
    <row r="45" spans="1:22" ht="16.399999999999999" customHeight="1">
      <c r="A45" s="29" t="str">
        <f t="shared" si="0"/>
        <v>ENERGY_CERTIFICATE_EST_INPUTFINALIDADE_BEM</v>
      </c>
      <c r="B45" s="141" t="s">
        <v>26</v>
      </c>
      <c r="C45" s="137" t="s">
        <v>34</v>
      </c>
      <c r="D45" s="133" t="s">
        <v>40</v>
      </c>
      <c r="E45" s="134" t="s">
        <v>37</v>
      </c>
      <c r="F45" s="134" t="s">
        <v>2005</v>
      </c>
      <c r="G45" s="135" t="str">
        <f>VLOOKUP(A45,Plano_V3!$A$26:$G$764,7,0)</f>
        <v>2. Em Teste</v>
      </c>
      <c r="H45" s="135" t="s">
        <v>2328</v>
      </c>
      <c r="I45" s="485" t="s">
        <v>2429</v>
      </c>
      <c r="J45" s="367" t="s">
        <v>2250</v>
      </c>
      <c r="K45" s="367" t="s">
        <v>2248</v>
      </c>
      <c r="L45" s="367"/>
      <c r="M45" s="351" t="str">
        <f>IF(VLOOKUP(A45,'Aux - pivots1'!$A:$E,3,0)=0, "",VLOOKUP(A45,'Aux - pivots1'!$A:$E,3,0))</f>
        <v/>
      </c>
      <c r="N45" s="351" t="str">
        <f>IF(VLOOKUP(A45,'Aux - pivots1'!$A:$E,4,0)=0, "",VLOOKUP(A45,'Aux - pivots1'!$A:$E,4,0))</f>
        <v/>
      </c>
      <c r="O45" s="152" t="str">
        <f>IF(VLOOKUP(A45,'Aux - pivots1'!$A:$E,5,0)=0, "",VLOOKUP(A45,'Aux - pivots1'!$A:$E,5,0))</f>
        <v/>
      </c>
      <c r="P45" s="203"/>
      <c r="Q45" s="203"/>
      <c r="R45" s="204"/>
      <c r="S45" s="380"/>
      <c r="T45" s="380"/>
      <c r="U45" s="380" t="s">
        <v>2331</v>
      </c>
      <c r="V45" s="380"/>
    </row>
    <row r="46" spans="1:22" ht="16.399999999999999" customHeight="1">
      <c r="A46" s="29" t="str">
        <f t="shared" si="0"/>
        <v>ENERGY_CERTIFICATE_EST_INPUTCLASS_GPT31</v>
      </c>
      <c r="B46" s="141" t="s">
        <v>26</v>
      </c>
      <c r="C46" s="137" t="s">
        <v>34</v>
      </c>
      <c r="D46" s="133" t="s">
        <v>40</v>
      </c>
      <c r="E46" s="134" t="s">
        <v>37</v>
      </c>
      <c r="F46" s="134" t="s">
        <v>2006</v>
      </c>
      <c r="G46" s="135" t="str">
        <f>VLOOKUP(A46,Plano_V3!$A$26:$G$764,7,0)</f>
        <v>2. Em Teste</v>
      </c>
      <c r="H46" s="135" t="s">
        <v>2328</v>
      </c>
      <c r="I46" s="485" t="s">
        <v>2429</v>
      </c>
      <c r="J46" s="367" t="s">
        <v>2250</v>
      </c>
      <c r="K46" s="367" t="s">
        <v>2248</v>
      </c>
      <c r="L46" s="367"/>
      <c r="M46" s="351" t="str">
        <f>IF(VLOOKUP(A46,'Aux - pivots1'!$A:$E,3,0)=0, "",VLOOKUP(A46,'Aux - pivots1'!$A:$E,3,0))</f>
        <v/>
      </c>
      <c r="N46" s="351" t="str">
        <f>IF(VLOOKUP(A46,'Aux - pivots1'!$A:$E,4,0)=0, "",VLOOKUP(A46,'Aux - pivots1'!$A:$E,4,0))</f>
        <v/>
      </c>
      <c r="O46" s="152" t="str">
        <f>IF(VLOOKUP(A46,'Aux - pivots1'!$A:$E,5,0)=0, "",VLOOKUP(A46,'Aux - pivots1'!$A:$E,5,0))</f>
        <v/>
      </c>
      <c r="P46" s="203"/>
      <c r="Q46" s="203"/>
      <c r="R46" s="204"/>
      <c r="S46" s="380"/>
      <c r="T46" s="380"/>
      <c r="U46" s="380" t="s">
        <v>2331</v>
      </c>
      <c r="V46" s="380"/>
    </row>
    <row r="47" spans="1:22" ht="16.399999999999999" customHeight="1">
      <c r="A47" s="29" t="str">
        <f t="shared" si="0"/>
        <v>ENERGY_CERTIFICATE_EST_INPUTCLASS_STCLIM</v>
      </c>
      <c r="B47" s="141" t="s">
        <v>26</v>
      </c>
      <c r="C47" s="137" t="s">
        <v>34</v>
      </c>
      <c r="D47" s="133" t="s">
        <v>40</v>
      </c>
      <c r="E47" s="134" t="s">
        <v>37</v>
      </c>
      <c r="F47" s="134" t="s">
        <v>2007</v>
      </c>
      <c r="G47" s="135" t="str">
        <f>VLOOKUP(A47,Plano_V3!$A$26:$G$764,7,0)</f>
        <v>2. Em Teste</v>
      </c>
      <c r="H47" s="135" t="s">
        <v>2328</v>
      </c>
      <c r="I47" s="485" t="s">
        <v>2429</v>
      </c>
      <c r="J47" s="367" t="s">
        <v>2250</v>
      </c>
      <c r="K47" s="367" t="s">
        <v>2248</v>
      </c>
      <c r="L47" s="367"/>
      <c r="M47" s="351" t="str">
        <f>IF(VLOOKUP(A47,'Aux - pivots1'!$A:$E,3,0)=0, "",VLOOKUP(A47,'Aux - pivots1'!$A:$E,3,0))</f>
        <v/>
      </c>
      <c r="N47" s="351" t="str">
        <f>IF(VLOOKUP(A47,'Aux - pivots1'!$A:$E,4,0)=0, "",VLOOKUP(A47,'Aux - pivots1'!$A:$E,4,0))</f>
        <v/>
      </c>
      <c r="O47" s="152" t="str">
        <f>IF(VLOOKUP(A47,'Aux - pivots1'!$A:$E,5,0)=0, "",VLOOKUP(A47,'Aux - pivots1'!$A:$E,5,0))</f>
        <v/>
      </c>
      <c r="P47" s="203"/>
      <c r="Q47" s="203"/>
      <c r="R47" s="204"/>
      <c r="S47" s="380"/>
      <c r="T47" s="380"/>
      <c r="U47" s="380" t="s">
        <v>2331</v>
      </c>
      <c r="V47" s="380"/>
    </row>
    <row r="48" spans="1:22" ht="16.399999999999999" customHeight="1">
      <c r="A48" s="29" t="str">
        <f t="shared" si="0"/>
        <v>ENERGY_CERTIFICATE_EST_INPUTCONF_STCLIM</v>
      </c>
      <c r="B48" s="141" t="s">
        <v>26</v>
      </c>
      <c r="C48" s="137" t="s">
        <v>34</v>
      </c>
      <c r="D48" s="133" t="s">
        <v>40</v>
      </c>
      <c r="E48" s="134" t="s">
        <v>37</v>
      </c>
      <c r="F48" s="134" t="s">
        <v>2008</v>
      </c>
      <c r="G48" s="135" t="str">
        <f>VLOOKUP(A48,Plano_V3!$A$26:$G$764,7,0)</f>
        <v>2. Em Teste</v>
      </c>
      <c r="H48" s="135" t="s">
        <v>2328</v>
      </c>
      <c r="I48" s="485" t="s">
        <v>2429</v>
      </c>
      <c r="J48" s="367" t="s">
        <v>2250</v>
      </c>
      <c r="K48" s="367" t="s">
        <v>2248</v>
      </c>
      <c r="L48" s="367"/>
      <c r="M48" s="351" t="str">
        <f>IF(VLOOKUP(A48,'Aux - pivots1'!$A:$E,3,0)=0, "",VLOOKUP(A48,'Aux - pivots1'!$A:$E,3,0))</f>
        <v/>
      </c>
      <c r="N48" s="351" t="str">
        <f>IF(VLOOKUP(A48,'Aux - pivots1'!$A:$E,4,0)=0, "",VLOOKUP(A48,'Aux - pivots1'!$A:$E,4,0))</f>
        <v/>
      </c>
      <c r="O48" s="152" t="str">
        <f>IF(VLOOKUP(A48,'Aux - pivots1'!$A:$E,5,0)=0, "",VLOOKUP(A48,'Aux - pivots1'!$A:$E,5,0))</f>
        <v/>
      </c>
      <c r="P48" s="203"/>
      <c r="Q48" s="203"/>
      <c r="R48" s="204"/>
      <c r="S48" s="380"/>
      <c r="T48" s="380"/>
      <c r="U48" s="380" t="s">
        <v>2331</v>
      </c>
      <c r="V48" s="380"/>
    </row>
    <row r="49" spans="1:22" ht="16.399999999999999" customHeight="1">
      <c r="A49" s="29" t="str">
        <f t="shared" si="0"/>
        <v>ENERGY_CERTIFICATE_EST_INPUTCLASSE_ENERGETICA</v>
      </c>
      <c r="B49" s="141" t="s">
        <v>26</v>
      </c>
      <c r="C49" s="137" t="s">
        <v>34</v>
      </c>
      <c r="D49" s="133" t="s">
        <v>40</v>
      </c>
      <c r="E49" s="134" t="s">
        <v>37</v>
      </c>
      <c r="F49" s="134" t="s">
        <v>2009</v>
      </c>
      <c r="G49" s="135" t="str">
        <f>VLOOKUP(A49,Plano_V3!$A$26:$G$764,7,0)</f>
        <v>2. Em Teste</v>
      </c>
      <c r="H49" s="135" t="s">
        <v>2328</v>
      </c>
      <c r="I49" s="485" t="s">
        <v>2429</v>
      </c>
      <c r="J49" s="367" t="s">
        <v>2250</v>
      </c>
      <c r="K49" s="367" t="s">
        <v>2248</v>
      </c>
      <c r="L49" s="367"/>
      <c r="M49" s="351" t="str">
        <f>IF(VLOOKUP(A49,'Aux - pivots1'!$A:$E,3,0)=0, "",VLOOKUP(A49,'Aux - pivots1'!$A:$E,3,0))</f>
        <v/>
      </c>
      <c r="N49" s="351" t="str">
        <f>IF(VLOOKUP(A49,'Aux - pivots1'!$A:$E,4,0)=0, "",VLOOKUP(A49,'Aux - pivots1'!$A:$E,4,0))</f>
        <v/>
      </c>
      <c r="O49" s="152" t="str">
        <f>IF(VLOOKUP(A49,'Aux - pivots1'!$A:$E,5,0)=0, "",VLOOKUP(A49,'Aux - pivots1'!$A:$E,5,0))</f>
        <v/>
      </c>
      <c r="P49" s="203"/>
      <c r="Q49" s="203"/>
      <c r="R49" s="204"/>
      <c r="S49" s="380"/>
      <c r="T49" s="380"/>
      <c r="U49" s="380" t="s">
        <v>2387</v>
      </c>
      <c r="V49" s="380"/>
    </row>
    <row r="50" spans="1:22" ht="16.399999999999999" customHeight="1">
      <c r="A50" s="29" t="str">
        <f t="shared" si="0"/>
        <v>ENERGY_CERTIFICATE_EST_INPUTFIABILIDAD</v>
      </c>
      <c r="B50" s="141" t="s">
        <v>26</v>
      </c>
      <c r="C50" s="137" t="s">
        <v>34</v>
      </c>
      <c r="D50" s="133" t="s">
        <v>40</v>
      </c>
      <c r="E50" s="134" t="s">
        <v>37</v>
      </c>
      <c r="F50" s="134" t="s">
        <v>2010</v>
      </c>
      <c r="G50" s="135" t="str">
        <f>VLOOKUP(A50,Plano_V3!$A$26:$G$764,7,0)</f>
        <v>2. Em Teste</v>
      </c>
      <c r="H50" s="135" t="s">
        <v>2328</v>
      </c>
      <c r="I50" s="485" t="s">
        <v>2429</v>
      </c>
      <c r="J50" s="367" t="s">
        <v>2250</v>
      </c>
      <c r="K50" s="367" t="s">
        <v>2248</v>
      </c>
      <c r="L50" s="367"/>
      <c r="M50" s="351" t="str">
        <f>IF(VLOOKUP(A50,'Aux - pivots1'!$A:$E,3,0)=0, "",VLOOKUP(A50,'Aux - pivots1'!$A:$E,3,0))</f>
        <v/>
      </c>
      <c r="N50" s="351" t="str">
        <f>IF(VLOOKUP(A50,'Aux - pivots1'!$A:$E,4,0)=0, "",VLOOKUP(A50,'Aux - pivots1'!$A:$E,4,0))</f>
        <v/>
      </c>
      <c r="O50" s="152" t="str">
        <f>IF(VLOOKUP(A50,'Aux - pivots1'!$A:$E,5,0)=0, "",VLOOKUP(A50,'Aux - pivots1'!$A:$E,5,0))</f>
        <v/>
      </c>
      <c r="P50" s="203"/>
      <c r="Q50" s="203"/>
      <c r="R50" s="204"/>
      <c r="S50" s="380"/>
      <c r="T50" s="380"/>
      <c r="U50" s="380" t="s">
        <v>2387</v>
      </c>
      <c r="V50" s="380"/>
    </row>
    <row r="51" spans="1:22" ht="16.399999999999999" customHeight="1">
      <c r="A51" s="29" t="str">
        <f t="shared" si="0"/>
        <v>ENERGY_CERTIFICATE_EST_INPUTEMISSIONES</v>
      </c>
      <c r="B51" s="141" t="s">
        <v>26</v>
      </c>
      <c r="C51" s="137" t="s">
        <v>34</v>
      </c>
      <c r="D51" s="133" t="s">
        <v>40</v>
      </c>
      <c r="E51" s="134" t="s">
        <v>37</v>
      </c>
      <c r="F51" s="134" t="s">
        <v>2011</v>
      </c>
      <c r="G51" s="135" t="str">
        <f>VLOOKUP(A51,Plano_V3!$A$26:$G$764,7,0)</f>
        <v>2. Em Teste</v>
      </c>
      <c r="H51" s="135" t="s">
        <v>2328</v>
      </c>
      <c r="I51" s="485" t="s">
        <v>2429</v>
      </c>
      <c r="J51" s="367" t="s">
        <v>2250</v>
      </c>
      <c r="K51" s="367" t="s">
        <v>2248</v>
      </c>
      <c r="L51" s="367"/>
      <c r="M51" s="351" t="str">
        <f>IF(VLOOKUP(A51,'Aux - pivots1'!$A:$E,3,0)=0, "",VLOOKUP(A51,'Aux - pivots1'!$A:$E,3,0))</f>
        <v/>
      </c>
      <c r="N51" s="351" t="str">
        <f>IF(VLOOKUP(A51,'Aux - pivots1'!$A:$E,4,0)=0, "",VLOOKUP(A51,'Aux - pivots1'!$A:$E,4,0))</f>
        <v/>
      </c>
      <c r="O51" s="152" t="str">
        <f>IF(VLOOKUP(A51,'Aux - pivots1'!$A:$E,5,0)=0, "",VLOOKUP(A51,'Aux - pivots1'!$A:$E,5,0))</f>
        <v/>
      </c>
      <c r="P51" s="203"/>
      <c r="Q51" s="203"/>
      <c r="R51" s="204"/>
      <c r="S51" s="380"/>
      <c r="T51" s="380"/>
      <c r="U51" s="380" t="s">
        <v>2387</v>
      </c>
      <c r="V51" s="380"/>
    </row>
    <row r="52" spans="1:22" ht="16.399999999999999" customHeight="1">
      <c r="A52" s="29" t="str">
        <f t="shared" si="0"/>
        <v>ENERGY_CERTIFICATE_EST_INPUTCONSUMOS</v>
      </c>
      <c r="B52" s="141" t="s">
        <v>26</v>
      </c>
      <c r="C52" s="137" t="s">
        <v>34</v>
      </c>
      <c r="D52" s="133" t="s">
        <v>40</v>
      </c>
      <c r="E52" s="134" t="s">
        <v>37</v>
      </c>
      <c r="F52" s="134" t="s">
        <v>2012</v>
      </c>
      <c r="G52" s="135" t="str">
        <f>VLOOKUP(A52,Plano_V3!$A$26:$G$764,7,0)</f>
        <v>2. Em Teste</v>
      </c>
      <c r="H52" s="135" t="s">
        <v>2328</v>
      </c>
      <c r="I52" s="485" t="s">
        <v>2429</v>
      </c>
      <c r="J52" s="367" t="s">
        <v>2250</v>
      </c>
      <c r="K52" s="367" t="s">
        <v>2248</v>
      </c>
      <c r="L52" s="367"/>
      <c r="M52" s="351" t="str">
        <f>IF(VLOOKUP(A52,'Aux - pivots1'!$A:$E,3,0)=0, "",VLOOKUP(A52,'Aux - pivots1'!$A:$E,3,0))</f>
        <v/>
      </c>
      <c r="N52" s="351" t="str">
        <f>IF(VLOOKUP(A52,'Aux - pivots1'!$A:$E,4,0)=0, "",VLOOKUP(A52,'Aux - pivots1'!$A:$E,4,0))</f>
        <v/>
      </c>
      <c r="O52" s="152" t="str">
        <f>IF(VLOOKUP(A52,'Aux - pivots1'!$A:$E,5,0)=0, "",VLOOKUP(A52,'Aux - pivots1'!$A:$E,5,0))</f>
        <v/>
      </c>
      <c r="P52" s="203"/>
      <c r="Q52" s="203"/>
      <c r="R52" s="204"/>
      <c r="S52" s="380"/>
      <c r="T52" s="380"/>
      <c r="U52" s="380" t="s">
        <v>2387</v>
      </c>
      <c r="V52" s="380"/>
    </row>
    <row r="53" spans="1:22" ht="16.399999999999999" customHeight="1">
      <c r="A53" s="29" t="str">
        <f t="shared" si="0"/>
        <v>ENERGY_CERTIFICATE_EST_INPUTDATA_ENVIO</v>
      </c>
      <c r="B53" s="141" t="s">
        <v>26</v>
      </c>
      <c r="C53" s="137" t="s">
        <v>34</v>
      </c>
      <c r="D53" s="133" t="s">
        <v>40</v>
      </c>
      <c r="E53" s="134" t="s">
        <v>37</v>
      </c>
      <c r="F53" s="134" t="s">
        <v>2013</v>
      </c>
      <c r="G53" s="135" t="str">
        <f>VLOOKUP(A53,Plano_V3!$A$26:$G$764,7,0)</f>
        <v>2. Em Teste</v>
      </c>
      <c r="H53" s="135" t="s">
        <v>2328</v>
      </c>
      <c r="I53" s="485" t="s">
        <v>2429</v>
      </c>
      <c r="J53" s="367" t="s">
        <v>2250</v>
      </c>
      <c r="K53" s="367" t="s">
        <v>2248</v>
      </c>
      <c r="L53" s="367"/>
      <c r="M53" s="351" t="str">
        <f>IF(VLOOKUP(A53,'Aux - pivots1'!$A:$E,3,0)=0, "",VLOOKUP(A53,'Aux - pivots1'!$A:$E,3,0))</f>
        <v/>
      </c>
      <c r="N53" s="351" t="str">
        <f>IF(VLOOKUP(A53,'Aux - pivots1'!$A:$E,4,0)=0, "",VLOOKUP(A53,'Aux - pivots1'!$A:$E,4,0))</f>
        <v/>
      </c>
      <c r="O53" s="152" t="str">
        <f>IF(VLOOKUP(A53,'Aux - pivots1'!$A:$E,5,0)=0, "",VLOOKUP(A53,'Aux - pivots1'!$A:$E,5,0))</f>
        <v/>
      </c>
      <c r="P53" s="203"/>
      <c r="Q53" s="203"/>
      <c r="R53" s="204"/>
      <c r="S53" s="380"/>
      <c r="T53" s="380"/>
      <c r="U53" s="380" t="s">
        <v>2387</v>
      </c>
      <c r="V53" s="380"/>
    </row>
    <row r="54" spans="1:22" ht="16.399999999999999" hidden="1" customHeight="1">
      <c r="A54" s="29" t="str">
        <f t="shared" si="0"/>
        <v>PROCESSn.a.</v>
      </c>
      <c r="B54" s="141" t="s">
        <v>26</v>
      </c>
      <c r="C54" s="137" t="s">
        <v>54</v>
      </c>
      <c r="D54" s="133" t="s">
        <v>36</v>
      </c>
      <c r="E54" s="134" t="s">
        <v>55</v>
      </c>
      <c r="F54" s="133" t="s">
        <v>38</v>
      </c>
      <c r="G54" s="135" t="str">
        <f>VLOOKUP(A54,Plano_V3!$A$26:$G$764,7,0)</f>
        <v>1. Concluído</v>
      </c>
      <c r="H54" s="135" t="s">
        <v>612</v>
      </c>
      <c r="I54" s="485"/>
      <c r="J54" s="142"/>
      <c r="K54" s="142"/>
      <c r="L54" s="142"/>
      <c r="M54" s="152" t="str">
        <f>IF(VLOOKUP(A54,'Aux - pivots1'!$A:$E,3,0)=0, "",VLOOKUP(A54,'Aux - pivots1'!$A:$E,3,0))</f>
        <v/>
      </c>
      <c r="N54" s="152" t="str">
        <f>IF(VLOOKUP(A54,'Aux - pivots1'!$A:$E,4,0)=0, "",VLOOKUP(A54,'Aux - pivots1'!$A:$E,4,0))</f>
        <v/>
      </c>
      <c r="O54" s="152" t="str">
        <f>IF(VLOOKUP(A54,'Aux - pivots1'!$A:$E,5,0)=0, "",VLOOKUP(A54,'Aux - pivots1'!$A:$E,5,0))</f>
        <v/>
      </c>
      <c r="P54" s="203"/>
      <c r="Q54" s="203"/>
      <c r="R54" s="204"/>
      <c r="S54" s="328"/>
      <c r="T54" s="328"/>
      <c r="U54" s="380" t="s">
        <v>2329</v>
      </c>
      <c r="V54" s="380"/>
    </row>
    <row r="55" spans="1:22" ht="16.399999999999999" hidden="1" customHeight="1">
      <c r="A55" s="29" t="str">
        <f t="shared" si="0"/>
        <v>PROCESSPROCESS_BANK_ID</v>
      </c>
      <c r="B55" s="141" t="s">
        <v>26</v>
      </c>
      <c r="C55" s="137" t="s">
        <v>54</v>
      </c>
      <c r="D55" s="133" t="s">
        <v>40</v>
      </c>
      <c r="E55" s="134" t="s">
        <v>55</v>
      </c>
      <c r="F55" s="133" t="s">
        <v>57</v>
      </c>
      <c r="G55" s="135" t="str">
        <f>VLOOKUP(A55,Plano_V3!$A$26:$G$764,7,0)</f>
        <v>1. Concluído</v>
      </c>
      <c r="H55" s="135" t="s">
        <v>612</v>
      </c>
      <c r="I55" s="485"/>
      <c r="J55" s="153"/>
      <c r="K55" s="153"/>
      <c r="L55" s="153"/>
      <c r="M55" s="152" t="str">
        <f>IF(VLOOKUP(A55,'Aux - pivots1'!$A:$E,3,0)=0, "",VLOOKUP(A55,'Aux - pivots1'!$A:$E,3,0))</f>
        <v/>
      </c>
      <c r="N55" s="152" t="str">
        <f>IF(VLOOKUP(A55,'Aux - pivots1'!$A:$E,4,0)=0, "",VLOOKUP(A55,'Aux - pivots1'!$A:$E,4,0))</f>
        <v/>
      </c>
      <c r="O55" s="152" t="str">
        <f>IF(VLOOKUP(A55,'Aux - pivots1'!$A:$E,5,0)=0, "",VLOOKUP(A55,'Aux - pivots1'!$A:$E,5,0))</f>
        <v/>
      </c>
      <c r="P55" s="203"/>
      <c r="Q55" s="203"/>
      <c r="R55" s="204"/>
      <c r="S55" s="328"/>
      <c r="T55" s="328"/>
      <c r="U55" s="380" t="s">
        <v>2329</v>
      </c>
      <c r="V55" s="380"/>
    </row>
    <row r="56" spans="1:22" ht="16.399999999999999" hidden="1" customHeight="1">
      <c r="A56" s="29" t="str">
        <f t="shared" si="0"/>
        <v>PROCESSPROCESS_BRANCH_CODE</v>
      </c>
      <c r="B56" s="141" t="s">
        <v>26</v>
      </c>
      <c r="C56" s="137" t="s">
        <v>54</v>
      </c>
      <c r="D56" s="133" t="s">
        <v>40</v>
      </c>
      <c r="E56" s="134" t="s">
        <v>55</v>
      </c>
      <c r="F56" s="133" t="s">
        <v>58</v>
      </c>
      <c r="G56" s="135" t="str">
        <f>VLOOKUP(A56,Plano_V3!$A$26:$G$764,7,0)</f>
        <v>1. Concluído</v>
      </c>
      <c r="H56" s="135" t="s">
        <v>612</v>
      </c>
      <c r="I56" s="485"/>
      <c r="J56" s="153"/>
      <c r="K56" s="153"/>
      <c r="L56" s="153"/>
      <c r="M56" s="152" t="str">
        <f>IF(VLOOKUP(A56,'Aux - pivots1'!$A:$E,3,0)=0, "",VLOOKUP(A56,'Aux - pivots1'!$A:$E,3,0))</f>
        <v/>
      </c>
      <c r="N56" s="152" t="str">
        <f>IF(VLOOKUP(A56,'Aux - pivots1'!$A:$E,4,0)=0, "",VLOOKUP(A56,'Aux - pivots1'!$A:$E,4,0))</f>
        <v/>
      </c>
      <c r="O56" s="152" t="str">
        <f>IF(VLOOKUP(A56,'Aux - pivots1'!$A:$E,5,0)=0, "",VLOOKUP(A56,'Aux - pivots1'!$A:$E,5,0))</f>
        <v/>
      </c>
      <c r="P56" s="203"/>
      <c r="Q56" s="203"/>
      <c r="R56" s="204"/>
      <c r="S56" s="328"/>
      <c r="T56" s="328"/>
      <c r="U56" s="380" t="s">
        <v>2329</v>
      </c>
      <c r="V56" s="380"/>
    </row>
    <row r="57" spans="1:22" ht="16.399999999999999" hidden="1" customHeight="1">
      <c r="A57" s="29" t="str">
        <f t="shared" si="0"/>
        <v>PROCESSPROCESS_ACCOUNT_ID</v>
      </c>
      <c r="B57" s="141" t="s">
        <v>26</v>
      </c>
      <c r="C57" s="137" t="s">
        <v>54</v>
      </c>
      <c r="D57" s="133" t="s">
        <v>40</v>
      </c>
      <c r="E57" s="134" t="s">
        <v>55</v>
      </c>
      <c r="F57" s="133" t="s">
        <v>59</v>
      </c>
      <c r="G57" s="135" t="str">
        <f>VLOOKUP(A57,Plano_V3!$A$26:$G$764,7,0)</f>
        <v>1. Concluído</v>
      </c>
      <c r="H57" s="135" t="s">
        <v>612</v>
      </c>
      <c r="I57" s="485"/>
      <c r="J57" s="153"/>
      <c r="K57" s="153"/>
      <c r="L57" s="153"/>
      <c r="M57" s="152" t="str">
        <f>IF(VLOOKUP(A57,'Aux - pivots1'!$A:$E,3,0)=0, "",VLOOKUP(A57,'Aux - pivots1'!$A:$E,3,0))</f>
        <v/>
      </c>
      <c r="N57" s="152" t="str">
        <f>IF(VLOOKUP(A57,'Aux - pivots1'!$A:$E,4,0)=0, "",VLOOKUP(A57,'Aux - pivots1'!$A:$E,4,0))</f>
        <v/>
      </c>
      <c r="O57" s="152" t="str">
        <f>IF(VLOOKUP(A57,'Aux - pivots1'!$A:$E,5,0)=0, "",VLOOKUP(A57,'Aux - pivots1'!$A:$E,5,0))</f>
        <v/>
      </c>
      <c r="P57" s="203"/>
      <c r="Q57" s="203"/>
      <c r="R57" s="204"/>
      <c r="S57" s="328"/>
      <c r="T57" s="328"/>
      <c r="U57" s="380" t="s">
        <v>2329</v>
      </c>
      <c r="V57" s="380"/>
    </row>
    <row r="58" spans="1:22" ht="16.399999999999999" hidden="1" customHeight="1">
      <c r="A58" s="29" t="str">
        <f t="shared" si="0"/>
        <v>PROCESScod_estd_prcs</v>
      </c>
      <c r="B58" s="141" t="s">
        <v>26</v>
      </c>
      <c r="C58" s="137" t="s">
        <v>54</v>
      </c>
      <c r="D58" s="133" t="s">
        <v>40</v>
      </c>
      <c r="E58" s="134" t="s">
        <v>55</v>
      </c>
      <c r="F58" s="133" t="s">
        <v>60</v>
      </c>
      <c r="G58" s="135" t="str">
        <f>VLOOKUP(A58,Plano_V3!$A$26:$G$764,7,0)</f>
        <v>0. Cancelado</v>
      </c>
      <c r="H58" s="135" t="s">
        <v>611</v>
      </c>
      <c r="I58" s="485"/>
      <c r="J58" s="142"/>
      <c r="K58" s="142"/>
      <c r="L58" s="142"/>
      <c r="M58" s="152" t="str">
        <f>IF(VLOOKUP(A58,'Aux - pivots1'!$A:$E,3,0)=0, "",VLOOKUP(A58,'Aux - pivots1'!$A:$E,3,0))</f>
        <v/>
      </c>
      <c r="N58" s="152" t="str">
        <f>IF(VLOOKUP(A58,'Aux - pivots1'!$A:$E,4,0)=0, "",VLOOKUP(A58,'Aux - pivots1'!$A:$E,4,0))</f>
        <v/>
      </c>
      <c r="O58" s="152" t="str">
        <f>IF(VLOOKUP(A58,'Aux - pivots1'!$A:$E,5,0)=0, "",VLOOKUP(A58,'Aux - pivots1'!$A:$E,5,0))</f>
        <v/>
      </c>
      <c r="P58" s="203"/>
      <c r="Q58" s="203"/>
      <c r="R58" s="204"/>
      <c r="S58" s="328"/>
      <c r="T58" s="328"/>
      <c r="U58" s="380" t="s">
        <v>2329</v>
      </c>
      <c r="V58" s="380"/>
    </row>
    <row r="59" spans="1:22" ht="16.399999999999999" hidden="1" customHeight="1">
      <c r="A59" s="29" t="str">
        <f t="shared" si="0"/>
        <v>PROCESSGUARANTEE_CODE</v>
      </c>
      <c r="B59" s="141" t="s">
        <v>26</v>
      </c>
      <c r="C59" s="137" t="s">
        <v>54</v>
      </c>
      <c r="D59" s="133" t="s">
        <v>40</v>
      </c>
      <c r="E59" s="134" t="s">
        <v>55</v>
      </c>
      <c r="F59" s="133" t="s">
        <v>61</v>
      </c>
      <c r="G59" s="135" t="str">
        <f>VLOOKUP(A59,Plano_V3!$A$26:$G$764,7,0)</f>
        <v>1. Concluído</v>
      </c>
      <c r="H59" s="135" t="s">
        <v>612</v>
      </c>
      <c r="I59" s="485"/>
      <c r="J59" s="142"/>
      <c r="K59" s="142"/>
      <c r="L59" s="142"/>
      <c r="M59" s="152" t="str">
        <f>IF(VLOOKUP(A59,'Aux - pivots1'!$A:$E,3,0)=0, "",VLOOKUP(A59,'Aux - pivots1'!$A:$E,3,0))</f>
        <v/>
      </c>
      <c r="N59" s="152" t="str">
        <f>IF(VLOOKUP(A59,'Aux - pivots1'!$A:$E,4,0)=0, "",VLOOKUP(A59,'Aux - pivots1'!$A:$E,4,0))</f>
        <v/>
      </c>
      <c r="O59" s="152" t="str">
        <f>IF(VLOOKUP(A59,'Aux - pivots1'!$A:$E,5,0)=0, "",VLOOKUP(A59,'Aux - pivots1'!$A:$E,5,0))</f>
        <v/>
      </c>
      <c r="P59" s="203"/>
      <c r="Q59" s="203"/>
      <c r="R59" s="204"/>
      <c r="S59" s="328"/>
      <c r="T59" s="328"/>
      <c r="U59" s="380" t="s">
        <v>2329</v>
      </c>
      <c r="V59" s="380"/>
    </row>
    <row r="60" spans="1:22" ht="16.399999999999999" hidden="1" customHeight="1">
      <c r="A60" s="29" t="str">
        <f t="shared" si="0"/>
        <v>PROCESSCURRENCY_CODE</v>
      </c>
      <c r="B60" s="141" t="s">
        <v>26</v>
      </c>
      <c r="C60" s="137" t="s">
        <v>54</v>
      </c>
      <c r="D60" s="133" t="s">
        <v>40</v>
      </c>
      <c r="E60" s="134" t="s">
        <v>55</v>
      </c>
      <c r="F60" s="133" t="s">
        <v>62</v>
      </c>
      <c r="G60" s="135" t="str">
        <f>VLOOKUP(A60,Plano_V3!$A$26:$G$764,7,0)</f>
        <v>1. Concluído</v>
      </c>
      <c r="H60" s="135" t="s">
        <v>612</v>
      </c>
      <c r="I60" s="485"/>
      <c r="J60" s="142"/>
      <c r="K60" s="142"/>
      <c r="L60" s="142"/>
      <c r="M60" s="152" t="str">
        <f>IF(VLOOKUP(A60,'Aux - pivots1'!$A:$E,3,0)=0, "",VLOOKUP(A60,'Aux - pivots1'!$A:$E,3,0))</f>
        <v/>
      </c>
      <c r="N60" s="152" t="str">
        <f>IF(VLOOKUP(A60,'Aux - pivots1'!$A:$E,4,0)=0, "",VLOOKUP(A60,'Aux - pivots1'!$A:$E,4,0))</f>
        <v/>
      </c>
      <c r="O60" s="152" t="str">
        <f>IF(VLOOKUP(A60,'Aux - pivots1'!$A:$E,5,0)=0, "",VLOOKUP(A60,'Aux - pivots1'!$A:$E,5,0))</f>
        <v/>
      </c>
      <c r="P60" s="203"/>
      <c r="Q60" s="203"/>
      <c r="R60" s="204"/>
      <c r="S60" s="328"/>
      <c r="T60" s="328"/>
      <c r="U60" s="380" t="s">
        <v>2329</v>
      </c>
      <c r="V60" s="380"/>
    </row>
    <row r="61" spans="1:22" ht="16.399999999999999" hidden="1" customHeight="1">
      <c r="A61" s="29" t="str">
        <f t="shared" si="0"/>
        <v>PROCESSPROCESS_CAMPAIGN_CODE</v>
      </c>
      <c r="B61" s="141" t="s">
        <v>26</v>
      </c>
      <c r="C61" s="137" t="s">
        <v>54</v>
      </c>
      <c r="D61" s="133" t="s">
        <v>40</v>
      </c>
      <c r="E61" s="134" t="s">
        <v>55</v>
      </c>
      <c r="F61" s="133" t="s">
        <v>63</v>
      </c>
      <c r="G61" s="135" t="str">
        <f>VLOOKUP(A61,Plano_V3!$A$26:$G$764,7,0)</f>
        <v>1. Concluído</v>
      </c>
      <c r="H61" s="135" t="s">
        <v>612</v>
      </c>
      <c r="I61" s="485"/>
      <c r="J61" s="142"/>
      <c r="K61" s="142"/>
      <c r="L61" s="142"/>
      <c r="M61" s="152" t="str">
        <f>IF(VLOOKUP(A61,'Aux - pivots1'!$A:$E,3,0)=0, "",VLOOKUP(A61,'Aux - pivots1'!$A:$E,3,0))</f>
        <v/>
      </c>
      <c r="N61" s="152" t="str">
        <f>IF(VLOOKUP(A61,'Aux - pivots1'!$A:$E,4,0)=0, "",VLOOKUP(A61,'Aux - pivots1'!$A:$E,4,0))</f>
        <v/>
      </c>
      <c r="O61" s="152" t="str">
        <f>IF(VLOOKUP(A61,'Aux - pivots1'!$A:$E,5,0)=0, "",VLOOKUP(A61,'Aux - pivots1'!$A:$E,5,0))</f>
        <v/>
      </c>
      <c r="P61" s="203"/>
      <c r="Q61" s="203"/>
      <c r="R61" s="204"/>
      <c r="S61" s="328"/>
      <c r="T61" s="328"/>
      <c r="U61" s="380" t="s">
        <v>2329</v>
      </c>
      <c r="V61" s="380"/>
    </row>
    <row r="62" spans="1:22" ht="16.399999999999999" hidden="1" customHeight="1">
      <c r="A62" s="29" t="str">
        <f t="shared" si="0"/>
        <v>PROCESSPROCESS_PRODUCT_ID</v>
      </c>
      <c r="B62" s="141" t="s">
        <v>26</v>
      </c>
      <c r="C62" s="137" t="s">
        <v>54</v>
      </c>
      <c r="D62" s="133" t="s">
        <v>40</v>
      </c>
      <c r="E62" s="134" t="s">
        <v>55</v>
      </c>
      <c r="F62" s="133" t="s">
        <v>64</v>
      </c>
      <c r="G62" s="135" t="str">
        <f>VLOOKUP(A62,Plano_V3!$A$26:$G$764,7,0)</f>
        <v>1. Concluído</v>
      </c>
      <c r="H62" s="135" t="s">
        <v>612</v>
      </c>
      <c r="I62" s="485"/>
      <c r="J62" s="142"/>
      <c r="K62" s="142"/>
      <c r="L62" s="142"/>
      <c r="M62" s="152" t="str">
        <f>IF(VLOOKUP(A62,'Aux - pivots1'!$A:$E,3,0)=0, "",VLOOKUP(A62,'Aux - pivots1'!$A:$E,3,0))</f>
        <v/>
      </c>
      <c r="N62" s="152" t="str">
        <f>IF(VLOOKUP(A62,'Aux - pivots1'!$A:$E,4,0)=0, "",VLOOKUP(A62,'Aux - pivots1'!$A:$E,4,0))</f>
        <v/>
      </c>
      <c r="O62" s="152" t="str">
        <f>IF(VLOOKUP(A62,'Aux - pivots1'!$A:$E,5,0)=0, "",VLOOKUP(A62,'Aux - pivots1'!$A:$E,5,0))</f>
        <v/>
      </c>
      <c r="P62" s="203"/>
      <c r="Q62" s="203"/>
      <c r="R62" s="204"/>
      <c r="S62" s="328"/>
      <c r="T62" s="328"/>
      <c r="U62" s="380" t="s">
        <v>2329</v>
      </c>
      <c r="V62" s="380"/>
    </row>
    <row r="63" spans="1:22" ht="16.399999999999999" hidden="1" customHeight="1">
      <c r="A63" s="29" t="str">
        <f t="shared" si="0"/>
        <v>PROCESSPROCESS_SUBPRODUCT_ID</v>
      </c>
      <c r="B63" s="141" t="s">
        <v>26</v>
      </c>
      <c r="C63" s="137" t="s">
        <v>54</v>
      </c>
      <c r="D63" s="133" t="s">
        <v>40</v>
      </c>
      <c r="E63" s="134" t="s">
        <v>55</v>
      </c>
      <c r="F63" s="133" t="s">
        <v>65</v>
      </c>
      <c r="G63" s="135" t="str">
        <f>VLOOKUP(A63,Plano_V3!$A$26:$G$764,7,0)</f>
        <v>1. Concluído</v>
      </c>
      <c r="H63" s="135" t="s">
        <v>612</v>
      </c>
      <c r="I63" s="485"/>
      <c r="J63" s="142"/>
      <c r="K63" s="142"/>
      <c r="L63" s="142"/>
      <c r="M63" s="152" t="str">
        <f>IF(VLOOKUP(A63,'Aux - pivots1'!$A:$E,3,0)=0, "",VLOOKUP(A63,'Aux - pivots1'!$A:$E,3,0))</f>
        <v/>
      </c>
      <c r="N63" s="152" t="str">
        <f>IF(VLOOKUP(A63,'Aux - pivots1'!$A:$E,4,0)=0, "",VLOOKUP(A63,'Aux - pivots1'!$A:$E,4,0))</f>
        <v/>
      </c>
      <c r="O63" s="152" t="str">
        <f>IF(VLOOKUP(A63,'Aux - pivots1'!$A:$E,5,0)=0, "",VLOOKUP(A63,'Aux - pivots1'!$A:$E,5,0))</f>
        <v/>
      </c>
      <c r="P63" s="203"/>
      <c r="Q63" s="203"/>
      <c r="R63" s="204"/>
      <c r="S63" s="328"/>
      <c r="T63" s="328"/>
      <c r="U63" s="380" t="s">
        <v>2329</v>
      </c>
      <c r="V63" s="380"/>
    </row>
    <row r="64" spans="1:22" ht="16.399999999999999" hidden="1" customHeight="1">
      <c r="A64" s="29" t="str">
        <f t="shared" si="0"/>
        <v>PROCESSGUARANTEE_TYPE_CODE</v>
      </c>
      <c r="B64" s="141" t="s">
        <v>26</v>
      </c>
      <c r="C64" s="137" t="s">
        <v>54</v>
      </c>
      <c r="D64" s="133" t="s">
        <v>40</v>
      </c>
      <c r="E64" s="134" t="s">
        <v>55</v>
      </c>
      <c r="F64" s="133" t="s">
        <v>66</v>
      </c>
      <c r="G64" s="135" t="str">
        <f>VLOOKUP(A64,Plano_V3!$A$26:$G$764,7,0)</f>
        <v>1. Concluído</v>
      </c>
      <c r="H64" s="135" t="s">
        <v>612</v>
      </c>
      <c r="I64" s="485"/>
      <c r="J64" s="142"/>
      <c r="K64" s="142"/>
      <c r="L64" s="142"/>
      <c r="M64" s="152" t="str">
        <f>IF(VLOOKUP(A64,'Aux - pivots1'!$A:$E,3,0)=0, "",VLOOKUP(A64,'Aux - pivots1'!$A:$E,3,0))</f>
        <v/>
      </c>
      <c r="N64" s="152" t="str">
        <f>IF(VLOOKUP(A64,'Aux - pivots1'!$A:$E,4,0)=0, "",VLOOKUP(A64,'Aux - pivots1'!$A:$E,4,0))</f>
        <v/>
      </c>
      <c r="O64" s="152" t="str">
        <f>IF(VLOOKUP(A64,'Aux - pivots1'!$A:$E,5,0)=0, "",VLOOKUP(A64,'Aux - pivots1'!$A:$E,5,0))</f>
        <v/>
      </c>
      <c r="P64" s="203"/>
      <c r="Q64" s="203"/>
      <c r="R64" s="204"/>
      <c r="S64" s="328"/>
      <c r="T64" s="328"/>
      <c r="U64" s="380" t="s">
        <v>2329</v>
      </c>
      <c r="V64" s="380"/>
    </row>
    <row r="65" spans="1:22" ht="16.399999999999999" hidden="1" customHeight="1">
      <c r="A65" s="29" t="str">
        <f t="shared" si="0"/>
        <v>PROCESSPROCESS_REFERENCE_CODE</v>
      </c>
      <c r="B65" s="141" t="s">
        <v>26</v>
      </c>
      <c r="C65" s="137" t="s">
        <v>54</v>
      </c>
      <c r="D65" s="133" t="s">
        <v>40</v>
      </c>
      <c r="E65" s="134" t="s">
        <v>55</v>
      </c>
      <c r="F65" s="133" t="s">
        <v>67</v>
      </c>
      <c r="G65" s="135" t="str">
        <f>VLOOKUP(A65,Plano_V3!$A$26:$G$764,7,0)</f>
        <v>1. Concluído</v>
      </c>
      <c r="H65" s="135" t="s">
        <v>612</v>
      </c>
      <c r="I65" s="485"/>
      <c r="J65" s="142"/>
      <c r="K65" s="142"/>
      <c r="L65" s="142"/>
      <c r="M65" s="152" t="str">
        <f>IF(VLOOKUP(A65,'Aux - pivots1'!$A:$E,3,0)=0, "",VLOOKUP(A65,'Aux - pivots1'!$A:$E,3,0))</f>
        <v/>
      </c>
      <c r="N65" s="152" t="str">
        <f>IF(VLOOKUP(A65,'Aux - pivots1'!$A:$E,4,0)=0, "",VLOOKUP(A65,'Aux - pivots1'!$A:$E,4,0))</f>
        <v/>
      </c>
      <c r="O65" s="152" t="str">
        <f>IF(VLOOKUP(A65,'Aux - pivots1'!$A:$E,5,0)=0, "",VLOOKUP(A65,'Aux - pivots1'!$A:$E,5,0))</f>
        <v/>
      </c>
      <c r="P65" s="203"/>
      <c r="Q65" s="203"/>
      <c r="R65" s="204"/>
      <c r="S65" s="328"/>
      <c r="T65" s="328"/>
      <c r="U65" s="380" t="s">
        <v>2329</v>
      </c>
      <c r="V65" s="380"/>
    </row>
    <row r="66" spans="1:22" ht="16.399999999999999" hidden="1" customHeight="1">
      <c r="A66" s="29" t="str">
        <f t="shared" si="0"/>
        <v>PROCESSPROCESS_START_DATE</v>
      </c>
      <c r="B66" s="141" t="s">
        <v>26</v>
      </c>
      <c r="C66" s="137" t="s">
        <v>54</v>
      </c>
      <c r="D66" s="133" t="s">
        <v>40</v>
      </c>
      <c r="E66" s="134" t="s">
        <v>55</v>
      </c>
      <c r="F66" s="133" t="s">
        <v>68</v>
      </c>
      <c r="G66" s="135" t="str">
        <f>VLOOKUP(A66,Plano_V3!$A$26:$G$764,7,0)</f>
        <v>1. Concluído</v>
      </c>
      <c r="H66" s="135" t="s">
        <v>612</v>
      </c>
      <c r="I66" s="485"/>
      <c r="J66" s="142"/>
      <c r="K66" s="142"/>
      <c r="L66" s="142"/>
      <c r="M66" s="152" t="str">
        <f>IF(VLOOKUP(A66,'Aux - pivots1'!$A:$E,3,0)=0, "",VLOOKUP(A66,'Aux - pivots1'!$A:$E,3,0))</f>
        <v/>
      </c>
      <c r="N66" s="152" t="str">
        <f>IF(VLOOKUP(A66,'Aux - pivots1'!$A:$E,4,0)=0, "",VLOOKUP(A66,'Aux - pivots1'!$A:$E,4,0))</f>
        <v/>
      </c>
      <c r="O66" s="152" t="str">
        <f>IF(VLOOKUP(A66,'Aux - pivots1'!$A:$E,5,0)=0, "",VLOOKUP(A66,'Aux - pivots1'!$A:$E,5,0))</f>
        <v/>
      </c>
      <c r="P66" s="203"/>
      <c r="Q66" s="203"/>
      <c r="R66" s="204"/>
      <c r="S66" s="328"/>
      <c r="T66" s="328"/>
      <c r="U66" s="380" t="s">
        <v>2329</v>
      </c>
      <c r="V66" s="380"/>
    </row>
    <row r="67" spans="1:22" ht="16.399999999999999" hidden="1" customHeight="1">
      <c r="A67" s="29" t="str">
        <f t="shared" si="0"/>
        <v>PROCESSPROCESS_DUE_DATE</v>
      </c>
      <c r="B67" s="141" t="s">
        <v>26</v>
      </c>
      <c r="C67" s="137" t="s">
        <v>54</v>
      </c>
      <c r="D67" s="133" t="s">
        <v>40</v>
      </c>
      <c r="E67" s="134" t="s">
        <v>55</v>
      </c>
      <c r="F67" s="133" t="s">
        <v>69</v>
      </c>
      <c r="G67" s="135" t="str">
        <f>VLOOKUP(A67,Plano_V3!$A$26:$G$764,7,0)</f>
        <v>1. Concluído</v>
      </c>
      <c r="H67" s="135" t="s">
        <v>612</v>
      </c>
      <c r="I67" s="485"/>
      <c r="J67" s="142"/>
      <c r="K67" s="142"/>
      <c r="L67" s="142"/>
      <c r="M67" s="152" t="str">
        <f>IF(VLOOKUP(A67,'Aux - pivots1'!$A:$E,3,0)=0, "",VLOOKUP(A67,'Aux - pivots1'!$A:$E,3,0))</f>
        <v/>
      </c>
      <c r="N67" s="152" t="str">
        <f>IF(VLOOKUP(A67,'Aux - pivots1'!$A:$E,4,0)=0, "",VLOOKUP(A67,'Aux - pivots1'!$A:$E,4,0))</f>
        <v/>
      </c>
      <c r="O67" s="152" t="str">
        <f>IF(VLOOKUP(A67,'Aux - pivots1'!$A:$E,5,0)=0, "",VLOOKUP(A67,'Aux - pivots1'!$A:$E,5,0))</f>
        <v/>
      </c>
      <c r="P67" s="203"/>
      <c r="Q67" s="203"/>
      <c r="R67" s="204"/>
      <c r="S67" s="328"/>
      <c r="T67" s="328"/>
      <c r="U67" s="380" t="s">
        <v>2329</v>
      </c>
      <c r="V67" s="380"/>
    </row>
    <row r="68" spans="1:22" ht="16.399999999999999" hidden="1" customHeight="1">
      <c r="A68" s="29" t="str">
        <f t="shared" si="0"/>
        <v>PROCESSmontante_eur</v>
      </c>
      <c r="B68" s="141" t="s">
        <v>26</v>
      </c>
      <c r="C68" s="137" t="s">
        <v>54</v>
      </c>
      <c r="D68" s="133" t="s">
        <v>40</v>
      </c>
      <c r="E68" s="134" t="s">
        <v>55</v>
      </c>
      <c r="F68" s="133" t="s">
        <v>70</v>
      </c>
      <c r="G68" s="135" t="str">
        <f>VLOOKUP(A68,Plano_V3!$A$26:$G$764,7,0)</f>
        <v>0. Cancelado</v>
      </c>
      <c r="H68" s="135" t="s">
        <v>611</v>
      </c>
      <c r="I68" s="485"/>
      <c r="J68" s="142"/>
      <c r="K68" s="142"/>
      <c r="L68" s="142"/>
      <c r="M68" s="152" t="str">
        <f>IF(VLOOKUP(A68,'Aux - pivots1'!$A:$E,3,0)=0, "",VLOOKUP(A68,'Aux - pivots1'!$A:$E,3,0))</f>
        <v/>
      </c>
      <c r="N68" s="152" t="str">
        <f>IF(VLOOKUP(A68,'Aux - pivots1'!$A:$E,4,0)=0, "",VLOOKUP(A68,'Aux - pivots1'!$A:$E,4,0))</f>
        <v/>
      </c>
      <c r="O68" s="152" t="str">
        <f>IF(VLOOKUP(A68,'Aux - pivots1'!$A:$E,5,0)=0, "",VLOOKUP(A68,'Aux - pivots1'!$A:$E,5,0))</f>
        <v/>
      </c>
      <c r="P68" s="203"/>
      <c r="Q68" s="203"/>
      <c r="R68" s="204"/>
      <c r="S68" s="328"/>
      <c r="T68" s="328"/>
      <c r="U68" s="380" t="s">
        <v>2329</v>
      </c>
      <c r="V68" s="380"/>
    </row>
    <row r="69" spans="1:22" ht="16.399999999999999" hidden="1" customHeight="1">
      <c r="A69" s="29" t="str">
        <f t="shared" si="0"/>
        <v>PROCESSmontante_org</v>
      </c>
      <c r="B69" s="141" t="s">
        <v>26</v>
      </c>
      <c r="C69" s="137" t="s">
        <v>54</v>
      </c>
      <c r="D69" s="133" t="s">
        <v>40</v>
      </c>
      <c r="E69" s="134" t="s">
        <v>55</v>
      </c>
      <c r="F69" s="133" t="s">
        <v>71</v>
      </c>
      <c r="G69" s="135" t="str">
        <f>VLOOKUP(A69,Plano_V3!$A$26:$G$764,7,0)</f>
        <v>0. Cancelado</v>
      </c>
      <c r="H69" s="135" t="s">
        <v>611</v>
      </c>
      <c r="I69" s="485"/>
      <c r="J69" s="142"/>
      <c r="K69" s="142"/>
      <c r="L69" s="142"/>
      <c r="M69" s="152" t="str">
        <f>IF(VLOOKUP(A69,'Aux - pivots1'!$A:$E,3,0)=0, "",VLOOKUP(A69,'Aux - pivots1'!$A:$E,3,0))</f>
        <v/>
      </c>
      <c r="N69" s="152" t="str">
        <f>IF(VLOOKUP(A69,'Aux - pivots1'!$A:$E,4,0)=0, "",VLOOKUP(A69,'Aux - pivots1'!$A:$E,4,0))</f>
        <v/>
      </c>
      <c r="O69" s="152" t="str">
        <f>IF(VLOOKUP(A69,'Aux - pivots1'!$A:$E,5,0)=0, "",VLOOKUP(A69,'Aux - pivots1'!$A:$E,5,0))</f>
        <v/>
      </c>
      <c r="P69" s="203"/>
      <c r="Q69" s="203"/>
      <c r="R69" s="204"/>
      <c r="S69" s="328"/>
      <c r="T69" s="328"/>
      <c r="U69" s="380" t="s">
        <v>2329</v>
      </c>
      <c r="V69" s="380"/>
    </row>
    <row r="70" spans="1:22" ht="16.399999999999999" hidden="1" customHeight="1">
      <c r="A70" s="29" t="str">
        <f t="shared" si="0"/>
        <v>PROCESSorigem</v>
      </c>
      <c r="B70" s="141" t="s">
        <v>26</v>
      </c>
      <c r="C70" s="137" t="s">
        <v>54</v>
      </c>
      <c r="D70" s="133" t="s">
        <v>40</v>
      </c>
      <c r="E70" s="134" t="s">
        <v>55</v>
      </c>
      <c r="F70" s="133" t="s">
        <v>72</v>
      </c>
      <c r="G70" s="135" t="str">
        <f>VLOOKUP(A70,Plano_V3!$A$26:$G$764,7,0)</f>
        <v>0. Cancelado</v>
      </c>
      <c r="H70" s="135" t="s">
        <v>611</v>
      </c>
      <c r="I70" s="485"/>
      <c r="J70" s="142"/>
      <c r="K70" s="142"/>
      <c r="L70" s="142"/>
      <c r="M70" s="152" t="str">
        <f>IF(VLOOKUP(A70,'Aux - pivots1'!$A:$E,3,0)=0, "",VLOOKUP(A70,'Aux - pivots1'!$A:$E,3,0))</f>
        <v/>
      </c>
      <c r="N70" s="152" t="str">
        <f>IF(VLOOKUP(A70,'Aux - pivots1'!$A:$E,4,0)=0, "",VLOOKUP(A70,'Aux - pivots1'!$A:$E,4,0))</f>
        <v/>
      </c>
      <c r="O70" s="152" t="str">
        <f>IF(VLOOKUP(A70,'Aux - pivots1'!$A:$E,5,0)=0, "",VLOOKUP(A70,'Aux - pivots1'!$A:$E,5,0))</f>
        <v/>
      </c>
      <c r="P70" s="203"/>
      <c r="Q70" s="203"/>
      <c r="R70" s="204"/>
      <c r="S70" s="328"/>
      <c r="T70" s="328"/>
      <c r="U70" s="380" t="s">
        <v>2329</v>
      </c>
      <c r="V70" s="380"/>
    </row>
    <row r="71" spans="1:22" ht="16.399999999999999" hidden="1" customHeight="1">
      <c r="A71" s="29" t="str">
        <f t="shared" si="0"/>
        <v>PROCESSDATA_DATE_PART</v>
      </c>
      <c r="B71" s="141" t="s">
        <v>26</v>
      </c>
      <c r="C71" s="137" t="s">
        <v>54</v>
      </c>
      <c r="D71" s="133" t="s">
        <v>40</v>
      </c>
      <c r="E71" s="134" t="s">
        <v>55</v>
      </c>
      <c r="F71" s="133" t="s">
        <v>73</v>
      </c>
      <c r="G71" s="135" t="str">
        <f>VLOOKUP(A71,Plano_V3!$A$26:$G$764,7,0)</f>
        <v>1. Concluído</v>
      </c>
      <c r="H71" s="135" t="s">
        <v>612</v>
      </c>
      <c r="I71" s="485"/>
      <c r="J71" s="142"/>
      <c r="K71" s="142"/>
      <c r="L71" s="142"/>
      <c r="M71" s="152" t="str">
        <f>IF(VLOOKUP(A71,'Aux - pivots1'!$A:$E,3,0)=0, "",VLOOKUP(A71,'Aux - pivots1'!$A:$E,3,0))</f>
        <v/>
      </c>
      <c r="N71" s="152" t="str">
        <f>IF(VLOOKUP(A71,'Aux - pivots1'!$A:$E,4,0)=0, "",VLOOKUP(A71,'Aux - pivots1'!$A:$E,4,0))</f>
        <v/>
      </c>
      <c r="O71" s="152" t="str">
        <f>IF(VLOOKUP(A71,'Aux - pivots1'!$A:$E,5,0)=0, "",VLOOKUP(A71,'Aux - pivots1'!$A:$E,5,0))</f>
        <v/>
      </c>
      <c r="P71" s="203"/>
      <c r="Q71" s="203"/>
      <c r="R71" s="204"/>
      <c r="S71" s="328"/>
      <c r="T71" s="328"/>
      <c r="U71" s="380" t="s">
        <v>2329</v>
      </c>
      <c r="V71" s="380"/>
    </row>
    <row r="72" spans="1:22" ht="16.399999999999999" hidden="1" customHeight="1">
      <c r="A72" s="29" t="str">
        <f t="shared" si="0"/>
        <v>RESPONSIBILITY_PROCESS_RELn.a.</v>
      </c>
      <c r="B72" s="141" t="s">
        <v>26</v>
      </c>
      <c r="C72" s="137" t="s">
        <v>54</v>
      </c>
      <c r="D72" s="133" t="s">
        <v>36</v>
      </c>
      <c r="E72" s="134" t="s">
        <v>74</v>
      </c>
      <c r="F72" s="133" t="s">
        <v>38</v>
      </c>
      <c r="G72" s="135" t="str">
        <f>VLOOKUP(A72,Plano_V3!$A$26:$G$764,7,0)</f>
        <v>1. Concluído</v>
      </c>
      <c r="H72" s="135" t="s">
        <v>612</v>
      </c>
      <c r="I72" s="485"/>
      <c r="J72" s="142"/>
      <c r="K72" s="142"/>
      <c r="L72" s="142"/>
      <c r="M72" s="152" t="str">
        <f>IF(VLOOKUP(A72,'Aux - pivots1'!$A:$E,3,0)=0, "",VLOOKUP(A72,'Aux - pivots1'!$A:$E,3,0))</f>
        <v/>
      </c>
      <c r="N72" s="152" t="str">
        <f>IF(VLOOKUP(A72,'Aux - pivots1'!$A:$E,4,0)=0, "",VLOOKUP(A72,'Aux - pivots1'!$A:$E,4,0))</f>
        <v/>
      </c>
      <c r="O72" s="152" t="str">
        <f>IF(VLOOKUP(A72,'Aux - pivots1'!$A:$E,5,0)=0, "",VLOOKUP(A72,'Aux - pivots1'!$A:$E,5,0))</f>
        <v/>
      </c>
      <c r="P72" s="203"/>
      <c r="Q72" s="203"/>
      <c r="R72" s="204"/>
      <c r="S72" s="328"/>
      <c r="T72" s="328"/>
      <c r="U72" s="380" t="s">
        <v>2329</v>
      </c>
      <c r="V72" s="380"/>
    </row>
    <row r="73" spans="1:22" ht="16.399999999999999" hidden="1" customHeight="1">
      <c r="A73" s="29" t="str">
        <f t="shared" si="0"/>
        <v>RESPONSIBILITY_PROCESS_RELPROCESS_BANK_ID</v>
      </c>
      <c r="B73" s="141" t="s">
        <v>26</v>
      </c>
      <c r="C73" s="137" t="s">
        <v>54</v>
      </c>
      <c r="D73" s="133" t="s">
        <v>40</v>
      </c>
      <c r="E73" s="134" t="s">
        <v>74</v>
      </c>
      <c r="F73" s="133" t="s">
        <v>57</v>
      </c>
      <c r="G73" s="135" t="str">
        <f>VLOOKUP(A73,Plano_V3!$A$26:$G$764,7,0)</f>
        <v>1. Concluído</v>
      </c>
      <c r="H73" s="135" t="s">
        <v>612</v>
      </c>
      <c r="I73" s="485"/>
      <c r="J73" s="153"/>
      <c r="K73" s="153"/>
      <c r="L73" s="153"/>
      <c r="M73" s="152" t="str">
        <f>IF(VLOOKUP(A73,'Aux - pivots1'!$A:$E,3,0)=0, "",VLOOKUP(A73,'Aux - pivots1'!$A:$E,3,0))</f>
        <v/>
      </c>
      <c r="N73" s="152" t="str">
        <f>IF(VLOOKUP(A73,'Aux - pivots1'!$A:$E,4,0)=0, "",VLOOKUP(A73,'Aux - pivots1'!$A:$E,4,0))</f>
        <v/>
      </c>
      <c r="O73" s="152" t="str">
        <f>IF(VLOOKUP(A73,'Aux - pivots1'!$A:$E,5,0)=0, "",VLOOKUP(A73,'Aux - pivots1'!$A:$E,5,0))</f>
        <v/>
      </c>
      <c r="P73" s="203"/>
      <c r="Q73" s="203"/>
      <c r="R73" s="204"/>
      <c r="S73" s="328"/>
      <c r="T73" s="328"/>
      <c r="U73" s="380" t="s">
        <v>2329</v>
      </c>
      <c r="V73" s="380"/>
    </row>
    <row r="74" spans="1:22" ht="16.399999999999999" hidden="1" customHeight="1">
      <c r="A74" s="29" t="str">
        <f t="shared" ref="A74:A137" si="2">E74&amp;F74</f>
        <v>RESPONSIBILITY_PROCESS_RELBANK_ID</v>
      </c>
      <c r="B74" s="141" t="s">
        <v>26</v>
      </c>
      <c r="C74" s="137" t="s">
        <v>54</v>
      </c>
      <c r="D74" s="133" t="s">
        <v>40</v>
      </c>
      <c r="E74" s="134" t="s">
        <v>74</v>
      </c>
      <c r="F74" s="133" t="s">
        <v>75</v>
      </c>
      <c r="G74" s="135" t="str">
        <f>VLOOKUP(A74,Plano_V3!$A$26:$G$764,7,0)</f>
        <v>1. Concluído</v>
      </c>
      <c r="H74" s="135" t="s">
        <v>612</v>
      </c>
      <c r="I74" s="485"/>
      <c r="J74" s="153"/>
      <c r="K74" s="153"/>
      <c r="L74" s="153"/>
      <c r="M74" s="152" t="str">
        <f>IF(VLOOKUP(A74,'Aux - pivots1'!$A:$E,3,0)=0, "",VLOOKUP(A74,'Aux - pivots1'!$A:$E,3,0))</f>
        <v/>
      </c>
      <c r="N74" s="152" t="str">
        <f>IF(VLOOKUP(A74,'Aux - pivots1'!$A:$E,4,0)=0, "",VLOOKUP(A74,'Aux - pivots1'!$A:$E,4,0))</f>
        <v/>
      </c>
      <c r="O74" s="152" t="str">
        <f>IF(VLOOKUP(A74,'Aux - pivots1'!$A:$E,5,0)=0, "",VLOOKUP(A74,'Aux - pivots1'!$A:$E,5,0))</f>
        <v/>
      </c>
      <c r="P74" s="203"/>
      <c r="Q74" s="203"/>
      <c r="R74" s="204"/>
      <c r="S74" s="328"/>
      <c r="T74" s="328"/>
      <c r="U74" s="380" t="s">
        <v>2329</v>
      </c>
      <c r="V74" s="380"/>
    </row>
    <row r="75" spans="1:22" ht="16.399999999999999" hidden="1" customHeight="1">
      <c r="A75" s="29" t="str">
        <f t="shared" si="2"/>
        <v>RESPONSIBILITY_PROCESS_RELPROCESS_BRANCH_CODE</v>
      </c>
      <c r="B75" s="141" t="s">
        <v>26</v>
      </c>
      <c r="C75" s="137" t="s">
        <v>54</v>
      </c>
      <c r="D75" s="133" t="s">
        <v>40</v>
      </c>
      <c r="E75" s="134" t="s">
        <v>74</v>
      </c>
      <c r="F75" s="133" t="s">
        <v>58</v>
      </c>
      <c r="G75" s="135" t="str">
        <f>VLOOKUP(A75,Plano_V3!$A$26:$G$764,7,0)</f>
        <v>1. Concluído</v>
      </c>
      <c r="H75" s="135" t="s">
        <v>612</v>
      </c>
      <c r="I75" s="485"/>
      <c r="J75" s="153"/>
      <c r="K75" s="153"/>
      <c r="L75" s="153"/>
      <c r="M75" s="152" t="str">
        <f>IF(VLOOKUP(A75,'Aux - pivots1'!$A:$E,3,0)=0, "",VLOOKUP(A75,'Aux - pivots1'!$A:$E,3,0))</f>
        <v/>
      </c>
      <c r="N75" s="152" t="str">
        <f>IF(VLOOKUP(A75,'Aux - pivots1'!$A:$E,4,0)=0, "",VLOOKUP(A75,'Aux - pivots1'!$A:$E,4,0))</f>
        <v/>
      </c>
      <c r="O75" s="152" t="str">
        <f>IF(VLOOKUP(A75,'Aux - pivots1'!$A:$E,5,0)=0, "",VLOOKUP(A75,'Aux - pivots1'!$A:$E,5,0))</f>
        <v/>
      </c>
      <c r="P75" s="203"/>
      <c r="Q75" s="203"/>
      <c r="R75" s="204"/>
      <c r="S75" s="328"/>
      <c r="T75" s="328"/>
      <c r="U75" s="380" t="s">
        <v>2329</v>
      </c>
      <c r="V75" s="380"/>
    </row>
    <row r="76" spans="1:22" ht="16.399999999999999" hidden="1" customHeight="1">
      <c r="A76" s="29" t="str">
        <f t="shared" si="2"/>
        <v>RESPONSIBILITY_PROCESS_RELBRANCH_CODE</v>
      </c>
      <c r="B76" s="141" t="s">
        <v>26</v>
      </c>
      <c r="C76" s="137" t="s">
        <v>54</v>
      </c>
      <c r="D76" s="133" t="s">
        <v>40</v>
      </c>
      <c r="E76" s="134" t="s">
        <v>74</v>
      </c>
      <c r="F76" s="133" t="s">
        <v>76</v>
      </c>
      <c r="G76" s="135" t="str">
        <f>VLOOKUP(A76,Plano_V3!$A$26:$G$764,7,0)</f>
        <v>1. Concluído</v>
      </c>
      <c r="H76" s="135" t="s">
        <v>612</v>
      </c>
      <c r="I76" s="485"/>
      <c r="J76" s="153"/>
      <c r="K76" s="153"/>
      <c r="L76" s="153"/>
      <c r="M76" s="152" t="str">
        <f>IF(VLOOKUP(A76,'Aux - pivots1'!$A:$E,3,0)=0, "",VLOOKUP(A76,'Aux - pivots1'!$A:$E,3,0))</f>
        <v/>
      </c>
      <c r="N76" s="152" t="str">
        <f>IF(VLOOKUP(A76,'Aux - pivots1'!$A:$E,4,0)=0, "",VLOOKUP(A76,'Aux - pivots1'!$A:$E,4,0))</f>
        <v/>
      </c>
      <c r="O76" s="152" t="str">
        <f>IF(VLOOKUP(A76,'Aux - pivots1'!$A:$E,5,0)=0, "",VLOOKUP(A76,'Aux - pivots1'!$A:$E,5,0))</f>
        <v/>
      </c>
      <c r="P76" s="203"/>
      <c r="Q76" s="203"/>
      <c r="R76" s="204"/>
      <c r="S76" s="328"/>
      <c r="T76" s="328"/>
      <c r="U76" s="380" t="s">
        <v>2329</v>
      </c>
      <c r="V76" s="380"/>
    </row>
    <row r="77" spans="1:22" ht="16.399999999999999" hidden="1" customHeight="1">
      <c r="A77" s="29" t="str">
        <f t="shared" si="2"/>
        <v>RESPONSIBILITY_PROCESS_RELCONTRACT_ID</v>
      </c>
      <c r="B77" s="141" t="s">
        <v>26</v>
      </c>
      <c r="C77" s="137" t="s">
        <v>54</v>
      </c>
      <c r="D77" s="133" t="s">
        <v>40</v>
      </c>
      <c r="E77" s="134" t="s">
        <v>74</v>
      </c>
      <c r="F77" s="133" t="s">
        <v>77</v>
      </c>
      <c r="G77" s="135" t="str">
        <f>VLOOKUP(A77,Plano_V3!$A$26:$G$764,7,0)</f>
        <v>1. Concluído</v>
      </c>
      <c r="H77" s="135" t="s">
        <v>612</v>
      </c>
      <c r="I77" s="485"/>
      <c r="J77" s="153"/>
      <c r="K77" s="153"/>
      <c r="L77" s="153"/>
      <c r="M77" s="152" t="str">
        <f>IF(VLOOKUP(A77,'Aux - pivots1'!$A:$E,3,0)=0, "",VLOOKUP(A77,'Aux - pivots1'!$A:$E,3,0))</f>
        <v/>
      </c>
      <c r="N77" s="152" t="str">
        <f>IF(VLOOKUP(A77,'Aux - pivots1'!$A:$E,4,0)=0, "",VLOOKUP(A77,'Aux - pivots1'!$A:$E,4,0))</f>
        <v/>
      </c>
      <c r="O77" s="152" t="str">
        <f>IF(VLOOKUP(A77,'Aux - pivots1'!$A:$E,5,0)=0, "",VLOOKUP(A77,'Aux - pivots1'!$A:$E,5,0))</f>
        <v/>
      </c>
      <c r="P77" s="203"/>
      <c r="Q77" s="203"/>
      <c r="R77" s="204"/>
      <c r="S77" s="328"/>
      <c r="T77" s="328"/>
      <c r="U77" s="380" t="s">
        <v>2329</v>
      </c>
      <c r="V77" s="380"/>
    </row>
    <row r="78" spans="1:22" ht="16.399999999999999" hidden="1" customHeight="1">
      <c r="A78" s="29" t="str">
        <f t="shared" si="2"/>
        <v>RESPONSIBILITY_PROCESS_RELPROCESS_ACCOUNT_ID</v>
      </c>
      <c r="B78" s="141" t="s">
        <v>26</v>
      </c>
      <c r="C78" s="137" t="s">
        <v>54</v>
      </c>
      <c r="D78" s="133" t="s">
        <v>40</v>
      </c>
      <c r="E78" s="134" t="s">
        <v>74</v>
      </c>
      <c r="F78" s="133" t="s">
        <v>59</v>
      </c>
      <c r="G78" s="135" t="str">
        <f>VLOOKUP(A78,Plano_V3!$A$26:$G$764,7,0)</f>
        <v>1. Concluído</v>
      </c>
      <c r="H78" s="135" t="s">
        <v>612</v>
      </c>
      <c r="I78" s="485"/>
      <c r="J78" s="153"/>
      <c r="K78" s="153"/>
      <c r="L78" s="153"/>
      <c r="M78" s="152" t="str">
        <f>IF(VLOOKUP(A78,'Aux - pivots1'!$A:$E,3,0)=0, "",VLOOKUP(A78,'Aux - pivots1'!$A:$E,3,0))</f>
        <v/>
      </c>
      <c r="N78" s="152" t="str">
        <f>IF(VLOOKUP(A78,'Aux - pivots1'!$A:$E,4,0)=0, "",VLOOKUP(A78,'Aux - pivots1'!$A:$E,4,0))</f>
        <v/>
      </c>
      <c r="O78" s="152" t="str">
        <f>IF(VLOOKUP(A78,'Aux - pivots1'!$A:$E,5,0)=0, "",VLOOKUP(A78,'Aux - pivots1'!$A:$E,5,0))</f>
        <v/>
      </c>
      <c r="P78" s="203"/>
      <c r="Q78" s="203"/>
      <c r="R78" s="204"/>
      <c r="S78" s="328"/>
      <c r="T78" s="328"/>
      <c r="U78" s="380" t="s">
        <v>2329</v>
      </c>
      <c r="V78" s="380"/>
    </row>
    <row r="79" spans="1:22" ht="16.399999999999999" hidden="1" customHeight="1">
      <c r="A79" s="29" t="str">
        <f t="shared" si="2"/>
        <v>RESPONSIBILITY_PROCESS_RELREFERENCE_CODE</v>
      </c>
      <c r="B79" s="141" t="s">
        <v>26</v>
      </c>
      <c r="C79" s="137" t="s">
        <v>54</v>
      </c>
      <c r="D79" s="133" t="s">
        <v>40</v>
      </c>
      <c r="E79" s="134" t="s">
        <v>74</v>
      </c>
      <c r="F79" s="133" t="s">
        <v>78</v>
      </c>
      <c r="G79" s="135" t="str">
        <f>VLOOKUP(A79,Plano_V3!$A$26:$G$764,7,0)</f>
        <v>1. Concluído</v>
      </c>
      <c r="H79" s="135" t="s">
        <v>612</v>
      </c>
      <c r="I79" s="485"/>
      <c r="J79" s="153"/>
      <c r="K79" s="153"/>
      <c r="L79" s="153"/>
      <c r="M79" s="152" t="str">
        <f>IF(VLOOKUP(A79,'Aux - pivots1'!$A:$E,3,0)=0, "",VLOOKUP(A79,'Aux - pivots1'!$A:$E,3,0))</f>
        <v/>
      </c>
      <c r="N79" s="152" t="str">
        <f>IF(VLOOKUP(A79,'Aux - pivots1'!$A:$E,4,0)=0, "",VLOOKUP(A79,'Aux - pivots1'!$A:$E,4,0))</f>
        <v/>
      </c>
      <c r="O79" s="152" t="str">
        <f>IF(VLOOKUP(A79,'Aux - pivots1'!$A:$E,5,0)=0, "",VLOOKUP(A79,'Aux - pivots1'!$A:$E,5,0))</f>
        <v/>
      </c>
      <c r="P79" s="203"/>
      <c r="Q79" s="203"/>
      <c r="R79" s="204"/>
      <c r="S79" s="328"/>
      <c r="T79" s="328"/>
      <c r="U79" s="380" t="s">
        <v>2329</v>
      </c>
      <c r="V79" s="380"/>
    </row>
    <row r="80" spans="1:22" ht="16.399999999999999" hidden="1" customHeight="1">
      <c r="A80" s="29" t="str">
        <f t="shared" si="2"/>
        <v>RESPONSIBILITY_PROCESS_RELPURPOSE_CODE</v>
      </c>
      <c r="B80" s="141" t="s">
        <v>26</v>
      </c>
      <c r="C80" s="137" t="s">
        <v>54</v>
      </c>
      <c r="D80" s="133" t="s">
        <v>40</v>
      </c>
      <c r="E80" s="134" t="s">
        <v>74</v>
      </c>
      <c r="F80" s="133" t="s">
        <v>79</v>
      </c>
      <c r="G80" s="135" t="str">
        <f>VLOOKUP(A80,Plano_V3!$A$26:$G$764,7,0)</f>
        <v>1. Concluído</v>
      </c>
      <c r="H80" s="135" t="s">
        <v>612</v>
      </c>
      <c r="I80" s="485"/>
      <c r="J80" s="142"/>
      <c r="K80" s="142"/>
      <c r="L80" s="142"/>
      <c r="M80" s="152" t="str">
        <f>IF(VLOOKUP(A80,'Aux - pivots1'!$A:$E,3,0)=0, "",VLOOKUP(A80,'Aux - pivots1'!$A:$E,3,0))</f>
        <v/>
      </c>
      <c r="N80" s="152" t="str">
        <f>IF(VLOOKUP(A80,'Aux - pivots1'!$A:$E,4,0)=0, "",VLOOKUP(A80,'Aux - pivots1'!$A:$E,4,0))</f>
        <v/>
      </c>
      <c r="O80" s="152" t="str">
        <f>IF(VLOOKUP(A80,'Aux - pivots1'!$A:$E,5,0)=0, "",VLOOKUP(A80,'Aux - pivots1'!$A:$E,5,0))</f>
        <v/>
      </c>
      <c r="P80" s="203"/>
      <c r="Q80" s="203"/>
      <c r="R80" s="204"/>
      <c r="S80" s="328"/>
      <c r="T80" s="328"/>
      <c r="U80" s="380" t="s">
        <v>2329</v>
      </c>
      <c r="V80" s="380"/>
    </row>
    <row r="81" spans="1:22" ht="16.399999999999999" hidden="1" customHeight="1">
      <c r="A81" s="29" t="str">
        <f t="shared" si="2"/>
        <v>RESPONSIBILITY_PROCESS_RELINDIVIDUAL_OCCUPATION_CODE</v>
      </c>
      <c r="B81" s="141" t="s">
        <v>26</v>
      </c>
      <c r="C81" s="137" t="s">
        <v>54</v>
      </c>
      <c r="D81" s="133" t="s">
        <v>40</v>
      </c>
      <c r="E81" s="134" t="s">
        <v>74</v>
      </c>
      <c r="F81" s="133" t="s">
        <v>80</v>
      </c>
      <c r="G81" s="135" t="str">
        <f>VLOOKUP(A81,Plano_V3!$A$26:$G$764,7,0)</f>
        <v>1. Concluído</v>
      </c>
      <c r="H81" s="135" t="s">
        <v>612</v>
      </c>
      <c r="I81" s="485"/>
      <c r="J81" s="142"/>
      <c r="K81" s="142"/>
      <c r="L81" s="142"/>
      <c r="M81" s="152" t="str">
        <f>IF(VLOOKUP(A81,'Aux - pivots1'!$A:$E,3,0)=0, "",VLOOKUP(A81,'Aux - pivots1'!$A:$E,3,0))</f>
        <v/>
      </c>
      <c r="N81" s="152" t="str">
        <f>IF(VLOOKUP(A81,'Aux - pivots1'!$A:$E,4,0)=0, "",VLOOKUP(A81,'Aux - pivots1'!$A:$E,4,0))</f>
        <v/>
      </c>
      <c r="O81" s="152" t="str">
        <f>IF(VLOOKUP(A81,'Aux - pivots1'!$A:$E,5,0)=0, "",VLOOKUP(A81,'Aux - pivots1'!$A:$E,5,0))</f>
        <v/>
      </c>
      <c r="P81" s="203"/>
      <c r="Q81" s="203"/>
      <c r="R81" s="204"/>
      <c r="S81" s="328"/>
      <c r="T81" s="328"/>
      <c r="U81" s="380" t="s">
        <v>2329</v>
      </c>
      <c r="V81" s="380"/>
    </row>
    <row r="82" spans="1:22" ht="16.399999999999999" hidden="1" customHeight="1">
      <c r="A82" s="29" t="str">
        <f t="shared" si="2"/>
        <v>RESPONSIBILITY_PROCESS_RELPRODUCT_ID</v>
      </c>
      <c r="B82" s="141" t="s">
        <v>26</v>
      </c>
      <c r="C82" s="137" t="s">
        <v>54</v>
      </c>
      <c r="D82" s="133" t="s">
        <v>40</v>
      </c>
      <c r="E82" s="134" t="s">
        <v>74</v>
      </c>
      <c r="F82" s="133" t="s">
        <v>81</v>
      </c>
      <c r="G82" s="135" t="str">
        <f>VLOOKUP(A82,Plano_V3!$A$26:$G$764,7,0)</f>
        <v>1. Concluído</v>
      </c>
      <c r="H82" s="135" t="s">
        <v>612</v>
      </c>
      <c r="I82" s="485"/>
      <c r="J82" s="142"/>
      <c r="K82" s="142"/>
      <c r="L82" s="142"/>
      <c r="M82" s="152" t="str">
        <f>IF(VLOOKUP(A82,'Aux - pivots1'!$A:$E,3,0)=0, "",VLOOKUP(A82,'Aux - pivots1'!$A:$E,3,0))</f>
        <v/>
      </c>
      <c r="N82" s="152" t="str">
        <f>IF(VLOOKUP(A82,'Aux - pivots1'!$A:$E,4,0)=0, "",VLOOKUP(A82,'Aux - pivots1'!$A:$E,4,0))</f>
        <v/>
      </c>
      <c r="O82" s="152" t="str">
        <f>IF(VLOOKUP(A82,'Aux - pivots1'!$A:$E,5,0)=0, "",VLOOKUP(A82,'Aux - pivots1'!$A:$E,5,0))</f>
        <v/>
      </c>
      <c r="P82" s="203"/>
      <c r="Q82" s="203"/>
      <c r="R82" s="204"/>
      <c r="S82" s="328"/>
      <c r="T82" s="328"/>
      <c r="U82" s="380" t="s">
        <v>2329</v>
      </c>
      <c r="V82" s="380"/>
    </row>
    <row r="83" spans="1:22" ht="16.399999999999999" hidden="1" customHeight="1">
      <c r="A83" s="29" t="str">
        <f t="shared" si="2"/>
        <v>RESPONSIBILITY_PROCESS_RELcod_sit</v>
      </c>
      <c r="B83" s="141" t="s">
        <v>26</v>
      </c>
      <c r="C83" s="137" t="s">
        <v>54</v>
      </c>
      <c r="D83" s="133" t="s">
        <v>40</v>
      </c>
      <c r="E83" s="134" t="s">
        <v>74</v>
      </c>
      <c r="F83" s="133" t="s">
        <v>82</v>
      </c>
      <c r="G83" s="135" t="str">
        <f>VLOOKUP(A83,Plano_V3!$A$26:$G$764,7,0)</f>
        <v>0. Cancelado</v>
      </c>
      <c r="H83" s="135" t="s">
        <v>611</v>
      </c>
      <c r="I83" s="485"/>
      <c r="J83" s="142"/>
      <c r="K83" s="142"/>
      <c r="L83" s="142"/>
      <c r="M83" s="152" t="str">
        <f>IF(VLOOKUP(A83,'Aux - pivots1'!$A:$E,3,0)=0, "",VLOOKUP(A83,'Aux - pivots1'!$A:$E,3,0))</f>
        <v/>
      </c>
      <c r="N83" s="152" t="str">
        <f>IF(VLOOKUP(A83,'Aux - pivots1'!$A:$E,4,0)=0, "",VLOOKUP(A83,'Aux - pivots1'!$A:$E,4,0))</f>
        <v/>
      </c>
      <c r="O83" s="152" t="str">
        <f>IF(VLOOKUP(A83,'Aux - pivots1'!$A:$E,5,0)=0, "",VLOOKUP(A83,'Aux - pivots1'!$A:$E,5,0))</f>
        <v/>
      </c>
      <c r="P83" s="203"/>
      <c r="Q83" s="203"/>
      <c r="R83" s="204"/>
      <c r="S83" s="328"/>
      <c r="T83" s="328"/>
      <c r="U83" s="380" t="s">
        <v>2329</v>
      </c>
      <c r="V83" s="380"/>
    </row>
    <row r="84" spans="1:22" ht="16.399999999999999" hidden="1" customHeight="1">
      <c r="A84" s="29" t="str">
        <f t="shared" si="2"/>
        <v>RESPONSIBILITY_PROCESS_RELSUBPRODUCT_ID</v>
      </c>
      <c r="B84" s="141" t="s">
        <v>26</v>
      </c>
      <c r="C84" s="137" t="s">
        <v>54</v>
      </c>
      <c r="D84" s="133" t="s">
        <v>40</v>
      </c>
      <c r="E84" s="134" t="s">
        <v>74</v>
      </c>
      <c r="F84" s="133" t="s">
        <v>83</v>
      </c>
      <c r="G84" s="135" t="str">
        <f>VLOOKUP(A84,Plano_V3!$A$26:$G$764,7,0)</f>
        <v>1. Concluído</v>
      </c>
      <c r="H84" s="135" t="s">
        <v>612</v>
      </c>
      <c r="I84" s="485"/>
      <c r="J84" s="142"/>
      <c r="K84" s="142"/>
      <c r="L84" s="142"/>
      <c r="M84" s="152" t="str">
        <f>IF(VLOOKUP(A84,'Aux - pivots1'!$A:$E,3,0)=0, "",VLOOKUP(A84,'Aux - pivots1'!$A:$E,3,0))</f>
        <v/>
      </c>
      <c r="N84" s="152" t="str">
        <f>IF(VLOOKUP(A84,'Aux - pivots1'!$A:$E,4,0)=0, "",VLOOKUP(A84,'Aux - pivots1'!$A:$E,4,0))</f>
        <v/>
      </c>
      <c r="O84" s="152" t="str">
        <f>IF(VLOOKUP(A84,'Aux - pivots1'!$A:$E,5,0)=0, "",VLOOKUP(A84,'Aux - pivots1'!$A:$E,5,0))</f>
        <v/>
      </c>
      <c r="P84" s="203"/>
      <c r="Q84" s="203"/>
      <c r="R84" s="204"/>
      <c r="S84" s="328"/>
      <c r="T84" s="328"/>
      <c r="U84" s="380" t="s">
        <v>2329</v>
      </c>
      <c r="V84" s="380"/>
    </row>
    <row r="85" spans="1:22" ht="16.399999999999999" hidden="1" customHeight="1">
      <c r="A85" s="29" t="str">
        <f t="shared" si="2"/>
        <v>RESPONSIBILITY_PROCESS_RELPROCESS_REFERENCE_CODE</v>
      </c>
      <c r="B85" s="141" t="s">
        <v>26</v>
      </c>
      <c r="C85" s="137" t="s">
        <v>54</v>
      </c>
      <c r="D85" s="133" t="s">
        <v>40</v>
      </c>
      <c r="E85" s="134" t="s">
        <v>74</v>
      </c>
      <c r="F85" s="133" t="s">
        <v>67</v>
      </c>
      <c r="G85" s="135" t="str">
        <f>VLOOKUP(A85,Plano_V3!$A$26:$G$764,7,0)</f>
        <v>1. Concluído</v>
      </c>
      <c r="H85" s="135" t="s">
        <v>612</v>
      </c>
      <c r="I85" s="485"/>
      <c r="J85" s="142"/>
      <c r="K85" s="142"/>
      <c r="L85" s="142"/>
      <c r="M85" s="152" t="str">
        <f>IF(VLOOKUP(A85,'Aux - pivots1'!$A:$E,3,0)=0, "",VLOOKUP(A85,'Aux - pivots1'!$A:$E,3,0))</f>
        <v/>
      </c>
      <c r="N85" s="152" t="str">
        <f>IF(VLOOKUP(A85,'Aux - pivots1'!$A:$E,4,0)=0, "",VLOOKUP(A85,'Aux - pivots1'!$A:$E,4,0))</f>
        <v/>
      </c>
      <c r="O85" s="152" t="str">
        <f>IF(VLOOKUP(A85,'Aux - pivots1'!$A:$E,5,0)=0, "",VLOOKUP(A85,'Aux - pivots1'!$A:$E,5,0))</f>
        <v/>
      </c>
      <c r="P85" s="203"/>
      <c r="Q85" s="203"/>
      <c r="R85" s="204"/>
      <c r="S85" s="328"/>
      <c r="T85" s="328"/>
      <c r="U85" s="380" t="s">
        <v>2329</v>
      </c>
      <c r="V85" s="380"/>
    </row>
    <row r="86" spans="1:22" ht="16.399999999999999" hidden="1" customHeight="1">
      <c r="A86" s="29" t="str">
        <f t="shared" si="2"/>
        <v>RESPONSIBILITY_PROCESS_RELEFFECTIVE_RELATION_END_DATE</v>
      </c>
      <c r="B86" s="141" t="s">
        <v>26</v>
      </c>
      <c r="C86" s="137" t="s">
        <v>54</v>
      </c>
      <c r="D86" s="133" t="s">
        <v>40</v>
      </c>
      <c r="E86" s="134" t="s">
        <v>74</v>
      </c>
      <c r="F86" s="133" t="s">
        <v>84</v>
      </c>
      <c r="G86" s="135" t="str">
        <f>VLOOKUP(A86,Plano_V3!$A$26:$G$764,7,0)</f>
        <v>1. Concluído</v>
      </c>
      <c r="H86" s="135" t="s">
        <v>612</v>
      </c>
      <c r="I86" s="485"/>
      <c r="J86" s="142"/>
      <c r="K86" s="142"/>
      <c r="L86" s="142"/>
      <c r="M86" s="152" t="str">
        <f>IF(VLOOKUP(A86,'Aux - pivots1'!$A:$E,3,0)=0, "",VLOOKUP(A86,'Aux - pivots1'!$A:$E,3,0))</f>
        <v/>
      </c>
      <c r="N86" s="152" t="str">
        <f>IF(VLOOKUP(A86,'Aux - pivots1'!$A:$E,4,0)=0, "",VLOOKUP(A86,'Aux - pivots1'!$A:$E,4,0))</f>
        <v/>
      </c>
      <c r="O86" s="152" t="str">
        <f>IF(VLOOKUP(A86,'Aux - pivots1'!$A:$E,5,0)=0, "",VLOOKUP(A86,'Aux - pivots1'!$A:$E,5,0))</f>
        <v/>
      </c>
      <c r="P86" s="203"/>
      <c r="Q86" s="203"/>
      <c r="R86" s="204"/>
      <c r="S86" s="328"/>
      <c r="T86" s="328"/>
      <c r="U86" s="380" t="s">
        <v>2329</v>
      </c>
      <c r="V86" s="380"/>
    </row>
    <row r="87" spans="1:22" ht="16.399999999999999" hidden="1" customHeight="1">
      <c r="A87" s="29" t="str">
        <f t="shared" si="2"/>
        <v>RESPONSIBILITY_PROCESS_RELPROCESS_START_DATE</v>
      </c>
      <c r="B87" s="141" t="s">
        <v>26</v>
      </c>
      <c r="C87" s="137" t="s">
        <v>54</v>
      </c>
      <c r="D87" s="133" t="s">
        <v>40</v>
      </c>
      <c r="E87" s="134" t="s">
        <v>74</v>
      </c>
      <c r="F87" s="133" t="s">
        <v>68</v>
      </c>
      <c r="G87" s="135" t="str">
        <f>VLOOKUP(A87,Plano_V3!$A$26:$G$764,7,0)</f>
        <v>1. Concluído</v>
      </c>
      <c r="H87" s="135" t="s">
        <v>612</v>
      </c>
      <c r="I87" s="485"/>
      <c r="J87" s="142"/>
      <c r="K87" s="142"/>
      <c r="L87" s="142"/>
      <c r="M87" s="152" t="str">
        <f>IF(VLOOKUP(A87,'Aux - pivots1'!$A:$E,3,0)=0, "",VLOOKUP(A87,'Aux - pivots1'!$A:$E,3,0))</f>
        <v/>
      </c>
      <c r="N87" s="152" t="str">
        <f>IF(VLOOKUP(A87,'Aux - pivots1'!$A:$E,4,0)=0, "",VLOOKUP(A87,'Aux - pivots1'!$A:$E,4,0))</f>
        <v/>
      </c>
      <c r="O87" s="152" t="str">
        <f>IF(VLOOKUP(A87,'Aux - pivots1'!$A:$E,5,0)=0, "",VLOOKUP(A87,'Aux - pivots1'!$A:$E,5,0))</f>
        <v/>
      </c>
      <c r="P87" s="203"/>
      <c r="Q87" s="203"/>
      <c r="R87" s="204"/>
      <c r="S87" s="328"/>
      <c r="T87" s="328"/>
      <c r="U87" s="380" t="s">
        <v>2329</v>
      </c>
      <c r="V87" s="380"/>
    </row>
    <row r="88" spans="1:22" ht="16.399999999999999" hidden="1" customHeight="1">
      <c r="A88" s="29" t="str">
        <f t="shared" si="2"/>
        <v>RESPONSIBILITY_PROCESS_RELPROCESS_DUE_DATE</v>
      </c>
      <c r="B88" s="141" t="s">
        <v>26</v>
      </c>
      <c r="C88" s="137" t="s">
        <v>54</v>
      </c>
      <c r="D88" s="133" t="s">
        <v>40</v>
      </c>
      <c r="E88" s="134" t="s">
        <v>74</v>
      </c>
      <c r="F88" s="133" t="s">
        <v>69</v>
      </c>
      <c r="G88" s="135" t="str">
        <f>VLOOKUP(A88,Plano_V3!$A$26:$G$764,7,0)</f>
        <v>1. Concluído</v>
      </c>
      <c r="H88" s="135" t="s">
        <v>612</v>
      </c>
      <c r="I88" s="485"/>
      <c r="J88" s="142"/>
      <c r="K88" s="142"/>
      <c r="L88" s="142"/>
      <c r="M88" s="152" t="str">
        <f>IF(VLOOKUP(A88,'Aux - pivots1'!$A:$E,3,0)=0, "",VLOOKUP(A88,'Aux - pivots1'!$A:$E,3,0))</f>
        <v/>
      </c>
      <c r="N88" s="152" t="str">
        <f>IF(VLOOKUP(A88,'Aux - pivots1'!$A:$E,4,0)=0, "",VLOOKUP(A88,'Aux - pivots1'!$A:$E,4,0))</f>
        <v/>
      </c>
      <c r="O88" s="152" t="str">
        <f>IF(VLOOKUP(A88,'Aux - pivots1'!$A:$E,5,0)=0, "",VLOOKUP(A88,'Aux - pivots1'!$A:$E,5,0))</f>
        <v/>
      </c>
      <c r="P88" s="203"/>
      <c r="Q88" s="203"/>
      <c r="R88" s="204"/>
      <c r="S88" s="328"/>
      <c r="T88" s="328"/>
      <c r="U88" s="380" t="s">
        <v>2329</v>
      </c>
      <c r="V88" s="380"/>
    </row>
    <row r="89" spans="1:22" ht="16.399999999999999" hidden="1" customHeight="1">
      <c r="A89" s="29" t="str">
        <f t="shared" si="2"/>
        <v>RESPONSIBILITY_PROCESS_RELidetgar</v>
      </c>
      <c r="B89" s="141" t="s">
        <v>26</v>
      </c>
      <c r="C89" s="137" t="s">
        <v>54</v>
      </c>
      <c r="D89" s="133" t="s">
        <v>40</v>
      </c>
      <c r="E89" s="134" t="s">
        <v>74</v>
      </c>
      <c r="F89" s="133" t="s">
        <v>85</v>
      </c>
      <c r="G89" s="135" t="str">
        <f>VLOOKUP(A89,Plano_V3!$A$26:$G$764,7,0)</f>
        <v>0. Cancelado</v>
      </c>
      <c r="H89" s="135" t="s">
        <v>611</v>
      </c>
      <c r="I89" s="485"/>
      <c r="J89" s="142"/>
      <c r="K89" s="142"/>
      <c r="L89" s="142"/>
      <c r="M89" s="152" t="str">
        <f>IF(VLOOKUP(A89,'Aux - pivots1'!$A:$E,3,0)=0, "",VLOOKUP(A89,'Aux - pivots1'!$A:$E,3,0))</f>
        <v/>
      </c>
      <c r="N89" s="152" t="str">
        <f>IF(VLOOKUP(A89,'Aux - pivots1'!$A:$E,4,0)=0, "",VLOOKUP(A89,'Aux - pivots1'!$A:$E,4,0))</f>
        <v/>
      </c>
      <c r="O89" s="152" t="str">
        <f>IF(VLOOKUP(A89,'Aux - pivots1'!$A:$E,5,0)=0, "",VLOOKUP(A89,'Aux - pivots1'!$A:$E,5,0))</f>
        <v/>
      </c>
      <c r="P89" s="203"/>
      <c r="Q89" s="203"/>
      <c r="R89" s="204"/>
      <c r="S89" s="328"/>
      <c r="T89" s="328"/>
      <c r="U89" s="380" t="s">
        <v>2329</v>
      </c>
      <c r="V89" s="380"/>
    </row>
    <row r="90" spans="1:22" ht="16.399999999999999" hidden="1" customHeight="1">
      <c r="A90" s="29" t="str">
        <f t="shared" si="2"/>
        <v>RESPONSIBILITY_PROCESS_RELnum_prop</v>
      </c>
      <c r="B90" s="141" t="s">
        <v>26</v>
      </c>
      <c r="C90" s="137" t="s">
        <v>54</v>
      </c>
      <c r="D90" s="133" t="s">
        <v>40</v>
      </c>
      <c r="E90" s="134" t="s">
        <v>74</v>
      </c>
      <c r="F90" s="133" t="s">
        <v>86</v>
      </c>
      <c r="G90" s="135" t="str">
        <f>VLOOKUP(A90,Plano_V3!$A$26:$G$764,7,0)</f>
        <v>0. Cancelado</v>
      </c>
      <c r="H90" s="135" t="s">
        <v>611</v>
      </c>
      <c r="I90" s="485"/>
      <c r="J90" s="142"/>
      <c r="K90" s="142"/>
      <c r="L90" s="142"/>
      <c r="M90" s="152" t="str">
        <f>IF(VLOOKUP(A90,'Aux - pivots1'!$A:$E,3,0)=0, "",VLOOKUP(A90,'Aux - pivots1'!$A:$E,3,0))</f>
        <v/>
      </c>
      <c r="N90" s="152" t="str">
        <f>IF(VLOOKUP(A90,'Aux - pivots1'!$A:$E,4,0)=0, "",VLOOKUP(A90,'Aux - pivots1'!$A:$E,4,0))</f>
        <v/>
      </c>
      <c r="O90" s="152" t="str">
        <f>IF(VLOOKUP(A90,'Aux - pivots1'!$A:$E,5,0)=0, "",VLOOKUP(A90,'Aux - pivots1'!$A:$E,5,0))</f>
        <v/>
      </c>
      <c r="P90" s="203"/>
      <c r="Q90" s="203"/>
      <c r="R90" s="204"/>
      <c r="S90" s="328"/>
      <c r="T90" s="328"/>
      <c r="U90" s="380" t="s">
        <v>2329</v>
      </c>
      <c r="V90" s="380"/>
    </row>
    <row r="91" spans="1:22" ht="16.399999999999999" hidden="1" customHeight="1">
      <c r="A91" s="29" t="str">
        <f t="shared" si="2"/>
        <v>RESPONSIBILITY_PROCESS_RELSOURCE_CODE</v>
      </c>
      <c r="B91" s="141" t="s">
        <v>26</v>
      </c>
      <c r="C91" s="137" t="s">
        <v>54</v>
      </c>
      <c r="D91" s="133" t="s">
        <v>40</v>
      </c>
      <c r="E91" s="134" t="s">
        <v>74</v>
      </c>
      <c r="F91" s="133" t="s">
        <v>87</v>
      </c>
      <c r="G91" s="135" t="str">
        <f>VLOOKUP(A91,Plano_V3!$A$26:$G$764,7,0)</f>
        <v>1. Concluído</v>
      </c>
      <c r="H91" s="135" t="s">
        <v>612</v>
      </c>
      <c r="I91" s="485"/>
      <c r="J91" s="142"/>
      <c r="K91" s="142"/>
      <c r="L91" s="142"/>
      <c r="M91" s="152" t="str">
        <f>IF(VLOOKUP(A91,'Aux - pivots1'!$A:$E,3,0)=0, "",VLOOKUP(A91,'Aux - pivots1'!$A:$E,3,0))</f>
        <v/>
      </c>
      <c r="N91" s="152" t="str">
        <f>IF(VLOOKUP(A91,'Aux - pivots1'!$A:$E,4,0)=0, "",VLOOKUP(A91,'Aux - pivots1'!$A:$E,4,0))</f>
        <v/>
      </c>
      <c r="O91" s="152" t="str">
        <f>IF(VLOOKUP(A91,'Aux - pivots1'!$A:$E,5,0)=0, "",VLOOKUP(A91,'Aux - pivots1'!$A:$E,5,0))</f>
        <v/>
      </c>
      <c r="P91" s="203"/>
      <c r="Q91" s="203"/>
      <c r="R91" s="204"/>
      <c r="S91" s="328"/>
      <c r="T91" s="328"/>
      <c r="U91" s="380" t="s">
        <v>2329</v>
      </c>
      <c r="V91" s="380"/>
    </row>
    <row r="92" spans="1:22" ht="16.399999999999999" hidden="1" customHeight="1">
      <c r="A92" s="29" t="str">
        <f t="shared" si="2"/>
        <v>RESPONSIBILITY_PROCESS_RELDATA_DATE_PART</v>
      </c>
      <c r="B92" s="141" t="s">
        <v>26</v>
      </c>
      <c r="C92" s="137" t="s">
        <v>54</v>
      </c>
      <c r="D92" s="133" t="s">
        <v>40</v>
      </c>
      <c r="E92" s="134" t="s">
        <v>74</v>
      </c>
      <c r="F92" s="133" t="s">
        <v>73</v>
      </c>
      <c r="G92" s="135" t="str">
        <f>VLOOKUP(A92,Plano_V3!$A$26:$G$764,7,0)</f>
        <v>1. Concluído</v>
      </c>
      <c r="H92" s="135" t="s">
        <v>612</v>
      </c>
      <c r="I92" s="485"/>
      <c r="J92" s="142"/>
      <c r="K92" s="142"/>
      <c r="L92" s="142"/>
      <c r="M92" s="152" t="str">
        <f>IF(VLOOKUP(A92,'Aux - pivots1'!$A:$E,3,0)=0, "",VLOOKUP(A92,'Aux - pivots1'!$A:$E,3,0))</f>
        <v/>
      </c>
      <c r="N92" s="152" t="str">
        <f>IF(VLOOKUP(A92,'Aux - pivots1'!$A:$E,4,0)=0, "",VLOOKUP(A92,'Aux - pivots1'!$A:$E,4,0))</f>
        <v/>
      </c>
      <c r="O92" s="152" t="str">
        <f>IF(VLOOKUP(A92,'Aux - pivots1'!$A:$E,5,0)=0, "",VLOOKUP(A92,'Aux - pivots1'!$A:$E,5,0))</f>
        <v/>
      </c>
      <c r="P92" s="203"/>
      <c r="Q92" s="203"/>
      <c r="R92" s="204"/>
      <c r="S92" s="328"/>
      <c r="T92" s="328"/>
      <c r="U92" s="380" t="s">
        <v>2329</v>
      </c>
      <c r="V92" s="380"/>
    </row>
    <row r="93" spans="1:22" ht="16.399999999999999" hidden="1" customHeight="1">
      <c r="A93" s="29" t="str">
        <f t="shared" si="2"/>
        <v>PROCESS_PROPERTY_RELn.a.</v>
      </c>
      <c r="B93" s="141" t="s">
        <v>26</v>
      </c>
      <c r="C93" s="137" t="s">
        <v>54</v>
      </c>
      <c r="D93" s="133" t="s">
        <v>36</v>
      </c>
      <c r="E93" s="134" t="s">
        <v>88</v>
      </c>
      <c r="F93" s="133" t="s">
        <v>38</v>
      </c>
      <c r="G93" s="135" t="str">
        <f>VLOOKUP(A93,Plano_V3!$A$26:$G$764,7,0)</f>
        <v>1. Concluído</v>
      </c>
      <c r="H93" s="135" t="s">
        <v>612</v>
      </c>
      <c r="I93" s="485"/>
      <c r="J93" s="142"/>
      <c r="K93" s="142"/>
      <c r="L93" s="142"/>
      <c r="M93" s="152" t="str">
        <f>IF(VLOOKUP(A93,'Aux - pivots1'!$A:$E,3,0)=0, "",VLOOKUP(A93,'Aux - pivots1'!$A:$E,3,0))</f>
        <v/>
      </c>
      <c r="N93" s="152" t="str">
        <f>IF(VLOOKUP(A93,'Aux - pivots1'!$A:$E,4,0)=0, "",VLOOKUP(A93,'Aux - pivots1'!$A:$E,4,0))</f>
        <v/>
      </c>
      <c r="O93" s="152" t="str">
        <f>IF(VLOOKUP(A93,'Aux - pivots1'!$A:$E,5,0)=0, "",VLOOKUP(A93,'Aux - pivots1'!$A:$E,5,0))</f>
        <v/>
      </c>
      <c r="P93" s="203"/>
      <c r="Q93" s="203"/>
      <c r="R93" s="204"/>
      <c r="S93" s="328"/>
      <c r="T93" s="328"/>
      <c r="U93" s="380" t="s">
        <v>2329</v>
      </c>
      <c r="V93" s="380"/>
    </row>
    <row r="94" spans="1:22" ht="16.399999999999999" hidden="1" customHeight="1">
      <c r="A94" s="29" t="str">
        <f t="shared" si="2"/>
        <v>PROCESS_PROPERTY_RELPROPERTY_BANK_ID</v>
      </c>
      <c r="B94" s="141" t="s">
        <v>26</v>
      </c>
      <c r="C94" s="137" t="s">
        <v>54</v>
      </c>
      <c r="D94" s="133" t="s">
        <v>40</v>
      </c>
      <c r="E94" s="134" t="s">
        <v>88</v>
      </c>
      <c r="F94" s="133" t="s">
        <v>41</v>
      </c>
      <c r="G94" s="135" t="str">
        <f>VLOOKUP(A94,Plano_V3!$A$26:$G$764,7,0)</f>
        <v>1. Concluído</v>
      </c>
      <c r="H94" s="135" t="s">
        <v>612</v>
      </c>
      <c r="I94" s="485"/>
      <c r="J94" s="153"/>
      <c r="K94" s="153"/>
      <c r="L94" s="153"/>
      <c r="M94" s="152" t="str">
        <f>IF(VLOOKUP(A94,'Aux - pivots1'!$A:$E,3,0)=0, "",VLOOKUP(A94,'Aux - pivots1'!$A:$E,3,0))</f>
        <v/>
      </c>
      <c r="N94" s="152" t="str">
        <f>IF(VLOOKUP(A94,'Aux - pivots1'!$A:$E,4,0)=0, "",VLOOKUP(A94,'Aux - pivots1'!$A:$E,4,0))</f>
        <v/>
      </c>
      <c r="O94" s="152" t="str">
        <f>IF(VLOOKUP(A94,'Aux - pivots1'!$A:$E,5,0)=0, "",VLOOKUP(A94,'Aux - pivots1'!$A:$E,5,0))</f>
        <v/>
      </c>
      <c r="P94" s="203"/>
      <c r="Q94" s="203"/>
      <c r="R94" s="204"/>
      <c r="S94" s="328"/>
      <c r="T94" s="328"/>
      <c r="U94" s="380" t="s">
        <v>2329</v>
      </c>
      <c r="V94" s="380"/>
    </row>
    <row r="95" spans="1:22" ht="16.399999999999999" hidden="1" customHeight="1">
      <c r="A95" s="29" t="str">
        <f t="shared" si="2"/>
        <v>PROCESS_PROPERTY_RELPROCESS_BANK_ID</v>
      </c>
      <c r="B95" s="141" t="s">
        <v>26</v>
      </c>
      <c r="C95" s="137" t="s">
        <v>54</v>
      </c>
      <c r="D95" s="133" t="s">
        <v>40</v>
      </c>
      <c r="E95" s="134" t="s">
        <v>88</v>
      </c>
      <c r="F95" s="133" t="s">
        <v>57</v>
      </c>
      <c r="G95" s="135" t="str">
        <f>VLOOKUP(A95,Plano_V3!$A$26:$G$764,7,0)</f>
        <v>1. Concluído</v>
      </c>
      <c r="H95" s="135" t="s">
        <v>612</v>
      </c>
      <c r="I95" s="485"/>
      <c r="J95" s="153"/>
      <c r="K95" s="153"/>
      <c r="L95" s="153"/>
      <c r="M95" s="152" t="str">
        <f>IF(VLOOKUP(A95,'Aux - pivots1'!$A:$E,3,0)=0, "",VLOOKUP(A95,'Aux - pivots1'!$A:$E,3,0))</f>
        <v/>
      </c>
      <c r="N95" s="152" t="str">
        <f>IF(VLOOKUP(A95,'Aux - pivots1'!$A:$E,4,0)=0, "",VLOOKUP(A95,'Aux - pivots1'!$A:$E,4,0))</f>
        <v/>
      </c>
      <c r="O95" s="152" t="str">
        <f>IF(VLOOKUP(A95,'Aux - pivots1'!$A:$E,5,0)=0, "",VLOOKUP(A95,'Aux - pivots1'!$A:$E,5,0))</f>
        <v/>
      </c>
      <c r="P95" s="203"/>
      <c r="Q95" s="203"/>
      <c r="R95" s="204"/>
      <c r="S95" s="328"/>
      <c r="T95" s="328"/>
      <c r="U95" s="380" t="s">
        <v>2329</v>
      </c>
      <c r="V95" s="380"/>
    </row>
    <row r="96" spans="1:22" ht="16.399999999999999" hidden="1" customHeight="1">
      <c r="A96" s="29" t="str">
        <f t="shared" si="2"/>
        <v>PROCESS_PROPERTY_RELPROPERTY_BRANCH_CODE</v>
      </c>
      <c r="B96" s="141" t="s">
        <v>26</v>
      </c>
      <c r="C96" s="137" t="s">
        <v>54</v>
      </c>
      <c r="D96" s="133" t="s">
        <v>40</v>
      </c>
      <c r="E96" s="134" t="s">
        <v>88</v>
      </c>
      <c r="F96" s="133" t="s">
        <v>43</v>
      </c>
      <c r="G96" s="135" t="str">
        <f>VLOOKUP(A96,Plano_V3!$A$26:$G$764,7,0)</f>
        <v>1. Concluído</v>
      </c>
      <c r="H96" s="135" t="s">
        <v>612</v>
      </c>
      <c r="I96" s="485"/>
      <c r="J96" s="153"/>
      <c r="K96" s="153"/>
      <c r="L96" s="153"/>
      <c r="M96" s="152" t="str">
        <f>IF(VLOOKUP(A96,'Aux - pivots1'!$A:$E,3,0)=0, "",VLOOKUP(A96,'Aux - pivots1'!$A:$E,3,0))</f>
        <v/>
      </c>
      <c r="N96" s="152" t="str">
        <f>IF(VLOOKUP(A96,'Aux - pivots1'!$A:$E,4,0)=0, "",VLOOKUP(A96,'Aux - pivots1'!$A:$E,4,0))</f>
        <v/>
      </c>
      <c r="O96" s="152" t="str">
        <f>IF(VLOOKUP(A96,'Aux - pivots1'!$A:$E,5,0)=0, "",VLOOKUP(A96,'Aux - pivots1'!$A:$E,5,0))</f>
        <v/>
      </c>
      <c r="P96" s="203"/>
      <c r="Q96" s="203"/>
      <c r="R96" s="204"/>
      <c r="S96" s="328"/>
      <c r="T96" s="328"/>
      <c r="U96" s="380" t="s">
        <v>2329</v>
      </c>
      <c r="V96" s="380"/>
    </row>
    <row r="97" spans="1:22" ht="16.399999999999999" hidden="1" customHeight="1">
      <c r="A97" s="29" t="str">
        <f t="shared" si="2"/>
        <v>PROCESS_PROPERTY_RELPROCESS_BRANCH_CODE</v>
      </c>
      <c r="B97" s="141" t="s">
        <v>26</v>
      </c>
      <c r="C97" s="137" t="s">
        <v>54</v>
      </c>
      <c r="D97" s="133" t="s">
        <v>40</v>
      </c>
      <c r="E97" s="134" t="s">
        <v>88</v>
      </c>
      <c r="F97" s="133" t="s">
        <v>58</v>
      </c>
      <c r="G97" s="135" t="str">
        <f>VLOOKUP(A97,Plano_V3!$A$26:$G$764,7,0)</f>
        <v>1. Concluído</v>
      </c>
      <c r="H97" s="135" t="s">
        <v>612</v>
      </c>
      <c r="I97" s="485"/>
      <c r="J97" s="153"/>
      <c r="K97" s="153"/>
      <c r="L97" s="153"/>
      <c r="M97" s="152" t="str">
        <f>IF(VLOOKUP(A97,'Aux - pivots1'!$A:$E,3,0)=0, "",VLOOKUP(A97,'Aux - pivots1'!$A:$E,3,0))</f>
        <v/>
      </c>
      <c r="N97" s="152" t="str">
        <f>IF(VLOOKUP(A97,'Aux - pivots1'!$A:$E,4,0)=0, "",VLOOKUP(A97,'Aux - pivots1'!$A:$E,4,0))</f>
        <v/>
      </c>
      <c r="O97" s="152" t="str">
        <f>IF(VLOOKUP(A97,'Aux - pivots1'!$A:$E,5,0)=0, "",VLOOKUP(A97,'Aux - pivots1'!$A:$E,5,0))</f>
        <v/>
      </c>
      <c r="P97" s="203"/>
      <c r="Q97" s="203"/>
      <c r="R97" s="204"/>
      <c r="S97" s="328"/>
      <c r="T97" s="328"/>
      <c r="U97" s="380" t="s">
        <v>2329</v>
      </c>
      <c r="V97" s="380"/>
    </row>
    <row r="98" spans="1:22" ht="16.399999999999999" hidden="1" customHeight="1">
      <c r="A98" s="29" t="str">
        <f t="shared" si="2"/>
        <v>PROCESS_PROPERTY_RELPROPERTY_CONTRACT_ID</v>
      </c>
      <c r="B98" s="141" t="s">
        <v>26</v>
      </c>
      <c r="C98" s="137" t="s">
        <v>54</v>
      </c>
      <c r="D98" s="133" t="s">
        <v>40</v>
      </c>
      <c r="E98" s="134" t="s">
        <v>88</v>
      </c>
      <c r="F98" s="133" t="s">
        <v>44</v>
      </c>
      <c r="G98" s="135" t="str">
        <f>VLOOKUP(A98,Plano_V3!$A$26:$G$764,7,0)</f>
        <v>1. Concluído</v>
      </c>
      <c r="H98" s="135" t="s">
        <v>612</v>
      </c>
      <c r="I98" s="485"/>
      <c r="J98" s="153"/>
      <c r="K98" s="153"/>
      <c r="L98" s="153"/>
      <c r="M98" s="152" t="str">
        <f>IF(VLOOKUP(A98,'Aux - pivots1'!$A:$E,3,0)=0, "",VLOOKUP(A98,'Aux - pivots1'!$A:$E,3,0))</f>
        <v/>
      </c>
      <c r="N98" s="152" t="str">
        <f>IF(VLOOKUP(A98,'Aux - pivots1'!$A:$E,4,0)=0, "",VLOOKUP(A98,'Aux - pivots1'!$A:$E,4,0))</f>
        <v/>
      </c>
      <c r="O98" s="152" t="str">
        <f>IF(VLOOKUP(A98,'Aux - pivots1'!$A:$E,5,0)=0, "",VLOOKUP(A98,'Aux - pivots1'!$A:$E,5,0))</f>
        <v/>
      </c>
      <c r="P98" s="203"/>
      <c r="Q98" s="203"/>
      <c r="R98" s="204"/>
      <c r="S98" s="328"/>
      <c r="T98" s="328"/>
      <c r="U98" s="380" t="s">
        <v>2329</v>
      </c>
      <c r="V98" s="380"/>
    </row>
    <row r="99" spans="1:22" ht="16.399999999999999" hidden="1" customHeight="1">
      <c r="A99" s="29" t="str">
        <f t="shared" si="2"/>
        <v>PROCESS_PROPERTY_RELPROCESS_ACCOUNT_ID</v>
      </c>
      <c r="B99" s="141" t="s">
        <v>26</v>
      </c>
      <c r="C99" s="137" t="s">
        <v>54</v>
      </c>
      <c r="D99" s="133" t="s">
        <v>40</v>
      </c>
      <c r="E99" s="134" t="s">
        <v>88</v>
      </c>
      <c r="F99" s="133" t="s">
        <v>59</v>
      </c>
      <c r="G99" s="135" t="str">
        <f>VLOOKUP(A99,Plano_V3!$A$26:$G$764,7,0)</f>
        <v>1. Concluído</v>
      </c>
      <c r="H99" s="135" t="s">
        <v>612</v>
      </c>
      <c r="I99" s="485"/>
      <c r="J99" s="153"/>
      <c r="K99" s="153"/>
      <c r="L99" s="153"/>
      <c r="M99" s="152" t="str">
        <f>IF(VLOOKUP(A99,'Aux - pivots1'!$A:$E,3,0)=0, "",VLOOKUP(A99,'Aux - pivots1'!$A:$E,3,0))</f>
        <v/>
      </c>
      <c r="N99" s="152" t="str">
        <f>IF(VLOOKUP(A99,'Aux - pivots1'!$A:$E,4,0)=0, "",VLOOKUP(A99,'Aux - pivots1'!$A:$E,4,0))</f>
        <v/>
      </c>
      <c r="O99" s="152" t="str">
        <f>IF(VLOOKUP(A99,'Aux - pivots1'!$A:$E,5,0)=0, "",VLOOKUP(A99,'Aux - pivots1'!$A:$E,5,0))</f>
        <v/>
      </c>
      <c r="P99" s="203"/>
      <c r="Q99" s="203"/>
      <c r="R99" s="204"/>
      <c r="S99" s="328"/>
      <c r="T99" s="328"/>
      <c r="U99" s="380" t="s">
        <v>2329</v>
      </c>
      <c r="V99" s="380"/>
    </row>
    <row r="100" spans="1:22" ht="16.399999999999999" hidden="1" customHeight="1">
      <c r="A100" s="29" t="str">
        <f t="shared" si="2"/>
        <v>PROCESS_PROPERTY_RELPROPERTY_REFERENCE_CODE</v>
      </c>
      <c r="B100" s="141" t="s">
        <v>26</v>
      </c>
      <c r="C100" s="137" t="s">
        <v>54</v>
      </c>
      <c r="D100" s="133" t="s">
        <v>40</v>
      </c>
      <c r="E100" s="134" t="s">
        <v>88</v>
      </c>
      <c r="F100" s="133" t="s">
        <v>45</v>
      </c>
      <c r="G100" s="135" t="str">
        <f>VLOOKUP(A100,Plano_V3!$A$26:$G$764,7,0)</f>
        <v>1. Concluído</v>
      </c>
      <c r="H100" s="135" t="s">
        <v>612</v>
      </c>
      <c r="I100" s="485"/>
      <c r="J100" s="153"/>
      <c r="K100" s="153"/>
      <c r="L100" s="153"/>
      <c r="M100" s="152" t="str">
        <f>IF(VLOOKUP(A100,'Aux - pivots1'!$A:$E,3,0)=0, "",VLOOKUP(A100,'Aux - pivots1'!$A:$E,3,0))</f>
        <v/>
      </c>
      <c r="N100" s="152" t="str">
        <f>IF(VLOOKUP(A100,'Aux - pivots1'!$A:$E,4,0)=0, "",VLOOKUP(A100,'Aux - pivots1'!$A:$E,4,0))</f>
        <v/>
      </c>
      <c r="O100" s="152" t="str">
        <f>IF(VLOOKUP(A100,'Aux - pivots1'!$A:$E,5,0)=0, "",VLOOKUP(A100,'Aux - pivots1'!$A:$E,5,0))</f>
        <v/>
      </c>
      <c r="P100" s="203"/>
      <c r="Q100" s="203"/>
      <c r="R100" s="204"/>
      <c r="S100" s="328"/>
      <c r="T100" s="328"/>
      <c r="U100" s="380" t="s">
        <v>2329</v>
      </c>
      <c r="V100" s="380"/>
    </row>
    <row r="101" spans="1:22" ht="16.399999999999999" hidden="1" customHeight="1">
      <c r="A101" s="29" t="str">
        <f t="shared" si="2"/>
        <v>PROCESS_PROPERTY_RELPROCESS_REFERENCE_CODE</v>
      </c>
      <c r="B101" s="141" t="s">
        <v>26</v>
      </c>
      <c r="C101" s="137" t="s">
        <v>54</v>
      </c>
      <c r="D101" s="133" t="s">
        <v>40</v>
      </c>
      <c r="E101" s="134" t="s">
        <v>88</v>
      </c>
      <c r="F101" s="133" t="s">
        <v>67</v>
      </c>
      <c r="G101" s="135" t="str">
        <f>VLOOKUP(A101,Plano_V3!$A$26:$G$764,7,0)</f>
        <v>1. Concluído</v>
      </c>
      <c r="H101" s="135" t="s">
        <v>612</v>
      </c>
      <c r="I101" s="485"/>
      <c r="J101" s="142"/>
      <c r="K101" s="142"/>
      <c r="L101" s="142"/>
      <c r="M101" s="152" t="str">
        <f>IF(VLOOKUP(A101,'Aux - pivots1'!$A:$E,3,0)=0, "",VLOOKUP(A101,'Aux - pivots1'!$A:$E,3,0))</f>
        <v/>
      </c>
      <c r="N101" s="152" t="str">
        <f>IF(VLOOKUP(A101,'Aux - pivots1'!$A:$E,4,0)=0, "",VLOOKUP(A101,'Aux - pivots1'!$A:$E,4,0))</f>
        <v/>
      </c>
      <c r="O101" s="152" t="str">
        <f>IF(VLOOKUP(A101,'Aux - pivots1'!$A:$E,5,0)=0, "",VLOOKUP(A101,'Aux - pivots1'!$A:$E,5,0))</f>
        <v/>
      </c>
      <c r="P101" s="203"/>
      <c r="Q101" s="203"/>
      <c r="R101" s="204"/>
      <c r="S101" s="328"/>
      <c r="T101" s="328"/>
      <c r="U101" s="380" t="s">
        <v>2329</v>
      </c>
      <c r="V101" s="380"/>
    </row>
    <row r="102" spans="1:22" ht="16.399999999999999" hidden="1" customHeight="1">
      <c r="A102" s="29" t="str">
        <f t="shared" si="2"/>
        <v>PROCESS_PROPERTY_RELdata_assc</v>
      </c>
      <c r="B102" s="141" t="s">
        <v>26</v>
      </c>
      <c r="C102" s="137" t="s">
        <v>54</v>
      </c>
      <c r="D102" s="133" t="s">
        <v>40</v>
      </c>
      <c r="E102" s="134" t="s">
        <v>88</v>
      </c>
      <c r="F102" s="133" t="s">
        <v>89</v>
      </c>
      <c r="G102" s="135" t="str">
        <f>VLOOKUP(A102,Plano_V3!$A$26:$G$764,7,0)</f>
        <v>0. Cancelado</v>
      </c>
      <c r="H102" s="135" t="s">
        <v>611</v>
      </c>
      <c r="I102" s="485"/>
      <c r="J102" s="142"/>
      <c r="K102" s="142"/>
      <c r="L102" s="142"/>
      <c r="M102" s="152" t="str">
        <f>IF(VLOOKUP(A102,'Aux - pivots1'!$A:$E,3,0)=0, "",VLOOKUP(A102,'Aux - pivots1'!$A:$E,3,0))</f>
        <v/>
      </c>
      <c r="N102" s="152" t="str">
        <f>IF(VLOOKUP(A102,'Aux - pivots1'!$A:$E,4,0)=0, "",VLOOKUP(A102,'Aux - pivots1'!$A:$E,4,0))</f>
        <v/>
      </c>
      <c r="O102" s="152" t="str">
        <f>IF(VLOOKUP(A102,'Aux - pivots1'!$A:$E,5,0)=0, "",VLOOKUP(A102,'Aux - pivots1'!$A:$E,5,0))</f>
        <v/>
      </c>
      <c r="P102" s="203"/>
      <c r="Q102" s="203"/>
      <c r="R102" s="204"/>
      <c r="S102" s="328"/>
      <c r="T102" s="328"/>
      <c r="U102" s="380" t="s">
        <v>2329</v>
      </c>
      <c r="V102" s="380"/>
    </row>
    <row r="103" spans="1:22" ht="16.399999999999999" hidden="1" customHeight="1">
      <c r="A103" s="29" t="str">
        <f t="shared" si="2"/>
        <v>PROCESS_PROPERTY_RELSEIZED_PROPERTY_IND</v>
      </c>
      <c r="B103" s="141" t="s">
        <v>26</v>
      </c>
      <c r="C103" s="137" t="s">
        <v>54</v>
      </c>
      <c r="D103" s="133" t="s">
        <v>40</v>
      </c>
      <c r="E103" s="134" t="s">
        <v>88</v>
      </c>
      <c r="F103" s="133" t="s">
        <v>90</v>
      </c>
      <c r="G103" s="135" t="str">
        <f>VLOOKUP(A103,Plano_V3!$A$26:$G$764,7,0)</f>
        <v>1. Concluído</v>
      </c>
      <c r="H103" s="135" t="s">
        <v>612</v>
      </c>
      <c r="I103" s="485"/>
      <c r="J103" s="153"/>
      <c r="K103" s="153"/>
      <c r="L103" s="153"/>
      <c r="M103" s="152" t="str">
        <f>IF(VLOOKUP(A103,'Aux - pivots1'!$A:$E,3,0)=0, "",VLOOKUP(A103,'Aux - pivots1'!$A:$E,3,0))</f>
        <v/>
      </c>
      <c r="N103" s="152" t="str">
        <f>IF(VLOOKUP(A103,'Aux - pivots1'!$A:$E,4,0)=0, "",VLOOKUP(A103,'Aux - pivots1'!$A:$E,4,0))</f>
        <v/>
      </c>
      <c r="O103" s="152" t="str">
        <f>IF(VLOOKUP(A103,'Aux - pivots1'!$A:$E,5,0)=0, "",VLOOKUP(A103,'Aux - pivots1'!$A:$E,5,0))</f>
        <v/>
      </c>
      <c r="P103" s="203"/>
      <c r="Q103" s="203"/>
      <c r="R103" s="204"/>
      <c r="S103" s="328"/>
      <c r="T103" s="328"/>
      <c r="U103" s="380" t="s">
        <v>2329</v>
      </c>
      <c r="V103" s="380"/>
    </row>
    <row r="104" spans="1:22" ht="16.399999999999999" hidden="1" customHeight="1">
      <c r="A104" s="29" t="str">
        <f t="shared" si="2"/>
        <v>PROCESS_PROPERTY_RELCOLLATERAL_PROPERTY_IND</v>
      </c>
      <c r="B104" s="141" t="s">
        <v>26</v>
      </c>
      <c r="C104" s="137" t="s">
        <v>54</v>
      </c>
      <c r="D104" s="133" t="s">
        <v>40</v>
      </c>
      <c r="E104" s="134" t="s">
        <v>88</v>
      </c>
      <c r="F104" s="133" t="s">
        <v>91</v>
      </c>
      <c r="G104" s="135" t="str">
        <f>VLOOKUP(A104,Plano_V3!$A$26:$G$764,7,0)</f>
        <v>1. Concluído</v>
      </c>
      <c r="H104" s="135" t="s">
        <v>612</v>
      </c>
      <c r="I104" s="485"/>
      <c r="J104" s="153"/>
      <c r="K104" s="153"/>
      <c r="L104" s="153"/>
      <c r="M104" s="152" t="str">
        <f>IF(VLOOKUP(A104,'Aux - pivots1'!$A:$E,3,0)=0, "",VLOOKUP(A104,'Aux - pivots1'!$A:$E,3,0))</f>
        <v/>
      </c>
      <c r="N104" s="152" t="str">
        <f>IF(VLOOKUP(A104,'Aux - pivots1'!$A:$E,4,0)=0, "",VLOOKUP(A104,'Aux - pivots1'!$A:$E,4,0))</f>
        <v/>
      </c>
      <c r="O104" s="152" t="str">
        <f>IF(VLOOKUP(A104,'Aux - pivots1'!$A:$E,5,0)=0, "",VLOOKUP(A104,'Aux - pivots1'!$A:$E,5,0))</f>
        <v/>
      </c>
      <c r="P104" s="203"/>
      <c r="Q104" s="203"/>
      <c r="R104" s="204"/>
      <c r="S104" s="328"/>
      <c r="T104" s="328"/>
      <c r="U104" s="380" t="s">
        <v>2329</v>
      </c>
      <c r="V104" s="380"/>
    </row>
    <row r="105" spans="1:22" ht="16.399999999999999" hidden="1" customHeight="1">
      <c r="A105" s="29" t="str">
        <f t="shared" si="2"/>
        <v>PROCESS_PROPERTY_RELFINANCED_PROPERTY_IND</v>
      </c>
      <c r="B105" s="141" t="s">
        <v>26</v>
      </c>
      <c r="C105" s="137" t="s">
        <v>54</v>
      </c>
      <c r="D105" s="133" t="s">
        <v>40</v>
      </c>
      <c r="E105" s="134" t="s">
        <v>88</v>
      </c>
      <c r="F105" s="133" t="s">
        <v>92</v>
      </c>
      <c r="G105" s="135" t="str">
        <f>VLOOKUP(A105,Plano_V3!$A$26:$G$764,7,0)</f>
        <v>1. Concluído</v>
      </c>
      <c r="H105" s="135" t="s">
        <v>612</v>
      </c>
      <c r="I105" s="485"/>
      <c r="J105" s="153"/>
      <c r="K105" s="153"/>
      <c r="L105" s="153"/>
      <c r="M105" s="152" t="str">
        <f>IF(VLOOKUP(A105,'Aux - pivots1'!$A:$E,3,0)=0, "",VLOOKUP(A105,'Aux - pivots1'!$A:$E,3,0))</f>
        <v/>
      </c>
      <c r="N105" s="152" t="str">
        <f>IF(VLOOKUP(A105,'Aux - pivots1'!$A:$E,4,0)=0, "",VLOOKUP(A105,'Aux - pivots1'!$A:$E,4,0))</f>
        <v/>
      </c>
      <c r="O105" s="152" t="str">
        <f>IF(VLOOKUP(A105,'Aux - pivots1'!$A:$E,5,0)=0, "",VLOOKUP(A105,'Aux - pivots1'!$A:$E,5,0))</f>
        <v/>
      </c>
      <c r="P105" s="203"/>
      <c r="Q105" s="203"/>
      <c r="R105" s="204"/>
      <c r="S105" s="328"/>
      <c r="T105" s="328"/>
      <c r="U105" s="380" t="s">
        <v>2329</v>
      </c>
      <c r="V105" s="380"/>
    </row>
    <row r="106" spans="1:22" ht="16.399999999999999" hidden="1" customHeight="1">
      <c r="A106" s="29" t="str">
        <f t="shared" si="2"/>
        <v>PROCESS_PROPERTY_RELOWNED_PROPERTY_IND</v>
      </c>
      <c r="B106" s="141" t="s">
        <v>26</v>
      </c>
      <c r="C106" s="137" t="s">
        <v>54</v>
      </c>
      <c r="D106" s="133" t="s">
        <v>40</v>
      </c>
      <c r="E106" s="134" t="s">
        <v>88</v>
      </c>
      <c r="F106" s="133" t="s">
        <v>93</v>
      </c>
      <c r="G106" s="135" t="str">
        <f>VLOOKUP(A106,Plano_V3!$A$26:$G$764,7,0)</f>
        <v>1. Concluído</v>
      </c>
      <c r="H106" s="135" t="s">
        <v>612</v>
      </c>
      <c r="I106" s="485"/>
      <c r="J106" s="153"/>
      <c r="K106" s="153"/>
      <c r="L106" s="153"/>
      <c r="M106" s="152" t="str">
        <f>IF(VLOOKUP(A106,'Aux - pivots1'!$A:$E,3,0)=0, "",VLOOKUP(A106,'Aux - pivots1'!$A:$E,3,0))</f>
        <v/>
      </c>
      <c r="N106" s="152" t="str">
        <f>IF(VLOOKUP(A106,'Aux - pivots1'!$A:$E,4,0)=0, "",VLOOKUP(A106,'Aux - pivots1'!$A:$E,4,0))</f>
        <v/>
      </c>
      <c r="O106" s="152" t="str">
        <f>IF(VLOOKUP(A106,'Aux - pivots1'!$A:$E,5,0)=0, "",VLOOKUP(A106,'Aux - pivots1'!$A:$E,5,0))</f>
        <v/>
      </c>
      <c r="P106" s="203"/>
      <c r="Q106" s="203"/>
      <c r="R106" s="204"/>
      <c r="S106" s="328"/>
      <c r="T106" s="328"/>
      <c r="U106" s="380" t="s">
        <v>2329</v>
      </c>
      <c r="V106" s="380"/>
    </row>
    <row r="107" spans="1:22" ht="16.399999999999999" hidden="1" customHeight="1">
      <c r="A107" s="29" t="str">
        <f t="shared" si="2"/>
        <v>PROCESS_PROPERTY_RELSOURCE_CODE</v>
      </c>
      <c r="B107" s="141" t="s">
        <v>26</v>
      </c>
      <c r="C107" s="137" t="s">
        <v>54</v>
      </c>
      <c r="D107" s="133" t="s">
        <v>40</v>
      </c>
      <c r="E107" s="134" t="s">
        <v>88</v>
      </c>
      <c r="F107" s="133" t="s">
        <v>87</v>
      </c>
      <c r="G107" s="135" t="str">
        <f>VLOOKUP(A107,Plano_V3!$A$26:$G$764,7,0)</f>
        <v>1. Concluído</v>
      </c>
      <c r="H107" s="135" t="s">
        <v>612</v>
      </c>
      <c r="I107" s="485"/>
      <c r="J107" s="153"/>
      <c r="K107" s="153"/>
      <c r="L107" s="153"/>
      <c r="M107" s="152" t="str">
        <f>IF(VLOOKUP(A107,'Aux - pivots1'!$A:$E,3,0)=0, "",VLOOKUP(A107,'Aux - pivots1'!$A:$E,3,0))</f>
        <v/>
      </c>
      <c r="N107" s="152" t="str">
        <f>IF(VLOOKUP(A107,'Aux - pivots1'!$A:$E,4,0)=0, "",VLOOKUP(A107,'Aux - pivots1'!$A:$E,4,0))</f>
        <v/>
      </c>
      <c r="O107" s="152" t="str">
        <f>IF(VLOOKUP(A107,'Aux - pivots1'!$A:$E,5,0)=0, "",VLOOKUP(A107,'Aux - pivots1'!$A:$E,5,0))</f>
        <v/>
      </c>
      <c r="P107" s="203"/>
      <c r="Q107" s="203"/>
      <c r="R107" s="204"/>
      <c r="S107" s="328"/>
      <c r="T107" s="328"/>
      <c r="U107" s="380" t="s">
        <v>2329</v>
      </c>
      <c r="V107" s="380"/>
    </row>
    <row r="108" spans="1:22" ht="16.399999999999999" hidden="1" customHeight="1">
      <c r="A108" s="29" t="str">
        <f t="shared" si="2"/>
        <v>PROCESS_PROPERTY_RELDATA_DATE_PART</v>
      </c>
      <c r="B108" s="141" t="s">
        <v>26</v>
      </c>
      <c r="C108" s="137" t="s">
        <v>54</v>
      </c>
      <c r="D108" s="133" t="s">
        <v>40</v>
      </c>
      <c r="E108" s="134" t="s">
        <v>88</v>
      </c>
      <c r="F108" s="133" t="s">
        <v>73</v>
      </c>
      <c r="G108" s="135" t="str">
        <f>VLOOKUP(A108,Plano_V3!$A$26:$G$764,7,0)</f>
        <v>1. Concluído</v>
      </c>
      <c r="H108" s="135" t="s">
        <v>612</v>
      </c>
      <c r="I108" s="485"/>
      <c r="J108" s="153"/>
      <c r="K108" s="153"/>
      <c r="L108" s="153"/>
      <c r="M108" s="152" t="str">
        <f>IF(VLOOKUP(A108,'Aux - pivots1'!$A:$E,3,0)=0, "",VLOOKUP(A108,'Aux - pivots1'!$A:$E,3,0))</f>
        <v/>
      </c>
      <c r="N108" s="152" t="str">
        <f>IF(VLOOKUP(A108,'Aux - pivots1'!$A:$E,4,0)=0, "",VLOOKUP(A108,'Aux - pivots1'!$A:$E,4,0))</f>
        <v/>
      </c>
      <c r="O108" s="152" t="str">
        <f>IF(VLOOKUP(A108,'Aux - pivots1'!$A:$E,5,0)=0, "",VLOOKUP(A108,'Aux - pivots1'!$A:$E,5,0))</f>
        <v/>
      </c>
      <c r="P108" s="203"/>
      <c r="Q108" s="203"/>
      <c r="R108" s="204"/>
      <c r="S108" s="328"/>
      <c r="T108" s="328"/>
      <c r="U108" s="380" t="s">
        <v>2329</v>
      </c>
      <c r="V108" s="380"/>
    </row>
    <row r="109" spans="1:22" ht="16.399999999999999" hidden="1" customHeight="1">
      <c r="A109" s="29" t="str">
        <f t="shared" si="2"/>
        <v>PROPERTYn.a.</v>
      </c>
      <c r="B109" s="141" t="s">
        <v>26</v>
      </c>
      <c r="C109" s="137" t="s">
        <v>54</v>
      </c>
      <c r="D109" s="133" t="s">
        <v>36</v>
      </c>
      <c r="E109" s="134" t="s">
        <v>94</v>
      </c>
      <c r="F109" s="133" t="s">
        <v>38</v>
      </c>
      <c r="G109" s="135" t="str">
        <f>VLOOKUP(A109,Plano_V3!$A$26:$G$764,7,0)</f>
        <v>1. Concluído</v>
      </c>
      <c r="H109" s="135" t="s">
        <v>612</v>
      </c>
      <c r="I109" s="485"/>
      <c r="J109" s="142"/>
      <c r="K109" s="142"/>
      <c r="L109" s="142"/>
      <c r="M109" s="152" t="str">
        <f>IF(VLOOKUP(A109,'Aux - pivots1'!$A:$E,3,0)=0, "",VLOOKUP(A109,'Aux - pivots1'!$A:$E,3,0))</f>
        <v/>
      </c>
      <c r="N109" s="152" t="str">
        <f>IF(VLOOKUP(A109,'Aux - pivots1'!$A:$E,4,0)=0, "",VLOOKUP(A109,'Aux - pivots1'!$A:$E,4,0))</f>
        <v/>
      </c>
      <c r="O109" s="152" t="str">
        <f>IF(VLOOKUP(A109,'Aux - pivots1'!$A:$E,5,0)=0, "",VLOOKUP(A109,'Aux - pivots1'!$A:$E,5,0))</f>
        <v/>
      </c>
      <c r="P109" s="203"/>
      <c r="Q109" s="203"/>
      <c r="R109" s="204"/>
      <c r="S109" s="328"/>
      <c r="T109" s="328"/>
      <c r="U109" s="380" t="s">
        <v>2329</v>
      </c>
      <c r="V109" s="380"/>
    </row>
    <row r="110" spans="1:22" ht="16.399999999999999" hidden="1" customHeight="1">
      <c r="A110" s="29" t="str">
        <f t="shared" si="2"/>
        <v>PROPERTYCONSTRUCTION_YEAR</v>
      </c>
      <c r="B110" s="141" t="s">
        <v>26</v>
      </c>
      <c r="C110" s="137" t="s">
        <v>54</v>
      </c>
      <c r="D110" s="133" t="s">
        <v>40</v>
      </c>
      <c r="E110" s="134" t="s">
        <v>94</v>
      </c>
      <c r="F110" s="133" t="s">
        <v>96</v>
      </c>
      <c r="G110" s="135" t="str">
        <f>VLOOKUP(A110,Plano_V3!$A$26:$G$764,7,0)</f>
        <v>1. Concluído</v>
      </c>
      <c r="H110" s="135" t="s">
        <v>612</v>
      </c>
      <c r="I110" s="485"/>
      <c r="J110" s="142"/>
      <c r="K110" s="142"/>
      <c r="L110" s="142"/>
      <c r="M110" s="152" t="str">
        <f>IF(VLOOKUP(A110,'Aux - pivots1'!$A:$E,3,0)=0, "",VLOOKUP(A110,'Aux - pivots1'!$A:$E,3,0))</f>
        <v/>
      </c>
      <c r="N110" s="152" t="str">
        <f>IF(VLOOKUP(A110,'Aux - pivots1'!$A:$E,4,0)=0, "",VLOOKUP(A110,'Aux - pivots1'!$A:$E,4,0))</f>
        <v/>
      </c>
      <c r="O110" s="152" t="str">
        <f>IF(VLOOKUP(A110,'Aux - pivots1'!$A:$E,5,0)=0, "",VLOOKUP(A110,'Aux - pivots1'!$A:$E,5,0))</f>
        <v/>
      </c>
      <c r="P110" s="203"/>
      <c r="Q110" s="203"/>
      <c r="R110" s="204"/>
      <c r="S110" s="328"/>
      <c r="T110" s="328"/>
      <c r="U110" s="380" t="s">
        <v>2329</v>
      </c>
      <c r="V110" s="380"/>
    </row>
    <row r="111" spans="1:22" ht="16.399999999999999" hidden="1" customHeight="1">
      <c r="A111" s="29" t="str">
        <f t="shared" si="2"/>
        <v>PROPERTYNET_FLOOR_AREA</v>
      </c>
      <c r="B111" s="141" t="s">
        <v>26</v>
      </c>
      <c r="C111" s="137" t="s">
        <v>54</v>
      </c>
      <c r="D111" s="133" t="s">
        <v>40</v>
      </c>
      <c r="E111" s="134" t="s">
        <v>94</v>
      </c>
      <c r="F111" s="133" t="s">
        <v>97</v>
      </c>
      <c r="G111" s="135" t="str">
        <f>VLOOKUP(A111,Plano_V3!$A$26:$G$764,7,0)</f>
        <v>1. Concluído</v>
      </c>
      <c r="H111" s="135" t="s">
        <v>612</v>
      </c>
      <c r="I111" s="485"/>
      <c r="J111" s="142"/>
      <c r="K111" s="142"/>
      <c r="L111" s="142"/>
      <c r="M111" s="152" t="str">
        <f>IF(VLOOKUP(A111,'Aux - pivots1'!$A:$E,3,0)=0, "",VLOOKUP(A111,'Aux - pivots1'!$A:$E,3,0))</f>
        <v/>
      </c>
      <c r="N111" s="152" t="str">
        <f>IF(VLOOKUP(A111,'Aux - pivots1'!$A:$E,4,0)=0, "",VLOOKUP(A111,'Aux - pivots1'!$A:$E,4,0))</f>
        <v/>
      </c>
      <c r="O111" s="152" t="str">
        <f>IF(VLOOKUP(A111,'Aux - pivots1'!$A:$E,5,0)=0, "",VLOOKUP(A111,'Aux - pivots1'!$A:$E,5,0))</f>
        <v/>
      </c>
      <c r="P111" s="203"/>
      <c r="Q111" s="203"/>
      <c r="R111" s="204"/>
      <c r="S111" s="328"/>
      <c r="T111" s="328"/>
      <c r="U111" s="380" t="s">
        <v>2329</v>
      </c>
      <c r="V111" s="380"/>
    </row>
    <row r="112" spans="1:22" ht="16.399999999999999" hidden="1" customHeight="1">
      <c r="A112" s="29" t="str">
        <f t="shared" si="2"/>
        <v>PROPERTYPROPERTY_BANK_ID</v>
      </c>
      <c r="B112" s="141" t="s">
        <v>26</v>
      </c>
      <c r="C112" s="137" t="s">
        <v>54</v>
      </c>
      <c r="D112" s="133" t="s">
        <v>40</v>
      </c>
      <c r="E112" s="134" t="s">
        <v>94</v>
      </c>
      <c r="F112" s="133" t="s">
        <v>41</v>
      </c>
      <c r="G112" s="135" t="str">
        <f>VLOOKUP(A112,Plano_V3!$A$26:$G$764,7,0)</f>
        <v>1. Concluído</v>
      </c>
      <c r="H112" s="135" t="s">
        <v>612</v>
      </c>
      <c r="I112" s="485"/>
      <c r="J112" s="153"/>
      <c r="K112" s="153"/>
      <c r="L112" s="153"/>
      <c r="M112" s="152" t="str">
        <f>IF(VLOOKUP(A112,'Aux - pivots1'!$A:$E,3,0)=0, "",VLOOKUP(A112,'Aux - pivots1'!$A:$E,3,0))</f>
        <v/>
      </c>
      <c r="N112" s="152" t="str">
        <f>IF(VLOOKUP(A112,'Aux - pivots1'!$A:$E,4,0)=0, "",VLOOKUP(A112,'Aux - pivots1'!$A:$E,4,0))</f>
        <v/>
      </c>
      <c r="O112" s="152" t="str">
        <f>IF(VLOOKUP(A112,'Aux - pivots1'!$A:$E,5,0)=0, "",VLOOKUP(A112,'Aux - pivots1'!$A:$E,5,0))</f>
        <v/>
      </c>
      <c r="P112" s="203"/>
      <c r="Q112" s="203"/>
      <c r="R112" s="204"/>
      <c r="S112" s="328"/>
      <c r="T112" s="328"/>
      <c r="U112" s="380" t="s">
        <v>2329</v>
      </c>
      <c r="V112" s="380"/>
    </row>
    <row r="113" spans="1:22" ht="16.399999999999999" hidden="1" customHeight="1">
      <c r="A113" s="29" t="str">
        <f t="shared" si="2"/>
        <v>PROPERTYPROPERTY_BRANCH_CODE</v>
      </c>
      <c r="B113" s="141" t="s">
        <v>26</v>
      </c>
      <c r="C113" s="137" t="s">
        <v>54</v>
      </c>
      <c r="D113" s="133" t="s">
        <v>40</v>
      </c>
      <c r="E113" s="134" t="s">
        <v>94</v>
      </c>
      <c r="F113" s="133" t="s">
        <v>43</v>
      </c>
      <c r="G113" s="135" t="str">
        <f>VLOOKUP(A113,Plano_V3!$A$26:$G$764,7,0)</f>
        <v>1. Concluído</v>
      </c>
      <c r="H113" s="135" t="s">
        <v>612</v>
      </c>
      <c r="I113" s="485"/>
      <c r="J113" s="153"/>
      <c r="K113" s="153"/>
      <c r="L113" s="153"/>
      <c r="M113" s="152" t="str">
        <f>IF(VLOOKUP(A113,'Aux - pivots1'!$A:$E,3,0)=0, "",VLOOKUP(A113,'Aux - pivots1'!$A:$E,3,0))</f>
        <v/>
      </c>
      <c r="N113" s="152" t="str">
        <f>IF(VLOOKUP(A113,'Aux - pivots1'!$A:$E,4,0)=0, "",VLOOKUP(A113,'Aux - pivots1'!$A:$E,4,0))</f>
        <v/>
      </c>
      <c r="O113" s="152" t="str">
        <f>IF(VLOOKUP(A113,'Aux - pivots1'!$A:$E,5,0)=0, "",VLOOKUP(A113,'Aux - pivots1'!$A:$E,5,0))</f>
        <v/>
      </c>
      <c r="P113" s="203"/>
      <c r="Q113" s="203"/>
      <c r="R113" s="204"/>
      <c r="S113" s="328"/>
      <c r="T113" s="328"/>
      <c r="U113" s="380" t="s">
        <v>2329</v>
      </c>
      <c r="V113" s="380"/>
    </row>
    <row r="114" spans="1:22" ht="16.399999999999999" hidden="1" customHeight="1">
      <c r="A114" s="29" t="str">
        <f t="shared" si="2"/>
        <v>PROPERTYPROPERTY_CONTRACT_ID</v>
      </c>
      <c r="B114" s="141" t="s">
        <v>26</v>
      </c>
      <c r="C114" s="137" t="s">
        <v>54</v>
      </c>
      <c r="D114" s="133" t="s">
        <v>40</v>
      </c>
      <c r="E114" s="134" t="s">
        <v>94</v>
      </c>
      <c r="F114" s="133" t="s">
        <v>44</v>
      </c>
      <c r="G114" s="135" t="str">
        <f>VLOOKUP(A114,Plano_V3!$A$26:$G$764,7,0)</f>
        <v>1. Concluído</v>
      </c>
      <c r="H114" s="135" t="s">
        <v>612</v>
      </c>
      <c r="I114" s="485"/>
      <c r="J114" s="153"/>
      <c r="K114" s="153"/>
      <c r="L114" s="153"/>
      <c r="M114" s="152" t="str">
        <f>IF(VLOOKUP(A114,'Aux - pivots1'!$A:$E,3,0)=0, "",VLOOKUP(A114,'Aux - pivots1'!$A:$E,3,0))</f>
        <v/>
      </c>
      <c r="N114" s="152" t="str">
        <f>IF(VLOOKUP(A114,'Aux - pivots1'!$A:$E,4,0)=0, "",VLOOKUP(A114,'Aux - pivots1'!$A:$E,4,0))</f>
        <v/>
      </c>
      <c r="O114" s="152" t="str">
        <f>IF(VLOOKUP(A114,'Aux - pivots1'!$A:$E,5,0)=0, "",VLOOKUP(A114,'Aux - pivots1'!$A:$E,5,0))</f>
        <v/>
      </c>
      <c r="P114" s="203"/>
      <c r="Q114" s="203"/>
      <c r="R114" s="204"/>
      <c r="S114" s="328"/>
      <c r="T114" s="328"/>
      <c r="U114" s="380" t="s">
        <v>2329</v>
      </c>
      <c r="V114" s="380"/>
    </row>
    <row r="115" spans="1:22" ht="16.399999999999999" hidden="1" customHeight="1">
      <c r="A115" s="29" t="str">
        <f t="shared" si="2"/>
        <v>PROPERTYPROPERTY_REFERENCE_CODE</v>
      </c>
      <c r="B115" s="141" t="s">
        <v>26</v>
      </c>
      <c r="C115" s="137" t="s">
        <v>54</v>
      </c>
      <c r="D115" s="133" t="s">
        <v>40</v>
      </c>
      <c r="E115" s="134" t="s">
        <v>94</v>
      </c>
      <c r="F115" s="133" t="s">
        <v>45</v>
      </c>
      <c r="G115" s="135" t="str">
        <f>VLOOKUP(A115,Plano_V3!$A$26:$G$764,7,0)</f>
        <v>1. Concluído</v>
      </c>
      <c r="H115" s="135" t="s">
        <v>612</v>
      </c>
      <c r="I115" s="485"/>
      <c r="J115" s="153"/>
      <c r="K115" s="153"/>
      <c r="L115" s="153"/>
      <c r="M115" s="152" t="str">
        <f>IF(VLOOKUP(A115,'Aux - pivots1'!$A:$E,3,0)=0, "",VLOOKUP(A115,'Aux - pivots1'!$A:$E,3,0))</f>
        <v/>
      </c>
      <c r="N115" s="152" t="str">
        <f>IF(VLOOKUP(A115,'Aux - pivots1'!$A:$E,4,0)=0, "",VLOOKUP(A115,'Aux - pivots1'!$A:$E,4,0))</f>
        <v/>
      </c>
      <c r="O115" s="152" t="str">
        <f>IF(VLOOKUP(A115,'Aux - pivots1'!$A:$E,5,0)=0, "",VLOOKUP(A115,'Aux - pivots1'!$A:$E,5,0))</f>
        <v/>
      </c>
      <c r="P115" s="203"/>
      <c r="Q115" s="203"/>
      <c r="R115" s="204"/>
      <c r="S115" s="328"/>
      <c r="T115" s="328"/>
      <c r="U115" s="380" t="s">
        <v>2329</v>
      </c>
      <c r="V115" s="380"/>
    </row>
    <row r="116" spans="1:22" ht="16.399999999999999" hidden="1" customHeight="1">
      <c r="A116" s="29" t="str">
        <f t="shared" si="2"/>
        <v>PROPERTYCADASTRAL_REGISTER_CODE</v>
      </c>
      <c r="B116" s="141" t="s">
        <v>26</v>
      </c>
      <c r="C116" s="137" t="s">
        <v>54</v>
      </c>
      <c r="D116" s="133" t="s">
        <v>40</v>
      </c>
      <c r="E116" s="134" t="s">
        <v>94</v>
      </c>
      <c r="F116" s="133" t="s">
        <v>98</v>
      </c>
      <c r="G116" s="135" t="str">
        <f>VLOOKUP(A116,Plano_V3!$A$26:$G$764,7,0)</f>
        <v>1. Concluído</v>
      </c>
      <c r="H116" s="135" t="s">
        <v>612</v>
      </c>
      <c r="I116" s="485"/>
      <c r="J116" s="153"/>
      <c r="K116" s="153"/>
      <c r="L116" s="153"/>
      <c r="M116" s="152" t="str">
        <f>IF(VLOOKUP(A116,'Aux - pivots1'!$A:$E,3,0)=0, "",VLOOKUP(A116,'Aux - pivots1'!$A:$E,3,0))</f>
        <v/>
      </c>
      <c r="N116" s="152" t="str">
        <f>IF(VLOOKUP(A116,'Aux - pivots1'!$A:$E,4,0)=0, "",VLOOKUP(A116,'Aux - pivots1'!$A:$E,4,0))</f>
        <v/>
      </c>
      <c r="O116" s="152" t="str">
        <f>IF(VLOOKUP(A116,'Aux - pivots1'!$A:$E,5,0)=0, "",VLOOKUP(A116,'Aux - pivots1'!$A:$E,5,0))</f>
        <v/>
      </c>
      <c r="P116" s="203"/>
      <c r="Q116" s="203"/>
      <c r="R116" s="204"/>
      <c r="S116" s="328"/>
      <c r="T116" s="328"/>
      <c r="U116" s="380" t="s">
        <v>2329</v>
      </c>
      <c r="V116" s="380"/>
    </row>
    <row r="117" spans="1:22" ht="16.399999999999999" hidden="1" customHeight="1">
      <c r="A117" s="29" t="str">
        <f t="shared" si="2"/>
        <v>PROPERTYAPPRAISAL_CODE</v>
      </c>
      <c r="B117" s="141" t="s">
        <v>26</v>
      </c>
      <c r="C117" s="137" t="s">
        <v>54</v>
      </c>
      <c r="D117" s="133" t="s">
        <v>40</v>
      </c>
      <c r="E117" s="134" t="s">
        <v>94</v>
      </c>
      <c r="F117" s="133" t="s">
        <v>99</v>
      </c>
      <c r="G117" s="135" t="str">
        <f>VLOOKUP(A117,Plano_V3!$A$26:$G$764,7,0)</f>
        <v>1. Concluído</v>
      </c>
      <c r="H117" s="135" t="s">
        <v>612</v>
      </c>
      <c r="I117" s="485"/>
      <c r="J117" s="153"/>
      <c r="K117" s="153"/>
      <c r="L117" s="153"/>
      <c r="M117" s="152" t="str">
        <f>IF(VLOOKUP(A117,'Aux - pivots1'!$A:$E,3,0)=0, "",VLOOKUP(A117,'Aux - pivots1'!$A:$E,3,0))</f>
        <v/>
      </c>
      <c r="N117" s="152" t="str">
        <f>IF(VLOOKUP(A117,'Aux - pivots1'!$A:$E,4,0)=0, "",VLOOKUP(A117,'Aux - pivots1'!$A:$E,4,0))</f>
        <v/>
      </c>
      <c r="O117" s="152" t="str">
        <f>IF(VLOOKUP(A117,'Aux - pivots1'!$A:$E,5,0)=0, "",VLOOKUP(A117,'Aux - pivots1'!$A:$E,5,0))</f>
        <v/>
      </c>
      <c r="P117" s="203"/>
      <c r="Q117" s="203"/>
      <c r="R117" s="204"/>
      <c r="S117" s="328"/>
      <c r="T117" s="328"/>
      <c r="U117" s="380" t="s">
        <v>2329</v>
      </c>
      <c r="V117" s="380"/>
    </row>
    <row r="118" spans="1:22" ht="16.399999999999999" hidden="1" customHeight="1">
      <c r="A118" s="29" t="str">
        <f t="shared" si="2"/>
        <v>PROPERTYcod_bem</v>
      </c>
      <c r="B118" s="141" t="s">
        <v>26</v>
      </c>
      <c r="C118" s="137" t="s">
        <v>54</v>
      </c>
      <c r="D118" s="133" t="s">
        <v>40</v>
      </c>
      <c r="E118" s="134" t="s">
        <v>94</v>
      </c>
      <c r="F118" s="133" t="s">
        <v>100</v>
      </c>
      <c r="G118" s="135" t="str">
        <f>VLOOKUP(A118,Plano_V3!$A$26:$G$764,7,0)</f>
        <v>0. Cancelado</v>
      </c>
      <c r="H118" s="135" t="s">
        <v>611</v>
      </c>
      <c r="I118" s="485"/>
      <c r="J118" s="142"/>
      <c r="K118" s="142"/>
      <c r="L118" s="142"/>
      <c r="M118" s="152" t="str">
        <f>IF(VLOOKUP(A118,'Aux - pivots1'!$A:$E,3,0)=0, "",VLOOKUP(A118,'Aux - pivots1'!$A:$E,3,0))</f>
        <v/>
      </c>
      <c r="N118" s="152" t="str">
        <f>IF(VLOOKUP(A118,'Aux - pivots1'!$A:$E,4,0)=0, "",VLOOKUP(A118,'Aux - pivots1'!$A:$E,4,0))</f>
        <v/>
      </c>
      <c r="O118" s="152" t="str">
        <f>IF(VLOOKUP(A118,'Aux - pivots1'!$A:$E,5,0)=0, "",VLOOKUP(A118,'Aux - pivots1'!$A:$E,5,0))</f>
        <v/>
      </c>
      <c r="P118" s="203"/>
      <c r="Q118" s="203"/>
      <c r="R118" s="204"/>
      <c r="S118" s="328"/>
      <c r="T118" s="328"/>
      <c r="U118" s="380" t="s">
        <v>2329</v>
      </c>
      <c r="V118" s="380"/>
    </row>
    <row r="119" spans="1:22" ht="16.399999999999999" hidden="1" customHeight="1">
      <c r="A119" s="29" t="str">
        <f t="shared" si="2"/>
        <v>PROPERTYDISTRICT_MUNICIP_PARISH_CODE</v>
      </c>
      <c r="B119" s="141" t="s">
        <v>26</v>
      </c>
      <c r="C119" s="137" t="s">
        <v>54</v>
      </c>
      <c r="D119" s="133" t="s">
        <v>40</v>
      </c>
      <c r="E119" s="134" t="s">
        <v>94</v>
      </c>
      <c r="F119" s="133" t="s">
        <v>101</v>
      </c>
      <c r="G119" s="135" t="str">
        <f>VLOOKUP(A119,Plano_V3!$A$26:$G$764,7,0)</f>
        <v>1. Concluído</v>
      </c>
      <c r="H119" s="135" t="s">
        <v>612</v>
      </c>
      <c r="I119" s="485"/>
      <c r="J119" s="153"/>
      <c r="K119" s="153"/>
      <c r="L119" s="153"/>
      <c r="M119" s="152" t="str">
        <f>IF(VLOOKUP(A119,'Aux - pivots1'!$A:$E,3,0)=0, "",VLOOKUP(A119,'Aux - pivots1'!$A:$E,3,0))</f>
        <v/>
      </c>
      <c r="N119" s="152" t="str">
        <f>IF(VLOOKUP(A119,'Aux - pivots1'!$A:$E,4,0)=0, "",VLOOKUP(A119,'Aux - pivots1'!$A:$E,4,0))</f>
        <v/>
      </c>
      <c r="O119" s="152" t="str">
        <f>IF(VLOOKUP(A119,'Aux - pivots1'!$A:$E,5,0)=0, "",VLOOKUP(A119,'Aux - pivots1'!$A:$E,5,0))</f>
        <v/>
      </c>
      <c r="P119" s="203"/>
      <c r="Q119" s="203"/>
      <c r="R119" s="204"/>
      <c r="S119" s="328"/>
      <c r="T119" s="328"/>
      <c r="U119" s="380" t="s">
        <v>2329</v>
      </c>
      <c r="V119" s="380"/>
    </row>
    <row r="120" spans="1:22" ht="16.399999999999999" hidden="1" customHeight="1">
      <c r="A120" s="29" t="str">
        <f t="shared" si="2"/>
        <v>PROPERTYPROPERTY_PURPOSE_CODE</v>
      </c>
      <c r="B120" s="141" t="s">
        <v>26</v>
      </c>
      <c r="C120" s="137" t="s">
        <v>54</v>
      </c>
      <c r="D120" s="133" t="s">
        <v>40</v>
      </c>
      <c r="E120" s="134" t="s">
        <v>94</v>
      </c>
      <c r="F120" s="133" t="s">
        <v>102</v>
      </c>
      <c r="G120" s="135" t="str">
        <f>VLOOKUP(A120,Plano_V3!$A$26:$G$764,7,0)</f>
        <v>1. Concluído</v>
      </c>
      <c r="H120" s="135" t="s">
        <v>612</v>
      </c>
      <c r="I120" s="485"/>
      <c r="J120" s="153"/>
      <c r="K120" s="153"/>
      <c r="L120" s="153"/>
      <c r="M120" s="152" t="str">
        <f>IF(VLOOKUP(A120,'Aux - pivots1'!$A:$E,3,0)=0, "",VLOOKUP(A120,'Aux - pivots1'!$A:$E,3,0))</f>
        <v/>
      </c>
      <c r="N120" s="152" t="str">
        <f>IF(VLOOKUP(A120,'Aux - pivots1'!$A:$E,4,0)=0, "",VLOOKUP(A120,'Aux - pivots1'!$A:$E,4,0))</f>
        <v/>
      </c>
      <c r="O120" s="152" t="str">
        <f>IF(VLOOKUP(A120,'Aux - pivots1'!$A:$E,5,0)=0, "",VLOOKUP(A120,'Aux - pivots1'!$A:$E,5,0))</f>
        <v/>
      </c>
      <c r="P120" s="203"/>
      <c r="Q120" s="203"/>
      <c r="R120" s="204"/>
      <c r="S120" s="328"/>
      <c r="T120" s="328"/>
      <c r="U120" s="380" t="s">
        <v>2329</v>
      </c>
      <c r="V120" s="380"/>
    </row>
    <row r="121" spans="1:22" ht="16.399999999999999" hidden="1" customHeight="1">
      <c r="A121" s="29" t="str">
        <f t="shared" si="2"/>
        <v>PROPERTYPROPERTY_LIFETIME_CODE</v>
      </c>
      <c r="B121" s="141" t="s">
        <v>26</v>
      </c>
      <c r="C121" s="137" t="s">
        <v>54</v>
      </c>
      <c r="D121" s="133" t="s">
        <v>40</v>
      </c>
      <c r="E121" s="134" t="s">
        <v>94</v>
      </c>
      <c r="F121" s="133" t="s">
        <v>103</v>
      </c>
      <c r="G121" s="135" t="str">
        <f>VLOOKUP(A121,Plano_V3!$A$26:$G$764,7,0)</f>
        <v>1. Concluído</v>
      </c>
      <c r="H121" s="135" t="s">
        <v>612</v>
      </c>
      <c r="I121" s="485"/>
      <c r="J121" s="153"/>
      <c r="K121" s="153"/>
      <c r="L121" s="153"/>
      <c r="M121" s="152" t="str">
        <f>IF(VLOOKUP(A121,'Aux - pivots1'!$A:$E,3,0)=0, "",VLOOKUP(A121,'Aux - pivots1'!$A:$E,3,0))</f>
        <v/>
      </c>
      <c r="N121" s="152" t="str">
        <f>IF(VLOOKUP(A121,'Aux - pivots1'!$A:$E,4,0)=0, "",VLOOKUP(A121,'Aux - pivots1'!$A:$E,4,0))</f>
        <v/>
      </c>
      <c r="O121" s="152" t="str">
        <f>IF(VLOOKUP(A121,'Aux - pivots1'!$A:$E,5,0)=0, "",VLOOKUP(A121,'Aux - pivots1'!$A:$E,5,0))</f>
        <v/>
      </c>
      <c r="P121" s="203"/>
      <c r="Q121" s="203"/>
      <c r="R121" s="204"/>
      <c r="S121" s="328"/>
      <c r="T121" s="328"/>
      <c r="U121" s="380" t="s">
        <v>2329</v>
      </c>
      <c r="V121" s="380"/>
    </row>
    <row r="122" spans="1:22" ht="16.399999999999999" hidden="1" customHeight="1">
      <c r="A122" s="29" t="str">
        <f t="shared" si="2"/>
        <v>PROPERTYADDRESS_CODE</v>
      </c>
      <c r="B122" s="141" t="s">
        <v>26</v>
      </c>
      <c r="C122" s="137" t="s">
        <v>54</v>
      </c>
      <c r="D122" s="133" t="s">
        <v>40</v>
      </c>
      <c r="E122" s="134" t="s">
        <v>94</v>
      </c>
      <c r="F122" s="133" t="s">
        <v>104</v>
      </c>
      <c r="G122" s="135" t="str">
        <f>VLOOKUP(A122,Plano_V3!$A$26:$G$764,7,0)</f>
        <v>1. Concluído</v>
      </c>
      <c r="H122" s="135" t="s">
        <v>612</v>
      </c>
      <c r="I122" s="485"/>
      <c r="J122" s="153"/>
      <c r="K122" s="153"/>
      <c r="L122" s="153"/>
      <c r="M122" s="152" t="str">
        <f>IF(VLOOKUP(A122,'Aux - pivots1'!$A:$E,3,0)=0, "",VLOOKUP(A122,'Aux - pivots1'!$A:$E,3,0))</f>
        <v/>
      </c>
      <c r="N122" s="152" t="str">
        <f>IF(VLOOKUP(A122,'Aux - pivots1'!$A:$E,4,0)=0, "",VLOOKUP(A122,'Aux - pivots1'!$A:$E,4,0))</f>
        <v/>
      </c>
      <c r="O122" s="152" t="str">
        <f>IF(VLOOKUP(A122,'Aux - pivots1'!$A:$E,5,0)=0, "",VLOOKUP(A122,'Aux - pivots1'!$A:$E,5,0))</f>
        <v/>
      </c>
      <c r="P122" s="203"/>
      <c r="Q122" s="203"/>
      <c r="R122" s="204"/>
      <c r="S122" s="328"/>
      <c r="T122" s="328"/>
      <c r="U122" s="380" t="s">
        <v>2329</v>
      </c>
      <c r="V122" s="380"/>
    </row>
    <row r="123" spans="1:22" ht="16.399999999999999" hidden="1" customHeight="1">
      <c r="A123" s="29" t="str">
        <f t="shared" si="2"/>
        <v>PROPERTYCOUNTRY_CODE</v>
      </c>
      <c r="B123" s="141" t="s">
        <v>26</v>
      </c>
      <c r="C123" s="137" t="s">
        <v>54</v>
      </c>
      <c r="D123" s="133" t="s">
        <v>40</v>
      </c>
      <c r="E123" s="134" t="s">
        <v>94</v>
      </c>
      <c r="F123" s="133" t="s">
        <v>105</v>
      </c>
      <c r="G123" s="135" t="str">
        <f>VLOOKUP(A123,Plano_V3!$A$26:$G$764,7,0)</f>
        <v>1. Concluído</v>
      </c>
      <c r="H123" s="135" t="s">
        <v>612</v>
      </c>
      <c r="I123" s="485"/>
      <c r="J123" s="153"/>
      <c r="K123" s="153"/>
      <c r="L123" s="153"/>
      <c r="M123" s="152" t="str">
        <f>IF(VLOOKUP(A123,'Aux - pivots1'!$A:$E,3,0)=0, "",VLOOKUP(A123,'Aux - pivots1'!$A:$E,3,0))</f>
        <v/>
      </c>
      <c r="N123" s="152" t="str">
        <f>IF(VLOOKUP(A123,'Aux - pivots1'!$A:$E,4,0)=0, "",VLOOKUP(A123,'Aux - pivots1'!$A:$E,4,0))</f>
        <v/>
      </c>
      <c r="O123" s="152" t="str">
        <f>IF(VLOOKUP(A123,'Aux - pivots1'!$A:$E,5,0)=0, "",VLOOKUP(A123,'Aux - pivots1'!$A:$E,5,0))</f>
        <v/>
      </c>
      <c r="P123" s="203"/>
      <c r="Q123" s="203"/>
      <c r="R123" s="204"/>
      <c r="S123" s="328"/>
      <c r="T123" s="328"/>
      <c r="U123" s="380" t="s">
        <v>2329</v>
      </c>
      <c r="V123" s="380"/>
    </row>
    <row r="124" spans="1:22" ht="16.399999999999999" hidden="1" customHeight="1">
      <c r="A124" s="29" t="str">
        <f t="shared" si="2"/>
        <v>PROPERTYPOSTAL_CODE</v>
      </c>
      <c r="B124" s="141" t="s">
        <v>26</v>
      </c>
      <c r="C124" s="137" t="s">
        <v>54</v>
      </c>
      <c r="D124" s="133" t="s">
        <v>40</v>
      </c>
      <c r="E124" s="134" t="s">
        <v>94</v>
      </c>
      <c r="F124" s="133" t="s">
        <v>106</v>
      </c>
      <c r="G124" s="135" t="str">
        <f>VLOOKUP(A124,Plano_V3!$A$26:$G$764,7,0)</f>
        <v>1. Concluído</v>
      </c>
      <c r="H124" s="135" t="s">
        <v>612</v>
      </c>
      <c r="I124" s="485"/>
      <c r="J124" s="153"/>
      <c r="K124" s="153"/>
      <c r="L124" s="153"/>
      <c r="M124" s="152" t="str">
        <f>IF(VLOOKUP(A124,'Aux - pivots1'!$A:$E,3,0)=0, "",VLOOKUP(A124,'Aux - pivots1'!$A:$E,3,0))</f>
        <v/>
      </c>
      <c r="N124" s="152" t="str">
        <f>IF(VLOOKUP(A124,'Aux - pivots1'!$A:$E,4,0)=0, "",VLOOKUP(A124,'Aux - pivots1'!$A:$E,4,0))</f>
        <v/>
      </c>
      <c r="O124" s="152" t="str">
        <f>IF(VLOOKUP(A124,'Aux - pivots1'!$A:$E,5,0)=0, "",VLOOKUP(A124,'Aux - pivots1'!$A:$E,5,0))</f>
        <v/>
      </c>
      <c r="P124" s="203"/>
      <c r="Q124" s="203"/>
      <c r="R124" s="204"/>
      <c r="S124" s="328"/>
      <c r="T124" s="328"/>
      <c r="U124" s="380" t="s">
        <v>2329</v>
      </c>
      <c r="V124" s="380"/>
    </row>
    <row r="125" spans="1:22" ht="16.399999999999999" hidden="1" customHeight="1">
      <c r="A125" s="29" t="str">
        <f t="shared" si="2"/>
        <v>PROPERTYPROPERTY_TYPE_CODE</v>
      </c>
      <c r="B125" s="141" t="s">
        <v>26</v>
      </c>
      <c r="C125" s="137" t="s">
        <v>54</v>
      </c>
      <c r="D125" s="133" t="s">
        <v>40</v>
      </c>
      <c r="E125" s="134" t="s">
        <v>94</v>
      </c>
      <c r="F125" s="133" t="s">
        <v>107</v>
      </c>
      <c r="G125" s="135" t="str">
        <f>VLOOKUP(A125,Plano_V3!$A$26:$G$764,7,0)</f>
        <v>1. Concluído</v>
      </c>
      <c r="H125" s="135" t="s">
        <v>612</v>
      </c>
      <c r="I125" s="485"/>
      <c r="J125" s="153"/>
      <c r="K125" s="153"/>
      <c r="L125" s="153"/>
      <c r="M125" s="152" t="str">
        <f>IF(VLOOKUP(A125,'Aux - pivots1'!$A:$E,3,0)=0, "",VLOOKUP(A125,'Aux - pivots1'!$A:$E,3,0))</f>
        <v/>
      </c>
      <c r="N125" s="152" t="str">
        <f>IF(VLOOKUP(A125,'Aux - pivots1'!$A:$E,4,0)=0, "",VLOOKUP(A125,'Aux - pivots1'!$A:$E,4,0))</f>
        <v/>
      </c>
      <c r="O125" s="152" t="str">
        <f>IF(VLOOKUP(A125,'Aux - pivots1'!$A:$E,5,0)=0, "",VLOOKUP(A125,'Aux - pivots1'!$A:$E,5,0))</f>
        <v/>
      </c>
      <c r="P125" s="203"/>
      <c r="Q125" s="203"/>
      <c r="R125" s="204"/>
      <c r="S125" s="328"/>
      <c r="T125" s="328"/>
      <c r="U125" s="380" t="s">
        <v>2329</v>
      </c>
      <c r="V125" s="380"/>
    </row>
    <row r="126" spans="1:22" ht="16.399999999999999" hidden="1" customHeight="1">
      <c r="A126" s="29" t="str">
        <f t="shared" si="2"/>
        <v>PROPERTYLAST_APPRAISAL_DATE</v>
      </c>
      <c r="B126" s="141" t="s">
        <v>26</v>
      </c>
      <c r="C126" s="137" t="s">
        <v>54</v>
      </c>
      <c r="D126" s="133" t="s">
        <v>40</v>
      </c>
      <c r="E126" s="134" t="s">
        <v>94</v>
      </c>
      <c r="F126" s="133" t="s">
        <v>108</v>
      </c>
      <c r="G126" s="135" t="str">
        <f>VLOOKUP(A126,Plano_V3!$A$26:$G$764,7,0)</f>
        <v>1. Concluído</v>
      </c>
      <c r="H126" s="135" t="s">
        <v>612</v>
      </c>
      <c r="I126" s="485"/>
      <c r="J126" s="153"/>
      <c r="K126" s="153"/>
      <c r="L126" s="153"/>
      <c r="M126" s="152" t="str">
        <f>IF(VLOOKUP(A126,'Aux - pivots1'!$A:$E,3,0)=0, "",VLOOKUP(A126,'Aux - pivots1'!$A:$E,3,0))</f>
        <v/>
      </c>
      <c r="N126" s="152" t="str">
        <f>IF(VLOOKUP(A126,'Aux - pivots1'!$A:$E,4,0)=0, "",VLOOKUP(A126,'Aux - pivots1'!$A:$E,4,0))</f>
        <v/>
      </c>
      <c r="O126" s="152" t="str">
        <f>IF(VLOOKUP(A126,'Aux - pivots1'!$A:$E,5,0)=0, "",VLOOKUP(A126,'Aux - pivots1'!$A:$E,5,0))</f>
        <v/>
      </c>
      <c r="P126" s="203"/>
      <c r="Q126" s="203"/>
      <c r="R126" s="204"/>
      <c r="S126" s="328"/>
      <c r="T126" s="328"/>
      <c r="U126" s="380" t="s">
        <v>2329</v>
      </c>
      <c r="V126" s="380"/>
    </row>
    <row r="127" spans="1:22" ht="16.399999999999999" hidden="1" customHeight="1">
      <c r="A127" s="29" t="str">
        <f t="shared" si="2"/>
        <v>PROPERTYUSAGE_PERMIT_START_DATE</v>
      </c>
      <c r="B127" s="141" t="s">
        <v>26</v>
      </c>
      <c r="C127" s="137" t="s">
        <v>54</v>
      </c>
      <c r="D127" s="133" t="s">
        <v>40</v>
      </c>
      <c r="E127" s="134" t="s">
        <v>94</v>
      </c>
      <c r="F127" s="133" t="s">
        <v>109</v>
      </c>
      <c r="G127" s="135" t="str">
        <f>VLOOKUP(A127,Plano_V3!$A$26:$G$764,7,0)</f>
        <v>1. Concluído</v>
      </c>
      <c r="H127" s="135" t="s">
        <v>612</v>
      </c>
      <c r="I127" s="485"/>
      <c r="J127" s="153"/>
      <c r="K127" s="153"/>
      <c r="L127" s="153"/>
      <c r="M127" s="152" t="str">
        <f>IF(VLOOKUP(A127,'Aux - pivots1'!$A:$E,3,0)=0, "",VLOOKUP(A127,'Aux - pivots1'!$A:$E,3,0))</f>
        <v/>
      </c>
      <c r="N127" s="152" t="str">
        <f>IF(VLOOKUP(A127,'Aux - pivots1'!$A:$E,4,0)=0, "",VLOOKUP(A127,'Aux - pivots1'!$A:$E,4,0))</f>
        <v/>
      </c>
      <c r="O127" s="152" t="str">
        <f>IF(VLOOKUP(A127,'Aux - pivots1'!$A:$E,5,0)=0, "",VLOOKUP(A127,'Aux - pivots1'!$A:$E,5,0))</f>
        <v/>
      </c>
      <c r="P127" s="203"/>
      <c r="Q127" s="203"/>
      <c r="R127" s="204"/>
      <c r="S127" s="328"/>
      <c r="T127" s="328"/>
      <c r="U127" s="380" t="s">
        <v>2329</v>
      </c>
      <c r="V127" s="380"/>
    </row>
    <row r="128" spans="1:22" ht="16.399999999999999" hidden="1" customHeight="1">
      <c r="A128" s="29" t="str">
        <f t="shared" si="2"/>
        <v>PROPERTYCONSERVATORY_REG_FILE_ID</v>
      </c>
      <c r="B128" s="141" t="s">
        <v>26</v>
      </c>
      <c r="C128" s="137" t="s">
        <v>54</v>
      </c>
      <c r="D128" s="133" t="s">
        <v>40</v>
      </c>
      <c r="E128" s="134" t="s">
        <v>94</v>
      </c>
      <c r="F128" s="133" t="s">
        <v>110</v>
      </c>
      <c r="G128" s="135" t="str">
        <f>VLOOKUP(A128,Plano_V3!$A$26:$G$764,7,0)</f>
        <v>1. Concluído</v>
      </c>
      <c r="H128" s="135" t="s">
        <v>612</v>
      </c>
      <c r="I128" s="485"/>
      <c r="J128" s="153"/>
      <c r="K128" s="153"/>
      <c r="L128" s="153"/>
      <c r="M128" s="152" t="str">
        <f>IF(VLOOKUP(A128,'Aux - pivots1'!$A:$E,3,0)=0, "",VLOOKUP(A128,'Aux - pivots1'!$A:$E,3,0))</f>
        <v/>
      </c>
      <c r="N128" s="152" t="str">
        <f>IF(VLOOKUP(A128,'Aux - pivots1'!$A:$E,4,0)=0, "",VLOOKUP(A128,'Aux - pivots1'!$A:$E,4,0))</f>
        <v/>
      </c>
      <c r="O128" s="152" t="str">
        <f>IF(VLOOKUP(A128,'Aux - pivots1'!$A:$E,5,0)=0, "",VLOOKUP(A128,'Aux - pivots1'!$A:$E,5,0))</f>
        <v/>
      </c>
      <c r="P128" s="203"/>
      <c r="Q128" s="203"/>
      <c r="R128" s="204"/>
      <c r="S128" s="328"/>
      <c r="T128" s="328"/>
      <c r="U128" s="380" t="s">
        <v>2329</v>
      </c>
      <c r="V128" s="380"/>
    </row>
    <row r="129" spans="1:22" ht="16.399999999999999" hidden="1" customHeight="1">
      <c r="A129" s="29" t="str">
        <f t="shared" si="2"/>
        <v>PROPERTYFLOOR_NUMBER</v>
      </c>
      <c r="B129" s="141" t="s">
        <v>26</v>
      </c>
      <c r="C129" s="137" t="s">
        <v>54</v>
      </c>
      <c r="D129" s="133" t="s">
        <v>40</v>
      </c>
      <c r="E129" s="134" t="s">
        <v>94</v>
      </c>
      <c r="F129" s="133" t="s">
        <v>111</v>
      </c>
      <c r="G129" s="135" t="str">
        <f>VLOOKUP(A129,Plano_V3!$A$26:$G$764,7,0)</f>
        <v>1. Concluído</v>
      </c>
      <c r="H129" s="135" t="s">
        <v>612</v>
      </c>
      <c r="I129" s="485"/>
      <c r="J129" s="153"/>
      <c r="K129" s="153"/>
      <c r="L129" s="153"/>
      <c r="M129" s="152" t="str">
        <f>IF(VLOOKUP(A129,'Aux - pivots1'!$A:$E,3,0)=0, "",VLOOKUP(A129,'Aux - pivots1'!$A:$E,3,0))</f>
        <v/>
      </c>
      <c r="N129" s="152" t="str">
        <f>IF(VLOOKUP(A129,'Aux - pivots1'!$A:$E,4,0)=0, "",VLOOKUP(A129,'Aux - pivots1'!$A:$E,4,0))</f>
        <v/>
      </c>
      <c r="O129" s="152" t="str">
        <f>IF(VLOOKUP(A129,'Aux - pivots1'!$A:$E,5,0)=0, "",VLOOKUP(A129,'Aux - pivots1'!$A:$E,5,0))</f>
        <v/>
      </c>
      <c r="P129" s="203"/>
      <c r="Q129" s="203"/>
      <c r="R129" s="204"/>
      <c r="S129" s="328"/>
      <c r="T129" s="328"/>
      <c r="U129" s="380" t="s">
        <v>2329</v>
      </c>
      <c r="V129" s="380"/>
    </row>
    <row r="130" spans="1:22" ht="16.399999999999999" hidden="1" customHeight="1">
      <c r="A130" s="29" t="str">
        <f t="shared" si="2"/>
        <v>PROPERTYLOCALITY</v>
      </c>
      <c r="B130" s="141" t="s">
        <v>26</v>
      </c>
      <c r="C130" s="137" t="s">
        <v>54</v>
      </c>
      <c r="D130" s="133" t="s">
        <v>40</v>
      </c>
      <c r="E130" s="134" t="s">
        <v>94</v>
      </c>
      <c r="F130" s="133" t="s">
        <v>112</v>
      </c>
      <c r="G130" s="135" t="str">
        <f>VLOOKUP(A130,Plano_V3!$A$26:$G$764,7,0)</f>
        <v>1. Concluído</v>
      </c>
      <c r="H130" s="135" t="s">
        <v>612</v>
      </c>
      <c r="I130" s="485"/>
      <c r="J130" s="153"/>
      <c r="K130" s="153"/>
      <c r="L130" s="153"/>
      <c r="M130" s="152" t="str">
        <f>IF(VLOOKUP(A130,'Aux - pivots1'!$A:$E,3,0)=0, "",VLOOKUP(A130,'Aux - pivots1'!$A:$E,3,0))</f>
        <v/>
      </c>
      <c r="N130" s="152" t="str">
        <f>IF(VLOOKUP(A130,'Aux - pivots1'!$A:$E,4,0)=0, "",VLOOKUP(A130,'Aux - pivots1'!$A:$E,4,0))</f>
        <v/>
      </c>
      <c r="O130" s="152" t="str">
        <f>IF(VLOOKUP(A130,'Aux - pivots1'!$A:$E,5,0)=0, "",VLOOKUP(A130,'Aux - pivots1'!$A:$E,5,0))</f>
        <v/>
      </c>
      <c r="P130" s="203"/>
      <c r="Q130" s="203"/>
      <c r="R130" s="204"/>
      <c r="S130" s="328"/>
      <c r="T130" s="328"/>
      <c r="U130" s="380" t="s">
        <v>2329</v>
      </c>
      <c r="V130" s="380"/>
    </row>
    <row r="131" spans="1:22" ht="16.399999999999999" hidden="1" customHeight="1">
      <c r="A131" s="29" t="str">
        <f t="shared" si="2"/>
        <v>PROPERTYPROPERTY_LOT</v>
      </c>
      <c r="B131" s="141" t="s">
        <v>26</v>
      </c>
      <c r="C131" s="137" t="s">
        <v>54</v>
      </c>
      <c r="D131" s="133" t="s">
        <v>40</v>
      </c>
      <c r="E131" s="134" t="s">
        <v>94</v>
      </c>
      <c r="F131" s="133" t="s">
        <v>113</v>
      </c>
      <c r="G131" s="135" t="str">
        <f>VLOOKUP(A131,Plano_V3!$A$26:$G$764,7,0)</f>
        <v>1. Concluído</v>
      </c>
      <c r="H131" s="135" t="s">
        <v>612</v>
      </c>
      <c r="I131" s="485"/>
      <c r="J131" s="153"/>
      <c r="K131" s="153"/>
      <c r="L131" s="153"/>
      <c r="M131" s="152" t="str">
        <f>IF(VLOOKUP(A131,'Aux - pivots1'!$A:$E,3,0)=0, "",VLOOKUP(A131,'Aux - pivots1'!$A:$E,3,0))</f>
        <v/>
      </c>
      <c r="N131" s="152" t="str">
        <f>IF(VLOOKUP(A131,'Aux - pivots1'!$A:$E,4,0)=0, "",VLOOKUP(A131,'Aux - pivots1'!$A:$E,4,0))</f>
        <v/>
      </c>
      <c r="O131" s="152" t="str">
        <f>IF(VLOOKUP(A131,'Aux - pivots1'!$A:$E,5,0)=0, "",VLOOKUP(A131,'Aux - pivots1'!$A:$E,5,0))</f>
        <v/>
      </c>
      <c r="P131" s="203"/>
      <c r="Q131" s="203"/>
      <c r="R131" s="204"/>
      <c r="S131" s="328"/>
      <c r="T131" s="328"/>
      <c r="U131" s="380" t="s">
        <v>2329</v>
      </c>
      <c r="V131" s="380"/>
    </row>
    <row r="132" spans="1:22" ht="16.399999999999999" hidden="1" customHeight="1">
      <c r="A132" s="29" t="str">
        <f t="shared" si="2"/>
        <v>PROPERTYLAST_APPRAISAL_AMOUNT</v>
      </c>
      <c r="B132" s="141" t="s">
        <v>26</v>
      </c>
      <c r="C132" s="137" t="s">
        <v>54</v>
      </c>
      <c r="D132" s="133" t="s">
        <v>40</v>
      </c>
      <c r="E132" s="134" t="s">
        <v>94</v>
      </c>
      <c r="F132" s="133" t="s">
        <v>114</v>
      </c>
      <c r="G132" s="135" t="str">
        <f>VLOOKUP(A132,Plano_V3!$A$26:$G$764,7,0)</f>
        <v>1. Concluído</v>
      </c>
      <c r="H132" s="135" t="s">
        <v>612</v>
      </c>
      <c r="I132" s="485"/>
      <c r="J132" s="153"/>
      <c r="K132" s="153"/>
      <c r="L132" s="153"/>
      <c r="M132" s="152" t="str">
        <f>IF(VLOOKUP(A132,'Aux - pivots1'!$A:$E,3,0)=0, "",VLOOKUP(A132,'Aux - pivots1'!$A:$E,3,0))</f>
        <v/>
      </c>
      <c r="N132" s="152" t="str">
        <f>IF(VLOOKUP(A132,'Aux - pivots1'!$A:$E,4,0)=0, "",VLOOKUP(A132,'Aux - pivots1'!$A:$E,4,0))</f>
        <v/>
      </c>
      <c r="O132" s="152" t="str">
        <f>IF(VLOOKUP(A132,'Aux - pivots1'!$A:$E,5,0)=0, "",VLOOKUP(A132,'Aux - pivots1'!$A:$E,5,0))</f>
        <v/>
      </c>
      <c r="P132" s="203"/>
      <c r="Q132" s="203"/>
      <c r="R132" s="204"/>
      <c r="S132" s="328"/>
      <c r="T132" s="328"/>
      <c r="U132" s="380" t="s">
        <v>2329</v>
      </c>
      <c r="V132" s="380"/>
    </row>
    <row r="133" spans="1:22" ht="16.399999999999999" hidden="1" customHeight="1">
      <c r="A133" s="29" t="str">
        <f t="shared" si="2"/>
        <v>PROPERTYNET_APPRAISAL_AMOUNT</v>
      </c>
      <c r="B133" s="141" t="s">
        <v>26</v>
      </c>
      <c r="C133" s="137" t="s">
        <v>54</v>
      </c>
      <c r="D133" s="133" t="s">
        <v>40</v>
      </c>
      <c r="E133" s="134" t="s">
        <v>94</v>
      </c>
      <c r="F133" s="133" t="s">
        <v>115</v>
      </c>
      <c r="G133" s="135" t="str">
        <f>VLOOKUP(A133,Plano_V3!$A$26:$G$764,7,0)</f>
        <v>1. Concluído</v>
      </c>
      <c r="H133" s="135" t="s">
        <v>612</v>
      </c>
      <c r="I133" s="485"/>
      <c r="J133" s="153"/>
      <c r="K133" s="153"/>
      <c r="L133" s="153"/>
      <c r="M133" s="152" t="str">
        <f>IF(VLOOKUP(A133,'Aux - pivots1'!$A:$E,3,0)=0, "",VLOOKUP(A133,'Aux - pivots1'!$A:$E,3,0))</f>
        <v/>
      </c>
      <c r="N133" s="152" t="str">
        <f>IF(VLOOKUP(A133,'Aux - pivots1'!$A:$E,4,0)=0, "",VLOOKUP(A133,'Aux - pivots1'!$A:$E,4,0))</f>
        <v/>
      </c>
      <c r="O133" s="152" t="str">
        <f>IF(VLOOKUP(A133,'Aux - pivots1'!$A:$E,5,0)=0, "",VLOOKUP(A133,'Aux - pivots1'!$A:$E,5,0))</f>
        <v/>
      </c>
      <c r="P133" s="203"/>
      <c r="Q133" s="203"/>
      <c r="R133" s="204"/>
      <c r="S133" s="328"/>
      <c r="T133" s="328"/>
      <c r="U133" s="380" t="s">
        <v>2329</v>
      </c>
      <c r="V133" s="380"/>
    </row>
    <row r="134" spans="1:22" ht="16.399999999999999" hidden="1" customHeight="1">
      <c r="A134" s="29" t="str">
        <f t="shared" si="2"/>
        <v>PROPERTYCOLLATERAL_FAST_SALE_AMOUNT</v>
      </c>
      <c r="B134" s="141" t="s">
        <v>26</v>
      </c>
      <c r="C134" s="137" t="s">
        <v>54</v>
      </c>
      <c r="D134" s="133" t="s">
        <v>40</v>
      </c>
      <c r="E134" s="134" t="s">
        <v>94</v>
      </c>
      <c r="F134" s="133" t="s">
        <v>116</v>
      </c>
      <c r="G134" s="135" t="str">
        <f>VLOOKUP(A134,Plano_V3!$A$26:$G$764,7,0)</f>
        <v>1. Concluído</v>
      </c>
      <c r="H134" s="135" t="s">
        <v>612</v>
      </c>
      <c r="I134" s="485"/>
      <c r="J134" s="153"/>
      <c r="K134" s="153"/>
      <c r="L134" s="153"/>
      <c r="M134" s="152" t="str">
        <f>IF(VLOOKUP(A134,'Aux - pivots1'!$A:$E,3,0)=0, "",VLOOKUP(A134,'Aux - pivots1'!$A:$E,3,0))</f>
        <v/>
      </c>
      <c r="N134" s="152" t="str">
        <f>IF(VLOOKUP(A134,'Aux - pivots1'!$A:$E,4,0)=0, "",VLOOKUP(A134,'Aux - pivots1'!$A:$E,4,0))</f>
        <v/>
      </c>
      <c r="O134" s="152" t="str">
        <f>IF(VLOOKUP(A134,'Aux - pivots1'!$A:$E,5,0)=0, "",VLOOKUP(A134,'Aux - pivots1'!$A:$E,5,0))</f>
        <v/>
      </c>
      <c r="P134" s="203"/>
      <c r="Q134" s="203"/>
      <c r="R134" s="204"/>
      <c r="S134" s="328"/>
      <c r="T134" s="328"/>
      <c r="U134" s="380" t="s">
        <v>2329</v>
      </c>
      <c r="V134" s="380"/>
    </row>
    <row r="135" spans="1:22" ht="16.399999999999999" hidden="1" customHeight="1">
      <c r="A135" s="29" t="str">
        <f t="shared" si="2"/>
        <v>PROPERTYADDRESS</v>
      </c>
      <c r="B135" s="141" t="s">
        <v>26</v>
      </c>
      <c r="C135" s="137" t="s">
        <v>54</v>
      </c>
      <c r="D135" s="133" t="s">
        <v>40</v>
      </c>
      <c r="E135" s="134" t="s">
        <v>94</v>
      </c>
      <c r="F135" s="133" t="s">
        <v>117</v>
      </c>
      <c r="G135" s="135" t="str">
        <f>VLOOKUP(A135,Plano_V3!$A$26:$G$764,7,0)</f>
        <v>1. Concluído</v>
      </c>
      <c r="H135" s="135" t="s">
        <v>612</v>
      </c>
      <c r="I135" s="485"/>
      <c r="J135" s="153"/>
      <c r="K135" s="153"/>
      <c r="L135" s="153"/>
      <c r="M135" s="152" t="str">
        <f>IF(VLOOKUP(A135,'Aux - pivots1'!$A:$E,3,0)=0, "",VLOOKUP(A135,'Aux - pivots1'!$A:$E,3,0))</f>
        <v/>
      </c>
      <c r="N135" s="152" t="str">
        <f>IF(VLOOKUP(A135,'Aux - pivots1'!$A:$E,4,0)=0, "",VLOOKUP(A135,'Aux - pivots1'!$A:$E,4,0))</f>
        <v/>
      </c>
      <c r="O135" s="152" t="str">
        <f>IF(VLOOKUP(A135,'Aux - pivots1'!$A:$E,5,0)=0, "",VLOOKUP(A135,'Aux - pivots1'!$A:$E,5,0))</f>
        <v/>
      </c>
      <c r="P135" s="203"/>
      <c r="Q135" s="203"/>
      <c r="R135" s="204"/>
      <c r="S135" s="328"/>
      <c r="T135" s="328"/>
      <c r="U135" s="380" t="s">
        <v>2329</v>
      </c>
      <c r="V135" s="380"/>
    </row>
    <row r="136" spans="1:22" ht="16.399999999999999" hidden="1" customHeight="1">
      <c r="A136" s="29" t="str">
        <f t="shared" si="2"/>
        <v>PROPERTYPROPERTY_NUMBER</v>
      </c>
      <c r="B136" s="141" t="s">
        <v>26</v>
      </c>
      <c r="C136" s="137" t="s">
        <v>54</v>
      </c>
      <c r="D136" s="133" t="s">
        <v>40</v>
      </c>
      <c r="E136" s="134" t="s">
        <v>94</v>
      </c>
      <c r="F136" s="133" t="s">
        <v>118</v>
      </c>
      <c r="G136" s="135" t="str">
        <f>VLOOKUP(A136,Plano_V3!$A$26:$G$764,7,0)</f>
        <v>1. Concluído</v>
      </c>
      <c r="H136" s="135" t="s">
        <v>612</v>
      </c>
      <c r="I136" s="485"/>
      <c r="J136" s="153"/>
      <c r="K136" s="153"/>
      <c r="L136" s="153"/>
      <c r="M136" s="152" t="str">
        <f>IF(VLOOKUP(A136,'Aux - pivots1'!$A:$E,3,0)=0, "",VLOOKUP(A136,'Aux - pivots1'!$A:$E,3,0))</f>
        <v/>
      </c>
      <c r="N136" s="152" t="str">
        <f>IF(VLOOKUP(A136,'Aux - pivots1'!$A:$E,4,0)=0, "",VLOOKUP(A136,'Aux - pivots1'!$A:$E,4,0))</f>
        <v/>
      </c>
      <c r="O136" s="152" t="str">
        <f>IF(VLOOKUP(A136,'Aux - pivots1'!$A:$E,5,0)=0, "",VLOOKUP(A136,'Aux - pivots1'!$A:$E,5,0))</f>
        <v/>
      </c>
      <c r="P136" s="203"/>
      <c r="Q136" s="203"/>
      <c r="R136" s="204"/>
      <c r="S136" s="328"/>
      <c r="T136" s="328"/>
      <c r="U136" s="380" t="s">
        <v>2329</v>
      </c>
      <c r="V136" s="380"/>
    </row>
    <row r="137" spans="1:22" ht="16.399999999999999" hidden="1" customHeight="1">
      <c r="A137" s="29" t="str">
        <f t="shared" si="2"/>
        <v>PROPERTYOrigem</v>
      </c>
      <c r="B137" s="141" t="s">
        <v>26</v>
      </c>
      <c r="C137" s="137" t="s">
        <v>54</v>
      </c>
      <c r="D137" s="133" t="s">
        <v>40</v>
      </c>
      <c r="E137" s="134" t="s">
        <v>94</v>
      </c>
      <c r="F137" s="133" t="s">
        <v>119</v>
      </c>
      <c r="G137" s="135" t="str">
        <f>VLOOKUP(A137,Plano_V3!$A$26:$G$764,7,0)</f>
        <v>0. Cancelado</v>
      </c>
      <c r="H137" s="135" t="s">
        <v>611</v>
      </c>
      <c r="I137" s="485"/>
      <c r="J137" s="142"/>
      <c r="K137" s="142"/>
      <c r="L137" s="142"/>
      <c r="M137" s="152" t="str">
        <f>IF(VLOOKUP(A137,'Aux - pivots1'!$A:$E,3,0)=0, "",VLOOKUP(A137,'Aux - pivots1'!$A:$E,3,0))</f>
        <v/>
      </c>
      <c r="N137" s="152" t="str">
        <f>IF(VLOOKUP(A137,'Aux - pivots1'!$A:$E,4,0)=0, "",VLOOKUP(A137,'Aux - pivots1'!$A:$E,4,0))</f>
        <v/>
      </c>
      <c r="O137" s="152" t="str">
        <f>IF(VLOOKUP(A137,'Aux - pivots1'!$A:$E,5,0)=0, "",VLOOKUP(A137,'Aux - pivots1'!$A:$E,5,0))</f>
        <v/>
      </c>
      <c r="P137" s="203"/>
      <c r="Q137" s="203"/>
      <c r="R137" s="204"/>
      <c r="S137" s="328"/>
      <c r="T137" s="328"/>
      <c r="U137" s="380" t="s">
        <v>2329</v>
      </c>
      <c r="V137" s="380"/>
    </row>
    <row r="138" spans="1:22" ht="16.399999999999999" hidden="1" customHeight="1">
      <c r="A138" s="29" t="str">
        <f t="shared" ref="A138:A202" si="3">E138&amp;F138</f>
        <v>PROPERTYCURRENT_CONSTRUCTION_PCT</v>
      </c>
      <c r="B138" s="141" t="s">
        <v>26</v>
      </c>
      <c r="C138" s="137" t="s">
        <v>54</v>
      </c>
      <c r="D138" s="133" t="s">
        <v>40</v>
      </c>
      <c r="E138" s="134" t="s">
        <v>94</v>
      </c>
      <c r="F138" s="133" t="s">
        <v>120</v>
      </c>
      <c r="G138" s="135" t="str">
        <f>VLOOKUP(A138,Plano_V3!$A$26:$G$764,7,0)</f>
        <v>1. Concluído</v>
      </c>
      <c r="H138" s="135" t="s">
        <v>612</v>
      </c>
      <c r="I138" s="485"/>
      <c r="J138" s="142"/>
      <c r="K138" s="142"/>
      <c r="L138" s="142"/>
      <c r="M138" s="152" t="str">
        <f>IF(VLOOKUP(A138,'Aux - pivots1'!$A:$E,3,0)=0, "",VLOOKUP(A138,'Aux - pivots1'!$A:$E,3,0))</f>
        <v/>
      </c>
      <c r="N138" s="152" t="str">
        <f>IF(VLOOKUP(A138,'Aux - pivots1'!$A:$E,4,0)=0, "",VLOOKUP(A138,'Aux - pivots1'!$A:$E,4,0))</f>
        <v/>
      </c>
      <c r="O138" s="152" t="str">
        <f>IF(VLOOKUP(A138,'Aux - pivots1'!$A:$E,5,0)=0, "",VLOOKUP(A138,'Aux - pivots1'!$A:$E,5,0))</f>
        <v/>
      </c>
      <c r="P138" s="203"/>
      <c r="Q138" s="203"/>
      <c r="R138" s="204"/>
      <c r="S138" s="328"/>
      <c r="T138" s="328"/>
      <c r="U138" s="380" t="s">
        <v>2329</v>
      </c>
      <c r="V138" s="380"/>
    </row>
    <row r="139" spans="1:22" ht="16.399999999999999" hidden="1" customHeight="1">
      <c r="A139" s="29" t="str">
        <f t="shared" si="3"/>
        <v>PROPERTYCONSTRUCTION_COMPLETED_PCT</v>
      </c>
      <c r="B139" s="141" t="s">
        <v>26</v>
      </c>
      <c r="C139" s="137" t="s">
        <v>54</v>
      </c>
      <c r="D139" s="133" t="s">
        <v>40</v>
      </c>
      <c r="E139" s="134" t="s">
        <v>94</v>
      </c>
      <c r="F139" s="133" t="s">
        <v>121</v>
      </c>
      <c r="G139" s="135" t="str">
        <f>VLOOKUP(A139,Plano_V3!$A$26:$G$764,7,0)</f>
        <v>1. Concluído</v>
      </c>
      <c r="H139" s="135" t="s">
        <v>612</v>
      </c>
      <c r="I139" s="485"/>
      <c r="J139" s="142"/>
      <c r="K139" s="142"/>
      <c r="L139" s="142"/>
      <c r="M139" s="152" t="str">
        <f>IF(VLOOKUP(A139,'Aux - pivots1'!$A:$E,3,0)=0, "",VLOOKUP(A139,'Aux - pivots1'!$A:$E,3,0))</f>
        <v/>
      </c>
      <c r="N139" s="152" t="str">
        <f>IF(VLOOKUP(A139,'Aux - pivots1'!$A:$E,4,0)=0, "",VLOOKUP(A139,'Aux - pivots1'!$A:$E,4,0))</f>
        <v/>
      </c>
      <c r="O139" s="152" t="str">
        <f>IF(VLOOKUP(A139,'Aux - pivots1'!$A:$E,5,0)=0, "",VLOOKUP(A139,'Aux - pivots1'!$A:$E,5,0))</f>
        <v/>
      </c>
      <c r="P139" s="203"/>
      <c r="Q139" s="203"/>
      <c r="R139" s="204"/>
      <c r="S139" s="328"/>
      <c r="T139" s="328"/>
      <c r="U139" s="380" t="s">
        <v>2329</v>
      </c>
      <c r="V139" s="380"/>
    </row>
    <row r="140" spans="1:22" ht="16.399999999999999" hidden="1" customHeight="1">
      <c r="A140" s="29" t="str">
        <f t="shared" si="3"/>
        <v>PROPERTYDATA_DATE_PART</v>
      </c>
      <c r="B140" s="141" t="s">
        <v>26</v>
      </c>
      <c r="C140" s="137" t="s">
        <v>54</v>
      </c>
      <c r="D140" s="133" t="s">
        <v>40</v>
      </c>
      <c r="E140" s="134" t="s">
        <v>94</v>
      </c>
      <c r="F140" s="133" t="s">
        <v>73</v>
      </c>
      <c r="G140" s="135" t="str">
        <f>VLOOKUP(A140,Plano_V3!$A$26:$G$764,7,0)</f>
        <v>1. Concluído</v>
      </c>
      <c r="H140" s="135" t="s">
        <v>612</v>
      </c>
      <c r="I140" s="485"/>
      <c r="J140" s="153"/>
      <c r="K140" s="153"/>
      <c r="L140" s="153"/>
      <c r="M140" s="152" t="str">
        <f>IF(VLOOKUP(A140,'Aux - pivots1'!$A:$E,3,0)=0, "",VLOOKUP(A140,'Aux - pivots1'!$A:$E,3,0))</f>
        <v/>
      </c>
      <c r="N140" s="152" t="str">
        <f>IF(VLOOKUP(A140,'Aux - pivots1'!$A:$E,4,0)=0, "",VLOOKUP(A140,'Aux - pivots1'!$A:$E,4,0))</f>
        <v/>
      </c>
      <c r="O140" s="152" t="str">
        <f>IF(VLOOKUP(A140,'Aux - pivots1'!$A:$E,5,0)=0, "",VLOOKUP(A140,'Aux - pivots1'!$A:$E,5,0))</f>
        <v/>
      </c>
      <c r="P140" s="203"/>
      <c r="Q140" s="203"/>
      <c r="R140" s="204"/>
      <c r="S140" s="328"/>
      <c r="T140" s="328"/>
      <c r="U140" s="380" t="s">
        <v>2329</v>
      </c>
      <c r="V140" s="380"/>
    </row>
    <row r="141" spans="1:22" ht="16.399999999999999" hidden="1" customHeight="1">
      <c r="A141" s="29" t="str">
        <f t="shared" si="3"/>
        <v>PROPERTYPROPERTY_CODE</v>
      </c>
      <c r="B141" s="141" t="s">
        <v>26</v>
      </c>
      <c r="C141" s="137" t="s">
        <v>54</v>
      </c>
      <c r="D141" s="133" t="s">
        <v>40</v>
      </c>
      <c r="E141" s="134" t="s">
        <v>94</v>
      </c>
      <c r="F141" s="133" t="s">
        <v>2168</v>
      </c>
      <c r="G141" s="135" t="str">
        <f>VLOOKUP(A141,Plano_V3!$A$26:$G$764,7,0)</f>
        <v>1. Concluído</v>
      </c>
      <c r="H141" s="135" t="s">
        <v>612</v>
      </c>
      <c r="I141" s="485"/>
      <c r="J141" s="153"/>
      <c r="K141" s="153"/>
      <c r="L141" s="153"/>
      <c r="M141" s="152" t="str">
        <f>IF(VLOOKUP(A141,'Aux - pivots1'!$A:$E,3,0)=0, "",VLOOKUP(A141,'Aux - pivots1'!$A:$E,3,0))</f>
        <v/>
      </c>
      <c r="N141" s="152" t="str">
        <f>IF(VLOOKUP(A141,'Aux - pivots1'!$A:$E,4,0)=0, "",VLOOKUP(A141,'Aux - pivots1'!$A:$E,4,0))</f>
        <v/>
      </c>
      <c r="O141" s="152" t="str">
        <f>IF(VLOOKUP(A141,'Aux - pivots1'!$A:$E,5,0)=0, "",VLOOKUP(A141,'Aux - pivots1'!$A:$E,5,0))</f>
        <v/>
      </c>
      <c r="P141" s="203"/>
      <c r="Q141" s="203"/>
      <c r="R141" s="204"/>
      <c r="S141" s="328"/>
      <c r="T141" s="328"/>
      <c r="U141" s="380" t="s">
        <v>2329</v>
      </c>
      <c r="V141" s="380"/>
    </row>
    <row r="142" spans="1:22" ht="16.399999999999999" hidden="1" customHeight="1">
      <c r="A142" s="29" t="str">
        <f t="shared" si="3"/>
        <v>PROPERTYURBANIZATION</v>
      </c>
      <c r="B142" s="141" t="s">
        <v>26</v>
      </c>
      <c r="C142" s="137" t="s">
        <v>54</v>
      </c>
      <c r="D142" s="133" t="s">
        <v>40</v>
      </c>
      <c r="E142" s="134" t="s">
        <v>94</v>
      </c>
      <c r="F142" s="133" t="s">
        <v>122</v>
      </c>
      <c r="G142" s="135" t="str">
        <f>VLOOKUP(A142,Plano_V3!$A$26:$G$764,7,0)</f>
        <v>1. Concluído</v>
      </c>
      <c r="H142" s="135" t="s">
        <v>612</v>
      </c>
      <c r="I142" s="485"/>
      <c r="J142" s="153"/>
      <c r="K142" s="153"/>
      <c r="L142" s="153"/>
      <c r="M142" s="152" t="str">
        <f>IF(VLOOKUP(A142,'Aux - pivots1'!$A:$E,3,0)=0, "",VLOOKUP(A142,'Aux - pivots1'!$A:$E,3,0))</f>
        <v/>
      </c>
      <c r="N142" s="152" t="str">
        <f>IF(VLOOKUP(A142,'Aux - pivots1'!$A:$E,4,0)=0, "",VLOOKUP(A142,'Aux - pivots1'!$A:$E,4,0))</f>
        <v/>
      </c>
      <c r="O142" s="152" t="str">
        <f>IF(VLOOKUP(A142,'Aux - pivots1'!$A:$E,5,0)=0, "",VLOOKUP(A142,'Aux - pivots1'!$A:$E,5,0))</f>
        <v/>
      </c>
      <c r="P142" s="203"/>
      <c r="Q142" s="203"/>
      <c r="R142" s="204"/>
      <c r="S142" s="328"/>
      <c r="T142" s="328"/>
      <c r="U142" s="380" t="s">
        <v>2329</v>
      </c>
      <c r="V142" s="380"/>
    </row>
    <row r="143" spans="1:22" ht="16.399999999999999" hidden="1" customHeight="1">
      <c r="A143" s="29" t="str">
        <f t="shared" si="3"/>
        <v>PROPERTY_ENERGY_CERTIFICATEn.a.</v>
      </c>
      <c r="B143" s="141" t="s">
        <v>26</v>
      </c>
      <c r="C143" s="137" t="s">
        <v>54</v>
      </c>
      <c r="D143" s="133" t="s">
        <v>36</v>
      </c>
      <c r="E143" s="134" t="s">
        <v>123</v>
      </c>
      <c r="F143" s="133" t="s">
        <v>38</v>
      </c>
      <c r="G143" s="135" t="str">
        <f>VLOOKUP(A143,Plano_V3!$A$26:$G$764,7,0)</f>
        <v>1. Concluído</v>
      </c>
      <c r="H143" s="135" t="s">
        <v>612</v>
      </c>
      <c r="I143" s="485"/>
      <c r="J143" s="142"/>
      <c r="K143" s="142"/>
      <c r="L143" s="142"/>
      <c r="M143" s="152" t="str">
        <f>IF(VLOOKUP(A143,'Aux - pivots1'!$A:$E,3,0)=0, "",VLOOKUP(A143,'Aux - pivots1'!$A:$E,3,0))</f>
        <v/>
      </c>
      <c r="N143" s="152" t="str">
        <f>IF(VLOOKUP(A143,'Aux - pivots1'!$A:$E,4,0)=0, "",VLOOKUP(A143,'Aux - pivots1'!$A:$E,4,0))</f>
        <v/>
      </c>
      <c r="O143" s="152" t="str">
        <f>IF(VLOOKUP(A143,'Aux - pivots1'!$A:$E,5,0)=0, "",VLOOKUP(A143,'Aux - pivots1'!$A:$E,5,0))</f>
        <v/>
      </c>
      <c r="P143" s="203"/>
      <c r="Q143" s="203"/>
      <c r="R143" s="204"/>
      <c r="S143" s="328"/>
      <c r="T143" s="328"/>
      <c r="U143" s="380" t="s">
        <v>2329</v>
      </c>
      <c r="V143" s="380"/>
    </row>
    <row r="144" spans="1:22" ht="16.399999999999999" hidden="1" customHeight="1">
      <c r="A144" s="29" t="str">
        <f t="shared" si="3"/>
        <v>PROPERTY_ENERGY_CERTIFICATEPROPERTY_BANK_ID</v>
      </c>
      <c r="B144" s="141" t="s">
        <v>26</v>
      </c>
      <c r="C144" s="137" t="s">
        <v>54</v>
      </c>
      <c r="D144" s="133" t="s">
        <v>40</v>
      </c>
      <c r="E144" s="134" t="s">
        <v>123</v>
      </c>
      <c r="F144" s="133" t="s">
        <v>41</v>
      </c>
      <c r="G144" s="135" t="str">
        <f>VLOOKUP(A144,Plano_V3!$A$26:$G$764,7,0)</f>
        <v>1. Concluído</v>
      </c>
      <c r="H144" s="135" t="s">
        <v>612</v>
      </c>
      <c r="I144" s="485"/>
      <c r="J144" s="142"/>
      <c r="K144" s="142"/>
      <c r="L144" s="142"/>
      <c r="M144" s="152" t="str">
        <f>IF(VLOOKUP(A144,'Aux - pivots1'!$A:$E,3,0)=0, "",VLOOKUP(A144,'Aux - pivots1'!$A:$E,3,0))</f>
        <v/>
      </c>
      <c r="N144" s="152" t="str">
        <f>IF(VLOOKUP(A144,'Aux - pivots1'!$A:$E,4,0)=0, "",VLOOKUP(A144,'Aux - pivots1'!$A:$E,4,0))</f>
        <v/>
      </c>
      <c r="O144" s="152" t="str">
        <f>IF(VLOOKUP(A144,'Aux - pivots1'!$A:$E,5,0)=0, "",VLOOKUP(A144,'Aux - pivots1'!$A:$E,5,0))</f>
        <v/>
      </c>
      <c r="P144" s="203"/>
      <c r="Q144" s="203"/>
      <c r="R144" s="204"/>
      <c r="S144" s="328"/>
      <c r="T144" s="328"/>
      <c r="U144" s="380" t="s">
        <v>2329</v>
      </c>
      <c r="V144" s="380"/>
    </row>
    <row r="145" spans="1:22" ht="16.399999999999999" hidden="1" customHeight="1">
      <c r="A145" s="29" t="str">
        <f t="shared" si="3"/>
        <v>PROPERTY_ENERGY_CERTIFICATEPROPERTY_BRANCH_CODE</v>
      </c>
      <c r="B145" s="141" t="s">
        <v>26</v>
      </c>
      <c r="C145" s="137" t="s">
        <v>54</v>
      </c>
      <c r="D145" s="133" t="s">
        <v>40</v>
      </c>
      <c r="E145" s="134" t="s">
        <v>123</v>
      </c>
      <c r="F145" s="133" t="s">
        <v>43</v>
      </c>
      <c r="G145" s="135" t="str">
        <f>VLOOKUP(A145,Plano_V3!$A$26:$G$764,7,0)</f>
        <v>1. Concluído</v>
      </c>
      <c r="H145" s="135" t="s">
        <v>612</v>
      </c>
      <c r="I145" s="485"/>
      <c r="J145" s="142"/>
      <c r="K145" s="142"/>
      <c r="L145" s="142"/>
      <c r="M145" s="152" t="str">
        <f>IF(VLOOKUP(A145,'Aux - pivots1'!$A:$E,3,0)=0, "",VLOOKUP(A145,'Aux - pivots1'!$A:$E,3,0))</f>
        <v/>
      </c>
      <c r="N145" s="152" t="str">
        <f>IF(VLOOKUP(A145,'Aux - pivots1'!$A:$E,4,0)=0, "",VLOOKUP(A145,'Aux - pivots1'!$A:$E,4,0))</f>
        <v/>
      </c>
      <c r="O145" s="152" t="str">
        <f>IF(VLOOKUP(A145,'Aux - pivots1'!$A:$E,5,0)=0, "",VLOOKUP(A145,'Aux - pivots1'!$A:$E,5,0))</f>
        <v/>
      </c>
      <c r="P145" s="203"/>
      <c r="Q145" s="203"/>
      <c r="R145" s="204"/>
      <c r="S145" s="328"/>
      <c r="T145" s="328"/>
      <c r="U145" s="380" t="s">
        <v>2329</v>
      </c>
      <c r="V145" s="380"/>
    </row>
    <row r="146" spans="1:22" ht="16.399999999999999" hidden="1" customHeight="1">
      <c r="A146" s="29" t="str">
        <f t="shared" si="3"/>
        <v>PROPERTY_ENERGY_CERTIFICATEPROPERTY_CONTRACT_ID</v>
      </c>
      <c r="B146" s="141" t="s">
        <v>26</v>
      </c>
      <c r="C146" s="137" t="s">
        <v>54</v>
      </c>
      <c r="D146" s="133" t="s">
        <v>40</v>
      </c>
      <c r="E146" s="134" t="s">
        <v>123</v>
      </c>
      <c r="F146" s="133" t="s">
        <v>44</v>
      </c>
      <c r="G146" s="135" t="str">
        <f>VLOOKUP(A146,Plano_V3!$A$26:$G$764,7,0)</f>
        <v>1. Concluído</v>
      </c>
      <c r="H146" s="135" t="s">
        <v>612</v>
      </c>
      <c r="I146" s="485"/>
      <c r="J146" s="142"/>
      <c r="K146" s="142"/>
      <c r="L146" s="142"/>
      <c r="M146" s="152" t="str">
        <f>IF(VLOOKUP(A146,'Aux - pivots1'!$A:$E,3,0)=0, "",VLOOKUP(A146,'Aux - pivots1'!$A:$E,3,0))</f>
        <v/>
      </c>
      <c r="N146" s="152" t="str">
        <f>IF(VLOOKUP(A146,'Aux - pivots1'!$A:$E,4,0)=0, "",VLOOKUP(A146,'Aux - pivots1'!$A:$E,4,0))</f>
        <v/>
      </c>
      <c r="O146" s="152" t="str">
        <f>IF(VLOOKUP(A146,'Aux - pivots1'!$A:$E,5,0)=0, "",VLOOKUP(A146,'Aux - pivots1'!$A:$E,5,0))</f>
        <v/>
      </c>
      <c r="P146" s="203"/>
      <c r="Q146" s="203"/>
      <c r="R146" s="204"/>
      <c r="S146" s="328"/>
      <c r="T146" s="328"/>
      <c r="U146" s="380" t="s">
        <v>2329</v>
      </c>
      <c r="V146" s="380"/>
    </row>
    <row r="147" spans="1:22" ht="16.399999999999999" hidden="1" customHeight="1">
      <c r="A147" s="29" t="str">
        <f t="shared" si="3"/>
        <v>PROPERTY_ENERGY_CERTIFICATEPROPERTY_REFERENCE_CODE</v>
      </c>
      <c r="B147" s="141" t="s">
        <v>26</v>
      </c>
      <c r="C147" s="137" t="s">
        <v>54</v>
      </c>
      <c r="D147" s="133" t="s">
        <v>40</v>
      </c>
      <c r="E147" s="134" t="s">
        <v>123</v>
      </c>
      <c r="F147" s="133" t="s">
        <v>45</v>
      </c>
      <c r="G147" s="135" t="str">
        <f>VLOOKUP(A147,Plano_V3!$A$26:$G$764,7,0)</f>
        <v>1. Concluído</v>
      </c>
      <c r="H147" s="135" t="s">
        <v>612</v>
      </c>
      <c r="I147" s="485"/>
      <c r="J147" s="142"/>
      <c r="K147" s="142"/>
      <c r="L147" s="142"/>
      <c r="M147" s="152" t="str">
        <f>IF(VLOOKUP(A147,'Aux - pivots1'!$A:$E,3,0)=0, "",VLOOKUP(A147,'Aux - pivots1'!$A:$E,3,0))</f>
        <v/>
      </c>
      <c r="N147" s="152" t="str">
        <f>IF(VLOOKUP(A147,'Aux - pivots1'!$A:$E,4,0)=0, "",VLOOKUP(A147,'Aux - pivots1'!$A:$E,4,0))</f>
        <v/>
      </c>
      <c r="O147" s="152" t="str">
        <f>IF(VLOOKUP(A147,'Aux - pivots1'!$A:$E,5,0)=0, "",VLOOKUP(A147,'Aux - pivots1'!$A:$E,5,0))</f>
        <v/>
      </c>
      <c r="P147" s="203"/>
      <c r="Q147" s="203"/>
      <c r="R147" s="204"/>
      <c r="S147" s="328"/>
      <c r="T147" s="328"/>
      <c r="U147" s="380" t="s">
        <v>2329</v>
      </c>
      <c r="V147" s="380"/>
    </row>
    <row r="148" spans="1:22" ht="16.399999999999999" hidden="1" customHeight="1">
      <c r="A148" s="29" t="str">
        <f t="shared" si="3"/>
        <v>PROPERTY_ENERGY_CERTIFICATELAND_REGISTRY_OFFICE_CODE</v>
      </c>
      <c r="B148" s="141" t="s">
        <v>26</v>
      </c>
      <c r="C148" s="137" t="s">
        <v>54</v>
      </c>
      <c r="D148" s="133" t="s">
        <v>40</v>
      </c>
      <c r="E148" s="134" t="s">
        <v>123</v>
      </c>
      <c r="F148" s="133" t="s">
        <v>125</v>
      </c>
      <c r="G148" s="135" t="str">
        <f>VLOOKUP(A148,Plano_V3!$A$26:$G$764,7,0)</f>
        <v>1. Concluído</v>
      </c>
      <c r="H148" s="135" t="s">
        <v>612</v>
      </c>
      <c r="I148" s="485"/>
      <c r="J148" s="142"/>
      <c r="K148" s="142"/>
      <c r="L148" s="142"/>
      <c r="M148" s="152" t="str">
        <f>IF(VLOOKUP(A148,'Aux - pivots1'!$A:$E,3,0)=0, "",VLOOKUP(A148,'Aux - pivots1'!$A:$E,3,0))</f>
        <v/>
      </c>
      <c r="N148" s="152" t="str">
        <f>IF(VLOOKUP(A148,'Aux - pivots1'!$A:$E,4,0)=0, "",VLOOKUP(A148,'Aux - pivots1'!$A:$E,4,0))</f>
        <v/>
      </c>
      <c r="O148" s="152" t="str">
        <f>IF(VLOOKUP(A148,'Aux - pivots1'!$A:$E,5,0)=0, "",VLOOKUP(A148,'Aux - pivots1'!$A:$E,5,0))</f>
        <v/>
      </c>
      <c r="P148" s="203"/>
      <c r="Q148" s="203"/>
      <c r="R148" s="204"/>
      <c r="S148" s="328"/>
      <c r="T148" s="328"/>
      <c r="U148" s="380" t="s">
        <v>2329</v>
      </c>
      <c r="V148" s="380"/>
    </row>
    <row r="149" spans="1:22" ht="16.399999999999999" hidden="1" customHeight="1">
      <c r="A149" s="29" t="str">
        <f t="shared" si="3"/>
        <v>PROPERTY_ENERGY_CERTIFICATEPROPERTY_IDENTIFICATION_CODE</v>
      </c>
      <c r="B149" s="141" t="s">
        <v>26</v>
      </c>
      <c r="C149" s="137" t="s">
        <v>54</v>
      </c>
      <c r="D149" s="133" t="s">
        <v>40</v>
      </c>
      <c r="E149" s="134" t="s">
        <v>123</v>
      </c>
      <c r="F149" s="133" t="s">
        <v>126</v>
      </c>
      <c r="G149" s="135" t="str">
        <f>VLOOKUP(A149,Plano_V3!$A$26:$G$764,7,0)</f>
        <v>1. Concluído</v>
      </c>
      <c r="H149" s="135" t="s">
        <v>612</v>
      </c>
      <c r="I149" s="485"/>
      <c r="J149" s="142"/>
      <c r="K149" s="142"/>
      <c r="L149" s="142"/>
      <c r="M149" s="152" t="str">
        <f>IF(VLOOKUP(A149,'Aux - pivots1'!$A:$E,3,0)=0, "",VLOOKUP(A149,'Aux - pivots1'!$A:$E,3,0))</f>
        <v/>
      </c>
      <c r="N149" s="152" t="str">
        <f>IF(VLOOKUP(A149,'Aux - pivots1'!$A:$E,4,0)=0, "",VLOOKUP(A149,'Aux - pivots1'!$A:$E,4,0))</f>
        <v/>
      </c>
      <c r="O149" s="152" t="str">
        <f>IF(VLOOKUP(A149,'Aux - pivots1'!$A:$E,5,0)=0, "",VLOOKUP(A149,'Aux - pivots1'!$A:$E,5,0))</f>
        <v/>
      </c>
      <c r="P149" s="203"/>
      <c r="Q149" s="203"/>
      <c r="R149" s="204"/>
      <c r="S149" s="328"/>
      <c r="T149" s="328"/>
      <c r="U149" s="380" t="s">
        <v>2329</v>
      </c>
      <c r="V149" s="380"/>
    </row>
    <row r="150" spans="1:22" ht="16.399999999999999" hidden="1" customHeight="1">
      <c r="A150" s="29" t="str">
        <f t="shared" si="3"/>
        <v>PROPERTY_ENERGY_CERTIFICATEENERGY_CERTIFICATION_SYSTEM_CODE</v>
      </c>
      <c r="B150" s="141" t="s">
        <v>26</v>
      </c>
      <c r="C150" s="137" t="s">
        <v>54</v>
      </c>
      <c r="D150" s="133" t="s">
        <v>40</v>
      </c>
      <c r="E150" s="134" t="s">
        <v>123</v>
      </c>
      <c r="F150" s="133" t="s">
        <v>127</v>
      </c>
      <c r="G150" s="135" t="str">
        <f>VLOOKUP(A150,Plano_V3!$A$26:$G$764,7,0)</f>
        <v>1. Concluído</v>
      </c>
      <c r="H150" s="135" t="s">
        <v>612</v>
      </c>
      <c r="I150" s="485"/>
      <c r="J150" s="142"/>
      <c r="K150" s="142"/>
      <c r="L150" s="142"/>
      <c r="M150" s="152" t="str">
        <f>IF(VLOOKUP(A150,'Aux - pivots1'!$A:$E,3,0)=0, "",VLOOKUP(A150,'Aux - pivots1'!$A:$E,3,0))</f>
        <v/>
      </c>
      <c r="N150" s="152" t="str">
        <f>IF(VLOOKUP(A150,'Aux - pivots1'!$A:$E,4,0)=0, "",VLOOKUP(A150,'Aux - pivots1'!$A:$E,4,0))</f>
        <v/>
      </c>
      <c r="O150" s="152" t="str">
        <f>IF(VLOOKUP(A150,'Aux - pivots1'!$A:$E,5,0)=0, "",VLOOKUP(A150,'Aux - pivots1'!$A:$E,5,0))</f>
        <v/>
      </c>
      <c r="P150" s="203"/>
      <c r="Q150" s="203"/>
      <c r="R150" s="204"/>
      <c r="S150" s="328"/>
      <c r="T150" s="328"/>
      <c r="U150" s="380" t="s">
        <v>2329</v>
      </c>
      <c r="V150" s="380"/>
    </row>
    <row r="151" spans="1:22" ht="16.399999999999999" hidden="1" customHeight="1">
      <c r="A151" s="29" t="str">
        <f t="shared" si="3"/>
        <v>PROPERTY_ENERGY_CERTIFICATEEPC_ISSUING_DATE</v>
      </c>
      <c r="B151" s="141" t="s">
        <v>26</v>
      </c>
      <c r="C151" s="137" t="s">
        <v>54</v>
      </c>
      <c r="D151" s="133" t="s">
        <v>40</v>
      </c>
      <c r="E151" s="134" t="s">
        <v>123</v>
      </c>
      <c r="F151" s="133" t="s">
        <v>128</v>
      </c>
      <c r="G151" s="135" t="str">
        <f>VLOOKUP(A151,Plano_V3!$A$26:$G$764,7,0)</f>
        <v>1. Concluído</v>
      </c>
      <c r="H151" s="135" t="s">
        <v>612</v>
      </c>
      <c r="I151" s="485"/>
      <c r="J151" s="142"/>
      <c r="K151" s="142"/>
      <c r="L151" s="142"/>
      <c r="M151" s="152" t="str">
        <f>IF(VLOOKUP(A151,'Aux - pivots1'!$A:$E,3,0)=0, "",VLOOKUP(A151,'Aux - pivots1'!$A:$E,3,0))</f>
        <v/>
      </c>
      <c r="N151" s="152" t="str">
        <f>IF(VLOOKUP(A151,'Aux - pivots1'!$A:$E,4,0)=0, "",VLOOKUP(A151,'Aux - pivots1'!$A:$E,4,0))</f>
        <v/>
      </c>
      <c r="O151" s="152" t="str">
        <f>IF(VLOOKUP(A151,'Aux - pivots1'!$A:$E,5,0)=0, "",VLOOKUP(A151,'Aux - pivots1'!$A:$E,5,0))</f>
        <v/>
      </c>
      <c r="P151" s="203"/>
      <c r="Q151" s="203"/>
      <c r="R151" s="204"/>
      <c r="S151" s="328"/>
      <c r="T151" s="328"/>
      <c r="U151" s="380" t="s">
        <v>2329</v>
      </c>
      <c r="V151" s="380"/>
    </row>
    <row r="152" spans="1:22" ht="16.399999999999999" hidden="1" customHeight="1">
      <c r="A152" s="29" t="str">
        <f t="shared" si="3"/>
        <v>PROPERTY_ENERGY_CERTIFICATEEPC_EXPIRATION_DATE</v>
      </c>
      <c r="B152" s="141" t="s">
        <v>26</v>
      </c>
      <c r="C152" s="137" t="s">
        <v>54</v>
      </c>
      <c r="D152" s="133" t="s">
        <v>40</v>
      </c>
      <c r="E152" s="134" t="s">
        <v>123</v>
      </c>
      <c r="F152" s="133" t="s">
        <v>129</v>
      </c>
      <c r="G152" s="135" t="str">
        <f>VLOOKUP(A152,Plano_V3!$A$26:$G$764,7,0)</f>
        <v>1. Concluído</v>
      </c>
      <c r="H152" s="135" t="s">
        <v>612</v>
      </c>
      <c r="I152" s="485"/>
      <c r="J152" s="142"/>
      <c r="K152" s="142"/>
      <c r="L152" s="142"/>
      <c r="M152" s="152" t="str">
        <f>IF(VLOOKUP(A152,'Aux - pivots1'!$A:$E,3,0)=0, "",VLOOKUP(A152,'Aux - pivots1'!$A:$E,3,0))</f>
        <v/>
      </c>
      <c r="N152" s="152" t="str">
        <f>IF(VLOOKUP(A152,'Aux - pivots1'!$A:$E,4,0)=0, "",VLOOKUP(A152,'Aux - pivots1'!$A:$E,4,0))</f>
        <v/>
      </c>
      <c r="O152" s="152" t="str">
        <f>IF(VLOOKUP(A152,'Aux - pivots1'!$A:$E,5,0)=0, "",VLOOKUP(A152,'Aux - pivots1'!$A:$E,5,0))</f>
        <v/>
      </c>
      <c r="P152" s="203"/>
      <c r="Q152" s="203"/>
      <c r="R152" s="204"/>
      <c r="S152" s="328"/>
      <c r="T152" s="328"/>
      <c r="U152" s="380" t="s">
        <v>2329</v>
      </c>
      <c r="V152" s="380"/>
    </row>
    <row r="153" spans="1:22" ht="16.399999999999999" hidden="1" customHeight="1">
      <c r="A153" s="29" t="str">
        <f t="shared" si="3"/>
        <v>PROPERTY_ENERGY_CERTIFICATEEPC</v>
      </c>
      <c r="B153" s="141" t="s">
        <v>26</v>
      </c>
      <c r="C153" s="137" t="s">
        <v>54</v>
      </c>
      <c r="D153" s="133" t="s">
        <v>40</v>
      </c>
      <c r="E153" s="134" t="s">
        <v>123</v>
      </c>
      <c r="F153" s="133" t="s">
        <v>47</v>
      </c>
      <c r="G153" s="135" t="str">
        <f>VLOOKUP(A153,Plano_V3!$A$26:$G$764,7,0)</f>
        <v>2.1 Em Teste</v>
      </c>
      <c r="H153" s="135" t="s">
        <v>2328</v>
      </c>
      <c r="I153" s="485"/>
      <c r="J153" s="367" t="s">
        <v>2250</v>
      </c>
      <c r="K153" s="367" t="s">
        <v>2247</v>
      </c>
      <c r="L153" s="367"/>
      <c r="M153" s="152" t="str">
        <f>IF(VLOOKUP(A153,'Aux - pivots1'!$A:$E,3,0)=0, "",VLOOKUP(A153,'Aux - pivots1'!$A:$E,3,0))</f>
        <v/>
      </c>
      <c r="N153" s="152" t="str">
        <f>IF(VLOOKUP(A153,'Aux - pivots1'!$A:$E,4,0)=0, "",VLOOKUP(A153,'Aux - pivots1'!$A:$E,4,0))</f>
        <v/>
      </c>
      <c r="O153" s="152" t="str">
        <f>IF(VLOOKUP(A153,'Aux - pivots1'!$A:$E,5,0)=0, "",VLOOKUP(A153,'Aux - pivots1'!$A:$E,5,0))</f>
        <v/>
      </c>
      <c r="P153" s="203"/>
      <c r="Q153" s="203"/>
      <c r="R153" s="204"/>
      <c r="S153" s="328"/>
      <c r="T153" s="328"/>
      <c r="U153" s="380" t="s">
        <v>2329</v>
      </c>
      <c r="V153" s="380"/>
    </row>
    <row r="154" spans="1:22" ht="16.399999999999999" hidden="1" customHeight="1">
      <c r="A154" s="29" t="str">
        <f t="shared" si="3"/>
        <v>PROPERTY_ENERGY_CERTIFICATEENERGY_CONSUMPTION_TYPE_S_IND</v>
      </c>
      <c r="B154" s="141" t="s">
        <v>26</v>
      </c>
      <c r="C154" s="137" t="s">
        <v>54</v>
      </c>
      <c r="D154" s="133" t="s">
        <v>40</v>
      </c>
      <c r="E154" s="134" t="s">
        <v>123</v>
      </c>
      <c r="F154" s="133" t="s">
        <v>130</v>
      </c>
      <c r="G154" s="135" t="str">
        <f>VLOOKUP(A154,Plano_V3!$A$26:$G$764,7,0)</f>
        <v>1. Concluído</v>
      </c>
      <c r="H154" s="135" t="s">
        <v>612</v>
      </c>
      <c r="I154" s="485"/>
      <c r="J154" s="142"/>
      <c r="K154" s="142"/>
      <c r="L154" s="142"/>
      <c r="M154" s="152" t="str">
        <f>IF(VLOOKUP(A154,'Aux - pivots1'!$A:$E,3,0)=0, "",VLOOKUP(A154,'Aux - pivots1'!$A:$E,3,0))</f>
        <v/>
      </c>
      <c r="N154" s="152" t="str">
        <f>IF(VLOOKUP(A154,'Aux - pivots1'!$A:$E,4,0)=0, "",VLOOKUP(A154,'Aux - pivots1'!$A:$E,4,0))</f>
        <v/>
      </c>
      <c r="O154" s="152" t="str">
        <f>IF(VLOOKUP(A154,'Aux - pivots1'!$A:$E,5,0)=0, "",VLOOKUP(A154,'Aux - pivots1'!$A:$E,5,0))</f>
        <v/>
      </c>
      <c r="P154" s="203"/>
      <c r="Q154" s="203"/>
      <c r="R154" s="204"/>
      <c r="S154" s="328"/>
      <c r="T154" s="328"/>
      <c r="U154" s="380" t="s">
        <v>2329</v>
      </c>
      <c r="V154" s="380"/>
    </row>
    <row r="155" spans="1:22" ht="16.399999999999999" hidden="1" customHeight="1">
      <c r="A155" s="29" t="str">
        <f t="shared" si="3"/>
        <v>PROPERTY_ENERGY_CERTIFICATEENERGY_CONSUMPTION_TYPE_T_IND</v>
      </c>
      <c r="B155" s="141" t="s">
        <v>26</v>
      </c>
      <c r="C155" s="137" t="s">
        <v>54</v>
      </c>
      <c r="D155" s="133" t="s">
        <v>40</v>
      </c>
      <c r="E155" s="134" t="s">
        <v>123</v>
      </c>
      <c r="F155" s="133" t="s">
        <v>131</v>
      </c>
      <c r="G155" s="135" t="str">
        <f>VLOOKUP(A155,Plano_V3!$A$26:$G$764,7,0)</f>
        <v>1. Concluído</v>
      </c>
      <c r="H155" s="135" t="s">
        <v>612</v>
      </c>
      <c r="I155" s="485"/>
      <c r="J155" s="142"/>
      <c r="K155" s="142"/>
      <c r="L155" s="142"/>
      <c r="M155" s="152" t="str">
        <f>IF(VLOOKUP(A155,'Aux - pivots1'!$A:$E,3,0)=0, "",VLOOKUP(A155,'Aux - pivots1'!$A:$E,3,0))</f>
        <v/>
      </c>
      <c r="N155" s="152" t="str">
        <f>IF(VLOOKUP(A155,'Aux - pivots1'!$A:$E,4,0)=0, "",VLOOKUP(A155,'Aux - pivots1'!$A:$E,4,0))</f>
        <v/>
      </c>
      <c r="O155" s="152" t="str">
        <f>IF(VLOOKUP(A155,'Aux - pivots1'!$A:$E,5,0)=0, "",VLOOKUP(A155,'Aux - pivots1'!$A:$E,5,0))</f>
        <v/>
      </c>
      <c r="P155" s="203"/>
      <c r="Q155" s="203"/>
      <c r="R155" s="204"/>
      <c r="S155" s="328"/>
      <c r="T155" s="328"/>
      <c r="U155" s="380" t="s">
        <v>2329</v>
      </c>
      <c r="V155" s="380"/>
    </row>
    <row r="156" spans="1:22" ht="16.399999999999999" hidden="1" customHeight="1">
      <c r="A156" s="29" t="str">
        <f t="shared" si="3"/>
        <v>PROPERTY_ENERGY_CERTIFICATEENERGY_EFFICIENCY_IND</v>
      </c>
      <c r="B156" s="141" t="s">
        <v>26</v>
      </c>
      <c r="C156" s="137" t="s">
        <v>54</v>
      </c>
      <c r="D156" s="133" t="s">
        <v>40</v>
      </c>
      <c r="E156" s="134" t="s">
        <v>123</v>
      </c>
      <c r="F156" s="133" t="s">
        <v>132</v>
      </c>
      <c r="G156" s="135" t="str">
        <f>VLOOKUP(A156,Plano_V3!$A$26:$G$764,7,0)</f>
        <v>1. Concluído</v>
      </c>
      <c r="H156" s="135" t="s">
        <v>612</v>
      </c>
      <c r="I156" s="485"/>
      <c r="J156" s="142"/>
      <c r="K156" s="142"/>
      <c r="L156" s="142"/>
      <c r="M156" s="152" t="str">
        <f>IF(VLOOKUP(A156,'Aux - pivots1'!$A:$E,3,0)=0, "",VLOOKUP(A156,'Aux - pivots1'!$A:$E,3,0))</f>
        <v/>
      </c>
      <c r="N156" s="152" t="str">
        <f>IF(VLOOKUP(A156,'Aux - pivots1'!$A:$E,4,0)=0, "",VLOOKUP(A156,'Aux - pivots1'!$A:$E,4,0))</f>
        <v/>
      </c>
      <c r="O156" s="152" t="str">
        <f>IF(VLOOKUP(A156,'Aux - pivots1'!$A:$E,5,0)=0, "",VLOOKUP(A156,'Aux - pivots1'!$A:$E,5,0))</f>
        <v/>
      </c>
      <c r="P156" s="203"/>
      <c r="Q156" s="203"/>
      <c r="R156" s="204"/>
      <c r="S156" s="328"/>
      <c r="T156" s="328"/>
      <c r="U156" s="380" t="s">
        <v>2329</v>
      </c>
      <c r="V156" s="380"/>
    </row>
    <row r="157" spans="1:22" ht="16.399999999999999" hidden="1" customHeight="1">
      <c r="A157" s="29" t="str">
        <f t="shared" si="3"/>
        <v>PROPERTY_ENERGY_CERTIFICATEREN_ENERGY_EFFICIENCY_IND</v>
      </c>
      <c r="B157" s="141" t="s">
        <v>26</v>
      </c>
      <c r="C157" s="137" t="s">
        <v>54</v>
      </c>
      <c r="D157" s="133" t="s">
        <v>40</v>
      </c>
      <c r="E157" s="134" t="s">
        <v>123</v>
      </c>
      <c r="F157" s="133" t="s">
        <v>133</v>
      </c>
      <c r="G157" s="135" t="str">
        <f>VLOOKUP(A157,Plano_V3!$A$26:$G$764,7,0)</f>
        <v>1. Concluído</v>
      </c>
      <c r="H157" s="135" t="s">
        <v>612</v>
      </c>
      <c r="I157" s="485"/>
      <c r="J157" s="142"/>
      <c r="K157" s="142"/>
      <c r="L157" s="142"/>
      <c r="M157" s="152" t="str">
        <f>IF(VLOOKUP(A157,'Aux - pivots1'!$A:$E,3,0)=0, "",VLOOKUP(A157,'Aux - pivots1'!$A:$E,3,0))</f>
        <v/>
      </c>
      <c r="N157" s="152" t="str">
        <f>IF(VLOOKUP(A157,'Aux - pivots1'!$A:$E,4,0)=0, "",VLOOKUP(A157,'Aux - pivots1'!$A:$E,4,0))</f>
        <v/>
      </c>
      <c r="O157" s="152" t="str">
        <f>IF(VLOOKUP(A157,'Aux - pivots1'!$A:$E,5,0)=0, "",VLOOKUP(A157,'Aux - pivots1'!$A:$E,5,0))</f>
        <v/>
      </c>
      <c r="P157" s="203"/>
      <c r="Q157" s="203"/>
      <c r="R157" s="204"/>
      <c r="S157" s="328"/>
      <c r="T157" s="328"/>
      <c r="U157" s="380" t="s">
        <v>2329</v>
      </c>
      <c r="V157" s="380"/>
    </row>
    <row r="158" spans="1:22" ht="16.399999999999999" hidden="1" customHeight="1">
      <c r="A158" s="29" t="str">
        <f t="shared" si="3"/>
        <v>PROPERTY_ENERGY_CERTIFICATENZEB_IND</v>
      </c>
      <c r="B158" s="141" t="s">
        <v>26</v>
      </c>
      <c r="C158" s="137" t="s">
        <v>54</v>
      </c>
      <c r="D158" s="133" t="s">
        <v>40</v>
      </c>
      <c r="E158" s="134" t="s">
        <v>123</v>
      </c>
      <c r="F158" s="133" t="s">
        <v>134</v>
      </c>
      <c r="G158" s="135" t="str">
        <f>VLOOKUP(A158,Plano_V3!$A$26:$G$764,7,0)</f>
        <v>1. Concluído</v>
      </c>
      <c r="H158" s="135" t="s">
        <v>612</v>
      </c>
      <c r="I158" s="485"/>
      <c r="J158" s="142"/>
      <c r="K158" s="142"/>
      <c r="L158" s="142"/>
      <c r="M158" s="152" t="str">
        <f>IF(VLOOKUP(A158,'Aux - pivots1'!$A:$E,3,0)=0, "",VLOOKUP(A158,'Aux - pivots1'!$A:$E,3,0))</f>
        <v/>
      </c>
      <c r="N158" s="152" t="str">
        <f>IF(VLOOKUP(A158,'Aux - pivots1'!$A:$E,4,0)=0, "",VLOOKUP(A158,'Aux - pivots1'!$A:$E,4,0))</f>
        <v/>
      </c>
      <c r="O158" s="152" t="str">
        <f>IF(VLOOKUP(A158,'Aux - pivots1'!$A:$E,5,0)=0, "",VLOOKUP(A158,'Aux - pivots1'!$A:$E,5,0))</f>
        <v/>
      </c>
      <c r="P158" s="203"/>
      <c r="Q158" s="203"/>
      <c r="R158" s="204"/>
      <c r="S158" s="328"/>
      <c r="T158" s="328"/>
      <c r="U158" s="380" t="s">
        <v>2329</v>
      </c>
      <c r="V158" s="380"/>
    </row>
    <row r="159" spans="1:22" ht="16.399999999999999" hidden="1" customHeight="1">
      <c r="A159" s="29" t="str">
        <f t="shared" si="3"/>
        <v>PROPERTY_ENERGY_CERTIFICATEACTUAL_VALUE_IND</v>
      </c>
      <c r="B159" s="141" t="s">
        <v>26</v>
      </c>
      <c r="C159" s="137" t="s">
        <v>54</v>
      </c>
      <c r="D159" s="133" t="s">
        <v>40</v>
      </c>
      <c r="E159" s="134" t="s">
        <v>123</v>
      </c>
      <c r="F159" s="133" t="s">
        <v>49</v>
      </c>
      <c r="G159" s="135" t="str">
        <f>VLOOKUP(A159,Plano_V3!$A$26:$G$764,7,0)</f>
        <v>1. Concluído</v>
      </c>
      <c r="H159" s="135" t="s">
        <v>612</v>
      </c>
      <c r="I159" s="485"/>
      <c r="J159" s="142"/>
      <c r="K159" s="142"/>
      <c r="L159" s="142"/>
      <c r="M159" s="152" t="str">
        <f>IF(VLOOKUP(A159,'Aux - pivots1'!$A:$E,3,0)=0, "",VLOOKUP(A159,'Aux - pivots1'!$A:$E,3,0))</f>
        <v/>
      </c>
      <c r="N159" s="152" t="str">
        <f>IF(VLOOKUP(A159,'Aux - pivots1'!$A:$E,4,0)=0, "",VLOOKUP(A159,'Aux - pivots1'!$A:$E,4,0))</f>
        <v/>
      </c>
      <c r="O159" s="152" t="str">
        <f>IF(VLOOKUP(A159,'Aux - pivots1'!$A:$E,5,0)=0, "",VLOOKUP(A159,'Aux - pivots1'!$A:$E,5,0))</f>
        <v/>
      </c>
      <c r="P159" s="203"/>
      <c r="Q159" s="203"/>
      <c r="R159" s="204"/>
      <c r="S159" s="328"/>
      <c r="T159" s="328"/>
      <c r="U159" s="380" t="s">
        <v>2329</v>
      </c>
      <c r="V159" s="380"/>
    </row>
    <row r="160" spans="1:22" ht="16.399999999999999" hidden="1" customHeight="1">
      <c r="A160" s="29" t="str">
        <f t="shared" si="3"/>
        <v>PROPERTY_ENERGY_CERTIFICATEEP_SCORE</v>
      </c>
      <c r="B160" s="141" t="s">
        <v>26</v>
      </c>
      <c r="C160" s="137" t="s">
        <v>54</v>
      </c>
      <c r="D160" s="133" t="s">
        <v>40</v>
      </c>
      <c r="E160" s="134" t="s">
        <v>123</v>
      </c>
      <c r="F160" s="133" t="s">
        <v>135</v>
      </c>
      <c r="G160" s="135" t="s">
        <v>614</v>
      </c>
      <c r="H160" s="135" t="s">
        <v>2328</v>
      </c>
      <c r="I160" s="485"/>
      <c r="J160" s="367" t="s">
        <v>2250</v>
      </c>
      <c r="K160" s="367" t="s">
        <v>2247</v>
      </c>
      <c r="L160" s="367"/>
      <c r="M160" s="152" t="str">
        <f>IF(VLOOKUP(A160,'Aux - pivots1'!$A:$E,3,0)=0, "",VLOOKUP(A160,'Aux - pivots1'!$A:$E,3,0))</f>
        <v/>
      </c>
      <c r="N160" s="152" t="str">
        <f>IF(VLOOKUP(A160,'Aux - pivots1'!$A:$E,4,0)=0, "",VLOOKUP(A160,'Aux - pivots1'!$A:$E,4,0))</f>
        <v/>
      </c>
      <c r="O160" s="152" t="str">
        <f>IF(VLOOKUP(A160,'Aux - pivots1'!$A:$E,5,0)=0, "",VLOOKUP(A160,'Aux - pivots1'!$A:$E,5,0))</f>
        <v/>
      </c>
      <c r="P160" s="203"/>
      <c r="Q160" s="203"/>
      <c r="R160" s="204"/>
      <c r="S160" s="328"/>
      <c r="T160" s="328"/>
      <c r="U160" s="380" t="s">
        <v>2329</v>
      </c>
      <c r="V160" s="380"/>
    </row>
    <row r="161" spans="1:22" ht="16.399999999999999" hidden="1" customHeight="1">
      <c r="A161" s="29" t="str">
        <f t="shared" si="3"/>
        <v>PROPERTY_ENERGY_CERTIFICATEPRMRY_ENRGY_DMND_RFRNC_VL</v>
      </c>
      <c r="B161" s="141" t="s">
        <v>26</v>
      </c>
      <c r="C161" s="137" t="s">
        <v>54</v>
      </c>
      <c r="D161" s="133" t="s">
        <v>40</v>
      </c>
      <c r="E161" s="134" t="s">
        <v>123</v>
      </c>
      <c r="F161" s="133" t="s">
        <v>2272</v>
      </c>
      <c r="G161" s="135" t="str">
        <f>VLOOKUP(A161,Plano_V3!$A$26:$G$764,7,0)</f>
        <v xml:space="preserve">6. Em implementação </v>
      </c>
      <c r="H161" s="135"/>
      <c r="I161" s="485"/>
      <c r="J161" s="367"/>
      <c r="K161" s="367"/>
      <c r="L161" s="367"/>
      <c r="M161" s="152" t="e">
        <f>IF(VLOOKUP(A161,'Aux - pivots1'!$A:$E,3,0)=0, "",VLOOKUP(A161,'Aux - pivots1'!$A:$E,3,0))</f>
        <v>#N/A</v>
      </c>
      <c r="N161" s="152" t="e">
        <f>IF(VLOOKUP(A161,'Aux - pivots1'!$A:$E,4,0)=0, "",VLOOKUP(A161,'Aux - pivots1'!$A:$E,4,0))</f>
        <v>#N/A</v>
      </c>
      <c r="O161" s="152" t="e">
        <f>IF(VLOOKUP(A161,'Aux - pivots1'!$A:$E,5,0)=0, "",VLOOKUP(A161,'Aux - pivots1'!$A:$E,5,0))</f>
        <v>#N/A</v>
      </c>
      <c r="P161" s="203"/>
      <c r="Q161" s="203"/>
      <c r="R161" s="204"/>
      <c r="S161" s="328"/>
      <c r="T161" s="328"/>
      <c r="U161" s="380"/>
      <c r="V161" s="380"/>
    </row>
    <row r="162" spans="1:22" ht="16.399999999999999" hidden="1" customHeight="1">
      <c r="A162" s="29" t="str">
        <f t="shared" si="3"/>
        <v>PROPERTY_ENERGY_CERTIFICATESOURCE_CODE</v>
      </c>
      <c r="B162" s="141" t="s">
        <v>26</v>
      </c>
      <c r="C162" s="137" t="s">
        <v>54</v>
      </c>
      <c r="D162" s="133" t="s">
        <v>40</v>
      </c>
      <c r="E162" s="134" t="s">
        <v>123</v>
      </c>
      <c r="F162" s="133" t="s">
        <v>87</v>
      </c>
      <c r="G162" s="135" t="str">
        <f>VLOOKUP(A162,Plano_V3!$A$26:$G$764,7,0)</f>
        <v>1. Concluído</v>
      </c>
      <c r="H162" s="135" t="s">
        <v>612</v>
      </c>
      <c r="I162" s="485"/>
      <c r="J162" s="142"/>
      <c r="K162" s="142"/>
      <c r="L162" s="142"/>
      <c r="M162" s="152" t="str">
        <f>IF(VLOOKUP(A162,'Aux - pivots1'!$A:$E,3,0)=0, "",VLOOKUP(A162,'Aux - pivots1'!$A:$E,3,0))</f>
        <v/>
      </c>
      <c r="N162" s="152" t="str">
        <f>IF(VLOOKUP(A162,'Aux - pivots1'!$A:$E,4,0)=0, "",VLOOKUP(A162,'Aux - pivots1'!$A:$E,4,0))</f>
        <v/>
      </c>
      <c r="O162" s="152" t="str">
        <f>IF(VLOOKUP(A162,'Aux - pivots1'!$A:$E,5,0)=0, "",VLOOKUP(A162,'Aux - pivots1'!$A:$E,5,0))</f>
        <v/>
      </c>
      <c r="P162" s="203"/>
      <c r="Q162" s="203"/>
      <c r="R162" s="204"/>
      <c r="S162" s="328"/>
      <c r="T162" s="328"/>
      <c r="U162" s="380" t="s">
        <v>2329</v>
      </c>
      <c r="V162" s="380"/>
    </row>
    <row r="163" spans="1:22" ht="16.399999999999999" hidden="1" customHeight="1">
      <c r="A163" s="29" t="str">
        <f t="shared" si="3"/>
        <v>PROPERTY_ENERGY_CERTIFICATEDATA_DATE_PART</v>
      </c>
      <c r="B163" s="141" t="s">
        <v>26</v>
      </c>
      <c r="C163" s="137" t="s">
        <v>54</v>
      </c>
      <c r="D163" s="133" t="s">
        <v>40</v>
      </c>
      <c r="E163" s="134" t="s">
        <v>123</v>
      </c>
      <c r="F163" s="133" t="s">
        <v>73</v>
      </c>
      <c r="G163" s="135" t="str">
        <f>VLOOKUP(A163,Plano_V3!$A$26:$G$764,7,0)</f>
        <v>1. Concluído</v>
      </c>
      <c r="H163" s="135" t="s">
        <v>612</v>
      </c>
      <c r="I163" s="485"/>
      <c r="J163" s="142"/>
      <c r="K163" s="142"/>
      <c r="L163" s="142"/>
      <c r="M163" s="152" t="str">
        <f>IF(VLOOKUP(A163,'Aux - pivots1'!$A:$E,3,0)=0, "",VLOOKUP(A163,'Aux - pivots1'!$A:$E,3,0))</f>
        <v/>
      </c>
      <c r="N163" s="152" t="str">
        <f>IF(VLOOKUP(A163,'Aux - pivots1'!$A:$E,4,0)=0, "",VLOOKUP(A163,'Aux - pivots1'!$A:$E,4,0))</f>
        <v/>
      </c>
      <c r="O163" s="152" t="str">
        <f>IF(VLOOKUP(A163,'Aux - pivots1'!$A:$E,5,0)=0, "",VLOOKUP(A163,'Aux - pivots1'!$A:$E,5,0))</f>
        <v/>
      </c>
      <c r="P163" s="203"/>
      <c r="Q163" s="203"/>
      <c r="R163" s="204"/>
      <c r="S163" s="328"/>
      <c r="T163" s="328"/>
      <c r="U163" s="380" t="s">
        <v>2329</v>
      </c>
      <c r="V163" s="380"/>
    </row>
    <row r="164" spans="1:22" ht="16.399999999999999" hidden="1" customHeight="1">
      <c r="A164" s="29" t="str">
        <f t="shared" si="3"/>
        <v>PROPERTY_ENERGY_CERTIFICATECERTIFICATE_TYPE</v>
      </c>
      <c r="B164" s="141" t="s">
        <v>26</v>
      </c>
      <c r="C164" s="137" t="s">
        <v>54</v>
      </c>
      <c r="D164" s="133" t="s">
        <v>40</v>
      </c>
      <c r="E164" s="134" t="s">
        <v>123</v>
      </c>
      <c r="F164" s="133" t="s">
        <v>136</v>
      </c>
      <c r="G164" s="135" t="str">
        <f>VLOOKUP(A164,Plano_V3!$A$26:$G$764,7,0)</f>
        <v>1. Concluído</v>
      </c>
      <c r="H164" s="135" t="s">
        <v>612</v>
      </c>
      <c r="I164" s="485"/>
      <c r="J164" s="142"/>
      <c r="K164" s="142"/>
      <c r="L164" s="142"/>
      <c r="M164" s="152" t="str">
        <f>IF(VLOOKUP(A164,'Aux - pivots1'!$A:$E,3,0)=0, "",VLOOKUP(A164,'Aux - pivots1'!$A:$E,3,0))</f>
        <v/>
      </c>
      <c r="N164" s="152" t="str">
        <f>IF(VLOOKUP(A164,'Aux - pivots1'!$A:$E,4,0)=0, "",VLOOKUP(A164,'Aux - pivots1'!$A:$E,4,0))</f>
        <v/>
      </c>
      <c r="O164" s="152" t="str">
        <f>IF(VLOOKUP(A164,'Aux - pivots1'!$A:$E,5,0)=0, "",VLOOKUP(A164,'Aux - pivots1'!$A:$E,5,0))</f>
        <v/>
      </c>
      <c r="P164" s="203"/>
      <c r="Q164" s="203"/>
      <c r="R164" s="204"/>
      <c r="S164" s="328"/>
      <c r="T164" s="328"/>
      <c r="U164" s="380" t="s">
        <v>2329</v>
      </c>
      <c r="V164" s="380"/>
    </row>
    <row r="165" spans="1:22" ht="16.399999999999999" hidden="1" customHeight="1">
      <c r="A165" s="29" t="str">
        <f t="shared" si="3"/>
        <v>PROPERTY_ENERGY_CERTIFICATEBUILDING_DOMEST_HOTWATER_VALUE</v>
      </c>
      <c r="B165" s="141" t="s">
        <v>26</v>
      </c>
      <c r="C165" s="137" t="s">
        <v>54</v>
      </c>
      <c r="D165" s="133" t="s">
        <v>40</v>
      </c>
      <c r="E165" s="134" t="s">
        <v>123</v>
      </c>
      <c r="F165" s="133" t="s">
        <v>137</v>
      </c>
      <c r="G165" s="135" t="str">
        <f>VLOOKUP(A165,Plano_V3!$A$26:$G$764,7,0)</f>
        <v>1. Concluído</v>
      </c>
      <c r="H165" s="135" t="s">
        <v>612</v>
      </c>
      <c r="I165" s="485"/>
      <c r="J165" s="142"/>
      <c r="K165" s="142"/>
      <c r="L165" s="142"/>
      <c r="M165" s="152" t="str">
        <f>IF(VLOOKUP(A165,'Aux - pivots1'!$A:$E,3,0)=0, "",VLOOKUP(A165,'Aux - pivots1'!$A:$E,3,0))</f>
        <v/>
      </c>
      <c r="N165" s="152" t="str">
        <f>IF(VLOOKUP(A165,'Aux - pivots1'!$A:$E,4,0)=0, "",VLOOKUP(A165,'Aux - pivots1'!$A:$E,4,0))</f>
        <v/>
      </c>
      <c r="O165" s="152" t="str">
        <f>IF(VLOOKUP(A165,'Aux - pivots1'!$A:$E,5,0)=0, "",VLOOKUP(A165,'Aux - pivots1'!$A:$E,5,0))</f>
        <v/>
      </c>
      <c r="P165" s="203"/>
      <c r="Q165" s="203"/>
      <c r="R165" s="204"/>
      <c r="S165" s="328"/>
      <c r="T165" s="328"/>
      <c r="U165" s="380" t="s">
        <v>2329</v>
      </c>
      <c r="V165" s="380"/>
    </row>
    <row r="166" spans="1:22" ht="16.399999999999999" hidden="1" customHeight="1">
      <c r="A166" s="29" t="str">
        <f t="shared" si="3"/>
        <v>PROPERTY_ENERGY_CERTIFICATERENEWABLE_DOMEST_HOTWATER_VALUE</v>
      </c>
      <c r="B166" s="141" t="s">
        <v>26</v>
      </c>
      <c r="C166" s="137" t="s">
        <v>54</v>
      </c>
      <c r="D166" s="133" t="s">
        <v>40</v>
      </c>
      <c r="E166" s="134" t="s">
        <v>123</v>
      </c>
      <c r="F166" s="133" t="s">
        <v>138</v>
      </c>
      <c r="G166" s="135" t="str">
        <f>VLOOKUP(A166,Plano_V3!$A$26:$G$764,7,0)</f>
        <v>1. Concluído</v>
      </c>
      <c r="H166" s="135" t="s">
        <v>612</v>
      </c>
      <c r="I166" s="485"/>
      <c r="J166" s="142"/>
      <c r="K166" s="142"/>
      <c r="L166" s="142"/>
      <c r="M166" s="152" t="str">
        <f>IF(VLOOKUP(A166,'Aux - pivots1'!$A:$E,3,0)=0, "",VLOOKUP(A166,'Aux - pivots1'!$A:$E,3,0))</f>
        <v/>
      </c>
      <c r="N166" s="152" t="str">
        <f>IF(VLOOKUP(A166,'Aux - pivots1'!$A:$E,4,0)=0, "",VLOOKUP(A166,'Aux - pivots1'!$A:$E,4,0))</f>
        <v/>
      </c>
      <c r="O166" s="152" t="str">
        <f>IF(VLOOKUP(A166,'Aux - pivots1'!$A:$E,5,0)=0, "",VLOOKUP(A166,'Aux - pivots1'!$A:$E,5,0))</f>
        <v/>
      </c>
      <c r="P166" s="203"/>
      <c r="Q166" s="203"/>
      <c r="R166" s="204"/>
      <c r="S166" s="328"/>
      <c r="T166" s="328"/>
      <c r="U166" s="380" t="s">
        <v>2329</v>
      </c>
      <c r="V166" s="380"/>
    </row>
    <row r="167" spans="1:22" ht="16.399999999999999" hidden="1" customHeight="1">
      <c r="A167" s="29" t="str">
        <f t="shared" si="3"/>
        <v>PROPERTY_ENERGY_CERTIFICATEDOMEST_HOTWATER_REF_VALUE</v>
      </c>
      <c r="B167" s="141" t="s">
        <v>26</v>
      </c>
      <c r="C167" s="137" t="s">
        <v>54</v>
      </c>
      <c r="D167" s="133" t="s">
        <v>40</v>
      </c>
      <c r="E167" s="134" t="s">
        <v>123</v>
      </c>
      <c r="F167" s="133" t="s">
        <v>139</v>
      </c>
      <c r="G167" s="135" t="str">
        <f>VLOOKUP(A167,Plano_V3!$A$26:$G$764,7,0)</f>
        <v>1. Concluído</v>
      </c>
      <c r="H167" s="135" t="s">
        <v>612</v>
      </c>
      <c r="I167" s="485"/>
      <c r="J167" s="142"/>
      <c r="K167" s="142"/>
      <c r="L167" s="142"/>
      <c r="M167" s="152" t="str">
        <f>IF(VLOOKUP(A167,'Aux - pivots1'!$A:$E,3,0)=0, "",VLOOKUP(A167,'Aux - pivots1'!$A:$E,3,0))</f>
        <v/>
      </c>
      <c r="N167" s="152" t="str">
        <f>IF(VLOOKUP(A167,'Aux - pivots1'!$A:$E,4,0)=0, "",VLOOKUP(A167,'Aux - pivots1'!$A:$E,4,0))</f>
        <v/>
      </c>
      <c r="O167" s="152" t="str">
        <f>IF(VLOOKUP(A167,'Aux - pivots1'!$A:$E,5,0)=0, "",VLOOKUP(A167,'Aux - pivots1'!$A:$E,5,0))</f>
        <v/>
      </c>
      <c r="P167" s="203"/>
      <c r="Q167" s="203"/>
      <c r="R167" s="204"/>
      <c r="S167" s="328"/>
      <c r="T167" s="328"/>
      <c r="U167" s="380" t="s">
        <v>2329</v>
      </c>
      <c r="V167" s="380"/>
    </row>
    <row r="168" spans="1:22" ht="16.399999999999999" hidden="1" customHeight="1">
      <c r="A168" s="29" t="str">
        <f t="shared" si="3"/>
        <v>PROPERTY_ENERGY_CERTIFICATEHEIGHT</v>
      </c>
      <c r="B168" s="141" t="s">
        <v>26</v>
      </c>
      <c r="C168" s="137" t="s">
        <v>54</v>
      </c>
      <c r="D168" s="133" t="s">
        <v>40</v>
      </c>
      <c r="E168" s="134" t="s">
        <v>123</v>
      </c>
      <c r="F168" s="133" t="s">
        <v>140</v>
      </c>
      <c r="G168" s="135" t="str">
        <f>VLOOKUP(A168,Plano_V3!$A$26:$G$764,7,0)</f>
        <v>1. Concluído</v>
      </c>
      <c r="H168" s="135" t="s">
        <v>612</v>
      </c>
      <c r="I168" s="485"/>
      <c r="J168" s="142"/>
      <c r="K168" s="142"/>
      <c r="L168" s="142"/>
      <c r="M168" s="152" t="str">
        <f>IF(VLOOKUP(A168,'Aux - pivots1'!$A:$E,3,0)=0, "",VLOOKUP(A168,'Aux - pivots1'!$A:$E,3,0))</f>
        <v/>
      </c>
      <c r="N168" s="152" t="str">
        <f>IF(VLOOKUP(A168,'Aux - pivots1'!$A:$E,4,0)=0, "",VLOOKUP(A168,'Aux - pivots1'!$A:$E,4,0))</f>
        <v/>
      </c>
      <c r="O168" s="152" t="str">
        <f>IF(VLOOKUP(A168,'Aux - pivots1'!$A:$E,5,0)=0, "",VLOOKUP(A168,'Aux - pivots1'!$A:$E,5,0))</f>
        <v/>
      </c>
      <c r="P168" s="203"/>
      <c r="Q168" s="203"/>
      <c r="R168" s="204"/>
      <c r="S168" s="328"/>
      <c r="T168" s="328"/>
      <c r="U168" s="380" t="s">
        <v>2329</v>
      </c>
      <c r="V168" s="380"/>
    </row>
    <row r="169" spans="1:22" ht="16.399999999999999" hidden="1" customHeight="1">
      <c r="A169" s="29" t="str">
        <f t="shared" si="3"/>
        <v>PROPERTY_ENERGY_CERTIFICATEBUILDING_SPACE_HEATING_VALUE</v>
      </c>
      <c r="B169" s="141" t="s">
        <v>26</v>
      </c>
      <c r="C169" s="137" t="s">
        <v>54</v>
      </c>
      <c r="D169" s="133" t="s">
        <v>40</v>
      </c>
      <c r="E169" s="134" t="s">
        <v>123</v>
      </c>
      <c r="F169" s="133" t="s">
        <v>141</v>
      </c>
      <c r="G169" s="135" t="str">
        <f>VLOOKUP(A169,Plano_V3!$A$26:$G$764,7,0)</f>
        <v>1. Concluído</v>
      </c>
      <c r="H169" s="135" t="s">
        <v>612</v>
      </c>
      <c r="I169" s="485"/>
      <c r="J169" s="142"/>
      <c r="K169" s="142"/>
      <c r="L169" s="142"/>
      <c r="M169" s="152" t="str">
        <f>IF(VLOOKUP(A169,'Aux - pivots1'!$A:$E,3,0)=0, "",VLOOKUP(A169,'Aux - pivots1'!$A:$E,3,0))</f>
        <v/>
      </c>
      <c r="N169" s="152" t="str">
        <f>IF(VLOOKUP(A169,'Aux - pivots1'!$A:$E,4,0)=0, "",VLOOKUP(A169,'Aux - pivots1'!$A:$E,4,0))</f>
        <v/>
      </c>
      <c r="O169" s="152" t="str">
        <f>IF(VLOOKUP(A169,'Aux - pivots1'!$A:$E,5,0)=0, "",VLOOKUP(A169,'Aux - pivots1'!$A:$E,5,0))</f>
        <v/>
      </c>
      <c r="P169" s="203"/>
      <c r="Q169" s="203"/>
      <c r="R169" s="204"/>
      <c r="S169" s="328"/>
      <c r="T169" s="328"/>
      <c r="U169" s="380" t="s">
        <v>2329</v>
      </c>
      <c r="V169" s="380"/>
    </row>
    <row r="170" spans="1:22" ht="16.399999999999999" hidden="1" customHeight="1">
      <c r="A170" s="29" t="str">
        <f t="shared" si="3"/>
        <v>PROPERTY_ENERGY_CERTIFICATESPACE_HEATING_REF_VALUE</v>
      </c>
      <c r="B170" s="141" t="s">
        <v>26</v>
      </c>
      <c r="C170" s="137" t="s">
        <v>54</v>
      </c>
      <c r="D170" s="133" t="s">
        <v>40</v>
      </c>
      <c r="E170" s="134" t="s">
        <v>123</v>
      </c>
      <c r="F170" s="133" t="s">
        <v>142</v>
      </c>
      <c r="G170" s="135" t="str">
        <f>VLOOKUP(A170,Plano_V3!$A$26:$G$764,7,0)</f>
        <v>1. Concluído</v>
      </c>
      <c r="H170" s="135" t="s">
        <v>612</v>
      </c>
      <c r="I170" s="485"/>
      <c r="J170" s="142"/>
      <c r="K170" s="142"/>
      <c r="L170" s="142"/>
      <c r="M170" s="152" t="str">
        <f>IF(VLOOKUP(A170,'Aux - pivots1'!$A:$E,3,0)=0, "",VLOOKUP(A170,'Aux - pivots1'!$A:$E,3,0))</f>
        <v/>
      </c>
      <c r="N170" s="152" t="str">
        <f>IF(VLOOKUP(A170,'Aux - pivots1'!$A:$E,4,0)=0, "",VLOOKUP(A170,'Aux - pivots1'!$A:$E,4,0))</f>
        <v/>
      </c>
      <c r="O170" s="152" t="str">
        <f>IF(VLOOKUP(A170,'Aux - pivots1'!$A:$E,5,0)=0, "",VLOOKUP(A170,'Aux - pivots1'!$A:$E,5,0))</f>
        <v/>
      </c>
      <c r="P170" s="203"/>
      <c r="Q170" s="203"/>
      <c r="R170" s="204"/>
      <c r="S170" s="328"/>
      <c r="T170" s="328"/>
      <c r="U170" s="380" t="s">
        <v>2329</v>
      </c>
      <c r="V170" s="380"/>
    </row>
    <row r="171" spans="1:22" ht="16.399999999999999" hidden="1" customHeight="1">
      <c r="A171" s="29" t="str">
        <f t="shared" si="3"/>
        <v>PROPERTY_ENERGY_CERTIFICATERENEWABLE_SPACE_HEATING_VALUE</v>
      </c>
      <c r="B171" s="141" t="s">
        <v>26</v>
      </c>
      <c r="C171" s="137" t="s">
        <v>54</v>
      </c>
      <c r="D171" s="133" t="s">
        <v>40</v>
      </c>
      <c r="E171" s="134" t="s">
        <v>123</v>
      </c>
      <c r="F171" s="133" t="s">
        <v>143</v>
      </c>
      <c r="G171" s="135" t="str">
        <f>VLOOKUP(A171,Plano_V3!$A$26:$G$764,7,0)</f>
        <v>1. Concluído</v>
      </c>
      <c r="H171" s="135" t="s">
        <v>612</v>
      </c>
      <c r="I171" s="485"/>
      <c r="J171" s="142"/>
      <c r="K171" s="142"/>
      <c r="L171" s="142"/>
      <c r="M171" s="152" t="str">
        <f>IF(VLOOKUP(A171,'Aux - pivots1'!$A:$E,3,0)=0, "",VLOOKUP(A171,'Aux - pivots1'!$A:$E,3,0))</f>
        <v/>
      </c>
      <c r="N171" s="152" t="str">
        <f>IF(VLOOKUP(A171,'Aux - pivots1'!$A:$E,4,0)=0, "",VLOOKUP(A171,'Aux - pivots1'!$A:$E,4,0))</f>
        <v/>
      </c>
      <c r="O171" s="152" t="str">
        <f>IF(VLOOKUP(A171,'Aux - pivots1'!$A:$E,5,0)=0, "",VLOOKUP(A171,'Aux - pivots1'!$A:$E,5,0))</f>
        <v/>
      </c>
      <c r="P171" s="203"/>
      <c r="Q171" s="203"/>
      <c r="R171" s="204"/>
      <c r="S171" s="328"/>
      <c r="T171" s="328"/>
      <c r="U171" s="380" t="s">
        <v>2329</v>
      </c>
      <c r="V171" s="380"/>
    </row>
    <row r="172" spans="1:22" ht="16.399999999999999" hidden="1" customHeight="1">
      <c r="A172" s="29" t="str">
        <f t="shared" si="3"/>
        <v>PROPERTY_ENERGY_CERTIFICATEBUILDING_SPACE_COOLING_VALUE</v>
      </c>
      <c r="B172" s="141" t="s">
        <v>26</v>
      </c>
      <c r="C172" s="137" t="s">
        <v>54</v>
      </c>
      <c r="D172" s="133" t="s">
        <v>40</v>
      </c>
      <c r="E172" s="134" t="s">
        <v>123</v>
      </c>
      <c r="F172" s="133" t="s">
        <v>144</v>
      </c>
      <c r="G172" s="135" t="str">
        <f>VLOOKUP(A172,Plano_V3!$A$26:$G$764,7,0)</f>
        <v>1. Concluído</v>
      </c>
      <c r="H172" s="135" t="s">
        <v>612</v>
      </c>
      <c r="I172" s="485"/>
      <c r="J172" s="142"/>
      <c r="K172" s="142"/>
      <c r="L172" s="142"/>
      <c r="M172" s="152" t="str">
        <f>IF(VLOOKUP(A172,'Aux - pivots1'!$A:$E,3,0)=0, "",VLOOKUP(A172,'Aux - pivots1'!$A:$E,3,0))</f>
        <v/>
      </c>
      <c r="N172" s="152" t="str">
        <f>IF(VLOOKUP(A172,'Aux - pivots1'!$A:$E,4,0)=0, "",VLOOKUP(A172,'Aux - pivots1'!$A:$E,4,0))</f>
        <v/>
      </c>
      <c r="O172" s="152" t="str">
        <f>IF(VLOOKUP(A172,'Aux - pivots1'!$A:$E,5,0)=0, "",VLOOKUP(A172,'Aux - pivots1'!$A:$E,5,0))</f>
        <v/>
      </c>
      <c r="P172" s="203"/>
      <c r="Q172" s="203"/>
      <c r="R172" s="204"/>
      <c r="S172" s="328"/>
      <c r="T172" s="328"/>
      <c r="U172" s="380" t="s">
        <v>2329</v>
      </c>
      <c r="V172" s="380"/>
    </row>
    <row r="173" spans="1:22" ht="16.399999999999999" hidden="1" customHeight="1">
      <c r="A173" s="29" t="str">
        <f t="shared" si="3"/>
        <v>PROPERTY_ENERGY_CERTIFICATERENEWABLE_SPACE_COOLING_VALUE</v>
      </c>
      <c r="B173" s="141" t="s">
        <v>26</v>
      </c>
      <c r="C173" s="137" t="s">
        <v>54</v>
      </c>
      <c r="D173" s="133" t="s">
        <v>40</v>
      </c>
      <c r="E173" s="134" t="s">
        <v>123</v>
      </c>
      <c r="F173" s="133" t="s">
        <v>145</v>
      </c>
      <c r="G173" s="135" t="str">
        <f>VLOOKUP(A173,Plano_V3!$A$26:$G$764,7,0)</f>
        <v>1. Concluído</v>
      </c>
      <c r="H173" s="135" t="s">
        <v>612</v>
      </c>
      <c r="I173" s="485"/>
      <c r="J173" s="142"/>
      <c r="K173" s="142"/>
      <c r="L173" s="142"/>
      <c r="M173" s="152" t="str">
        <f>IF(VLOOKUP(A173,'Aux - pivots1'!$A:$E,3,0)=0, "",VLOOKUP(A173,'Aux - pivots1'!$A:$E,3,0))</f>
        <v/>
      </c>
      <c r="N173" s="152" t="str">
        <f>IF(VLOOKUP(A173,'Aux - pivots1'!$A:$E,4,0)=0, "",VLOOKUP(A173,'Aux - pivots1'!$A:$E,4,0))</f>
        <v/>
      </c>
      <c r="O173" s="152" t="str">
        <f>IF(VLOOKUP(A173,'Aux - pivots1'!$A:$E,5,0)=0, "",VLOOKUP(A173,'Aux - pivots1'!$A:$E,5,0))</f>
        <v/>
      </c>
      <c r="P173" s="203"/>
      <c r="Q173" s="203"/>
      <c r="R173" s="204"/>
      <c r="S173" s="328"/>
      <c r="T173" s="328"/>
      <c r="U173" s="380" t="s">
        <v>2329</v>
      </c>
      <c r="V173" s="380"/>
    </row>
    <row r="174" spans="1:22" ht="16.399999999999999" hidden="1" customHeight="1">
      <c r="A174" s="29" t="str">
        <f t="shared" si="3"/>
        <v>PROPERTY_ENERGY_CERTIFICATESPACE_COOLING_REF_VALUE</v>
      </c>
      <c r="B174" s="141" t="s">
        <v>26</v>
      </c>
      <c r="C174" s="137" t="s">
        <v>54</v>
      </c>
      <c r="D174" s="133" t="s">
        <v>40</v>
      </c>
      <c r="E174" s="134" t="s">
        <v>123</v>
      </c>
      <c r="F174" s="133" t="s">
        <v>146</v>
      </c>
      <c r="G174" s="135" t="str">
        <f>VLOOKUP(A174,Plano_V3!$A$26:$G$764,7,0)</f>
        <v>1. Concluído</v>
      </c>
      <c r="H174" s="135" t="s">
        <v>612</v>
      </c>
      <c r="I174" s="485"/>
      <c r="J174" s="142"/>
      <c r="K174" s="142"/>
      <c r="L174" s="142"/>
      <c r="M174" s="152" t="str">
        <f>IF(VLOOKUP(A174,'Aux - pivots1'!$A:$E,3,0)=0, "",VLOOKUP(A174,'Aux - pivots1'!$A:$E,3,0))</f>
        <v/>
      </c>
      <c r="N174" s="152" t="str">
        <f>IF(VLOOKUP(A174,'Aux - pivots1'!$A:$E,4,0)=0, "",VLOOKUP(A174,'Aux - pivots1'!$A:$E,4,0))</f>
        <v/>
      </c>
      <c r="O174" s="152" t="str">
        <f>IF(VLOOKUP(A174,'Aux - pivots1'!$A:$E,5,0)=0, "",VLOOKUP(A174,'Aux - pivots1'!$A:$E,5,0))</f>
        <v/>
      </c>
      <c r="P174" s="203"/>
      <c r="Q174" s="203"/>
      <c r="R174" s="204"/>
      <c r="S174" s="328"/>
      <c r="T174" s="328"/>
      <c r="U174" s="380" t="s">
        <v>2329</v>
      </c>
      <c r="V174" s="380"/>
    </row>
    <row r="175" spans="1:22" ht="16.399999999999999" hidden="1" customHeight="1">
      <c r="A175" s="29" t="str">
        <f t="shared" si="3"/>
        <v>PROPERTY_ENERGY_CERTIFICATEENERGY_CLASS_AFTER_MEASUREMENT</v>
      </c>
      <c r="B175" s="141" t="s">
        <v>26</v>
      </c>
      <c r="C175" s="137" t="s">
        <v>54</v>
      </c>
      <c r="D175" s="133" t="s">
        <v>40</v>
      </c>
      <c r="E175" s="134" t="s">
        <v>123</v>
      </c>
      <c r="F175" s="133" t="s">
        <v>147</v>
      </c>
      <c r="G175" s="135" t="str">
        <f>VLOOKUP(A175,Plano_V3!$A$26:$G$764,7,0)</f>
        <v>1. Concluído</v>
      </c>
      <c r="H175" s="135" t="s">
        <v>612</v>
      </c>
      <c r="I175" s="485"/>
      <c r="J175" s="142"/>
      <c r="K175" s="142"/>
      <c r="L175" s="142"/>
      <c r="M175" s="152" t="str">
        <f>IF(VLOOKUP(A175,'Aux - pivots1'!$A:$E,3,0)=0, "",VLOOKUP(A175,'Aux - pivots1'!$A:$E,3,0))</f>
        <v/>
      </c>
      <c r="N175" s="152" t="str">
        <f>IF(VLOOKUP(A175,'Aux - pivots1'!$A:$E,4,0)=0, "",VLOOKUP(A175,'Aux - pivots1'!$A:$E,4,0))</f>
        <v/>
      </c>
      <c r="O175" s="152" t="str">
        <f>IF(VLOOKUP(A175,'Aux - pivots1'!$A:$E,5,0)=0, "",VLOOKUP(A175,'Aux - pivots1'!$A:$E,5,0))</f>
        <v/>
      </c>
      <c r="P175" s="203"/>
      <c r="Q175" s="203"/>
      <c r="R175" s="204"/>
      <c r="S175" s="328"/>
      <c r="T175" s="328"/>
      <c r="U175" s="380" t="s">
        <v>2329</v>
      </c>
      <c r="V175" s="380"/>
    </row>
    <row r="176" spans="1:22" ht="16.399999999999999" hidden="1" customHeight="1">
      <c r="A176" s="29" t="str">
        <f t="shared" si="3"/>
        <v>PROPERTY_ENERGY_CERTIFICATEENERGY_CONSUMPTION_VALUE_YEAR</v>
      </c>
      <c r="B176" s="141" t="s">
        <v>26</v>
      </c>
      <c r="C176" s="137" t="s">
        <v>54</v>
      </c>
      <c r="D176" s="133" t="s">
        <v>40</v>
      </c>
      <c r="E176" s="134" t="s">
        <v>123</v>
      </c>
      <c r="F176" s="133" t="s">
        <v>51</v>
      </c>
      <c r="G176" s="135" t="str">
        <f>VLOOKUP(A176,Plano_V3!$A$26:$G$764,7,0)</f>
        <v>4. Validação EF</v>
      </c>
      <c r="H176" s="135" t="s">
        <v>2328</v>
      </c>
      <c r="I176" s="485"/>
      <c r="J176" s="367" t="s">
        <v>2250</v>
      </c>
      <c r="K176" s="367" t="s">
        <v>2247</v>
      </c>
      <c r="L176" s="367"/>
      <c r="M176" s="152" t="str">
        <f>IF(VLOOKUP(A176,'Aux - pivots1'!$A:$E,3,0)=0, "",VLOOKUP(A176,'Aux - pivots1'!$A:$E,3,0))</f>
        <v/>
      </c>
      <c r="N176" s="152" t="str">
        <f>IF(VLOOKUP(A176,'Aux - pivots1'!$A:$E,4,0)=0, "",VLOOKUP(A176,'Aux - pivots1'!$A:$E,4,0))</f>
        <v/>
      </c>
      <c r="O176" s="152" t="str">
        <f>IF(VLOOKUP(A176,'Aux - pivots1'!$A:$E,5,0)=0, "",VLOOKUP(A176,'Aux - pivots1'!$A:$E,5,0))</f>
        <v/>
      </c>
      <c r="P176" s="203"/>
      <c r="Q176" s="203"/>
      <c r="R176" s="204"/>
      <c r="S176" s="328"/>
      <c r="T176" s="328"/>
      <c r="U176" s="380" t="s">
        <v>2329</v>
      </c>
      <c r="V176" s="380"/>
    </row>
    <row r="177" spans="1:22" ht="16.399999999999999" hidden="1" customHeight="1">
      <c r="A177" s="29" t="str">
        <f t="shared" si="3"/>
        <v>PROPERTY_ENERGY_CERTIFICATETHERMAL_BEHAVIOUR_ROOF</v>
      </c>
      <c r="B177" s="141" t="s">
        <v>26</v>
      </c>
      <c r="C177" s="137" t="s">
        <v>54</v>
      </c>
      <c r="D177" s="133" t="s">
        <v>40</v>
      </c>
      <c r="E177" s="134" t="s">
        <v>123</v>
      </c>
      <c r="F177" s="133" t="s">
        <v>148</v>
      </c>
      <c r="G177" s="135" t="str">
        <f>VLOOKUP(A177,Plano_V3!$A$26:$G$764,7,0)</f>
        <v>1. Concluído</v>
      </c>
      <c r="H177" s="135" t="s">
        <v>612</v>
      </c>
      <c r="I177" s="485"/>
      <c r="J177" s="142"/>
      <c r="K177" s="142"/>
      <c r="L177" s="142"/>
      <c r="M177" s="152" t="str">
        <f>IF(VLOOKUP(A177,'Aux - pivots1'!$A:$E,3,0)=0, "",VLOOKUP(A177,'Aux - pivots1'!$A:$E,3,0))</f>
        <v/>
      </c>
      <c r="N177" s="152" t="str">
        <f>IF(VLOOKUP(A177,'Aux - pivots1'!$A:$E,4,0)=0, "",VLOOKUP(A177,'Aux - pivots1'!$A:$E,4,0))</f>
        <v/>
      </c>
      <c r="O177" s="152" t="str">
        <f>IF(VLOOKUP(A177,'Aux - pivots1'!$A:$E,5,0)=0, "",VLOOKUP(A177,'Aux - pivots1'!$A:$E,5,0))</f>
        <v/>
      </c>
      <c r="P177" s="203"/>
      <c r="Q177" s="203"/>
      <c r="R177" s="204"/>
      <c r="S177" s="328"/>
      <c r="T177" s="328"/>
      <c r="U177" s="380" t="s">
        <v>2329</v>
      </c>
      <c r="V177" s="380"/>
    </row>
    <row r="178" spans="1:22" ht="16.399999999999999" hidden="1" customHeight="1">
      <c r="A178" s="29" t="str">
        <f t="shared" si="3"/>
        <v>PROPERTY_ENERGY_CERTIFICATETHERMAL_BEHAVIOUR_WINDOWS</v>
      </c>
      <c r="B178" s="141" t="s">
        <v>26</v>
      </c>
      <c r="C178" s="137" t="s">
        <v>54</v>
      </c>
      <c r="D178" s="133" t="s">
        <v>40</v>
      </c>
      <c r="E178" s="134" t="s">
        <v>123</v>
      </c>
      <c r="F178" s="133" t="s">
        <v>149</v>
      </c>
      <c r="G178" s="135" t="str">
        <f>VLOOKUP(A178,Plano_V3!$A$26:$G$764,7,0)</f>
        <v>1. Concluído</v>
      </c>
      <c r="H178" s="135" t="s">
        <v>612</v>
      </c>
      <c r="I178" s="485"/>
      <c r="J178" s="142"/>
      <c r="K178" s="142"/>
      <c r="L178" s="142"/>
      <c r="M178" s="152" t="str">
        <f>IF(VLOOKUP(A178,'Aux - pivots1'!$A:$E,3,0)=0, "",VLOOKUP(A178,'Aux - pivots1'!$A:$E,3,0))</f>
        <v/>
      </c>
      <c r="N178" s="152" t="str">
        <f>IF(VLOOKUP(A178,'Aux - pivots1'!$A:$E,4,0)=0, "",VLOOKUP(A178,'Aux - pivots1'!$A:$E,4,0))</f>
        <v/>
      </c>
      <c r="O178" s="152" t="str">
        <f>IF(VLOOKUP(A178,'Aux - pivots1'!$A:$E,5,0)=0, "",VLOOKUP(A178,'Aux - pivots1'!$A:$E,5,0))</f>
        <v/>
      </c>
      <c r="P178" s="203"/>
      <c r="Q178" s="203"/>
      <c r="R178" s="204"/>
      <c r="S178" s="328"/>
      <c r="T178" s="328"/>
      <c r="U178" s="380" t="s">
        <v>2329</v>
      </c>
      <c r="V178" s="380"/>
    </row>
    <row r="179" spans="1:22" ht="16.399999999999999" hidden="1" customHeight="1">
      <c r="A179" s="29" t="str">
        <f t="shared" si="3"/>
        <v>PROPERTY_ENERGY_CERTIFICATETHERMAL_BEHAVIOUR_WALL</v>
      </c>
      <c r="B179" s="141" t="s">
        <v>26</v>
      </c>
      <c r="C179" s="137" t="s">
        <v>54</v>
      </c>
      <c r="D179" s="133" t="s">
        <v>40</v>
      </c>
      <c r="E179" s="134" t="s">
        <v>123</v>
      </c>
      <c r="F179" s="133" t="s">
        <v>150</v>
      </c>
      <c r="G179" s="135" t="str">
        <f>VLOOKUP(A179,Plano_V3!$A$26:$G$764,7,0)</f>
        <v>1. Concluído</v>
      </c>
      <c r="H179" s="135" t="s">
        <v>612</v>
      </c>
      <c r="I179" s="485"/>
      <c r="J179" s="142"/>
      <c r="K179" s="142"/>
      <c r="L179" s="142"/>
      <c r="M179" s="152" t="str">
        <f>IF(VLOOKUP(A179,'Aux - pivots1'!$A:$E,3,0)=0, "",VLOOKUP(A179,'Aux - pivots1'!$A:$E,3,0))</f>
        <v/>
      </c>
      <c r="N179" s="152" t="str">
        <f>IF(VLOOKUP(A179,'Aux - pivots1'!$A:$E,4,0)=0, "",VLOOKUP(A179,'Aux - pivots1'!$A:$E,4,0))</f>
        <v/>
      </c>
      <c r="O179" s="152" t="str">
        <f>IF(VLOOKUP(A179,'Aux - pivots1'!$A:$E,5,0)=0, "",VLOOKUP(A179,'Aux - pivots1'!$A:$E,5,0))</f>
        <v/>
      </c>
      <c r="P179" s="203"/>
      <c r="Q179" s="203"/>
      <c r="R179" s="204"/>
      <c r="S179" s="328"/>
      <c r="T179" s="328"/>
      <c r="U179" s="380" t="s">
        <v>2329</v>
      </c>
      <c r="V179" s="380"/>
    </row>
    <row r="180" spans="1:22" ht="16.399999999999999" hidden="1" customHeight="1">
      <c r="A180" s="29" t="str">
        <f t="shared" si="3"/>
        <v>PROPERTY_ENERGY_CERTIFICATETHERMAL_BEHAVIOUR_FLOORS</v>
      </c>
      <c r="B180" s="141" t="s">
        <v>26</v>
      </c>
      <c r="C180" s="137" t="s">
        <v>54</v>
      </c>
      <c r="D180" s="133" t="s">
        <v>40</v>
      </c>
      <c r="E180" s="134" t="s">
        <v>123</v>
      </c>
      <c r="F180" s="133" t="s">
        <v>151</v>
      </c>
      <c r="G180" s="135" t="str">
        <f>VLOOKUP(A180,Plano_V3!$A$26:$G$764,7,0)</f>
        <v>1. Concluído</v>
      </c>
      <c r="H180" s="135" t="s">
        <v>612</v>
      </c>
      <c r="I180" s="485"/>
      <c r="J180" s="142"/>
      <c r="K180" s="142"/>
      <c r="L180" s="142"/>
      <c r="M180" s="152" t="str">
        <f>IF(VLOOKUP(A180,'Aux - pivots1'!$A:$E,3,0)=0, "",VLOOKUP(A180,'Aux - pivots1'!$A:$E,3,0))</f>
        <v/>
      </c>
      <c r="N180" s="152" t="str">
        <f>IF(VLOOKUP(A180,'Aux - pivots1'!$A:$E,4,0)=0, "",VLOOKUP(A180,'Aux - pivots1'!$A:$E,4,0))</f>
        <v/>
      </c>
      <c r="O180" s="152" t="str">
        <f>IF(VLOOKUP(A180,'Aux - pivots1'!$A:$E,5,0)=0, "",VLOOKUP(A180,'Aux - pivots1'!$A:$E,5,0))</f>
        <v/>
      </c>
      <c r="P180" s="203"/>
      <c r="Q180" s="203"/>
      <c r="R180" s="204"/>
      <c r="S180" s="328"/>
      <c r="T180" s="328"/>
      <c r="U180" s="380" t="s">
        <v>2329</v>
      </c>
      <c r="V180" s="380"/>
    </row>
    <row r="181" spans="1:22" ht="16.399999999999999" hidden="1" customHeight="1">
      <c r="A181" s="29" t="str">
        <f t="shared" si="3"/>
        <v>PROPERTY_ENERGY_CERTIFICATETHERMAL_BEHAVIOUR_TECH_SYS_VENT</v>
      </c>
      <c r="B181" s="141" t="s">
        <v>26</v>
      </c>
      <c r="C181" s="137" t="s">
        <v>54</v>
      </c>
      <c r="D181" s="133" t="s">
        <v>40</v>
      </c>
      <c r="E181" s="134" t="s">
        <v>123</v>
      </c>
      <c r="F181" s="133" t="s">
        <v>152</v>
      </c>
      <c r="G181" s="135" t="str">
        <f>VLOOKUP(A181,Plano_V3!$A$26:$G$764,7,0)</f>
        <v>1. Concluído</v>
      </c>
      <c r="H181" s="135" t="s">
        <v>612</v>
      </c>
      <c r="I181" s="485"/>
      <c r="J181" s="142"/>
      <c r="K181" s="142"/>
      <c r="L181" s="142"/>
      <c r="M181" s="152" t="str">
        <f>IF(VLOOKUP(A181,'Aux - pivots1'!$A:$E,3,0)=0, "",VLOOKUP(A181,'Aux - pivots1'!$A:$E,3,0))</f>
        <v/>
      </c>
      <c r="N181" s="152" t="str">
        <f>IF(VLOOKUP(A181,'Aux - pivots1'!$A:$E,4,0)=0, "",VLOOKUP(A181,'Aux - pivots1'!$A:$E,4,0))</f>
        <v/>
      </c>
      <c r="O181" s="152" t="str">
        <f>IF(VLOOKUP(A181,'Aux - pivots1'!$A:$E,5,0)=0, "",VLOOKUP(A181,'Aux - pivots1'!$A:$E,5,0))</f>
        <v/>
      </c>
      <c r="P181" s="203"/>
      <c r="Q181" s="203"/>
      <c r="R181" s="204"/>
      <c r="S181" s="328"/>
      <c r="T181" s="328"/>
      <c r="U181" s="380" t="s">
        <v>2329</v>
      </c>
      <c r="V181" s="380"/>
    </row>
    <row r="182" spans="1:22" ht="16.399999999999999" hidden="1" customHeight="1">
      <c r="A182" s="29" t="str">
        <f t="shared" si="3"/>
        <v>PROPERTY_ENERGY_CERTIFICATETOTAL_INVSTMNT_ESTMTD_VALUE</v>
      </c>
      <c r="B182" s="141" t="s">
        <v>26</v>
      </c>
      <c r="C182" s="137" t="s">
        <v>54</v>
      </c>
      <c r="D182" s="133" t="s">
        <v>40</v>
      </c>
      <c r="E182" s="134" t="s">
        <v>123</v>
      </c>
      <c r="F182" s="133" t="s">
        <v>153</v>
      </c>
      <c r="G182" s="135" t="str">
        <f>VLOOKUP(A182,Plano_V3!$A$26:$G$764,7,0)</f>
        <v>1. Concluído</v>
      </c>
      <c r="H182" s="135" t="s">
        <v>612</v>
      </c>
      <c r="I182" s="485"/>
      <c r="J182" s="142"/>
      <c r="K182" s="142"/>
      <c r="L182" s="142"/>
      <c r="M182" s="152" t="str">
        <f>IF(VLOOKUP(A182,'Aux - pivots1'!$A:$E,3,0)=0, "",VLOOKUP(A182,'Aux - pivots1'!$A:$E,3,0))</f>
        <v/>
      </c>
      <c r="N182" s="152" t="str">
        <f>IF(VLOOKUP(A182,'Aux - pivots1'!$A:$E,4,0)=0, "",VLOOKUP(A182,'Aux - pivots1'!$A:$E,4,0))</f>
        <v/>
      </c>
      <c r="O182" s="152" t="str">
        <f>IF(VLOOKUP(A182,'Aux - pivots1'!$A:$E,5,0)=0, "",VLOOKUP(A182,'Aux - pivots1'!$A:$E,5,0))</f>
        <v/>
      </c>
      <c r="P182" s="203"/>
      <c r="Q182" s="203"/>
      <c r="R182" s="204"/>
      <c r="S182" s="328"/>
      <c r="T182" s="328"/>
      <c r="U182" s="380" t="s">
        <v>2329</v>
      </c>
      <c r="V182" s="380"/>
    </row>
    <row r="183" spans="1:22" ht="16.399999999999999" hidden="1" customHeight="1">
      <c r="A183" s="29" t="str">
        <f t="shared" si="3"/>
        <v>PROPERTY_ENERGY_CERTIFICATEDURATION_SUMMER</v>
      </c>
      <c r="B183" s="141" t="s">
        <v>26</v>
      </c>
      <c r="C183" s="137" t="s">
        <v>54</v>
      </c>
      <c r="D183" s="133" t="s">
        <v>40</v>
      </c>
      <c r="E183" s="134" t="s">
        <v>123</v>
      </c>
      <c r="F183" s="133" t="s">
        <v>154</v>
      </c>
      <c r="G183" s="135" t="str">
        <f>VLOOKUP(A183,Plano_V3!$A$26:$G$764,7,0)</f>
        <v>1. Concluído</v>
      </c>
      <c r="H183" s="135" t="s">
        <v>612</v>
      </c>
      <c r="I183" s="485"/>
      <c r="J183" s="142"/>
      <c r="K183" s="142"/>
      <c r="L183" s="142"/>
      <c r="M183" s="152" t="str">
        <f>IF(VLOOKUP(A183,'Aux - pivots1'!$A:$E,3,0)=0, "",VLOOKUP(A183,'Aux - pivots1'!$A:$E,3,0))</f>
        <v/>
      </c>
      <c r="N183" s="152" t="str">
        <f>IF(VLOOKUP(A183,'Aux - pivots1'!$A:$E,4,0)=0, "",VLOOKUP(A183,'Aux - pivots1'!$A:$E,4,0))</f>
        <v/>
      </c>
      <c r="O183" s="152" t="str">
        <f>IF(VLOOKUP(A183,'Aux - pivots1'!$A:$E,5,0)=0, "",VLOOKUP(A183,'Aux - pivots1'!$A:$E,5,0))</f>
        <v/>
      </c>
      <c r="P183" s="203"/>
      <c r="Q183" s="203"/>
      <c r="R183" s="204"/>
      <c r="S183" s="328"/>
      <c r="T183" s="328"/>
      <c r="U183" s="380" t="s">
        <v>2329</v>
      </c>
      <c r="V183" s="380"/>
    </row>
    <row r="184" spans="1:22" ht="16.399999999999999" hidden="1" customHeight="1">
      <c r="A184" s="29" t="str">
        <f t="shared" si="3"/>
        <v>PROPERTY_ENERGY_CERTIFICATEDURATION_WINTER</v>
      </c>
      <c r="B184" s="141" t="s">
        <v>26</v>
      </c>
      <c r="C184" s="137" t="s">
        <v>54</v>
      </c>
      <c r="D184" s="133" t="s">
        <v>40</v>
      </c>
      <c r="E184" s="134" t="s">
        <v>123</v>
      </c>
      <c r="F184" s="133" t="s">
        <v>155</v>
      </c>
      <c r="G184" s="135" t="str">
        <f>VLOOKUP(A184,Plano_V3!$A$26:$G$764,7,0)</f>
        <v>1. Concluído</v>
      </c>
      <c r="H184" s="135" t="s">
        <v>612</v>
      </c>
      <c r="I184" s="485"/>
      <c r="J184" s="142"/>
      <c r="K184" s="142"/>
      <c r="L184" s="142"/>
      <c r="M184" s="152" t="str">
        <f>IF(VLOOKUP(A184,'Aux - pivots1'!$A:$E,3,0)=0, "",VLOOKUP(A184,'Aux - pivots1'!$A:$E,3,0))</f>
        <v/>
      </c>
      <c r="N184" s="152" t="str">
        <f>IF(VLOOKUP(A184,'Aux - pivots1'!$A:$E,4,0)=0, "",VLOOKUP(A184,'Aux - pivots1'!$A:$E,4,0))</f>
        <v/>
      </c>
      <c r="O184" s="152" t="str">
        <f>IF(VLOOKUP(A184,'Aux - pivots1'!$A:$E,5,0)=0, "",VLOOKUP(A184,'Aux - pivots1'!$A:$E,5,0))</f>
        <v/>
      </c>
      <c r="P184" s="203"/>
      <c r="Q184" s="203"/>
      <c r="R184" s="204"/>
      <c r="S184" s="328"/>
      <c r="T184" s="328"/>
      <c r="U184" s="380" t="s">
        <v>2329</v>
      </c>
      <c r="V184" s="380"/>
    </row>
    <row r="185" spans="1:22" ht="16.399999999999999" hidden="1" customHeight="1">
      <c r="A185" s="29" t="str">
        <f t="shared" si="3"/>
        <v>PROPERTY_ENERGY_CERTIFICATECARBON_EMISSION_VALUE_YEAR</v>
      </c>
      <c r="B185" s="141" t="s">
        <v>26</v>
      </c>
      <c r="C185" s="137" t="s">
        <v>54</v>
      </c>
      <c r="D185" s="133" t="s">
        <v>40</v>
      </c>
      <c r="E185" s="134" t="s">
        <v>123</v>
      </c>
      <c r="F185" s="133" t="s">
        <v>52</v>
      </c>
      <c r="G185" s="135" t="str">
        <f>VLOOKUP(A185,Plano_V3!$A$26:$G$764,7,0)</f>
        <v>2.1 Em Teste</v>
      </c>
      <c r="H185" s="135" t="s">
        <v>2328</v>
      </c>
      <c r="I185" s="485"/>
      <c r="J185" s="367" t="s">
        <v>2250</v>
      </c>
      <c r="K185" s="367" t="s">
        <v>2247</v>
      </c>
      <c r="L185" s="367"/>
      <c r="M185" s="152" t="str">
        <f>IF(VLOOKUP(A185,'Aux - pivots1'!$A:$E,3,0)=0, "",VLOOKUP(A185,'Aux - pivots1'!$A:$E,3,0))</f>
        <v/>
      </c>
      <c r="N185" s="152" t="str">
        <f>IF(VLOOKUP(A185,'Aux - pivots1'!$A:$E,4,0)=0, "",VLOOKUP(A185,'Aux - pivots1'!$A:$E,4,0))</f>
        <v/>
      </c>
      <c r="O185" s="152" t="str">
        <f>IF(VLOOKUP(A185,'Aux - pivots1'!$A:$E,5,0)=0, "",VLOOKUP(A185,'Aux - pivots1'!$A:$E,5,0))</f>
        <v/>
      </c>
      <c r="P185" s="203"/>
      <c r="Q185" s="203"/>
      <c r="R185" s="204"/>
      <c r="S185" s="328"/>
      <c r="T185" s="328"/>
      <c r="U185" s="380" t="s">
        <v>2329</v>
      </c>
      <c r="V185" s="380"/>
    </row>
    <row r="186" spans="1:22" ht="16.399999999999999" hidden="1" customHeight="1">
      <c r="A186" s="29" t="str">
        <f t="shared" si="3"/>
        <v>PROPERTY_ENERGY_CERTIFICATECARBON_EMISSION_VALUE</v>
      </c>
      <c r="B186" s="141" t="s">
        <v>26</v>
      </c>
      <c r="C186" s="137" t="s">
        <v>54</v>
      </c>
      <c r="D186" s="133" t="s">
        <v>40</v>
      </c>
      <c r="E186" s="134" t="s">
        <v>123</v>
      </c>
      <c r="F186" s="133" t="s">
        <v>156</v>
      </c>
      <c r="G186" s="135" t="str">
        <f>VLOOKUP(A186,Plano_V3!$A$26:$G$764,7,0)</f>
        <v>1. Concluído</v>
      </c>
      <c r="H186" s="135" t="s">
        <v>612</v>
      </c>
      <c r="I186" s="485"/>
      <c r="J186" s="142"/>
      <c r="K186" s="142"/>
      <c r="L186" s="142"/>
      <c r="M186" s="152" t="str">
        <f>IF(VLOOKUP(A186,'Aux - pivots1'!$A:$E,3,0)=0, "",VLOOKUP(A186,'Aux - pivots1'!$A:$E,3,0))</f>
        <v/>
      </c>
      <c r="N186" s="152" t="str">
        <f>IF(VLOOKUP(A186,'Aux - pivots1'!$A:$E,4,0)=0, "",VLOOKUP(A186,'Aux - pivots1'!$A:$E,4,0))</f>
        <v/>
      </c>
      <c r="O186" s="152" t="str">
        <f>IF(VLOOKUP(A186,'Aux - pivots1'!$A:$E,5,0)=0, "",VLOOKUP(A186,'Aux - pivots1'!$A:$E,5,0))</f>
        <v/>
      </c>
      <c r="P186" s="203"/>
      <c r="Q186" s="203"/>
      <c r="R186" s="204"/>
      <c r="S186" s="328"/>
      <c r="T186" s="328"/>
      <c r="U186" s="380" t="s">
        <v>2329</v>
      </c>
      <c r="V186" s="380"/>
    </row>
    <row r="187" spans="1:22" ht="16.399999999999999" hidden="1" customHeight="1">
      <c r="A187" s="29" t="str">
        <f t="shared" si="3"/>
        <v>PROPERTY_ENERGY_CERTIFICATEUSEFUL_ENERGY_FANS_REQ_VALUE</v>
      </c>
      <c r="B187" s="141" t="s">
        <v>26</v>
      </c>
      <c r="C187" s="137" t="s">
        <v>54</v>
      </c>
      <c r="D187" s="133" t="s">
        <v>40</v>
      </c>
      <c r="E187" s="134" t="s">
        <v>123</v>
      </c>
      <c r="F187" s="133" t="s">
        <v>157</v>
      </c>
      <c r="G187" s="135" t="str">
        <f>VLOOKUP(A187,Plano_V3!$A$26:$G$764,7,0)</f>
        <v>1. Concluído</v>
      </c>
      <c r="H187" s="135" t="s">
        <v>612</v>
      </c>
      <c r="I187" s="485"/>
      <c r="J187" s="142"/>
      <c r="K187" s="142"/>
      <c r="L187" s="142"/>
      <c r="M187" s="152" t="str">
        <f>IF(VLOOKUP(A187,'Aux - pivots1'!$A:$E,3,0)=0, "",VLOOKUP(A187,'Aux - pivots1'!$A:$E,3,0))</f>
        <v/>
      </c>
      <c r="N187" s="152" t="str">
        <f>IF(VLOOKUP(A187,'Aux - pivots1'!$A:$E,4,0)=0, "",VLOOKUP(A187,'Aux - pivots1'!$A:$E,4,0))</f>
        <v/>
      </c>
      <c r="O187" s="152" t="str">
        <f>IF(VLOOKUP(A187,'Aux - pivots1'!$A:$E,5,0)=0, "",VLOOKUP(A187,'Aux - pivots1'!$A:$E,5,0))</f>
        <v/>
      </c>
      <c r="P187" s="203"/>
      <c r="Q187" s="203"/>
      <c r="R187" s="204"/>
      <c r="S187" s="328"/>
      <c r="T187" s="328"/>
      <c r="U187" s="380" t="s">
        <v>2329</v>
      </c>
      <c r="V187" s="380"/>
    </row>
    <row r="188" spans="1:22" ht="16.399999999999999" hidden="1" customHeight="1">
      <c r="A188" s="29" t="str">
        <f t="shared" si="3"/>
        <v>PROPERTY_ENERGY_CERTIFICATEREN_ENERGY_PRODUCED_OTHER_VALUE</v>
      </c>
      <c r="B188" s="141" t="s">
        <v>26</v>
      </c>
      <c r="C188" s="137" t="s">
        <v>54</v>
      </c>
      <c r="D188" s="133" t="s">
        <v>40</v>
      </c>
      <c r="E188" s="134" t="s">
        <v>123</v>
      </c>
      <c r="F188" s="133" t="s">
        <v>158</v>
      </c>
      <c r="G188" s="135" t="str">
        <f>VLOOKUP(A188,Plano_V3!$A$26:$G$764,7,0)</f>
        <v>1. Concluído</v>
      </c>
      <c r="H188" s="135" t="s">
        <v>612</v>
      </c>
      <c r="I188" s="485"/>
      <c r="J188" s="142"/>
      <c r="K188" s="142"/>
      <c r="L188" s="142"/>
      <c r="M188" s="152" t="str">
        <f>IF(VLOOKUP(A188,'Aux - pivots1'!$A:$E,3,0)=0, "",VLOOKUP(A188,'Aux - pivots1'!$A:$E,3,0))</f>
        <v/>
      </c>
      <c r="N188" s="152" t="str">
        <f>IF(VLOOKUP(A188,'Aux - pivots1'!$A:$E,4,0)=0, "",VLOOKUP(A188,'Aux - pivots1'!$A:$E,4,0))</f>
        <v/>
      </c>
      <c r="O188" s="152" t="str">
        <f>IF(VLOOKUP(A188,'Aux - pivots1'!$A:$E,5,0)=0, "",VLOOKUP(A188,'Aux - pivots1'!$A:$E,5,0))</f>
        <v/>
      </c>
      <c r="P188" s="203"/>
      <c r="Q188" s="203"/>
      <c r="R188" s="204"/>
      <c r="S188" s="328"/>
      <c r="T188" s="328"/>
      <c r="U188" s="380" t="s">
        <v>2329</v>
      </c>
      <c r="V188" s="380"/>
    </row>
    <row r="189" spans="1:22" ht="16.399999999999999" hidden="1" customHeight="1">
      <c r="A189" s="29" t="str">
        <f t="shared" si="3"/>
        <v>PROPERTY_ENERGY_CERTIFICATEREN_ENERGY_PRODUCED_REG_VALUE</v>
      </c>
      <c r="B189" s="141" t="s">
        <v>26</v>
      </c>
      <c r="C189" s="137" t="s">
        <v>54</v>
      </c>
      <c r="D189" s="133" t="s">
        <v>40</v>
      </c>
      <c r="E189" s="134" t="s">
        <v>123</v>
      </c>
      <c r="F189" s="133" t="s">
        <v>159</v>
      </c>
      <c r="G189" s="135" t="str">
        <f>VLOOKUP(A189,Plano_V3!$A$26:$G$764,7,0)</f>
        <v>1. Concluído</v>
      </c>
      <c r="H189" s="135" t="s">
        <v>612</v>
      </c>
      <c r="I189" s="485"/>
      <c r="J189" s="142"/>
      <c r="K189" s="142"/>
      <c r="L189" s="142"/>
      <c r="M189" s="152" t="str">
        <f>IF(VLOOKUP(A189,'Aux - pivots1'!$A:$E,3,0)=0, "",VLOOKUP(A189,'Aux - pivots1'!$A:$E,3,0))</f>
        <v/>
      </c>
      <c r="N189" s="152" t="str">
        <f>IF(VLOOKUP(A189,'Aux - pivots1'!$A:$E,4,0)=0, "",VLOOKUP(A189,'Aux - pivots1'!$A:$E,4,0))</f>
        <v/>
      </c>
      <c r="O189" s="152" t="str">
        <f>IF(VLOOKUP(A189,'Aux - pivots1'!$A:$E,5,0)=0, "",VLOOKUP(A189,'Aux - pivots1'!$A:$E,5,0))</f>
        <v/>
      </c>
      <c r="P189" s="203"/>
      <c r="Q189" s="203"/>
      <c r="R189" s="204"/>
      <c r="S189" s="328"/>
      <c r="T189" s="328"/>
      <c r="U189" s="380" t="s">
        <v>2329</v>
      </c>
      <c r="V189" s="380"/>
    </row>
    <row r="190" spans="1:22" ht="16.399999999999999" hidden="1" customHeight="1">
      <c r="A190" s="29" t="str">
        <f t="shared" si="3"/>
        <v>PROPERTY_ENERGY_CERTIFICATEREN_ENERGY_PRODUCED_VALUE</v>
      </c>
      <c r="B190" s="141" t="s">
        <v>26</v>
      </c>
      <c r="C190" s="137" t="s">
        <v>54</v>
      </c>
      <c r="D190" s="133" t="s">
        <v>40</v>
      </c>
      <c r="E190" s="134" t="s">
        <v>123</v>
      </c>
      <c r="F190" s="133" t="s">
        <v>160</v>
      </c>
      <c r="G190" s="135" t="str">
        <f>VLOOKUP(A190,Plano_V3!$A$26:$G$764,7,0)</f>
        <v>1. Concluído</v>
      </c>
      <c r="H190" s="135" t="s">
        <v>612</v>
      </c>
      <c r="I190" s="485"/>
      <c r="J190" s="142"/>
      <c r="K190" s="142"/>
      <c r="L190" s="142"/>
      <c r="M190" s="152" t="str">
        <f>IF(VLOOKUP(A190,'Aux - pivots1'!$A:$E,3,0)=0, "",VLOOKUP(A190,'Aux - pivots1'!$A:$E,3,0))</f>
        <v/>
      </c>
      <c r="N190" s="152" t="str">
        <f>IF(VLOOKUP(A190,'Aux - pivots1'!$A:$E,4,0)=0, "",VLOOKUP(A190,'Aux - pivots1'!$A:$E,4,0))</f>
        <v/>
      </c>
      <c r="O190" s="152" t="str">
        <f>IF(VLOOKUP(A190,'Aux - pivots1'!$A:$E,5,0)=0, "",VLOOKUP(A190,'Aux - pivots1'!$A:$E,5,0))</f>
        <v/>
      </c>
      <c r="P190" s="203"/>
      <c r="Q190" s="203"/>
      <c r="R190" s="204"/>
      <c r="S190" s="328"/>
      <c r="T190" s="328"/>
      <c r="U190" s="380" t="s">
        <v>2329</v>
      </c>
      <c r="V190" s="380"/>
    </row>
    <row r="191" spans="1:22" ht="16.399999999999999" hidden="1" customHeight="1">
      <c r="A191" s="29" t="str">
        <f t="shared" si="3"/>
        <v>PROPERTY_ENERGY_CERTIFICATEUSEFUL_ENERGY_DOM_HOTWATER_VALUE</v>
      </c>
      <c r="B191" s="141" t="s">
        <v>26</v>
      </c>
      <c r="C191" s="137" t="s">
        <v>54</v>
      </c>
      <c r="D191" s="133" t="s">
        <v>40</v>
      </c>
      <c r="E191" s="134" t="s">
        <v>123</v>
      </c>
      <c r="F191" s="133" t="s">
        <v>161</v>
      </c>
      <c r="G191" s="135" t="str">
        <f>VLOOKUP(A191,Plano_V3!$A$26:$G$764,7,0)</f>
        <v>1. Concluído</v>
      </c>
      <c r="H191" s="135" t="s">
        <v>612</v>
      </c>
      <c r="I191" s="485"/>
      <c r="J191" s="142"/>
      <c r="K191" s="142"/>
      <c r="L191" s="142"/>
      <c r="M191" s="152" t="str">
        <f>IF(VLOOKUP(A191,'Aux - pivots1'!$A:$E,3,0)=0, "",VLOOKUP(A191,'Aux - pivots1'!$A:$E,3,0))</f>
        <v/>
      </c>
      <c r="N191" s="152" t="str">
        <f>IF(VLOOKUP(A191,'Aux - pivots1'!$A:$E,4,0)=0, "",VLOOKUP(A191,'Aux - pivots1'!$A:$E,4,0))</f>
        <v/>
      </c>
      <c r="O191" s="152" t="str">
        <f>IF(VLOOKUP(A191,'Aux - pivots1'!$A:$E,5,0)=0, "",VLOOKUP(A191,'Aux - pivots1'!$A:$E,5,0))</f>
        <v/>
      </c>
      <c r="P191" s="203"/>
      <c r="Q191" s="203"/>
      <c r="R191" s="204"/>
      <c r="S191" s="328"/>
      <c r="T191" s="328"/>
      <c r="U191" s="380" t="s">
        <v>2329</v>
      </c>
      <c r="V191" s="380"/>
    </row>
    <row r="192" spans="1:22" ht="16.399999999999999" hidden="1" customHeight="1">
      <c r="A192" s="29" t="str">
        <f t="shared" si="3"/>
        <v>PROPERTY_ENERGY_CERTIFICATEUSEFUL_ENERGY_COOLING_VALUE</v>
      </c>
      <c r="B192" s="141" t="s">
        <v>26</v>
      </c>
      <c r="C192" s="137" t="s">
        <v>54</v>
      </c>
      <c r="D192" s="133" t="s">
        <v>40</v>
      </c>
      <c r="E192" s="134" t="s">
        <v>123</v>
      </c>
      <c r="F192" s="133" t="s">
        <v>162</v>
      </c>
      <c r="G192" s="135" t="str">
        <f>VLOOKUP(A192,Plano_V3!$A$26:$G$764,7,0)</f>
        <v>1. Concluído</v>
      </c>
      <c r="H192" s="135" t="s">
        <v>612</v>
      </c>
      <c r="I192" s="485"/>
      <c r="J192" s="142"/>
      <c r="K192" s="142"/>
      <c r="L192" s="142"/>
      <c r="M192" s="152" t="str">
        <f>IF(VLOOKUP(A192,'Aux - pivots1'!$A:$E,3,0)=0, "",VLOOKUP(A192,'Aux - pivots1'!$A:$E,3,0))</f>
        <v/>
      </c>
      <c r="N192" s="152" t="str">
        <f>IF(VLOOKUP(A192,'Aux - pivots1'!$A:$E,4,0)=0, "",VLOOKUP(A192,'Aux - pivots1'!$A:$E,4,0))</f>
        <v/>
      </c>
      <c r="O192" s="152" t="str">
        <f>IF(VLOOKUP(A192,'Aux - pivots1'!$A:$E,5,0)=0, "",VLOOKUP(A192,'Aux - pivots1'!$A:$E,5,0))</f>
        <v/>
      </c>
      <c r="P192" s="203"/>
      <c r="Q192" s="203"/>
      <c r="R192" s="204"/>
      <c r="S192" s="328"/>
      <c r="T192" s="328"/>
      <c r="U192" s="380" t="s">
        <v>2329</v>
      </c>
      <c r="V192" s="380"/>
    </row>
    <row r="193" spans="1:22" ht="16.399999999999999" hidden="1" customHeight="1">
      <c r="A193" s="29" t="str">
        <f t="shared" si="3"/>
        <v>PROPERTY_ENERGY_CERTIFICATETEMPERATURE_DAY_VALUE</v>
      </c>
      <c r="B193" s="141" t="s">
        <v>26</v>
      </c>
      <c r="C193" s="137" t="s">
        <v>54</v>
      </c>
      <c r="D193" s="133" t="s">
        <v>40</v>
      </c>
      <c r="E193" s="134" t="s">
        <v>123</v>
      </c>
      <c r="F193" s="133" t="s">
        <v>163</v>
      </c>
      <c r="G193" s="135" t="str">
        <f>VLOOKUP(A193,Plano_V3!$A$26:$G$764,7,0)</f>
        <v>1. Concluído</v>
      </c>
      <c r="H193" s="135" t="s">
        <v>612</v>
      </c>
      <c r="I193" s="485"/>
      <c r="J193" s="142"/>
      <c r="K193" s="142"/>
      <c r="L193" s="142"/>
      <c r="M193" s="152" t="str">
        <f>IF(VLOOKUP(A193,'Aux - pivots1'!$A:$E,3,0)=0, "",VLOOKUP(A193,'Aux - pivots1'!$A:$E,3,0))</f>
        <v/>
      </c>
      <c r="N193" s="152" t="str">
        <f>IF(VLOOKUP(A193,'Aux - pivots1'!$A:$E,4,0)=0, "",VLOOKUP(A193,'Aux - pivots1'!$A:$E,4,0))</f>
        <v/>
      </c>
      <c r="O193" s="152" t="str">
        <f>IF(VLOOKUP(A193,'Aux - pivots1'!$A:$E,5,0)=0, "",VLOOKUP(A193,'Aux - pivots1'!$A:$E,5,0))</f>
        <v/>
      </c>
      <c r="P193" s="203"/>
      <c r="Q193" s="203"/>
      <c r="R193" s="204"/>
      <c r="S193" s="328"/>
      <c r="T193" s="328"/>
      <c r="U193" s="380" t="s">
        <v>2329</v>
      </c>
      <c r="V193" s="380"/>
    </row>
    <row r="194" spans="1:22" ht="16.399999999999999" hidden="1" customHeight="1">
      <c r="A194" s="29" t="str">
        <f t="shared" si="3"/>
        <v>PROPERTY_ENERGY_CERTIFICATEPRIMARY_ENERGY_REQ_VALUE</v>
      </c>
      <c r="B194" s="141" t="s">
        <v>26</v>
      </c>
      <c r="C194" s="137" t="s">
        <v>54</v>
      </c>
      <c r="D194" s="133" t="s">
        <v>40</v>
      </c>
      <c r="E194" s="134" t="s">
        <v>123</v>
      </c>
      <c r="F194" s="133" t="s">
        <v>164</v>
      </c>
      <c r="G194" s="135" t="str">
        <f>VLOOKUP(A194,Plano_V3!$A$26:$G$764,7,0)</f>
        <v>1. Concluído</v>
      </c>
      <c r="H194" s="135" t="s">
        <v>612</v>
      </c>
      <c r="I194" s="485"/>
      <c r="J194" s="142"/>
      <c r="K194" s="142"/>
      <c r="L194" s="142"/>
      <c r="M194" s="152" t="str">
        <f>IF(VLOOKUP(A194,'Aux - pivots1'!$A:$E,3,0)=0, "",VLOOKUP(A194,'Aux - pivots1'!$A:$E,3,0))</f>
        <v/>
      </c>
      <c r="N194" s="152" t="str">
        <f>IF(VLOOKUP(A194,'Aux - pivots1'!$A:$E,4,0)=0, "",VLOOKUP(A194,'Aux - pivots1'!$A:$E,4,0))</f>
        <v/>
      </c>
      <c r="O194" s="152" t="str">
        <f>IF(VLOOKUP(A194,'Aux - pivots1'!$A:$E,5,0)=0, "",VLOOKUP(A194,'Aux - pivots1'!$A:$E,5,0))</f>
        <v/>
      </c>
      <c r="P194" s="203"/>
      <c r="Q194" s="203"/>
      <c r="R194" s="204"/>
      <c r="S194" s="328"/>
      <c r="T194" s="328"/>
      <c r="U194" s="380" t="s">
        <v>2329</v>
      </c>
      <c r="V194" s="380"/>
    </row>
    <row r="195" spans="1:22" ht="16.399999999999999" hidden="1" customHeight="1">
      <c r="A195" s="29" t="str">
        <f t="shared" si="3"/>
        <v>PROPERTY_ENERGY_CERTIFICATEUSEFUL_ENERGY_HEATING_REQ_VALUE</v>
      </c>
      <c r="B195" s="141" t="s">
        <v>26</v>
      </c>
      <c r="C195" s="137" t="s">
        <v>54</v>
      </c>
      <c r="D195" s="133" t="s">
        <v>40</v>
      </c>
      <c r="E195" s="134" t="s">
        <v>123</v>
      </c>
      <c r="F195" s="133" t="s">
        <v>165</v>
      </c>
      <c r="G195" s="135" t="str">
        <f>VLOOKUP(A195,Plano_V3!$A$26:$G$764,7,0)</f>
        <v>1. Concluído</v>
      </c>
      <c r="H195" s="135" t="s">
        <v>612</v>
      </c>
      <c r="I195" s="485"/>
      <c r="J195" s="142"/>
      <c r="K195" s="142"/>
      <c r="L195" s="142"/>
      <c r="M195" s="152" t="str">
        <f>IF(VLOOKUP(A195,'Aux - pivots1'!$A:$E,3,0)=0, "",VLOOKUP(A195,'Aux - pivots1'!$A:$E,3,0))</f>
        <v/>
      </c>
      <c r="N195" s="152" t="str">
        <f>IF(VLOOKUP(A195,'Aux - pivots1'!$A:$E,4,0)=0, "",VLOOKUP(A195,'Aux - pivots1'!$A:$E,4,0))</f>
        <v/>
      </c>
      <c r="O195" s="152" t="str">
        <f>IF(VLOOKUP(A195,'Aux - pivots1'!$A:$E,5,0)=0, "",VLOOKUP(A195,'Aux - pivots1'!$A:$E,5,0))</f>
        <v/>
      </c>
      <c r="P195" s="203"/>
      <c r="Q195" s="203"/>
      <c r="R195" s="204"/>
      <c r="S195" s="328"/>
      <c r="T195" s="328"/>
      <c r="U195" s="380" t="s">
        <v>2329</v>
      </c>
      <c r="V195" s="380"/>
    </row>
    <row r="196" spans="1:22" ht="16.399999999999999" hidden="1" customHeight="1">
      <c r="A196" s="29" t="str">
        <f t="shared" si="3"/>
        <v>PROPERTY_ENERGY_CERTIFICATEPNL_WINTER_WALLS_DOORS_VALUE</v>
      </c>
      <c r="B196" s="141" t="s">
        <v>26</v>
      </c>
      <c r="C196" s="137" t="s">
        <v>54</v>
      </c>
      <c r="D196" s="133" t="s">
        <v>40</v>
      </c>
      <c r="E196" s="134" t="s">
        <v>123</v>
      </c>
      <c r="F196" s="133" t="s">
        <v>166</v>
      </c>
      <c r="G196" s="135" t="str">
        <f>VLOOKUP(A196,Plano_V3!$A$26:$G$764,7,0)</f>
        <v>1. Concluído</v>
      </c>
      <c r="H196" s="135" t="s">
        <v>612</v>
      </c>
      <c r="I196" s="485"/>
      <c r="J196" s="142"/>
      <c r="K196" s="142"/>
      <c r="L196" s="142"/>
      <c r="M196" s="152" t="str">
        <f>IF(VLOOKUP(A196,'Aux - pivots1'!$A:$E,3,0)=0, "",VLOOKUP(A196,'Aux - pivots1'!$A:$E,3,0))</f>
        <v/>
      </c>
      <c r="N196" s="152" t="str">
        <f>IF(VLOOKUP(A196,'Aux - pivots1'!$A:$E,4,0)=0, "",VLOOKUP(A196,'Aux - pivots1'!$A:$E,4,0))</f>
        <v/>
      </c>
      <c r="O196" s="152" t="str">
        <f>IF(VLOOKUP(A196,'Aux - pivots1'!$A:$E,5,0)=0, "",VLOOKUP(A196,'Aux - pivots1'!$A:$E,5,0))</f>
        <v/>
      </c>
      <c r="P196" s="203"/>
      <c r="Q196" s="203"/>
      <c r="R196" s="204"/>
      <c r="S196" s="328"/>
      <c r="T196" s="328"/>
      <c r="U196" s="380" t="s">
        <v>2329</v>
      </c>
      <c r="V196" s="380"/>
    </row>
    <row r="197" spans="1:22" ht="16.399999999999999" hidden="1" customHeight="1">
      <c r="A197" s="29" t="str">
        <f t="shared" si="3"/>
        <v>PROPERTY_ENERGY_CERTIFICATEPNL_WINTER_FLOORS_VALUE</v>
      </c>
      <c r="B197" s="141" t="s">
        <v>26</v>
      </c>
      <c r="C197" s="137" t="s">
        <v>54</v>
      </c>
      <c r="D197" s="133" t="s">
        <v>40</v>
      </c>
      <c r="E197" s="134" t="s">
        <v>123</v>
      </c>
      <c r="F197" s="133" t="s">
        <v>167</v>
      </c>
      <c r="G197" s="135" t="str">
        <f>VLOOKUP(A197,Plano_V3!$A$26:$G$764,7,0)</f>
        <v>1. Concluído</v>
      </c>
      <c r="H197" s="135" t="s">
        <v>612</v>
      </c>
      <c r="I197" s="485"/>
      <c r="J197" s="142"/>
      <c r="K197" s="142"/>
      <c r="L197" s="142"/>
      <c r="M197" s="152" t="str">
        <f>IF(VLOOKUP(A197,'Aux - pivots1'!$A:$E,3,0)=0, "",VLOOKUP(A197,'Aux - pivots1'!$A:$E,3,0))</f>
        <v/>
      </c>
      <c r="N197" s="152" t="str">
        <f>IF(VLOOKUP(A197,'Aux - pivots1'!$A:$E,4,0)=0, "",VLOOKUP(A197,'Aux - pivots1'!$A:$E,4,0))</f>
        <v/>
      </c>
      <c r="O197" s="152" t="str">
        <f>IF(VLOOKUP(A197,'Aux - pivots1'!$A:$E,5,0)=0, "",VLOOKUP(A197,'Aux - pivots1'!$A:$E,5,0))</f>
        <v/>
      </c>
      <c r="P197" s="203"/>
      <c r="Q197" s="203"/>
      <c r="R197" s="204"/>
      <c r="S197" s="328"/>
      <c r="T197" s="328"/>
      <c r="U197" s="380" t="s">
        <v>2329</v>
      </c>
      <c r="V197" s="380"/>
    </row>
    <row r="198" spans="1:22" ht="16.399999999999999" hidden="1" customHeight="1">
      <c r="A198" s="29" t="str">
        <f t="shared" si="3"/>
        <v>PROPERTY_ENERGY_CERTIFICATEPNL_WINTER_ROOF_VALUE</v>
      </c>
      <c r="B198" s="141" t="s">
        <v>26</v>
      </c>
      <c r="C198" s="137" t="s">
        <v>54</v>
      </c>
      <c r="D198" s="133" t="s">
        <v>40</v>
      </c>
      <c r="E198" s="134" t="s">
        <v>123</v>
      </c>
      <c r="F198" s="133" t="s">
        <v>168</v>
      </c>
      <c r="G198" s="135" t="str">
        <f>VLOOKUP(A198,Plano_V3!$A$26:$G$764,7,0)</f>
        <v>1. Concluído</v>
      </c>
      <c r="H198" s="135" t="s">
        <v>612</v>
      </c>
      <c r="I198" s="485"/>
      <c r="J198" s="142"/>
      <c r="K198" s="142"/>
      <c r="L198" s="142"/>
      <c r="M198" s="152" t="str">
        <f>IF(VLOOKUP(A198,'Aux - pivots1'!$A:$E,3,0)=0, "",VLOOKUP(A198,'Aux - pivots1'!$A:$E,3,0))</f>
        <v/>
      </c>
      <c r="N198" s="152" t="str">
        <f>IF(VLOOKUP(A198,'Aux - pivots1'!$A:$E,4,0)=0, "",VLOOKUP(A198,'Aux - pivots1'!$A:$E,4,0))</f>
        <v/>
      </c>
      <c r="O198" s="152" t="str">
        <f>IF(VLOOKUP(A198,'Aux - pivots1'!$A:$E,5,0)=0, "",VLOOKUP(A198,'Aux - pivots1'!$A:$E,5,0))</f>
        <v/>
      </c>
      <c r="P198" s="203"/>
      <c r="Q198" s="203"/>
      <c r="R198" s="204"/>
      <c r="S198" s="328"/>
      <c r="T198" s="328"/>
      <c r="U198" s="380" t="s">
        <v>2329</v>
      </c>
      <c r="V198" s="380"/>
    </row>
    <row r="199" spans="1:22" ht="16.399999999999999" hidden="1" customHeight="1">
      <c r="A199" s="29" t="str">
        <f t="shared" si="3"/>
        <v>PROPERTY_ENERGY_CERTIFICATEPNL_WINTER_WINDOWS_VALUE</v>
      </c>
      <c r="B199" s="141" t="s">
        <v>26</v>
      </c>
      <c r="C199" s="137" t="s">
        <v>54</v>
      </c>
      <c r="D199" s="133" t="s">
        <v>40</v>
      </c>
      <c r="E199" s="134" t="s">
        <v>123</v>
      </c>
      <c r="F199" s="133" t="s">
        <v>169</v>
      </c>
      <c r="G199" s="135" t="str">
        <f>VLOOKUP(A199,Plano_V3!$A$26:$G$764,7,0)</f>
        <v>1. Concluído</v>
      </c>
      <c r="H199" s="135" t="s">
        <v>612</v>
      </c>
      <c r="I199" s="485"/>
      <c r="J199" s="142"/>
      <c r="K199" s="142"/>
      <c r="L199" s="142"/>
      <c r="M199" s="152" t="str">
        <f>IF(VLOOKUP(A199,'Aux - pivots1'!$A:$E,3,0)=0, "",VLOOKUP(A199,'Aux - pivots1'!$A:$E,3,0))</f>
        <v/>
      </c>
      <c r="N199" s="152" t="str">
        <f>IF(VLOOKUP(A199,'Aux - pivots1'!$A:$E,4,0)=0, "",VLOOKUP(A199,'Aux - pivots1'!$A:$E,4,0))</f>
        <v/>
      </c>
      <c r="O199" s="152" t="str">
        <f>IF(VLOOKUP(A199,'Aux - pivots1'!$A:$E,5,0)=0, "",VLOOKUP(A199,'Aux - pivots1'!$A:$E,5,0))</f>
        <v/>
      </c>
      <c r="P199" s="203"/>
      <c r="Q199" s="203"/>
      <c r="R199" s="204"/>
      <c r="S199" s="328"/>
      <c r="T199" s="328"/>
      <c r="U199" s="380" t="s">
        <v>2329</v>
      </c>
      <c r="V199" s="380"/>
    </row>
    <row r="200" spans="1:22" ht="16.399999999999999" hidden="1" customHeight="1">
      <c r="A200" s="29" t="str">
        <f t="shared" si="3"/>
        <v>PROPERTY_ENERGY_CERTIFICATEPNL_WINTER_REF_VALUE</v>
      </c>
      <c r="B200" s="141" t="s">
        <v>26</v>
      </c>
      <c r="C200" s="137" t="s">
        <v>54</v>
      </c>
      <c r="D200" s="133" t="s">
        <v>40</v>
      </c>
      <c r="E200" s="134" t="s">
        <v>123</v>
      </c>
      <c r="F200" s="133" t="s">
        <v>170</v>
      </c>
      <c r="G200" s="135" t="str">
        <f>VLOOKUP(A200,Plano_V3!$A$26:$G$764,7,0)</f>
        <v>1. Concluído</v>
      </c>
      <c r="H200" s="135" t="s">
        <v>612</v>
      </c>
      <c r="I200" s="485"/>
      <c r="J200" s="142"/>
      <c r="K200" s="142"/>
      <c r="L200" s="142"/>
      <c r="M200" s="152" t="str">
        <f>IF(VLOOKUP(A200,'Aux - pivots1'!$A:$E,3,0)=0, "",VLOOKUP(A200,'Aux - pivots1'!$A:$E,3,0))</f>
        <v/>
      </c>
      <c r="N200" s="152" t="str">
        <f>IF(VLOOKUP(A200,'Aux - pivots1'!$A:$E,4,0)=0, "",VLOOKUP(A200,'Aux - pivots1'!$A:$E,4,0))</f>
        <v/>
      </c>
      <c r="O200" s="152" t="str">
        <f>IF(VLOOKUP(A200,'Aux - pivots1'!$A:$E,5,0)=0, "",VLOOKUP(A200,'Aux - pivots1'!$A:$E,5,0))</f>
        <v/>
      </c>
      <c r="P200" s="203"/>
      <c r="Q200" s="203"/>
      <c r="R200" s="204"/>
      <c r="S200" s="328"/>
      <c r="T200" s="328"/>
      <c r="U200" s="380" t="s">
        <v>2329</v>
      </c>
      <c r="V200" s="380"/>
    </row>
    <row r="201" spans="1:22" ht="16.399999999999999" hidden="1" customHeight="1">
      <c r="A201" s="29" t="str">
        <f t="shared" si="3"/>
        <v>PROPERTY_ENERGY_CERTIFICATEPNL_WINTER_FANS_VALUE</v>
      </c>
      <c r="B201" s="141" t="s">
        <v>26</v>
      </c>
      <c r="C201" s="137" t="s">
        <v>54</v>
      </c>
      <c r="D201" s="133" t="s">
        <v>40</v>
      </c>
      <c r="E201" s="134" t="s">
        <v>123</v>
      </c>
      <c r="F201" s="133" t="s">
        <v>171</v>
      </c>
      <c r="G201" s="135" t="str">
        <f>VLOOKUP(A201,Plano_V3!$A$26:$G$764,7,0)</f>
        <v>1. Concluído</v>
      </c>
      <c r="H201" s="135" t="s">
        <v>612</v>
      </c>
      <c r="I201" s="485"/>
      <c r="J201" s="142"/>
      <c r="K201" s="142"/>
      <c r="L201" s="142"/>
      <c r="M201" s="152" t="str">
        <f>IF(VLOOKUP(A201,'Aux - pivots1'!$A:$E,3,0)=0, "",VLOOKUP(A201,'Aux - pivots1'!$A:$E,3,0))</f>
        <v/>
      </c>
      <c r="N201" s="152" t="str">
        <f>IF(VLOOKUP(A201,'Aux - pivots1'!$A:$E,4,0)=0, "",VLOOKUP(A201,'Aux - pivots1'!$A:$E,4,0))</f>
        <v/>
      </c>
      <c r="O201" s="152" t="str">
        <f>IF(VLOOKUP(A201,'Aux - pivots1'!$A:$E,5,0)=0, "",VLOOKUP(A201,'Aux - pivots1'!$A:$E,5,0))</f>
        <v/>
      </c>
      <c r="P201" s="203"/>
      <c r="Q201" s="203"/>
      <c r="R201" s="204"/>
      <c r="S201" s="328"/>
      <c r="T201" s="328"/>
      <c r="U201" s="380" t="s">
        <v>2329</v>
      </c>
      <c r="V201" s="380"/>
    </row>
    <row r="202" spans="1:22" ht="16.399999999999999" hidden="1" customHeight="1">
      <c r="A202" s="29" t="str">
        <f t="shared" si="3"/>
        <v>PROPERTY_ENERGY_CERTIFICATEPNL_SUMMER_ROOF_VALUE</v>
      </c>
      <c r="B202" s="141" t="s">
        <v>26</v>
      </c>
      <c r="C202" s="137" t="s">
        <v>54</v>
      </c>
      <c r="D202" s="133" t="s">
        <v>40</v>
      </c>
      <c r="E202" s="134" t="s">
        <v>123</v>
      </c>
      <c r="F202" s="133" t="s">
        <v>172</v>
      </c>
      <c r="G202" s="135" t="str">
        <f>VLOOKUP(A202,Plano_V3!$A$26:$G$764,7,0)</f>
        <v>1. Concluído</v>
      </c>
      <c r="H202" s="135" t="s">
        <v>612</v>
      </c>
      <c r="I202" s="485"/>
      <c r="J202" s="142"/>
      <c r="K202" s="142"/>
      <c r="L202" s="142"/>
      <c r="M202" s="152" t="str">
        <f>IF(VLOOKUP(A202,'Aux - pivots1'!$A:$E,3,0)=0, "",VLOOKUP(A202,'Aux - pivots1'!$A:$E,3,0))</f>
        <v/>
      </c>
      <c r="N202" s="152" t="str">
        <f>IF(VLOOKUP(A202,'Aux - pivots1'!$A:$E,4,0)=0, "",VLOOKUP(A202,'Aux - pivots1'!$A:$E,4,0))</f>
        <v/>
      </c>
      <c r="O202" s="152" t="str">
        <f>IF(VLOOKUP(A202,'Aux - pivots1'!$A:$E,5,0)=0, "",VLOOKUP(A202,'Aux - pivots1'!$A:$E,5,0))</f>
        <v/>
      </c>
      <c r="P202" s="203"/>
      <c r="Q202" s="203"/>
      <c r="R202" s="204"/>
      <c r="S202" s="328"/>
      <c r="T202" s="328"/>
      <c r="U202" s="380" t="s">
        <v>2329</v>
      </c>
      <c r="V202" s="380"/>
    </row>
    <row r="203" spans="1:22" ht="16.399999999999999" hidden="1" customHeight="1">
      <c r="A203" s="29" t="str">
        <f t="shared" ref="A203:A272" si="4">E203&amp;F203</f>
        <v>PROPERTY_ENERGY_CERTIFICATEPNL_SUMMER_WINDOWS_VALUE</v>
      </c>
      <c r="B203" s="141" t="s">
        <v>26</v>
      </c>
      <c r="C203" s="137" t="s">
        <v>54</v>
      </c>
      <c r="D203" s="133" t="s">
        <v>40</v>
      </c>
      <c r="E203" s="134" t="s">
        <v>123</v>
      </c>
      <c r="F203" s="133" t="s">
        <v>173</v>
      </c>
      <c r="G203" s="135" t="str">
        <f>VLOOKUP(A203,Plano_V3!$A$26:$G$764,7,0)</f>
        <v>1. Concluído</v>
      </c>
      <c r="H203" s="135" t="s">
        <v>612</v>
      </c>
      <c r="I203" s="485"/>
      <c r="J203" s="142"/>
      <c r="K203" s="142"/>
      <c r="L203" s="142"/>
      <c r="M203" s="152" t="str">
        <f>IF(VLOOKUP(A203,'Aux - pivots1'!$A:$E,3,0)=0, "",VLOOKUP(A203,'Aux - pivots1'!$A:$E,3,0))</f>
        <v/>
      </c>
      <c r="N203" s="152" t="str">
        <f>IF(VLOOKUP(A203,'Aux - pivots1'!$A:$E,4,0)=0, "",VLOOKUP(A203,'Aux - pivots1'!$A:$E,4,0))</f>
        <v/>
      </c>
      <c r="O203" s="152" t="str">
        <f>IF(VLOOKUP(A203,'Aux - pivots1'!$A:$E,5,0)=0, "",VLOOKUP(A203,'Aux - pivots1'!$A:$E,5,0))</f>
        <v/>
      </c>
      <c r="P203" s="203"/>
      <c r="Q203" s="203"/>
      <c r="R203" s="204"/>
      <c r="S203" s="328"/>
      <c r="T203" s="328"/>
      <c r="U203" s="380" t="s">
        <v>2329</v>
      </c>
      <c r="V203" s="380"/>
    </row>
    <row r="204" spans="1:22" ht="16.399999999999999" hidden="1" customHeight="1">
      <c r="A204" s="29" t="str">
        <f t="shared" si="4"/>
        <v>PROPERTY_ENERGY_CERTIFICATEPNL_SUMMER_WALLS_DOORS_VALUE</v>
      </c>
      <c r="B204" s="141" t="s">
        <v>26</v>
      </c>
      <c r="C204" s="137" t="s">
        <v>54</v>
      </c>
      <c r="D204" s="133" t="s">
        <v>40</v>
      </c>
      <c r="E204" s="134" t="s">
        <v>123</v>
      </c>
      <c r="F204" s="133" t="s">
        <v>174</v>
      </c>
      <c r="G204" s="135" t="str">
        <f>VLOOKUP(A204,Plano_V3!$A$26:$G$764,7,0)</f>
        <v>1. Concluído</v>
      </c>
      <c r="H204" s="135" t="s">
        <v>612</v>
      </c>
      <c r="I204" s="485"/>
      <c r="J204" s="142"/>
      <c r="K204" s="142"/>
      <c r="L204" s="142"/>
      <c r="M204" s="152" t="str">
        <f>IF(VLOOKUP(A204,'Aux - pivots1'!$A:$E,3,0)=0, "",VLOOKUP(A204,'Aux - pivots1'!$A:$E,3,0))</f>
        <v/>
      </c>
      <c r="N204" s="152" t="str">
        <f>IF(VLOOKUP(A204,'Aux - pivots1'!$A:$E,4,0)=0, "",VLOOKUP(A204,'Aux - pivots1'!$A:$E,4,0))</f>
        <v/>
      </c>
      <c r="O204" s="152" t="str">
        <f>IF(VLOOKUP(A204,'Aux - pivots1'!$A:$E,5,0)=0, "",VLOOKUP(A204,'Aux - pivots1'!$A:$E,5,0))</f>
        <v/>
      </c>
      <c r="P204" s="203"/>
      <c r="Q204" s="203"/>
      <c r="R204" s="204"/>
      <c r="S204" s="328"/>
      <c r="T204" s="328"/>
      <c r="U204" s="380" t="s">
        <v>2329</v>
      </c>
      <c r="V204" s="380"/>
    </row>
    <row r="205" spans="1:22" ht="16.399999999999999" hidden="1" customHeight="1">
      <c r="A205" s="29" t="str">
        <f t="shared" si="4"/>
        <v>PROPERTY_ENERGY_CERTIFICATEPNL_SUMMER_REF_VALUE</v>
      </c>
      <c r="B205" s="141" t="s">
        <v>26</v>
      </c>
      <c r="C205" s="137" t="s">
        <v>54</v>
      </c>
      <c r="D205" s="133" t="s">
        <v>40</v>
      </c>
      <c r="E205" s="134" t="s">
        <v>123</v>
      </c>
      <c r="F205" s="133" t="s">
        <v>175</v>
      </c>
      <c r="G205" s="135" t="str">
        <f>VLOOKUP(A205,Plano_V3!$A$26:$G$764,7,0)</f>
        <v>1. Concluído</v>
      </c>
      <c r="H205" s="135" t="s">
        <v>612</v>
      </c>
      <c r="I205" s="485"/>
      <c r="J205" s="142"/>
      <c r="K205" s="142"/>
      <c r="L205" s="142"/>
      <c r="M205" s="152" t="str">
        <f>IF(VLOOKUP(A205,'Aux - pivots1'!$A:$E,3,0)=0, "",VLOOKUP(A205,'Aux - pivots1'!$A:$E,3,0))</f>
        <v/>
      </c>
      <c r="N205" s="152" t="str">
        <f>IF(VLOOKUP(A205,'Aux - pivots1'!$A:$E,4,0)=0, "",VLOOKUP(A205,'Aux - pivots1'!$A:$E,4,0))</f>
        <v/>
      </c>
      <c r="O205" s="152" t="str">
        <f>IF(VLOOKUP(A205,'Aux - pivots1'!$A:$E,5,0)=0, "",VLOOKUP(A205,'Aux - pivots1'!$A:$E,5,0))</f>
        <v/>
      </c>
      <c r="P205" s="203"/>
      <c r="Q205" s="203"/>
      <c r="R205" s="204"/>
      <c r="S205" s="328"/>
      <c r="T205" s="328"/>
      <c r="U205" s="380" t="s">
        <v>2329</v>
      </c>
      <c r="V205" s="380"/>
    </row>
    <row r="206" spans="1:22" ht="16.399999999999999" hidden="1" customHeight="1">
      <c r="A206" s="29" t="str">
        <f t="shared" si="4"/>
        <v>PROPERTY_ENERGY_CERTIFICATEINVOICE_RED_ANNUAL_ESTMTD_VALUE</v>
      </c>
      <c r="B206" s="141" t="s">
        <v>26</v>
      </c>
      <c r="C206" s="137" t="s">
        <v>54</v>
      </c>
      <c r="D206" s="133" t="s">
        <v>40</v>
      </c>
      <c r="E206" s="134" t="s">
        <v>123</v>
      </c>
      <c r="F206" s="133" t="s">
        <v>176</v>
      </c>
      <c r="G206" s="135" t="str">
        <f>VLOOKUP(A206,Plano_V3!$A$26:$G$764,7,0)</f>
        <v>1. Concluído</v>
      </c>
      <c r="H206" s="135" t="s">
        <v>612</v>
      </c>
      <c r="I206" s="485"/>
      <c r="J206" s="142"/>
      <c r="K206" s="142"/>
      <c r="L206" s="142"/>
      <c r="M206" s="152" t="str">
        <f>IF(VLOOKUP(A206,'Aux - pivots1'!$A:$E,3,0)=0, "",VLOOKUP(A206,'Aux - pivots1'!$A:$E,3,0))</f>
        <v/>
      </c>
      <c r="N206" s="152" t="str">
        <f>IF(VLOOKUP(A206,'Aux - pivots1'!$A:$E,4,0)=0, "",VLOOKUP(A206,'Aux - pivots1'!$A:$E,4,0))</f>
        <v/>
      </c>
      <c r="O206" s="152" t="str">
        <f>IF(VLOOKUP(A206,'Aux - pivots1'!$A:$E,5,0)=0, "",VLOOKUP(A206,'Aux - pivots1'!$A:$E,5,0))</f>
        <v/>
      </c>
      <c r="P206" s="203"/>
      <c r="Q206" s="203"/>
      <c r="R206" s="204"/>
      <c r="S206" s="328"/>
      <c r="T206" s="328"/>
      <c r="U206" s="380" t="s">
        <v>2329</v>
      </c>
      <c r="V206" s="380"/>
    </row>
    <row r="207" spans="1:22" ht="16.399999999999999" hidden="1" customHeight="1">
      <c r="A207" s="29" t="str">
        <f t="shared" si="4"/>
        <v>PROPERTY_ENERGY_CERTIFICATETEMPERATURE_OUTDOOR_AVG_VALUE</v>
      </c>
      <c r="B207" s="141" t="s">
        <v>26</v>
      </c>
      <c r="C207" s="137" t="s">
        <v>54</v>
      </c>
      <c r="D207" s="133" t="s">
        <v>40</v>
      </c>
      <c r="E207" s="134" t="s">
        <v>123</v>
      </c>
      <c r="F207" s="133" t="s">
        <v>177</v>
      </c>
      <c r="G207" s="135" t="str">
        <f>VLOOKUP(A207,Plano_V3!$A$26:$G$764,7,0)</f>
        <v>1. Concluído</v>
      </c>
      <c r="H207" s="135" t="s">
        <v>612</v>
      </c>
      <c r="I207" s="485"/>
      <c r="J207" s="142"/>
      <c r="K207" s="142"/>
      <c r="L207" s="142"/>
      <c r="M207" s="152" t="str">
        <f>IF(VLOOKUP(A207,'Aux - pivots1'!$A:$E,3,0)=0, "",VLOOKUP(A207,'Aux - pivots1'!$A:$E,3,0))</f>
        <v/>
      </c>
      <c r="N207" s="152" t="str">
        <f>IF(VLOOKUP(A207,'Aux - pivots1'!$A:$E,4,0)=0, "",VLOOKUP(A207,'Aux - pivots1'!$A:$E,4,0))</f>
        <v/>
      </c>
      <c r="O207" s="152" t="str">
        <f>IF(VLOOKUP(A207,'Aux - pivots1'!$A:$E,5,0)=0, "",VLOOKUP(A207,'Aux - pivots1'!$A:$E,5,0))</f>
        <v/>
      </c>
      <c r="P207" s="203"/>
      <c r="Q207" s="203"/>
      <c r="R207" s="204"/>
      <c r="S207" s="328"/>
      <c r="T207" s="328"/>
      <c r="U207" s="380" t="s">
        <v>2329</v>
      </c>
      <c r="V207" s="380"/>
    </row>
    <row r="208" spans="1:22" ht="16.399999999999999" hidden="1" customHeight="1">
      <c r="A208" s="29" t="str">
        <f t="shared" si="4"/>
        <v>PROPERTY_ENERGY_CERTIFICATECLIMATE_ZONE_WINTER</v>
      </c>
      <c r="B208" s="141" t="s">
        <v>26</v>
      </c>
      <c r="C208" s="137" t="s">
        <v>54</v>
      </c>
      <c r="D208" s="133" t="s">
        <v>40</v>
      </c>
      <c r="E208" s="134" t="s">
        <v>123</v>
      </c>
      <c r="F208" s="133" t="s">
        <v>178</v>
      </c>
      <c r="G208" s="135" t="str">
        <f>VLOOKUP(A208,Plano_V3!$A$26:$G$764,7,0)</f>
        <v>1. Concluído</v>
      </c>
      <c r="H208" s="135" t="s">
        <v>612</v>
      </c>
      <c r="I208" s="485"/>
      <c r="J208" s="142"/>
      <c r="K208" s="142"/>
      <c r="L208" s="142"/>
      <c r="M208" s="152" t="str">
        <f>IF(VLOOKUP(A208,'Aux - pivots1'!$A:$E,3,0)=0, "",VLOOKUP(A208,'Aux - pivots1'!$A:$E,3,0))</f>
        <v/>
      </c>
      <c r="N208" s="152" t="str">
        <f>IF(VLOOKUP(A208,'Aux - pivots1'!$A:$E,4,0)=0, "",VLOOKUP(A208,'Aux - pivots1'!$A:$E,4,0))</f>
        <v/>
      </c>
      <c r="O208" s="152" t="str">
        <f>IF(VLOOKUP(A208,'Aux - pivots1'!$A:$E,5,0)=0, "",VLOOKUP(A208,'Aux - pivots1'!$A:$E,5,0))</f>
        <v/>
      </c>
      <c r="P208" s="203"/>
      <c r="Q208" s="203"/>
      <c r="R208" s="204"/>
      <c r="S208" s="328"/>
      <c r="T208" s="328"/>
      <c r="U208" s="380" t="s">
        <v>2329</v>
      </c>
      <c r="V208" s="380"/>
    </row>
    <row r="209" spans="1:22" ht="16.399999999999999" hidden="1" customHeight="1">
      <c r="A209" s="29" t="str">
        <f t="shared" si="4"/>
        <v>PROPERTY_ENERGY_CERTIFICATENET_FLOOR_AREA</v>
      </c>
      <c r="B209" s="141" t="s">
        <v>26</v>
      </c>
      <c r="C209" s="137" t="s">
        <v>54</v>
      </c>
      <c r="D209" s="133" t="s">
        <v>40</v>
      </c>
      <c r="E209" s="134" t="s">
        <v>123</v>
      </c>
      <c r="F209" s="133" t="s">
        <v>97</v>
      </c>
      <c r="G209" s="135" t="str">
        <f>VLOOKUP(A209,Plano_V3!$A$26:$G$764,7,0)</f>
        <v>1. Concluído</v>
      </c>
      <c r="H209" s="135" t="s">
        <v>612</v>
      </c>
      <c r="I209" s="485"/>
      <c r="J209" s="142"/>
      <c r="K209" s="142"/>
      <c r="L209" s="142"/>
      <c r="M209" s="152" t="str">
        <f>IF(VLOOKUP(A209,'Aux - pivots1'!$A:$E,3,0)=0, "",VLOOKUP(A209,'Aux - pivots1'!$A:$E,3,0))</f>
        <v/>
      </c>
      <c r="N209" s="152" t="str">
        <f>IF(VLOOKUP(A209,'Aux - pivots1'!$A:$E,4,0)=0, "",VLOOKUP(A209,'Aux - pivots1'!$A:$E,4,0))</f>
        <v/>
      </c>
      <c r="O209" s="152" t="str">
        <f>IF(VLOOKUP(A209,'Aux - pivots1'!$A:$E,5,0)=0, "",VLOOKUP(A209,'Aux - pivots1'!$A:$E,5,0))</f>
        <v/>
      </c>
      <c r="P209" s="203"/>
      <c r="Q209" s="203"/>
      <c r="R209" s="204"/>
      <c r="S209" s="328"/>
      <c r="T209" s="328"/>
      <c r="U209" s="380" t="s">
        <v>2329</v>
      </c>
      <c r="V209" s="380"/>
    </row>
    <row r="210" spans="1:22" ht="16.399999999999999" hidden="1" customHeight="1">
      <c r="A210" s="29" t="str">
        <f t="shared" si="4"/>
        <v>PROPERTY_ENERGY_CERTIFICATECADASTRAL_REGISTER_CODE</v>
      </c>
      <c r="B210" s="141" t="s">
        <v>26</v>
      </c>
      <c r="C210" s="137" t="s">
        <v>54</v>
      </c>
      <c r="D210" s="133" t="s">
        <v>40</v>
      </c>
      <c r="E210" s="134" t="s">
        <v>123</v>
      </c>
      <c r="F210" s="133" t="s">
        <v>98</v>
      </c>
      <c r="G210" s="135" t="str">
        <f>VLOOKUP(A210,Plano_V3!$A$26:$G$764,7,0)</f>
        <v>1. Concluído</v>
      </c>
      <c r="H210" s="135" t="s">
        <v>612</v>
      </c>
      <c r="I210" s="485"/>
      <c r="J210" s="142"/>
      <c r="K210" s="142"/>
      <c r="L210" s="142"/>
      <c r="M210" s="152" t="str">
        <f>IF(VLOOKUP(A210,'Aux - pivots1'!$A:$E,3,0)=0, "",VLOOKUP(A210,'Aux - pivots1'!$A:$E,3,0))</f>
        <v/>
      </c>
      <c r="N210" s="152" t="str">
        <f>IF(VLOOKUP(A210,'Aux - pivots1'!$A:$E,4,0)=0, "",VLOOKUP(A210,'Aux - pivots1'!$A:$E,4,0))</f>
        <v/>
      </c>
      <c r="O210" s="152" t="str">
        <f>IF(VLOOKUP(A210,'Aux - pivots1'!$A:$E,5,0)=0, "",VLOOKUP(A210,'Aux - pivots1'!$A:$E,5,0))</f>
        <v/>
      </c>
      <c r="P210" s="203"/>
      <c r="Q210" s="203"/>
      <c r="R210" s="204"/>
      <c r="S210" s="328"/>
      <c r="T210" s="328"/>
      <c r="U210" s="380" t="s">
        <v>2329</v>
      </c>
      <c r="V210" s="380"/>
    </row>
    <row r="211" spans="1:22" ht="16.399999999999999" hidden="1" customHeight="1">
      <c r="A211" s="29" t="str">
        <f t="shared" si="4"/>
        <v>PROPERTY_ENERGY_CERTIFICATEDISTRICT_MUNICIP_PARISH_CODE</v>
      </c>
      <c r="B211" s="141" t="s">
        <v>26</v>
      </c>
      <c r="C211" s="137" t="s">
        <v>54</v>
      </c>
      <c r="D211" s="133" t="s">
        <v>40</v>
      </c>
      <c r="E211" s="134" t="s">
        <v>123</v>
      </c>
      <c r="F211" s="133" t="s">
        <v>101</v>
      </c>
      <c r="G211" s="135" t="str">
        <f>VLOOKUP(A211,Plano_V3!$A$26:$G$764,7,0)</f>
        <v>1. Concluído</v>
      </c>
      <c r="H211" s="135" t="s">
        <v>612</v>
      </c>
      <c r="I211" s="485"/>
      <c r="J211" s="142"/>
      <c r="K211" s="142"/>
      <c r="L211" s="142"/>
      <c r="M211" s="152" t="str">
        <f>IF(VLOOKUP(A211,'Aux - pivots1'!$A:$E,3,0)=0, "",VLOOKUP(A211,'Aux - pivots1'!$A:$E,3,0))</f>
        <v/>
      </c>
      <c r="N211" s="152" t="str">
        <f>IF(VLOOKUP(A211,'Aux - pivots1'!$A:$E,4,0)=0, "",VLOOKUP(A211,'Aux - pivots1'!$A:$E,4,0))</f>
        <v/>
      </c>
      <c r="O211" s="152" t="str">
        <f>IF(VLOOKUP(A211,'Aux - pivots1'!$A:$E,5,0)=0, "",VLOOKUP(A211,'Aux - pivots1'!$A:$E,5,0))</f>
        <v/>
      </c>
      <c r="P211" s="203"/>
      <c r="Q211" s="203"/>
      <c r="R211" s="204"/>
      <c r="S211" s="328"/>
      <c r="T211" s="328"/>
      <c r="U211" s="380" t="s">
        <v>2329</v>
      </c>
      <c r="V211" s="380"/>
    </row>
    <row r="212" spans="1:22" ht="16.399999999999999" hidden="1" customHeight="1">
      <c r="A212" s="29" t="str">
        <f t="shared" si="4"/>
        <v>PROPERTY_ENERGY_CERTIFICATEPROPERTY_PURPOSE_CODE</v>
      </c>
      <c r="B212" s="141" t="s">
        <v>26</v>
      </c>
      <c r="C212" s="137" t="s">
        <v>54</v>
      </c>
      <c r="D212" s="133" t="s">
        <v>40</v>
      </c>
      <c r="E212" s="134" t="s">
        <v>123</v>
      </c>
      <c r="F212" s="133" t="s">
        <v>102</v>
      </c>
      <c r="G212" s="135" t="str">
        <f>VLOOKUP(A212,Plano_V3!$A$26:$G$764,7,0)</f>
        <v>1. Concluído</v>
      </c>
      <c r="H212" s="135" t="s">
        <v>612</v>
      </c>
      <c r="I212" s="485"/>
      <c r="J212" s="142"/>
      <c r="K212" s="142"/>
      <c r="L212" s="142"/>
      <c r="M212" s="152" t="str">
        <f>IF(VLOOKUP(A212,'Aux - pivots1'!$A:$E,3,0)=0, "",VLOOKUP(A212,'Aux - pivots1'!$A:$E,3,0))</f>
        <v/>
      </c>
      <c r="N212" s="152" t="str">
        <f>IF(VLOOKUP(A212,'Aux - pivots1'!$A:$E,4,0)=0, "",VLOOKUP(A212,'Aux - pivots1'!$A:$E,4,0))</f>
        <v/>
      </c>
      <c r="O212" s="152" t="str">
        <f>IF(VLOOKUP(A212,'Aux - pivots1'!$A:$E,5,0)=0, "",VLOOKUP(A212,'Aux - pivots1'!$A:$E,5,0))</f>
        <v/>
      </c>
      <c r="P212" s="203"/>
      <c r="Q212" s="203"/>
      <c r="R212" s="204"/>
      <c r="S212" s="328"/>
      <c r="T212" s="328"/>
      <c r="U212" s="380" t="s">
        <v>2329</v>
      </c>
      <c r="V212" s="380"/>
    </row>
    <row r="213" spans="1:22" ht="16.399999999999999" hidden="1" customHeight="1">
      <c r="A213" s="29" t="str">
        <f t="shared" si="4"/>
        <v>PROPERTY_ENERGY_CERTIFICATEADDRESS_CODE</v>
      </c>
      <c r="B213" s="141" t="s">
        <v>26</v>
      </c>
      <c r="C213" s="137" t="s">
        <v>54</v>
      </c>
      <c r="D213" s="133" t="s">
        <v>40</v>
      </c>
      <c r="E213" s="134" t="s">
        <v>123</v>
      </c>
      <c r="F213" s="133" t="s">
        <v>104</v>
      </c>
      <c r="G213" s="135" t="str">
        <f>VLOOKUP(A213,Plano_V3!$A$26:$G$764,7,0)</f>
        <v>1. Concluído</v>
      </c>
      <c r="H213" s="135" t="s">
        <v>612</v>
      </c>
      <c r="I213" s="485"/>
      <c r="J213" s="142"/>
      <c r="K213" s="142"/>
      <c r="L213" s="142"/>
      <c r="M213" s="152" t="str">
        <f>IF(VLOOKUP(A213,'Aux - pivots1'!$A:$E,3,0)=0, "",VLOOKUP(A213,'Aux - pivots1'!$A:$E,3,0))</f>
        <v/>
      </c>
      <c r="N213" s="152" t="str">
        <f>IF(VLOOKUP(A213,'Aux - pivots1'!$A:$E,4,0)=0, "",VLOOKUP(A213,'Aux - pivots1'!$A:$E,4,0))</f>
        <v/>
      </c>
      <c r="O213" s="152" t="str">
        <f>IF(VLOOKUP(A213,'Aux - pivots1'!$A:$E,5,0)=0, "",VLOOKUP(A213,'Aux - pivots1'!$A:$E,5,0))</f>
        <v/>
      </c>
      <c r="P213" s="203"/>
      <c r="Q213" s="203"/>
      <c r="R213" s="204"/>
      <c r="S213" s="328"/>
      <c r="T213" s="328"/>
      <c r="U213" s="380" t="s">
        <v>2329</v>
      </c>
      <c r="V213" s="380"/>
    </row>
    <row r="214" spans="1:22" ht="16.399999999999999" hidden="1" customHeight="1">
      <c r="A214" s="29" t="str">
        <f t="shared" si="4"/>
        <v>PROPERTY_ENERGY_CERTIFICATEFLOOR_NUMBER</v>
      </c>
      <c r="B214" s="141" t="s">
        <v>26</v>
      </c>
      <c r="C214" s="137" t="s">
        <v>54</v>
      </c>
      <c r="D214" s="133" t="s">
        <v>40</v>
      </c>
      <c r="E214" s="134" t="s">
        <v>123</v>
      </c>
      <c r="F214" s="133" t="s">
        <v>111</v>
      </c>
      <c r="G214" s="135" t="str">
        <f>VLOOKUP(A214,Plano_V3!$A$26:$G$764,7,0)</f>
        <v>1. Concluído</v>
      </c>
      <c r="H214" s="135" t="s">
        <v>612</v>
      </c>
      <c r="I214" s="485"/>
      <c r="J214" s="142"/>
      <c r="K214" s="142"/>
      <c r="L214" s="142"/>
      <c r="M214" s="152" t="str">
        <f>IF(VLOOKUP(A214,'Aux - pivots1'!$A:$E,3,0)=0, "",VLOOKUP(A214,'Aux - pivots1'!$A:$E,3,0))</f>
        <v/>
      </c>
      <c r="N214" s="152" t="str">
        <f>IF(VLOOKUP(A214,'Aux - pivots1'!$A:$E,4,0)=0, "",VLOOKUP(A214,'Aux - pivots1'!$A:$E,4,0))</f>
        <v/>
      </c>
      <c r="O214" s="152" t="str">
        <f>IF(VLOOKUP(A214,'Aux - pivots1'!$A:$E,5,0)=0, "",VLOOKUP(A214,'Aux - pivots1'!$A:$E,5,0))</f>
        <v/>
      </c>
      <c r="P214" s="203"/>
      <c r="Q214" s="203"/>
      <c r="R214" s="204"/>
      <c r="S214" s="328"/>
      <c r="T214" s="328"/>
      <c r="U214" s="380" t="s">
        <v>2329</v>
      </c>
      <c r="V214" s="380"/>
    </row>
    <row r="215" spans="1:22" ht="16.399999999999999" hidden="1" customHeight="1">
      <c r="A215" s="29" t="str">
        <f t="shared" si="4"/>
        <v>PROPERTY_ENERGY_CERTIFICATELOCALITY</v>
      </c>
      <c r="B215" s="141" t="s">
        <v>26</v>
      </c>
      <c r="C215" s="137" t="s">
        <v>54</v>
      </c>
      <c r="D215" s="133" t="s">
        <v>40</v>
      </c>
      <c r="E215" s="134" t="s">
        <v>123</v>
      </c>
      <c r="F215" s="133" t="s">
        <v>112</v>
      </c>
      <c r="G215" s="135" t="str">
        <f>VLOOKUP(A215,Plano_V3!$A$26:$G$764,7,0)</f>
        <v>1. Concluído</v>
      </c>
      <c r="H215" s="135" t="s">
        <v>612</v>
      </c>
      <c r="I215" s="485"/>
      <c r="J215" s="142"/>
      <c r="K215" s="142"/>
      <c r="L215" s="142"/>
      <c r="M215" s="152" t="str">
        <f>IF(VLOOKUP(A215,'Aux - pivots1'!$A:$E,3,0)=0, "",VLOOKUP(A215,'Aux - pivots1'!$A:$E,3,0))</f>
        <v/>
      </c>
      <c r="N215" s="152" t="str">
        <f>IF(VLOOKUP(A215,'Aux - pivots1'!$A:$E,4,0)=0, "",VLOOKUP(A215,'Aux - pivots1'!$A:$E,4,0))</f>
        <v/>
      </c>
      <c r="O215" s="152" t="str">
        <f>IF(VLOOKUP(A215,'Aux - pivots1'!$A:$E,5,0)=0, "",VLOOKUP(A215,'Aux - pivots1'!$A:$E,5,0))</f>
        <v/>
      </c>
      <c r="P215" s="203"/>
      <c r="Q215" s="203"/>
      <c r="R215" s="204"/>
      <c r="S215" s="328"/>
      <c r="T215" s="328"/>
      <c r="U215" s="380" t="s">
        <v>2329</v>
      </c>
      <c r="V215" s="380"/>
    </row>
    <row r="216" spans="1:22" ht="16.399999999999999" hidden="1" customHeight="1">
      <c r="A216" s="29" t="str">
        <f t="shared" si="4"/>
        <v>PROPERTY_ENERGY_CERTIFICATECLIMATE_ZONE_SUMMER</v>
      </c>
      <c r="B216" s="141" t="s">
        <v>26</v>
      </c>
      <c r="C216" s="137" t="s">
        <v>54</v>
      </c>
      <c r="D216" s="133" t="s">
        <v>40</v>
      </c>
      <c r="E216" s="134" t="s">
        <v>123</v>
      </c>
      <c r="F216" s="133" t="s">
        <v>179</v>
      </c>
      <c r="G216" s="135" t="str">
        <f>VLOOKUP(A216,Plano_V3!$A$26:$G$764,7,0)</f>
        <v>1. Concluído</v>
      </c>
      <c r="H216" s="135" t="s">
        <v>612</v>
      </c>
      <c r="I216" s="485"/>
      <c r="J216" s="142"/>
      <c r="K216" s="142"/>
      <c r="L216" s="142"/>
      <c r="M216" s="152" t="str">
        <f>IF(VLOOKUP(A216,'Aux - pivots1'!$A:$E,3,0)=0, "",VLOOKUP(A216,'Aux - pivots1'!$A:$E,3,0))</f>
        <v/>
      </c>
      <c r="N216" s="152" t="str">
        <f>IF(VLOOKUP(A216,'Aux - pivots1'!$A:$E,4,0)=0, "",VLOOKUP(A216,'Aux - pivots1'!$A:$E,4,0))</f>
        <v/>
      </c>
      <c r="O216" s="152" t="str">
        <f>IF(VLOOKUP(A216,'Aux - pivots1'!$A:$E,5,0)=0, "",VLOOKUP(A216,'Aux - pivots1'!$A:$E,5,0))</f>
        <v/>
      </c>
      <c r="P216" s="203"/>
      <c r="Q216" s="203"/>
      <c r="R216" s="204"/>
      <c r="S216" s="328"/>
      <c r="T216" s="328"/>
      <c r="U216" s="380" t="s">
        <v>2329</v>
      </c>
      <c r="V216" s="380"/>
    </row>
    <row r="217" spans="1:22" ht="16.399999999999999" hidden="1" customHeight="1">
      <c r="A217" s="29" t="str">
        <f t="shared" si="4"/>
        <v>PROPERTY_ENERGY_CERTIFICATECURRENT_ENERGY_RATING_PERCENTAGE</v>
      </c>
      <c r="B217" s="141" t="s">
        <v>26</v>
      </c>
      <c r="C217" s="137" t="s">
        <v>54</v>
      </c>
      <c r="D217" s="133" t="s">
        <v>40</v>
      </c>
      <c r="E217" s="134" t="s">
        <v>123</v>
      </c>
      <c r="F217" s="133" t="s">
        <v>1964</v>
      </c>
      <c r="G217" s="135" t="str">
        <f>VLOOKUP(A217,Plano_V3!$A$26:$G$764,7,0)</f>
        <v>1. Concluído</v>
      </c>
      <c r="H217" s="135" t="s">
        <v>612</v>
      </c>
      <c r="I217" s="485"/>
      <c r="J217" s="367" t="s">
        <v>2250</v>
      </c>
      <c r="K217" s="367" t="s">
        <v>2250</v>
      </c>
      <c r="L217" s="367"/>
      <c r="M217" s="152" t="str">
        <f>IF(VLOOKUP(A217,'Aux - pivots1'!$A:$E,3,0)=0, "",VLOOKUP(A217,'Aux - pivots1'!$A:$E,3,0))</f>
        <v/>
      </c>
      <c r="N217" s="152" t="str">
        <f>IF(VLOOKUP(A217,'Aux - pivots1'!$A:$E,4,0)=0, "",VLOOKUP(A217,'Aux - pivots1'!$A:$E,4,0))</f>
        <v/>
      </c>
      <c r="O217" s="152" t="str">
        <f>IF(VLOOKUP(A217,'Aux - pivots1'!$A:$E,5,0)=0, "",VLOOKUP(A217,'Aux - pivots1'!$A:$E,5,0))</f>
        <v/>
      </c>
      <c r="P217" s="203"/>
      <c r="Q217" s="203"/>
      <c r="R217" s="204"/>
      <c r="S217" s="328"/>
      <c r="T217" s="328"/>
      <c r="U217" s="380" t="s">
        <v>2329</v>
      </c>
      <c r="V217" s="328" t="s">
        <v>1863</v>
      </c>
    </row>
    <row r="218" spans="1:22" ht="16.399999999999999" hidden="1" customHeight="1">
      <c r="A218" s="29" t="str">
        <f t="shared" si="4"/>
        <v>modesg_param_sfics_taxon_europeian.a.</v>
      </c>
      <c r="B218" s="141" t="s">
        <v>26</v>
      </c>
      <c r="C218" s="137" t="s">
        <v>181</v>
      </c>
      <c r="D218" s="133" t="s">
        <v>36</v>
      </c>
      <c r="E218" s="134" t="s">
        <v>2103</v>
      </c>
      <c r="F218" s="133" t="s">
        <v>38</v>
      </c>
      <c r="G218" s="135" t="str">
        <f>VLOOKUP(A218,Plano_V3!$A$26:$G$764,7,0)</f>
        <v xml:space="preserve">6. Em implementação </v>
      </c>
      <c r="H218" s="135" t="s">
        <v>2327</v>
      </c>
      <c r="I218" s="485"/>
      <c r="J218" s="142" t="s">
        <v>2363</v>
      </c>
      <c r="K218" s="367" t="s">
        <v>2363</v>
      </c>
      <c r="L218" s="142"/>
      <c r="M218" s="152" t="str">
        <f>IF(VLOOKUP(A218,'Aux - pivots1'!$A:$E,3,0)=0, "",VLOOKUP(A218,'Aux - pivots1'!$A:$E,3,0))</f>
        <v/>
      </c>
      <c r="N218" s="152" t="str">
        <f>IF(VLOOKUP(A218,'Aux - pivots1'!$A:$E,4,0)=0, "",VLOOKUP(A218,'Aux - pivots1'!$A:$E,4,0))</f>
        <v/>
      </c>
      <c r="O218" s="152" t="str">
        <f>IF(VLOOKUP(A218,'Aux - pivots1'!$A:$E,5,0)=0, "",VLOOKUP(A218,'Aux - pivots1'!$A:$E,5,0))</f>
        <v/>
      </c>
      <c r="P218" s="203"/>
      <c r="Q218" s="203"/>
      <c r="R218" s="203"/>
      <c r="S218" s="328"/>
      <c r="T218" s="328"/>
      <c r="U218" s="380" t="s">
        <v>2329</v>
      </c>
      <c r="V218" s="327" t="s">
        <v>2316</v>
      </c>
    </row>
    <row r="219" spans="1:22" ht="16.399999999999999" hidden="1" customHeight="1">
      <c r="A219" s="29" t="str">
        <f t="shared" si="4"/>
        <v>modesg_param_sfics_taxon_europeiacod_regra</v>
      </c>
      <c r="B219" s="141" t="s">
        <v>26</v>
      </c>
      <c r="C219" s="137" t="s">
        <v>181</v>
      </c>
      <c r="D219" s="133" t="s">
        <v>40</v>
      </c>
      <c r="E219" s="134" t="s">
        <v>2103</v>
      </c>
      <c r="F219" s="133" t="s">
        <v>191</v>
      </c>
      <c r="G219" s="135" t="str">
        <f>VLOOKUP(A219,Plano_V3!$A$26:$G$764,7,0)</f>
        <v xml:space="preserve">6. Em implementação </v>
      </c>
      <c r="H219" s="135" t="s">
        <v>2327</v>
      </c>
      <c r="I219" s="485"/>
      <c r="J219" s="153" t="s">
        <v>2363</v>
      </c>
      <c r="K219" s="367" t="s">
        <v>2363</v>
      </c>
      <c r="L219" s="153"/>
      <c r="M219" s="152" t="str">
        <f>IF(VLOOKUP(A219,'Aux - pivots1'!$A:$E,3,0)=0, "",VLOOKUP(A219,'Aux - pivots1'!$A:$E,3,0))</f>
        <v/>
      </c>
      <c r="N219" s="152" t="str">
        <f>IF(VLOOKUP(A219,'Aux - pivots1'!$A:$E,4,0)=0, "",VLOOKUP(A219,'Aux - pivots1'!$A:$E,4,0))</f>
        <v/>
      </c>
      <c r="O219" s="152" t="str">
        <f>IF(VLOOKUP(A219,'Aux - pivots1'!$A:$E,5,0)=0, "",VLOOKUP(A219,'Aux - pivots1'!$A:$E,5,0))</f>
        <v/>
      </c>
      <c r="P219" s="203"/>
      <c r="Q219" s="203"/>
      <c r="R219" s="203"/>
      <c r="S219" s="328"/>
      <c r="T219" s="328"/>
      <c r="U219" s="380" t="s">
        <v>2329</v>
      </c>
      <c r="V219" s="327" t="s">
        <v>2316</v>
      </c>
    </row>
    <row r="220" spans="1:22" ht="16.399999999999999" hidden="1" customHeight="1">
      <c r="A220" s="29" t="str">
        <f t="shared" si="4"/>
        <v>modesg_param_sfics_taxon_europeianivel</v>
      </c>
      <c r="B220" s="141" t="s">
        <v>26</v>
      </c>
      <c r="C220" s="137" t="s">
        <v>181</v>
      </c>
      <c r="D220" s="133" t="s">
        <v>40</v>
      </c>
      <c r="E220" s="134" t="s">
        <v>2103</v>
      </c>
      <c r="F220" s="133" t="s">
        <v>2418</v>
      </c>
      <c r="G220" s="135" t="str">
        <f>VLOOKUP(A220,Plano_V3!$A$26:$G$764,7,0)</f>
        <v xml:space="preserve">6. Em implementação </v>
      </c>
      <c r="H220" s="135" t="s">
        <v>611</v>
      </c>
      <c r="I220" s="485"/>
      <c r="J220" s="153" t="s">
        <v>2363</v>
      </c>
      <c r="K220" s="367" t="s">
        <v>2363</v>
      </c>
      <c r="L220" s="153"/>
      <c r="M220" s="152" t="str">
        <f>IF(VLOOKUP(A220,'Aux - pivots1'!$A:$E,3,0)=0, "",VLOOKUP(A220,'Aux - pivots1'!$A:$E,3,0))</f>
        <v/>
      </c>
      <c r="N220" s="152" t="str">
        <f>IF(VLOOKUP(A220,'Aux - pivots1'!$A:$E,4,0)=0, "",VLOOKUP(A220,'Aux - pivots1'!$A:$E,4,0))</f>
        <v/>
      </c>
      <c r="O220" s="152" t="str">
        <f>IF(VLOOKUP(A220,'Aux - pivots1'!$A:$E,5,0)=0, "",VLOOKUP(A220,'Aux - pivots1'!$A:$E,5,0))</f>
        <v/>
      </c>
      <c r="P220" s="203"/>
      <c r="Q220" s="203"/>
      <c r="R220" s="203"/>
      <c r="S220" s="328"/>
      <c r="T220" s="328"/>
      <c r="U220" s="380" t="s">
        <v>2329</v>
      </c>
      <c r="V220" s="327" t="s">
        <v>2316</v>
      </c>
    </row>
    <row r="221" spans="1:22" ht="16.399999999999999" hidden="1" customHeight="1">
      <c r="A221" s="29" t="str">
        <f t="shared" si="4"/>
        <v>modesg_param_sfics_taxon_europeiagrupo_regra</v>
      </c>
      <c r="B221" s="141" t="s">
        <v>26</v>
      </c>
      <c r="C221" s="137" t="s">
        <v>181</v>
      </c>
      <c r="D221" s="133" t="s">
        <v>40</v>
      </c>
      <c r="E221" s="134" t="s">
        <v>2103</v>
      </c>
      <c r="F221" s="64" t="s">
        <v>2430</v>
      </c>
      <c r="G221" s="135" t="str">
        <f>VLOOKUP(A221,Plano_V3!$A$26:$G$764,7,0)</f>
        <v xml:space="preserve">6. Em implementação </v>
      </c>
      <c r="H221" s="135"/>
      <c r="I221" s="485"/>
      <c r="J221" s="153"/>
      <c r="K221" s="367"/>
      <c r="L221" s="153"/>
      <c r="M221" s="152" t="str">
        <f>IF(VLOOKUP(A221,'Aux - pivots1'!$A:$E,3,0)=0, "",VLOOKUP(A221,'Aux - pivots1'!$A:$E,3,0))</f>
        <v/>
      </c>
      <c r="N221" s="152" t="str">
        <f>IF(VLOOKUP(A221,'Aux - pivots1'!$A:$E,4,0)=0, "",VLOOKUP(A221,'Aux - pivots1'!$A:$E,4,0))</f>
        <v/>
      </c>
      <c r="O221" s="152" t="str">
        <f>IF(VLOOKUP(A221,'Aux - pivots1'!$A:$E,5,0)=0, "",VLOOKUP(A221,'Aux - pivots1'!$A:$E,5,0))</f>
        <v/>
      </c>
      <c r="P221" s="203"/>
      <c r="Q221" s="203"/>
      <c r="R221" s="203"/>
      <c r="S221" s="328"/>
      <c r="T221" s="328"/>
      <c r="U221" s="380"/>
      <c r="V221" s="327"/>
    </row>
    <row r="222" spans="1:22" ht="16.399999999999999" hidden="1" customHeight="1">
      <c r="A222" s="29" t="str">
        <f t="shared" si="4"/>
        <v>modesg_param_sfics_taxon_europeiadscrc</v>
      </c>
      <c r="B222" s="141" t="s">
        <v>26</v>
      </c>
      <c r="C222" s="137" t="s">
        <v>181</v>
      </c>
      <c r="D222" s="133" t="s">
        <v>40</v>
      </c>
      <c r="E222" s="134" t="s">
        <v>2103</v>
      </c>
      <c r="F222" s="133" t="s">
        <v>197</v>
      </c>
      <c r="G222" s="135" t="str">
        <f>VLOOKUP(A222,Plano_V3!$A$26:$G$764,7,0)</f>
        <v xml:space="preserve">6. Em implementação </v>
      </c>
      <c r="H222" s="135" t="s">
        <v>2327</v>
      </c>
      <c r="I222" s="485"/>
      <c r="J222" s="153" t="s">
        <v>2363</v>
      </c>
      <c r="K222" s="367" t="s">
        <v>2363</v>
      </c>
      <c r="L222" s="153"/>
      <c r="M222" s="152" t="str">
        <f>IF(VLOOKUP(A222,'Aux - pivots1'!$A:$E,3,0)=0, "",VLOOKUP(A222,'Aux - pivots1'!$A:$E,3,0))</f>
        <v/>
      </c>
      <c r="N222" s="152" t="str">
        <f>IF(VLOOKUP(A222,'Aux - pivots1'!$A:$E,4,0)=0, "",VLOOKUP(A222,'Aux - pivots1'!$A:$E,4,0))</f>
        <v/>
      </c>
      <c r="O222" s="152" t="str">
        <f>IF(VLOOKUP(A222,'Aux - pivots1'!$A:$E,5,0)=0, "",VLOOKUP(A222,'Aux - pivots1'!$A:$E,5,0))</f>
        <v/>
      </c>
      <c r="P222" s="203"/>
      <c r="Q222" s="203"/>
      <c r="R222" s="203"/>
      <c r="S222" s="328"/>
      <c r="T222" s="328"/>
      <c r="U222" s="380" t="s">
        <v>2329</v>
      </c>
      <c r="V222" s="327" t="s">
        <v>2316</v>
      </c>
    </row>
    <row r="223" spans="1:22" ht="16.399999999999999" hidden="1" customHeight="1">
      <c r="A223" s="29" t="str">
        <f t="shared" si="4"/>
        <v>modesg_param_sfics_taxon_europeiacomite</v>
      </c>
      <c r="B223" s="141" t="s">
        <v>26</v>
      </c>
      <c r="C223" s="137" t="s">
        <v>181</v>
      </c>
      <c r="D223" s="133" t="s">
        <v>40</v>
      </c>
      <c r="E223" s="134" t="s">
        <v>2103</v>
      </c>
      <c r="F223" s="133" t="s">
        <v>192</v>
      </c>
      <c r="G223" s="135" t="str">
        <f>VLOOKUP(A223,Plano_V3!$A$26:$G$764,7,0)</f>
        <v xml:space="preserve">6. Em implementação </v>
      </c>
      <c r="H223" s="135" t="s">
        <v>2327</v>
      </c>
      <c r="I223" s="485"/>
      <c r="J223" s="153" t="s">
        <v>2363</v>
      </c>
      <c r="K223" s="367" t="s">
        <v>2363</v>
      </c>
      <c r="L223" s="153"/>
      <c r="M223" s="152" t="str">
        <f>IF(VLOOKUP(A223,'Aux - pivots1'!$A:$E,3,0)=0, "",VLOOKUP(A223,'Aux - pivots1'!$A:$E,3,0))</f>
        <v/>
      </c>
      <c r="N223" s="152" t="str">
        <f>IF(VLOOKUP(A223,'Aux - pivots1'!$A:$E,4,0)=0, "",VLOOKUP(A223,'Aux - pivots1'!$A:$E,4,0))</f>
        <v/>
      </c>
      <c r="O223" s="152" t="str">
        <f>IF(VLOOKUP(A223,'Aux - pivots1'!$A:$E,5,0)=0, "",VLOOKUP(A223,'Aux - pivots1'!$A:$E,5,0))</f>
        <v/>
      </c>
      <c r="P223" s="203"/>
      <c r="Q223" s="203"/>
      <c r="R223" s="203"/>
      <c r="S223" s="328"/>
      <c r="T223" s="328"/>
      <c r="U223" s="380" t="s">
        <v>2329</v>
      </c>
      <c r="V223" s="327" t="s">
        <v>2316</v>
      </c>
    </row>
    <row r="224" spans="1:22" ht="16.399999999999999" hidden="1" customHeight="1">
      <c r="A224" s="29" t="str">
        <f t="shared" si="4"/>
        <v>modesg_param_sfics_taxon_europeiadata_aprvc</v>
      </c>
      <c r="B224" s="141" t="s">
        <v>26</v>
      </c>
      <c r="C224" s="137" t="s">
        <v>181</v>
      </c>
      <c r="D224" s="133" t="s">
        <v>40</v>
      </c>
      <c r="E224" s="134" t="s">
        <v>2103</v>
      </c>
      <c r="F224" s="133" t="s">
        <v>193</v>
      </c>
      <c r="G224" s="135" t="str">
        <f>VLOOKUP(A224,Plano_V3!$A$26:$G$764,7,0)</f>
        <v xml:space="preserve">6. Em implementação </v>
      </c>
      <c r="H224" s="135" t="s">
        <v>2327</v>
      </c>
      <c r="I224" s="485"/>
      <c r="J224" s="153" t="s">
        <v>2363</v>
      </c>
      <c r="K224" s="367" t="s">
        <v>2363</v>
      </c>
      <c r="L224" s="153"/>
      <c r="M224" s="152" t="str">
        <f>IF(VLOOKUP(A224,'Aux - pivots1'!$A:$E,3,0)=0, "",VLOOKUP(A224,'Aux - pivots1'!$A:$E,3,0))</f>
        <v/>
      </c>
      <c r="N224" s="152" t="str">
        <f>IF(VLOOKUP(A224,'Aux - pivots1'!$A:$E,4,0)=0, "",VLOOKUP(A224,'Aux - pivots1'!$A:$E,4,0))</f>
        <v/>
      </c>
      <c r="O224" s="152" t="str">
        <f>IF(VLOOKUP(A224,'Aux - pivots1'!$A:$E,5,0)=0, "",VLOOKUP(A224,'Aux - pivots1'!$A:$E,5,0))</f>
        <v/>
      </c>
      <c r="P224" s="203"/>
      <c r="Q224" s="203"/>
      <c r="R224" s="203"/>
      <c r="S224" s="328"/>
      <c r="T224" s="328"/>
      <c r="U224" s="380" t="s">
        <v>2329</v>
      </c>
      <c r="V224" s="327" t="s">
        <v>2316</v>
      </c>
    </row>
    <row r="225" spans="1:22" ht="16.399999999999999" hidden="1" customHeight="1">
      <c r="A225" s="29" t="str">
        <f t="shared" si="4"/>
        <v>modesg_param_sfics_taxon_europeiadata_inicial</v>
      </c>
      <c r="B225" s="141" t="s">
        <v>26</v>
      </c>
      <c r="C225" s="137" t="s">
        <v>181</v>
      </c>
      <c r="D225" s="133" t="s">
        <v>40</v>
      </c>
      <c r="E225" s="134" t="s">
        <v>2103</v>
      </c>
      <c r="F225" s="133" t="s">
        <v>195</v>
      </c>
      <c r="G225" s="135" t="str">
        <f>VLOOKUP(A225,Plano_V3!$A$26:$G$764,7,0)</f>
        <v xml:space="preserve">6. Em implementação </v>
      </c>
      <c r="H225" s="135" t="s">
        <v>2327</v>
      </c>
      <c r="I225" s="485"/>
      <c r="J225" s="153" t="s">
        <v>2363</v>
      </c>
      <c r="K225" s="367" t="s">
        <v>2363</v>
      </c>
      <c r="L225" s="153"/>
      <c r="M225" s="152" t="str">
        <f>IF(VLOOKUP(A225,'Aux - pivots1'!$A:$E,3,0)=0, "",VLOOKUP(A225,'Aux - pivots1'!$A:$E,3,0))</f>
        <v/>
      </c>
      <c r="N225" s="152" t="str">
        <f>IF(VLOOKUP(A225,'Aux - pivots1'!$A:$E,4,0)=0, "",VLOOKUP(A225,'Aux - pivots1'!$A:$E,4,0))</f>
        <v/>
      </c>
      <c r="O225" s="152" t="str">
        <f>IF(VLOOKUP(A225,'Aux - pivots1'!$A:$E,5,0)=0, "",VLOOKUP(A225,'Aux - pivots1'!$A:$E,5,0))</f>
        <v/>
      </c>
      <c r="P225" s="203"/>
      <c r="Q225" s="203"/>
      <c r="R225" s="203"/>
      <c r="S225" s="328"/>
      <c r="T225" s="328"/>
      <c r="U225" s="380" t="s">
        <v>2329</v>
      </c>
      <c r="V225" s="327" t="s">
        <v>2316</v>
      </c>
    </row>
    <row r="226" spans="1:22" ht="16.399999999999999" hidden="1" customHeight="1">
      <c r="A226" s="29" t="str">
        <f t="shared" si="4"/>
        <v>modesg_param_sfics_taxon_europeiadata_final</v>
      </c>
      <c r="B226" s="141" t="s">
        <v>26</v>
      </c>
      <c r="C226" s="137" t="s">
        <v>181</v>
      </c>
      <c r="D226" s="133" t="s">
        <v>40</v>
      </c>
      <c r="E226" s="134" t="s">
        <v>2103</v>
      </c>
      <c r="F226" s="133" t="s">
        <v>194</v>
      </c>
      <c r="G226" s="135" t="str">
        <f>VLOOKUP(A226,Plano_V3!$A$26:$G$764,7,0)</f>
        <v xml:space="preserve">6. Em implementação </v>
      </c>
      <c r="H226" s="135" t="s">
        <v>2327</v>
      </c>
      <c r="I226" s="485"/>
      <c r="J226" s="153" t="s">
        <v>2363</v>
      </c>
      <c r="K226" s="367" t="s">
        <v>2363</v>
      </c>
      <c r="L226" s="153"/>
      <c r="M226" s="152" t="str">
        <f>IF(VLOOKUP(A226,'Aux - pivots1'!$A:$E,3,0)=0, "",VLOOKUP(A226,'Aux - pivots1'!$A:$E,3,0))</f>
        <v/>
      </c>
      <c r="N226" s="152" t="str">
        <f>IF(VLOOKUP(A226,'Aux - pivots1'!$A:$E,4,0)=0, "",VLOOKUP(A226,'Aux - pivots1'!$A:$E,4,0))</f>
        <v/>
      </c>
      <c r="O226" s="152" t="str">
        <f>IF(VLOOKUP(A226,'Aux - pivots1'!$A:$E,5,0)=0, "",VLOOKUP(A226,'Aux - pivots1'!$A:$E,5,0))</f>
        <v/>
      </c>
      <c r="P226" s="203"/>
      <c r="Q226" s="203"/>
      <c r="R226" s="203"/>
      <c r="S226" s="328"/>
      <c r="T226" s="328"/>
      <c r="U226" s="380" t="s">
        <v>2329</v>
      </c>
      <c r="V226" s="327" t="s">
        <v>2316</v>
      </c>
    </row>
    <row r="227" spans="1:22" ht="16.399999999999999" hidden="1" customHeight="1">
      <c r="A227" s="29" t="str">
        <f t="shared" si="4"/>
        <v>modesg_param_sfics_taxon_europeiazcliente</v>
      </c>
      <c r="B227" s="141" t="s">
        <v>26</v>
      </c>
      <c r="C227" s="137" t="s">
        <v>181</v>
      </c>
      <c r="D227" s="133" t="s">
        <v>40</v>
      </c>
      <c r="E227" s="134" t="s">
        <v>2103</v>
      </c>
      <c r="F227" s="133" t="s">
        <v>209</v>
      </c>
      <c r="G227" s="135" t="str">
        <f>VLOOKUP(A227,Plano_V3!$A$26:$G$764,7,0)</f>
        <v xml:space="preserve">6. Em implementação </v>
      </c>
      <c r="H227" s="135" t="s">
        <v>2327</v>
      </c>
      <c r="I227" s="485"/>
      <c r="J227" s="153" t="s">
        <v>2363</v>
      </c>
      <c r="K227" s="367" t="s">
        <v>2363</v>
      </c>
      <c r="L227" s="153"/>
      <c r="M227" s="152" t="str">
        <f>IF(VLOOKUP(A227,'Aux - pivots1'!$A:$E,3,0)=0, "",VLOOKUP(A227,'Aux - pivots1'!$A:$E,3,0))</f>
        <v/>
      </c>
      <c r="N227" s="152" t="str">
        <f>IF(VLOOKUP(A227,'Aux - pivots1'!$A:$E,4,0)=0, "",VLOOKUP(A227,'Aux - pivots1'!$A:$E,4,0))</f>
        <v/>
      </c>
      <c r="O227" s="152" t="str">
        <f>IF(VLOOKUP(A227,'Aux - pivots1'!$A:$E,5,0)=0, "",VLOOKUP(A227,'Aux - pivots1'!$A:$E,5,0))</f>
        <v/>
      </c>
      <c r="P227" s="203"/>
      <c r="Q227" s="203"/>
      <c r="R227" s="203"/>
      <c r="S227" s="328"/>
      <c r="T227" s="328"/>
      <c r="U227" s="380" t="s">
        <v>2329</v>
      </c>
      <c r="V227" s="327" t="s">
        <v>2316</v>
      </c>
    </row>
    <row r="228" spans="1:22" ht="16.399999999999999" hidden="1" customHeight="1">
      <c r="A228" s="29" t="str">
        <f t="shared" si="4"/>
        <v>modesg_param_sfics_taxon_europeiacempcta</v>
      </c>
      <c r="B228" s="141" t="s">
        <v>26</v>
      </c>
      <c r="C228" s="137" t="s">
        <v>181</v>
      </c>
      <c r="D228" s="133" t="s">
        <v>40</v>
      </c>
      <c r="E228" s="134" t="s">
        <v>2103</v>
      </c>
      <c r="F228" s="133" t="s">
        <v>2413</v>
      </c>
      <c r="G228" s="135" t="str">
        <f>VLOOKUP(A228,Plano_V3!$A$26:$G$764,7,0)</f>
        <v xml:space="preserve">6. Em implementação </v>
      </c>
      <c r="H228" s="135" t="s">
        <v>2327</v>
      </c>
      <c r="I228" s="485"/>
      <c r="J228" s="153" t="s">
        <v>2363</v>
      </c>
      <c r="K228" s="367" t="s">
        <v>2363</v>
      </c>
      <c r="L228" s="153"/>
      <c r="M228" s="152" t="str">
        <f>IF(VLOOKUP(A228,'Aux - pivots1'!$A:$E,3,0)=0, "",VLOOKUP(A228,'Aux - pivots1'!$A:$E,3,0))</f>
        <v/>
      </c>
      <c r="N228" s="152" t="str">
        <f>IF(VLOOKUP(A228,'Aux - pivots1'!$A:$E,4,0)=0, "",VLOOKUP(A228,'Aux - pivots1'!$A:$E,4,0))</f>
        <v/>
      </c>
      <c r="O228" s="152" t="str">
        <f>IF(VLOOKUP(A228,'Aux - pivots1'!$A:$E,5,0)=0, "",VLOOKUP(A228,'Aux - pivots1'!$A:$E,5,0))</f>
        <v/>
      </c>
      <c r="P228" s="203"/>
      <c r="Q228" s="203"/>
      <c r="R228" s="203"/>
      <c r="S228" s="328"/>
      <c r="T228" s="328"/>
      <c r="U228" s="380" t="s">
        <v>2331</v>
      </c>
      <c r="V228" s="327" t="s">
        <v>2316</v>
      </c>
    </row>
    <row r="229" spans="1:22" ht="16.399999999999999" hidden="1" customHeight="1">
      <c r="A229" s="29" t="str">
        <f t="shared" si="4"/>
        <v>modesg_param_sfics_taxon_europeiackbalcao</v>
      </c>
      <c r="B229" s="141" t="s">
        <v>26</v>
      </c>
      <c r="C229" s="137" t="s">
        <v>181</v>
      </c>
      <c r="D229" s="133" t="s">
        <v>40</v>
      </c>
      <c r="E229" s="134" t="s">
        <v>2103</v>
      </c>
      <c r="F229" s="133" t="s">
        <v>457</v>
      </c>
      <c r="G229" s="135" t="str">
        <f>VLOOKUP(A229,Plano_V3!$A$26:$G$764,7,0)</f>
        <v xml:space="preserve">6. Em implementação </v>
      </c>
      <c r="H229" s="135" t="s">
        <v>2327</v>
      </c>
      <c r="I229" s="485"/>
      <c r="J229" s="153" t="s">
        <v>2363</v>
      </c>
      <c r="K229" s="367" t="s">
        <v>2363</v>
      </c>
      <c r="L229" s="153"/>
      <c r="M229" s="152" t="str">
        <f>IF(VLOOKUP(A229,'Aux - pivots1'!$A:$E,3,0)=0, "",VLOOKUP(A229,'Aux - pivots1'!$A:$E,3,0))</f>
        <v/>
      </c>
      <c r="N229" s="152" t="str">
        <f>IF(VLOOKUP(A229,'Aux - pivots1'!$A:$E,4,0)=0, "",VLOOKUP(A229,'Aux - pivots1'!$A:$E,4,0))</f>
        <v/>
      </c>
      <c r="O229" s="152" t="str">
        <f>IF(VLOOKUP(A229,'Aux - pivots1'!$A:$E,5,0)=0, "",VLOOKUP(A229,'Aux - pivots1'!$A:$E,5,0))</f>
        <v/>
      </c>
      <c r="P229" s="203"/>
      <c r="Q229" s="203"/>
      <c r="R229" s="203"/>
      <c r="S229" s="328"/>
      <c r="T229" s="328"/>
      <c r="U229" s="380" t="s">
        <v>2329</v>
      </c>
      <c r="V229" s="327" t="s">
        <v>2316</v>
      </c>
    </row>
    <row r="230" spans="1:22" ht="16.399999999999999" hidden="1" customHeight="1">
      <c r="A230" s="29" t="str">
        <f t="shared" si="4"/>
        <v>modesg_param_sfics_taxon_europeiacknumcta</v>
      </c>
      <c r="B230" s="141" t="s">
        <v>26</v>
      </c>
      <c r="C230" s="137" t="s">
        <v>181</v>
      </c>
      <c r="D230" s="133" t="s">
        <v>40</v>
      </c>
      <c r="E230" s="134" t="s">
        <v>2103</v>
      </c>
      <c r="F230" s="133" t="s">
        <v>458</v>
      </c>
      <c r="G230" s="135" t="str">
        <f>VLOOKUP(A230,Plano_V3!$A$26:$G$764,7,0)</f>
        <v xml:space="preserve">6. Em implementação </v>
      </c>
      <c r="H230" s="135" t="s">
        <v>2327</v>
      </c>
      <c r="I230" s="485"/>
      <c r="J230" s="153" t="s">
        <v>2363</v>
      </c>
      <c r="K230" s="367" t="s">
        <v>2363</v>
      </c>
      <c r="L230" s="153"/>
      <c r="M230" s="152" t="str">
        <f>IF(VLOOKUP(A230,'Aux - pivots1'!$A:$E,3,0)=0, "",VLOOKUP(A230,'Aux - pivots1'!$A:$E,3,0))</f>
        <v/>
      </c>
      <c r="N230" s="152" t="str">
        <f>IF(VLOOKUP(A230,'Aux - pivots1'!$A:$E,4,0)=0, "",VLOOKUP(A230,'Aux - pivots1'!$A:$E,4,0))</f>
        <v/>
      </c>
      <c r="O230" s="152" t="str">
        <f>IF(VLOOKUP(A230,'Aux - pivots1'!$A:$E,5,0)=0, "",VLOOKUP(A230,'Aux - pivots1'!$A:$E,5,0))</f>
        <v/>
      </c>
      <c r="P230" s="203"/>
      <c r="Q230" s="203"/>
      <c r="R230" s="203"/>
      <c r="S230" s="328"/>
      <c r="T230" s="328"/>
      <c r="U230" s="380" t="s">
        <v>2329</v>
      </c>
      <c r="V230" s="327" t="s">
        <v>2316</v>
      </c>
    </row>
    <row r="231" spans="1:22" ht="16.399999999999999" hidden="1" customHeight="1">
      <c r="A231" s="29" t="str">
        <f t="shared" si="4"/>
        <v>modesg_param_sfics_taxon_europeiazdeposit</v>
      </c>
      <c r="B231" s="141" t="s">
        <v>26</v>
      </c>
      <c r="C231" s="137" t="s">
        <v>181</v>
      </c>
      <c r="D231" s="133" t="s">
        <v>40</v>
      </c>
      <c r="E231" s="134" t="s">
        <v>2103</v>
      </c>
      <c r="F231" s="133" t="s">
        <v>210</v>
      </c>
      <c r="G231" s="135" t="str">
        <f>VLOOKUP(A231,Plano_V3!$A$26:$G$764,7,0)</f>
        <v xml:space="preserve">6. Em implementação </v>
      </c>
      <c r="H231" s="135" t="s">
        <v>2327</v>
      </c>
      <c r="I231" s="485"/>
      <c r="J231" s="153" t="s">
        <v>2363</v>
      </c>
      <c r="K231" s="367" t="s">
        <v>2363</v>
      </c>
      <c r="L231" s="153"/>
      <c r="M231" s="152" t="str">
        <f>IF(VLOOKUP(A231,'Aux - pivots1'!$A:$E,3,0)=0, "",VLOOKUP(A231,'Aux - pivots1'!$A:$E,3,0))</f>
        <v/>
      </c>
      <c r="N231" s="152" t="str">
        <f>IF(VLOOKUP(A231,'Aux - pivots1'!$A:$E,4,0)=0, "",VLOOKUP(A231,'Aux - pivots1'!$A:$E,4,0))</f>
        <v/>
      </c>
      <c r="O231" s="152" t="str">
        <f>IF(VLOOKUP(A231,'Aux - pivots1'!$A:$E,5,0)=0, "",VLOOKUP(A231,'Aux - pivots1'!$A:$E,5,0))</f>
        <v/>
      </c>
      <c r="P231" s="203"/>
      <c r="Q231" s="203"/>
      <c r="R231" s="203"/>
      <c r="S231" s="328"/>
      <c r="T231" s="328"/>
      <c r="U231" s="380" t="s">
        <v>2329</v>
      </c>
      <c r="V231" s="327" t="s">
        <v>2316</v>
      </c>
    </row>
    <row r="232" spans="1:22" ht="16.399999999999999" hidden="1" customHeight="1">
      <c r="A232" s="29" t="str">
        <f t="shared" si="4"/>
        <v>modesg_param_sfics_taxon_europeiackmetamis</v>
      </c>
      <c r="B232" s="141" t="s">
        <v>26</v>
      </c>
      <c r="C232" s="137" t="s">
        <v>181</v>
      </c>
      <c r="D232" s="133" t="s">
        <v>40</v>
      </c>
      <c r="E232" s="134" t="s">
        <v>2103</v>
      </c>
      <c r="F232" s="133" t="s">
        <v>185</v>
      </c>
      <c r="G232" s="135" t="str">
        <f>VLOOKUP(A232,Plano_V3!$A$26:$G$764,7,0)</f>
        <v xml:space="preserve">6. Em implementação </v>
      </c>
      <c r="H232" s="135" t="s">
        <v>2327</v>
      </c>
      <c r="I232" s="485"/>
      <c r="J232" s="153" t="s">
        <v>2363</v>
      </c>
      <c r="K232" s="367" t="s">
        <v>2363</v>
      </c>
      <c r="L232" s="153"/>
      <c r="M232" s="152" t="str">
        <f>IF(VLOOKUP(A232,'Aux - pivots1'!$A:$E,3,0)=0, "",VLOOKUP(A232,'Aux - pivots1'!$A:$E,3,0))</f>
        <v/>
      </c>
      <c r="N232" s="152" t="str">
        <f>IF(VLOOKUP(A232,'Aux - pivots1'!$A:$E,4,0)=0, "",VLOOKUP(A232,'Aux - pivots1'!$A:$E,4,0))</f>
        <v/>
      </c>
      <c r="O232" s="152" t="str">
        <f>IF(VLOOKUP(A232,'Aux - pivots1'!$A:$E,5,0)=0, "",VLOOKUP(A232,'Aux - pivots1'!$A:$E,5,0))</f>
        <v/>
      </c>
      <c r="P232" s="203"/>
      <c r="Q232" s="203"/>
      <c r="R232" s="203"/>
      <c r="S232" s="328"/>
      <c r="T232" s="328"/>
      <c r="U232" s="380" t="s">
        <v>2329</v>
      </c>
      <c r="V232" s="327" t="s">
        <v>2316</v>
      </c>
    </row>
    <row r="233" spans="1:22" ht="16.399999999999999" hidden="1" customHeight="1">
      <c r="A233" s="29" t="str">
        <f t="shared" si="4"/>
        <v>modesg_param_sfics_taxon_europeiackprodmi</v>
      </c>
      <c r="B233" s="141" t="s">
        <v>26</v>
      </c>
      <c r="C233" s="137" t="s">
        <v>181</v>
      </c>
      <c r="D233" s="133" t="s">
        <v>40</v>
      </c>
      <c r="E233" s="134" t="s">
        <v>2103</v>
      </c>
      <c r="F233" s="133" t="s">
        <v>186</v>
      </c>
      <c r="G233" s="135" t="str">
        <f>VLOOKUP(A233,Plano_V3!$A$26:$G$764,7,0)</f>
        <v xml:space="preserve">6. Em implementação </v>
      </c>
      <c r="H233" s="135" t="s">
        <v>2327</v>
      </c>
      <c r="I233" s="485"/>
      <c r="J233" s="153" t="s">
        <v>2363</v>
      </c>
      <c r="K233" s="367" t="s">
        <v>2363</v>
      </c>
      <c r="L233" s="153"/>
      <c r="M233" s="152" t="str">
        <f>IF(VLOOKUP(A233,'Aux - pivots1'!$A:$E,3,0)=0, "",VLOOKUP(A233,'Aux - pivots1'!$A:$E,3,0))</f>
        <v/>
      </c>
      <c r="N233" s="152" t="str">
        <f>IF(VLOOKUP(A233,'Aux - pivots1'!$A:$E,4,0)=0, "",VLOOKUP(A233,'Aux - pivots1'!$A:$E,4,0))</f>
        <v/>
      </c>
      <c r="O233" s="152" t="str">
        <f>IF(VLOOKUP(A233,'Aux - pivots1'!$A:$E,5,0)=0, "",VLOOKUP(A233,'Aux - pivots1'!$A:$E,5,0))</f>
        <v/>
      </c>
      <c r="P233" s="203"/>
      <c r="Q233" s="203"/>
      <c r="R233" s="203"/>
      <c r="S233" s="328"/>
      <c r="T233" s="328"/>
      <c r="U233" s="380" t="s">
        <v>2329</v>
      </c>
      <c r="V233" s="327" t="s">
        <v>2316</v>
      </c>
    </row>
    <row r="234" spans="1:22" ht="16.399999999999999" hidden="1" customHeight="1">
      <c r="A234" s="29" t="str">
        <f t="shared" si="4"/>
        <v>modesg_param_sfics_taxon_europeiacmetanseg</v>
      </c>
      <c r="B234" s="141" t="s">
        <v>26</v>
      </c>
      <c r="C234" s="137" t="s">
        <v>181</v>
      </c>
      <c r="D234" s="133" t="s">
        <v>40</v>
      </c>
      <c r="E234" s="134" t="s">
        <v>2103</v>
      </c>
      <c r="F234" s="133" t="s">
        <v>187</v>
      </c>
      <c r="G234" s="135" t="str">
        <f>VLOOKUP(A234,Plano_V3!$A$26:$G$764,7,0)</f>
        <v xml:space="preserve">6. Em implementação </v>
      </c>
      <c r="H234" s="135" t="s">
        <v>2327</v>
      </c>
      <c r="I234" s="485"/>
      <c r="J234" s="153" t="s">
        <v>2363</v>
      </c>
      <c r="K234" s="367" t="s">
        <v>2363</v>
      </c>
      <c r="L234" s="153"/>
      <c r="M234" s="152" t="str">
        <f>IF(VLOOKUP(A234,'Aux - pivots1'!$A:$E,3,0)=0, "",VLOOKUP(A234,'Aux - pivots1'!$A:$E,3,0))</f>
        <v/>
      </c>
      <c r="N234" s="152" t="str">
        <f>IF(VLOOKUP(A234,'Aux - pivots1'!$A:$E,4,0)=0, "",VLOOKUP(A234,'Aux - pivots1'!$A:$E,4,0))</f>
        <v/>
      </c>
      <c r="O234" s="152" t="str">
        <f>IF(VLOOKUP(A234,'Aux - pivots1'!$A:$E,5,0)=0, "",VLOOKUP(A234,'Aux - pivots1'!$A:$E,5,0))</f>
        <v/>
      </c>
      <c r="P234" s="203"/>
      <c r="Q234" s="203"/>
      <c r="R234" s="203"/>
      <c r="S234" s="328"/>
      <c r="T234" s="328"/>
      <c r="U234" s="380" t="s">
        <v>2329</v>
      </c>
      <c r="V234" s="327" t="s">
        <v>2316</v>
      </c>
    </row>
    <row r="235" spans="1:22" ht="16.399999999999999" hidden="1" customHeight="1">
      <c r="A235" s="29" t="str">
        <f t="shared" si="4"/>
        <v>modesg_param_sfics_taxon_europeiaepc</v>
      </c>
      <c r="B235" s="141" t="s">
        <v>26</v>
      </c>
      <c r="C235" s="137" t="s">
        <v>181</v>
      </c>
      <c r="D235" s="133" t="s">
        <v>40</v>
      </c>
      <c r="E235" s="134" t="s">
        <v>2103</v>
      </c>
      <c r="F235" s="352" t="s">
        <v>198</v>
      </c>
      <c r="G235" s="135" t="str">
        <f>VLOOKUP(A235,Plano_V3!$A$26:$G$764,7,0)</f>
        <v xml:space="preserve">6. Em implementação </v>
      </c>
      <c r="H235" s="135" t="s">
        <v>2327</v>
      </c>
      <c r="I235" s="220"/>
      <c r="J235" s="353" t="s">
        <v>2363</v>
      </c>
      <c r="K235" s="367" t="s">
        <v>2363</v>
      </c>
      <c r="L235" s="353"/>
      <c r="M235" s="152" t="str">
        <f>IF(VLOOKUP(A235,'Aux - pivots1'!$A:$E,3,0)=0, "",VLOOKUP(A235,'Aux - pivots1'!$A:$E,3,0))</f>
        <v/>
      </c>
      <c r="N235" s="152" t="str">
        <f>IF(VLOOKUP(A235,'Aux - pivots1'!$A:$E,4,0)=0, "",VLOOKUP(A235,'Aux - pivots1'!$A:$E,4,0))</f>
        <v/>
      </c>
      <c r="O235" s="152" t="str">
        <f>IF(VLOOKUP(A235,'Aux - pivots1'!$A:$E,5,0)=0, "",VLOOKUP(A235,'Aux - pivots1'!$A:$E,5,0))</f>
        <v/>
      </c>
      <c r="P235" s="203"/>
      <c r="Q235" s="203"/>
      <c r="R235" s="203"/>
      <c r="S235" s="328"/>
      <c r="T235" s="328"/>
      <c r="U235" s="380" t="s">
        <v>2331</v>
      </c>
      <c r="V235" s="327" t="s">
        <v>2316</v>
      </c>
    </row>
    <row r="236" spans="1:22" ht="16.399999999999999" hidden="1" customHeight="1">
      <c r="A236" s="29" t="str">
        <f t="shared" si="4"/>
        <v>modesg_param_sfics_taxon_europeiaambito</v>
      </c>
      <c r="B236" s="141" t="s">
        <v>26</v>
      </c>
      <c r="C236" s="137" t="s">
        <v>181</v>
      </c>
      <c r="D236" s="133" t="s">
        <v>40</v>
      </c>
      <c r="E236" s="134" t="s">
        <v>2103</v>
      </c>
      <c r="F236" s="133" t="s">
        <v>390</v>
      </c>
      <c r="G236" s="135" t="str">
        <f>VLOOKUP(A236,Plano_V3!$A$26:$G$764,7,0)</f>
        <v xml:space="preserve">6. Em implementação </v>
      </c>
      <c r="H236" s="135" t="s">
        <v>2327</v>
      </c>
      <c r="I236" s="485"/>
      <c r="J236" s="153" t="s">
        <v>2363</v>
      </c>
      <c r="K236" s="367" t="s">
        <v>2363</v>
      </c>
      <c r="L236" s="153"/>
      <c r="M236" s="152" t="str">
        <f>IF(VLOOKUP(A236,'Aux - pivots1'!$A:$E,3,0)=0, "",VLOOKUP(A236,'Aux - pivots1'!$A:$E,3,0))</f>
        <v/>
      </c>
      <c r="N236" s="152" t="str">
        <f>IF(VLOOKUP(A236,'Aux - pivots1'!$A:$E,4,0)=0, "",VLOOKUP(A236,'Aux - pivots1'!$A:$E,4,0))</f>
        <v/>
      </c>
      <c r="O236" s="152" t="str">
        <f>IF(VLOOKUP(A236,'Aux - pivots1'!$A:$E,5,0)=0, "",VLOOKUP(A236,'Aux - pivots1'!$A:$E,5,0))</f>
        <v/>
      </c>
      <c r="P236" s="203"/>
      <c r="Q236" s="203"/>
      <c r="R236" s="203"/>
      <c r="S236" s="328"/>
      <c r="T236" s="328"/>
      <c r="U236" s="380" t="s">
        <v>2329</v>
      </c>
      <c r="V236" s="327" t="s">
        <v>2316</v>
      </c>
    </row>
    <row r="237" spans="1:22" ht="16.399999999999999" hidden="1" customHeight="1">
      <c r="A237" s="29" t="str">
        <f t="shared" si="4"/>
        <v>modesg_param_sfics_taxon_europeianome_ctgr_sfics</v>
      </c>
      <c r="B237" s="141" t="s">
        <v>26</v>
      </c>
      <c r="C237" s="137" t="s">
        <v>181</v>
      </c>
      <c r="D237" s="133" t="s">
        <v>40</v>
      </c>
      <c r="E237" s="134" t="s">
        <v>2103</v>
      </c>
      <c r="F237" s="133" t="s">
        <v>2054</v>
      </c>
      <c r="G237" s="135" t="str">
        <f>VLOOKUP(A237,Plano_V3!$A$26:$G$764,7,0)</f>
        <v xml:space="preserve">6. Em implementação </v>
      </c>
      <c r="H237" s="135" t="s">
        <v>2327</v>
      </c>
      <c r="I237" s="485"/>
      <c r="J237" s="153" t="s">
        <v>2363</v>
      </c>
      <c r="K237" s="367" t="s">
        <v>2363</v>
      </c>
      <c r="L237" s="153"/>
      <c r="M237" s="152" t="str">
        <f>IF(VLOOKUP(A237,'Aux - pivots1'!$A:$E,3,0)=0, "",VLOOKUP(A237,'Aux - pivots1'!$A:$E,3,0))</f>
        <v/>
      </c>
      <c r="N237" s="152" t="str">
        <f>IF(VLOOKUP(A237,'Aux - pivots1'!$A:$E,4,0)=0, "",VLOOKUP(A237,'Aux - pivots1'!$A:$E,4,0))</f>
        <v/>
      </c>
      <c r="O237" s="152" t="str">
        <f>IF(VLOOKUP(A237,'Aux - pivots1'!$A:$E,5,0)=0, "",VLOOKUP(A237,'Aux - pivots1'!$A:$E,5,0))</f>
        <v/>
      </c>
      <c r="P237" s="203"/>
      <c r="Q237" s="203"/>
      <c r="R237" s="203"/>
      <c r="S237" s="328"/>
      <c r="T237" s="328"/>
      <c r="U237" s="380" t="s">
        <v>2329</v>
      </c>
      <c r="V237" s="327" t="s">
        <v>2316</v>
      </c>
    </row>
    <row r="238" spans="1:22" ht="16.399999999999999" hidden="1" customHeight="1">
      <c r="A238" s="29" t="str">
        <f t="shared" si="4"/>
        <v>modesg_param_sfics_taxon_europeiamontante_pndrc</v>
      </c>
      <c r="B238" s="141" t="s">
        <v>26</v>
      </c>
      <c r="C238" s="137" t="s">
        <v>181</v>
      </c>
      <c r="D238" s="133" t="s">
        <v>40</v>
      </c>
      <c r="E238" s="134" t="s">
        <v>2103</v>
      </c>
      <c r="F238" s="133" t="s">
        <v>202</v>
      </c>
      <c r="G238" s="135" t="str">
        <f>VLOOKUP(A238,Plano_V3!$A$26:$G$764,7,0)</f>
        <v xml:space="preserve">6. Em implementação </v>
      </c>
      <c r="H238" s="135" t="s">
        <v>2327</v>
      </c>
      <c r="I238" s="485"/>
      <c r="J238" s="153" t="s">
        <v>2363</v>
      </c>
      <c r="K238" s="367" t="s">
        <v>2363</v>
      </c>
      <c r="L238" s="153"/>
      <c r="M238" s="152" t="str">
        <f>IF(VLOOKUP(A238,'Aux - pivots1'!$A:$E,3,0)=0, "",VLOOKUP(A238,'Aux - pivots1'!$A:$E,3,0))</f>
        <v/>
      </c>
      <c r="N238" s="152" t="str">
        <f>IF(VLOOKUP(A238,'Aux - pivots1'!$A:$E,4,0)=0, "",VLOOKUP(A238,'Aux - pivots1'!$A:$E,4,0))</f>
        <v/>
      </c>
      <c r="O238" s="152" t="str">
        <f>IF(VLOOKUP(A238,'Aux - pivots1'!$A:$E,5,0)=0, "",VLOOKUP(A238,'Aux - pivots1'!$A:$E,5,0))</f>
        <v/>
      </c>
      <c r="P238" s="203"/>
      <c r="Q238" s="203"/>
      <c r="R238" s="203"/>
      <c r="S238" s="328"/>
      <c r="T238" s="328"/>
      <c r="U238" s="380" t="s">
        <v>2331</v>
      </c>
      <c r="V238" s="327" t="s">
        <v>2316</v>
      </c>
    </row>
    <row r="239" spans="1:22" ht="16.399999999999999" hidden="1" customHeight="1">
      <c r="A239" s="29" t="str">
        <f t="shared" si="4"/>
        <v>modesg_param_sfics_taxon_europeiacontraparte</v>
      </c>
      <c r="B239" s="141" t="s">
        <v>26</v>
      </c>
      <c r="C239" s="137" t="s">
        <v>181</v>
      </c>
      <c r="D239" s="133" t="s">
        <v>40</v>
      </c>
      <c r="E239" s="134" t="s">
        <v>2103</v>
      </c>
      <c r="F239" s="133" t="s">
        <v>394</v>
      </c>
      <c r="G239" s="135" t="str">
        <f>VLOOKUP(A239,Plano_V3!$A$26:$G$764,7,0)</f>
        <v xml:space="preserve">6. Em implementação </v>
      </c>
      <c r="H239" s="135" t="s">
        <v>2327</v>
      </c>
      <c r="I239" s="485"/>
      <c r="J239" s="153" t="s">
        <v>2363</v>
      </c>
      <c r="K239" s="367" t="s">
        <v>2363</v>
      </c>
      <c r="L239" s="153"/>
      <c r="M239" s="152" t="str">
        <f>IF(VLOOKUP(A239,'Aux - pivots1'!$A:$E,3,0)=0, "",VLOOKUP(A239,'Aux - pivots1'!$A:$E,3,0))</f>
        <v/>
      </c>
      <c r="N239" s="152" t="str">
        <f>IF(VLOOKUP(A239,'Aux - pivots1'!$A:$E,4,0)=0, "",VLOOKUP(A239,'Aux - pivots1'!$A:$E,4,0))</f>
        <v/>
      </c>
      <c r="O239" s="152" t="str">
        <f>IF(VLOOKUP(A239,'Aux - pivots1'!$A:$E,5,0)=0, "",VLOOKUP(A239,'Aux - pivots1'!$A:$E,5,0))</f>
        <v/>
      </c>
      <c r="P239" s="203"/>
      <c r="Q239" s="203"/>
      <c r="R239" s="203"/>
      <c r="S239" s="328"/>
      <c r="T239" s="328"/>
      <c r="U239" s="380" t="s">
        <v>2331</v>
      </c>
      <c r="V239" s="327" t="s">
        <v>2316</v>
      </c>
    </row>
    <row r="240" spans="1:22" ht="16.399999999999999" hidden="1" customHeight="1">
      <c r="A240" s="29" t="str">
        <f t="shared" si="4"/>
        <v>modesg_param_sfics_taxon_europeiaflag_project_finance</v>
      </c>
      <c r="B240" s="141" t="s">
        <v>26</v>
      </c>
      <c r="C240" s="137" t="s">
        <v>181</v>
      </c>
      <c r="D240" s="133" t="s">
        <v>40</v>
      </c>
      <c r="E240" s="134" t="s">
        <v>2103</v>
      </c>
      <c r="F240" s="474" t="s">
        <v>199</v>
      </c>
      <c r="G240" s="135" t="str">
        <f>VLOOKUP(A240,Plano_V3!$A$26:$G$764,7,0)</f>
        <v xml:space="preserve">6. Em implementação </v>
      </c>
      <c r="H240" s="135" t="s">
        <v>2327</v>
      </c>
      <c r="I240" s="485"/>
      <c r="J240" s="142" t="s">
        <v>2363</v>
      </c>
      <c r="K240" s="367" t="s">
        <v>2363</v>
      </c>
      <c r="L240" s="142"/>
      <c r="M240" s="152" t="str">
        <f>IF(VLOOKUP(A240,'Aux - pivots1'!$A:$E,3,0)=0, "",VLOOKUP(A240,'Aux - pivots1'!$A:$E,3,0))</f>
        <v/>
      </c>
      <c r="N240" s="152" t="str">
        <f>IF(VLOOKUP(A240,'Aux - pivots1'!$A:$E,4,0)=0, "",VLOOKUP(A240,'Aux - pivots1'!$A:$E,4,0))</f>
        <v/>
      </c>
      <c r="O240" s="152" t="str">
        <f>IF(VLOOKUP(A240,'Aux - pivots1'!$A:$E,5,0)=0, "",VLOOKUP(A240,'Aux - pivots1'!$A:$E,5,0))</f>
        <v/>
      </c>
      <c r="P240" s="203"/>
      <c r="Q240" s="203"/>
      <c r="R240" s="203"/>
      <c r="S240" s="328"/>
      <c r="T240" s="328"/>
      <c r="U240" s="380" t="s">
        <v>2331</v>
      </c>
      <c r="V240" s="327" t="s">
        <v>2316</v>
      </c>
    </row>
    <row r="241" spans="1:22" ht="16.399999999999999" hidden="1" customHeight="1">
      <c r="A241" s="29" t="str">
        <f t="shared" si="4"/>
        <v>modesg_param_sfics_taxon_europeiacgarante_bem</v>
      </c>
      <c r="B241" s="141" t="s">
        <v>26</v>
      </c>
      <c r="C241" s="137" t="s">
        <v>181</v>
      </c>
      <c r="D241" s="133" t="s">
        <v>40</v>
      </c>
      <c r="E241" s="134" t="s">
        <v>2103</v>
      </c>
      <c r="F241" s="133" t="s">
        <v>2420</v>
      </c>
      <c r="G241" s="135" t="str">
        <f>VLOOKUP(A241,Plano_V3!$A$26:$G$764,7,0)</f>
        <v xml:space="preserve">6. Em implementação </v>
      </c>
      <c r="H241" s="135" t="s">
        <v>2327</v>
      </c>
      <c r="I241" s="485"/>
      <c r="J241" s="142" t="s">
        <v>2363</v>
      </c>
      <c r="K241" s="367" t="s">
        <v>2363</v>
      </c>
      <c r="L241" s="142"/>
      <c r="M241" s="152" t="str">
        <f>IF(VLOOKUP(A241,'Aux - pivots1'!$A:$E,3,0)=0, "",VLOOKUP(A241,'Aux - pivots1'!$A:$E,3,0))</f>
        <v/>
      </c>
      <c r="N241" s="152" t="str">
        <f>IF(VLOOKUP(A241,'Aux - pivots1'!$A:$E,4,0)=0, "",VLOOKUP(A241,'Aux - pivots1'!$A:$E,4,0))</f>
        <v/>
      </c>
      <c r="O241" s="152" t="str">
        <f>IF(VLOOKUP(A241,'Aux - pivots1'!$A:$E,5,0)=0, "",VLOOKUP(A241,'Aux - pivots1'!$A:$E,5,0))</f>
        <v/>
      </c>
      <c r="P241" s="203"/>
      <c r="Q241" s="203"/>
      <c r="R241" s="203"/>
      <c r="S241" s="328"/>
      <c r="T241" s="328"/>
      <c r="U241" s="380" t="s">
        <v>2331</v>
      </c>
      <c r="V241" s="327" t="s">
        <v>2316</v>
      </c>
    </row>
    <row r="242" spans="1:22" ht="16.399999999999999" hidden="1" customHeight="1">
      <c r="A242" s="29" t="str">
        <f t="shared" si="4"/>
        <v>modesg_param_sfics_taxon_europeiaprdt_sprdt</v>
      </c>
      <c r="B242" s="141" t="s">
        <v>26</v>
      </c>
      <c r="C242" s="137" t="s">
        <v>181</v>
      </c>
      <c r="D242" s="133" t="s">
        <v>40</v>
      </c>
      <c r="E242" s="134" t="s">
        <v>2103</v>
      </c>
      <c r="F242" s="133" t="s">
        <v>2055</v>
      </c>
      <c r="G242" s="135" t="str">
        <f>VLOOKUP(A242,Plano_V3!$A$26:$G$764,7,0)</f>
        <v xml:space="preserve">6. Em implementação </v>
      </c>
      <c r="H242" s="135" t="s">
        <v>2327</v>
      </c>
      <c r="I242" s="485"/>
      <c r="J242" s="142" t="s">
        <v>2363</v>
      </c>
      <c r="K242" s="367" t="s">
        <v>2363</v>
      </c>
      <c r="L242" s="142"/>
      <c r="M242" s="152" t="str">
        <f>IF(VLOOKUP(A242,'Aux - pivots1'!$A:$E,3,0)=0, "",VLOOKUP(A242,'Aux - pivots1'!$A:$E,3,0))</f>
        <v/>
      </c>
      <c r="N242" s="152" t="str">
        <f>IF(VLOOKUP(A242,'Aux - pivots1'!$A:$E,4,0)=0, "",VLOOKUP(A242,'Aux - pivots1'!$A:$E,4,0))</f>
        <v/>
      </c>
      <c r="O242" s="152" t="str">
        <f>IF(VLOOKUP(A242,'Aux - pivots1'!$A:$E,5,0)=0, "",VLOOKUP(A242,'Aux - pivots1'!$A:$E,5,0))</f>
        <v/>
      </c>
      <c r="P242" s="203"/>
      <c r="Q242" s="203"/>
      <c r="R242" s="203"/>
      <c r="S242" s="328"/>
      <c r="T242" s="328"/>
      <c r="U242" s="380" t="s">
        <v>2331</v>
      </c>
      <c r="V242" s="327" t="s">
        <v>2316</v>
      </c>
    </row>
    <row r="243" spans="1:22" ht="16.399999999999999" hidden="1" customHeight="1">
      <c r="A243" s="29" t="str">
        <f t="shared" si="4"/>
        <v>modesg_param_sfics_taxon_europeiaflg_csrd</v>
      </c>
      <c r="B243" s="141" t="s">
        <v>26</v>
      </c>
      <c r="C243" s="137" t="s">
        <v>181</v>
      </c>
      <c r="D243" s="133" t="s">
        <v>40</v>
      </c>
      <c r="E243" s="134" t="s">
        <v>2103</v>
      </c>
      <c r="F243" s="133" t="s">
        <v>2056</v>
      </c>
      <c r="G243" s="135" t="str">
        <f>VLOOKUP(A243,Plano_V3!$A$26:$G$764,7,0)</f>
        <v xml:space="preserve">6. Em implementação </v>
      </c>
      <c r="H243" s="135" t="s">
        <v>2327</v>
      </c>
      <c r="I243" s="485"/>
      <c r="J243" s="142" t="s">
        <v>2363</v>
      </c>
      <c r="K243" s="367" t="s">
        <v>2363</v>
      </c>
      <c r="L243" s="142"/>
      <c r="M243" s="152" t="str">
        <f>IF(VLOOKUP(A243,'Aux - pivots1'!$A:$E,3,0)=0, "",VLOOKUP(A243,'Aux - pivots1'!$A:$E,3,0))</f>
        <v/>
      </c>
      <c r="N243" s="152" t="str">
        <f>IF(VLOOKUP(A243,'Aux - pivots1'!$A:$E,4,0)=0, "",VLOOKUP(A243,'Aux - pivots1'!$A:$E,4,0))</f>
        <v/>
      </c>
      <c r="O243" s="152" t="str">
        <f>IF(VLOOKUP(A243,'Aux - pivots1'!$A:$E,5,0)=0, "",VLOOKUP(A243,'Aux - pivots1'!$A:$E,5,0))</f>
        <v/>
      </c>
      <c r="P243" s="203"/>
      <c r="Q243" s="203"/>
      <c r="R243" s="203"/>
      <c r="S243" s="328"/>
      <c r="T243" s="328"/>
      <c r="U243" s="380" t="s">
        <v>2331</v>
      </c>
      <c r="V243" s="327" t="s">
        <v>2316</v>
      </c>
    </row>
    <row r="244" spans="1:22" ht="16.399999999999999" hidden="1" customHeight="1">
      <c r="A244" s="29" t="str">
        <f t="shared" si="4"/>
        <v>modesg_param_sfics_taxon_europeiacombustivel</v>
      </c>
      <c r="B244" s="141" t="s">
        <v>26</v>
      </c>
      <c r="C244" s="137" t="s">
        <v>181</v>
      </c>
      <c r="D244" s="133" t="s">
        <v>40</v>
      </c>
      <c r="E244" s="134" t="s">
        <v>2103</v>
      </c>
      <c r="F244" s="133" t="s">
        <v>2057</v>
      </c>
      <c r="G244" s="135" t="str">
        <f>VLOOKUP(A244,Plano_V3!$A$26:$G$764,7,0)</f>
        <v xml:space="preserve">6. Em implementação </v>
      </c>
      <c r="H244" s="135" t="s">
        <v>2327</v>
      </c>
      <c r="I244" s="485"/>
      <c r="J244" s="142" t="s">
        <v>2363</v>
      </c>
      <c r="K244" s="367" t="s">
        <v>2363</v>
      </c>
      <c r="L244" s="142"/>
      <c r="M244" s="152" t="str">
        <f>IF(VLOOKUP(A244,'Aux - pivots1'!$A:$E,3,0)=0, "",VLOOKUP(A244,'Aux - pivots1'!$A:$E,3,0))</f>
        <v/>
      </c>
      <c r="N244" s="152" t="str">
        <f>IF(VLOOKUP(A244,'Aux - pivots1'!$A:$E,4,0)=0, "",VLOOKUP(A244,'Aux - pivots1'!$A:$E,4,0))</f>
        <v/>
      </c>
      <c r="O244" s="152" t="str">
        <f>IF(VLOOKUP(A244,'Aux - pivots1'!$A:$E,5,0)=0, "",VLOOKUP(A244,'Aux - pivots1'!$A:$E,5,0))</f>
        <v/>
      </c>
      <c r="P244" s="203"/>
      <c r="Q244" s="203"/>
      <c r="R244" s="203"/>
      <c r="S244" s="328"/>
      <c r="T244" s="328"/>
      <c r="U244" s="380" t="s">
        <v>2331</v>
      </c>
      <c r="V244" s="327" t="s">
        <v>2316</v>
      </c>
    </row>
    <row r="245" spans="1:22" ht="16.399999999999999" hidden="1" customHeight="1">
      <c r="A245" s="29" t="str">
        <f t="shared" si="4"/>
        <v>modesg_param_sfics_taxon_europeiaco2</v>
      </c>
      <c r="B245" s="141" t="s">
        <v>26</v>
      </c>
      <c r="C245" s="137" t="s">
        <v>181</v>
      </c>
      <c r="D245" s="133" t="s">
        <v>40</v>
      </c>
      <c r="E245" s="134" t="s">
        <v>2103</v>
      </c>
      <c r="F245" s="133" t="s">
        <v>2058</v>
      </c>
      <c r="G245" s="135" t="str">
        <f>VLOOKUP(A245,Plano_V3!$A$26:$G$764,7,0)</f>
        <v xml:space="preserve">6. Em implementação </v>
      </c>
      <c r="H245" s="135" t="s">
        <v>2327</v>
      </c>
      <c r="I245" s="485"/>
      <c r="J245" s="153" t="s">
        <v>2363</v>
      </c>
      <c r="K245" s="367" t="s">
        <v>2363</v>
      </c>
      <c r="L245" s="153"/>
      <c r="M245" s="152" t="str">
        <f>IF(VLOOKUP(A245,'Aux - pivots1'!$A:$E,3,0)=0, "",VLOOKUP(A245,'Aux - pivots1'!$A:$E,3,0))</f>
        <v/>
      </c>
      <c r="N245" s="152" t="str">
        <f>IF(VLOOKUP(A245,'Aux - pivots1'!$A:$E,4,0)=0, "",VLOOKUP(A245,'Aux - pivots1'!$A:$E,4,0))</f>
        <v/>
      </c>
      <c r="O245" s="152" t="str">
        <f>IF(VLOOKUP(A245,'Aux - pivots1'!$A:$E,5,0)=0, "",VLOOKUP(A245,'Aux - pivots1'!$A:$E,5,0))</f>
        <v/>
      </c>
      <c r="P245" s="203"/>
      <c r="Q245" s="203"/>
      <c r="R245" s="203"/>
      <c r="S245" s="328"/>
      <c r="T245" s="328"/>
      <c r="U245" s="380" t="s">
        <v>2331</v>
      </c>
      <c r="V245" s="327" t="s">
        <v>2316</v>
      </c>
    </row>
    <row r="246" spans="1:22" ht="16.399999999999999" hidden="1" customHeight="1">
      <c r="A246" s="29" t="str">
        <f t="shared" si="4"/>
        <v>modesg_param_sfics_taxon_europeiacfamilia</v>
      </c>
      <c r="B246" s="141" t="s">
        <v>26</v>
      </c>
      <c r="C246" s="137" t="s">
        <v>181</v>
      </c>
      <c r="D246" s="133" t="s">
        <v>40</v>
      </c>
      <c r="E246" s="134" t="s">
        <v>2103</v>
      </c>
      <c r="F246" s="133" t="s">
        <v>2059</v>
      </c>
      <c r="G246" s="135" t="str">
        <f>VLOOKUP(A246,Plano_V3!$A$26:$G$764,7,0)</f>
        <v xml:space="preserve">6. Em implementação </v>
      </c>
      <c r="H246" s="135" t="s">
        <v>2327</v>
      </c>
      <c r="I246" s="485"/>
      <c r="J246" s="153" t="s">
        <v>2363</v>
      </c>
      <c r="K246" s="367" t="s">
        <v>2363</v>
      </c>
      <c r="L246" s="153"/>
      <c r="M246" s="152" t="str">
        <f>IF(VLOOKUP(A246,'Aux - pivots1'!$A:$E,3,0)=0, "",VLOOKUP(A246,'Aux - pivots1'!$A:$E,3,0))</f>
        <v/>
      </c>
      <c r="N246" s="152" t="str">
        <f>IF(VLOOKUP(A246,'Aux - pivots1'!$A:$E,4,0)=0, "",VLOOKUP(A246,'Aux - pivots1'!$A:$E,4,0))</f>
        <v/>
      </c>
      <c r="O246" s="152" t="str">
        <f>IF(VLOOKUP(A246,'Aux - pivots1'!$A:$E,5,0)=0, "",VLOOKUP(A246,'Aux - pivots1'!$A:$E,5,0))</f>
        <v/>
      </c>
      <c r="P246" s="203"/>
      <c r="Q246" s="203"/>
      <c r="R246" s="203"/>
      <c r="S246" s="328"/>
      <c r="T246" s="328"/>
      <c r="U246" s="380" t="s">
        <v>2331</v>
      </c>
      <c r="V246" s="327" t="s">
        <v>2316</v>
      </c>
    </row>
    <row r="247" spans="1:22" ht="16.399999999999999" hidden="1" customHeight="1">
      <c r="A247" s="29" t="str">
        <f t="shared" si="4"/>
        <v>modesg_param_sfics_taxon_europeiaflg_rsc_fsc_crnc</v>
      </c>
      <c r="B247" s="141" t="s">
        <v>26</v>
      </c>
      <c r="C247" s="137" t="s">
        <v>181</v>
      </c>
      <c r="D247" s="133" t="s">
        <v>40</v>
      </c>
      <c r="E247" s="134" t="s">
        <v>2103</v>
      </c>
      <c r="F247" s="133" t="s">
        <v>283</v>
      </c>
      <c r="G247" s="135" t="str">
        <f>VLOOKUP(A247,Plano_V3!$A$26:$G$764,7,0)</f>
        <v xml:space="preserve">6. Em implementação </v>
      </c>
      <c r="H247" s="135" t="s">
        <v>2327</v>
      </c>
      <c r="I247" s="485"/>
      <c r="J247" s="153" t="s">
        <v>2363</v>
      </c>
      <c r="K247" s="367" t="s">
        <v>2363</v>
      </c>
      <c r="L247" s="153"/>
      <c r="M247" s="152" t="str">
        <f>IF(VLOOKUP(A247,'Aux - pivots1'!$A:$E,3,0)=0, "",VLOOKUP(A247,'Aux - pivots1'!$A:$E,3,0))</f>
        <v/>
      </c>
      <c r="N247" s="152" t="str">
        <f>IF(VLOOKUP(A247,'Aux - pivots1'!$A:$E,4,0)=0, "",VLOOKUP(A247,'Aux - pivots1'!$A:$E,4,0))</f>
        <v/>
      </c>
      <c r="O247" s="152" t="str">
        <f>IF(VLOOKUP(A247,'Aux - pivots1'!$A:$E,5,0)=0, "",VLOOKUP(A247,'Aux - pivots1'!$A:$E,5,0))</f>
        <v/>
      </c>
      <c r="P247" s="203"/>
      <c r="Q247" s="203"/>
      <c r="R247" s="203"/>
      <c r="S247" s="328"/>
      <c r="T247" s="328"/>
      <c r="U247" s="380" t="s">
        <v>2329</v>
      </c>
      <c r="V247" s="327" t="s">
        <v>2316</v>
      </c>
    </row>
    <row r="248" spans="1:22" ht="16.399999999999999" hidden="1" customHeight="1">
      <c r="A248" s="29" t="str">
        <f t="shared" si="4"/>
        <v>modesg_param_sfics_taxon_europeiaflg_rsc_fsc_agd</v>
      </c>
      <c r="B248" s="141" t="s">
        <v>26</v>
      </c>
      <c r="C248" s="137" t="s">
        <v>181</v>
      </c>
      <c r="D248" s="133" t="s">
        <v>40</v>
      </c>
      <c r="E248" s="134" t="s">
        <v>2103</v>
      </c>
      <c r="F248" s="133" t="s">
        <v>282</v>
      </c>
      <c r="G248" s="135" t="str">
        <f>VLOOKUP(A248,Plano_V3!$A$26:$G$764,7,0)</f>
        <v xml:space="preserve">6. Em implementação </v>
      </c>
      <c r="H248" s="135" t="s">
        <v>2327</v>
      </c>
      <c r="I248" s="485"/>
      <c r="J248" s="143" t="s">
        <v>2363</v>
      </c>
      <c r="K248" s="367" t="s">
        <v>2363</v>
      </c>
      <c r="L248" s="143"/>
      <c r="M248" s="152" t="str">
        <f>IF(VLOOKUP(A248,'Aux - pivots1'!$A:$E,3,0)=0, "",VLOOKUP(A248,'Aux - pivots1'!$A:$E,3,0))</f>
        <v/>
      </c>
      <c r="N248" s="152" t="str">
        <f>IF(VLOOKUP(A248,'Aux - pivots1'!$A:$E,4,0)=0, "",VLOOKUP(A248,'Aux - pivots1'!$A:$E,4,0))</f>
        <v/>
      </c>
      <c r="O248" s="152" t="str">
        <f>IF(VLOOKUP(A248,'Aux - pivots1'!$A:$E,5,0)=0, "",VLOOKUP(A248,'Aux - pivots1'!$A:$E,5,0))</f>
        <v/>
      </c>
      <c r="P248" s="203"/>
      <c r="Q248" s="203"/>
      <c r="R248" s="203"/>
      <c r="S248" s="328"/>
      <c r="T248" s="328"/>
      <c r="U248" s="380" t="s">
        <v>2329</v>
      </c>
      <c r="V248" s="327" t="s">
        <v>2316</v>
      </c>
    </row>
    <row r="249" spans="1:22" ht="16.399999999999999" hidden="1" customHeight="1">
      <c r="A249" s="29" t="str">
        <f t="shared" si="4"/>
        <v>modesg_param_sfics_taxon_europeiaproperty_purpose_code</v>
      </c>
      <c r="B249" s="141" t="s">
        <v>26</v>
      </c>
      <c r="C249" s="137" t="s">
        <v>181</v>
      </c>
      <c r="D249" s="133" t="s">
        <v>40</v>
      </c>
      <c r="E249" s="134" t="s">
        <v>2103</v>
      </c>
      <c r="F249" s="133" t="s">
        <v>2060</v>
      </c>
      <c r="G249" s="135" t="str">
        <f>VLOOKUP(A249,Plano_V3!$A$26:$G$764,7,0)</f>
        <v xml:space="preserve">6. Em implementação </v>
      </c>
      <c r="H249" s="135" t="s">
        <v>2327</v>
      </c>
      <c r="I249" s="485"/>
      <c r="J249" s="143" t="s">
        <v>2363</v>
      </c>
      <c r="K249" s="367" t="s">
        <v>2363</v>
      </c>
      <c r="L249" s="143"/>
      <c r="M249" s="152" t="str">
        <f>IF(VLOOKUP(A249,'Aux - pivots1'!$A:$E,3,0)=0, "",VLOOKUP(A249,'Aux - pivots1'!$A:$E,3,0))</f>
        <v/>
      </c>
      <c r="N249" s="152" t="str">
        <f>IF(VLOOKUP(A249,'Aux - pivots1'!$A:$E,4,0)=0, "",VLOOKUP(A249,'Aux - pivots1'!$A:$E,4,0))</f>
        <v/>
      </c>
      <c r="O249" s="152" t="str">
        <f>IF(VLOOKUP(A249,'Aux - pivots1'!$A:$E,5,0)=0, "",VLOOKUP(A249,'Aux - pivots1'!$A:$E,5,0))</f>
        <v/>
      </c>
      <c r="P249" s="203"/>
      <c r="Q249" s="203"/>
      <c r="R249" s="203"/>
      <c r="S249" s="328"/>
      <c r="T249" s="328"/>
      <c r="U249" s="380" t="s">
        <v>2331</v>
      </c>
      <c r="V249" s="327" t="s">
        <v>2316</v>
      </c>
    </row>
    <row r="250" spans="1:22" ht="16.399999999999999" hidden="1" customHeight="1">
      <c r="A250" s="29" t="str">
        <f t="shared" si="4"/>
        <v>modesg_param_sfics_taxon_europeiadabertur</v>
      </c>
      <c r="B250" s="141" t="s">
        <v>26</v>
      </c>
      <c r="C250" s="137" t="s">
        <v>181</v>
      </c>
      <c r="D250" s="133" t="s">
        <v>40</v>
      </c>
      <c r="E250" s="134" t="s">
        <v>2103</v>
      </c>
      <c r="F250" s="133" t="s">
        <v>2061</v>
      </c>
      <c r="G250" s="135" t="str">
        <f>VLOOKUP(A250,Plano_V3!$A$26:$G$764,7,0)</f>
        <v xml:space="preserve">6. Em implementação </v>
      </c>
      <c r="H250" s="135" t="s">
        <v>2327</v>
      </c>
      <c r="I250" s="485"/>
      <c r="J250" s="143" t="s">
        <v>2363</v>
      </c>
      <c r="K250" s="367" t="s">
        <v>2363</v>
      </c>
      <c r="L250" s="143"/>
      <c r="M250" s="152" t="str">
        <f>IF(VLOOKUP(A250,'Aux - pivots1'!$A:$E,3,0)=0, "",VLOOKUP(A250,'Aux - pivots1'!$A:$E,3,0))</f>
        <v/>
      </c>
      <c r="N250" s="152" t="str">
        <f>IF(VLOOKUP(A250,'Aux - pivots1'!$A:$E,4,0)=0, "",VLOOKUP(A250,'Aux - pivots1'!$A:$E,4,0))</f>
        <v/>
      </c>
      <c r="O250" s="152" t="str">
        <f>IF(VLOOKUP(A250,'Aux - pivots1'!$A:$E,5,0)=0, "",VLOOKUP(A250,'Aux - pivots1'!$A:$E,5,0))</f>
        <v/>
      </c>
      <c r="P250" s="203"/>
      <c r="Q250" s="203"/>
      <c r="R250" s="203"/>
      <c r="S250" s="328"/>
      <c r="T250" s="328"/>
      <c r="U250" s="380" t="s">
        <v>2387</v>
      </c>
      <c r="V250" s="327" t="s">
        <v>2316</v>
      </c>
    </row>
    <row r="251" spans="1:22" ht="16.399999999999999" hidden="1" customHeight="1">
      <c r="A251" s="29" t="str">
        <f t="shared" si="4"/>
        <v>modesg_param_sfics_taxon_europeiatipo_eqp</v>
      </c>
      <c r="B251" s="141" t="s">
        <v>26</v>
      </c>
      <c r="C251" s="137" t="s">
        <v>181</v>
      </c>
      <c r="D251" s="133" t="s">
        <v>40</v>
      </c>
      <c r="E251" s="134" t="s">
        <v>2103</v>
      </c>
      <c r="F251" s="133" t="s">
        <v>2062</v>
      </c>
      <c r="G251" s="135" t="str">
        <f>VLOOKUP(A251,Plano_V3!$A$26:$G$764,7,0)</f>
        <v xml:space="preserve">6. Em implementação </v>
      </c>
      <c r="H251" s="135" t="s">
        <v>2327</v>
      </c>
      <c r="I251" s="485"/>
      <c r="J251" s="142" t="s">
        <v>2363</v>
      </c>
      <c r="K251" s="367" t="s">
        <v>2363</v>
      </c>
      <c r="L251" s="142"/>
      <c r="M251" s="152" t="str">
        <f>IF(VLOOKUP(A251,'Aux - pivots1'!$A:$E,3,0)=0, "",VLOOKUP(A251,'Aux - pivots1'!$A:$E,3,0))</f>
        <v/>
      </c>
      <c r="N251" s="152" t="str">
        <f>IF(VLOOKUP(A251,'Aux - pivots1'!$A:$E,4,0)=0, "",VLOOKUP(A251,'Aux - pivots1'!$A:$E,4,0))</f>
        <v/>
      </c>
      <c r="O251" s="152" t="str">
        <f>IF(VLOOKUP(A251,'Aux - pivots1'!$A:$E,5,0)=0, "",VLOOKUP(A251,'Aux - pivots1'!$A:$E,5,0))</f>
        <v/>
      </c>
      <c r="P251" s="203"/>
      <c r="Q251" s="203"/>
      <c r="R251" s="203"/>
      <c r="S251" s="328"/>
      <c r="T251" s="328"/>
      <c r="U251" s="380" t="s">
        <v>2387</v>
      </c>
      <c r="V251" s="327" t="s">
        <v>2316</v>
      </c>
    </row>
    <row r="252" spans="1:22" ht="16.399999999999999" hidden="1" customHeight="1">
      <c r="A252" s="29" t="str">
        <f t="shared" si="4"/>
        <v>modesg_param_sfics_taxon_europeiaconstruction_year</v>
      </c>
      <c r="B252" s="141" t="s">
        <v>26</v>
      </c>
      <c r="C252" s="137" t="s">
        <v>181</v>
      </c>
      <c r="D252" s="133" t="s">
        <v>40</v>
      </c>
      <c r="E252" s="134" t="s">
        <v>2103</v>
      </c>
      <c r="F252" s="133" t="s">
        <v>2063</v>
      </c>
      <c r="G252" s="135" t="str">
        <f>VLOOKUP(A252,Plano_V3!$A$26:$G$764,7,0)</f>
        <v xml:space="preserve">6. Em implementação </v>
      </c>
      <c r="H252" s="135" t="s">
        <v>2327</v>
      </c>
      <c r="I252" s="485"/>
      <c r="J252" s="142" t="s">
        <v>2363</v>
      </c>
      <c r="K252" s="367" t="s">
        <v>2363</v>
      </c>
      <c r="L252" s="142"/>
      <c r="M252" s="152" t="str">
        <f>IF(VLOOKUP(A252,'Aux - pivots1'!$A:$E,3,0)=0, "",VLOOKUP(A252,'Aux - pivots1'!$A:$E,3,0))</f>
        <v/>
      </c>
      <c r="N252" s="152" t="str">
        <f>IF(VLOOKUP(A252,'Aux - pivots1'!$A:$E,4,0)=0, "",VLOOKUP(A252,'Aux - pivots1'!$A:$E,4,0))</f>
        <v/>
      </c>
      <c r="O252" s="152" t="str">
        <f>IF(VLOOKUP(A252,'Aux - pivots1'!$A:$E,5,0)=0, "",VLOOKUP(A252,'Aux - pivots1'!$A:$E,5,0))</f>
        <v/>
      </c>
      <c r="P252" s="203"/>
      <c r="Q252" s="203"/>
      <c r="R252" s="203"/>
      <c r="S252" s="328"/>
      <c r="T252" s="328"/>
      <c r="U252" s="380" t="s">
        <v>2329</v>
      </c>
      <c r="V252" s="327" t="s">
        <v>2316</v>
      </c>
    </row>
    <row r="253" spans="1:22" ht="16.399999999999999" hidden="1" customHeight="1">
      <c r="A253" s="29" t="str">
        <f t="shared" si="4"/>
        <v>modesg_param_sfics_taxon_europeiaref_date</v>
      </c>
      <c r="B253" s="141" t="s">
        <v>26</v>
      </c>
      <c r="C253" s="137" t="s">
        <v>181</v>
      </c>
      <c r="D253" s="133" t="s">
        <v>40</v>
      </c>
      <c r="E253" s="134" t="s">
        <v>2103</v>
      </c>
      <c r="F253" s="474" t="s">
        <v>208</v>
      </c>
      <c r="G253" s="135" t="str">
        <f>VLOOKUP(A253,Plano_V3!$A$26:$G$764,7,0)</f>
        <v xml:space="preserve">6. Em implementação </v>
      </c>
      <c r="H253" s="135" t="s">
        <v>2327</v>
      </c>
      <c r="I253" s="485"/>
      <c r="J253" s="153" t="s">
        <v>2363</v>
      </c>
      <c r="K253" s="367" t="s">
        <v>2363</v>
      </c>
      <c r="L253" s="153"/>
      <c r="M253" s="152" t="str">
        <f>IF(VLOOKUP(A253,'Aux - pivots1'!$A:$E,3,0)=0, "",VLOOKUP(A253,'Aux - pivots1'!$A:$E,3,0))</f>
        <v/>
      </c>
      <c r="N253" s="152" t="str">
        <f>IF(VLOOKUP(A253,'Aux - pivots1'!$A:$E,4,0)=0, "",VLOOKUP(A253,'Aux - pivots1'!$A:$E,4,0))</f>
        <v/>
      </c>
      <c r="O253" s="152" t="str">
        <f>IF(VLOOKUP(A253,'Aux - pivots1'!$A:$E,5,0)=0, "",VLOOKUP(A253,'Aux - pivots1'!$A:$E,5,0))</f>
        <v/>
      </c>
      <c r="P253" s="203"/>
      <c r="Q253" s="203"/>
      <c r="R253" s="203"/>
      <c r="S253" s="328"/>
      <c r="T253" s="328"/>
      <c r="U253" s="380" t="s">
        <v>2331</v>
      </c>
      <c r="V253" s="327" t="s">
        <v>2316</v>
      </c>
    </row>
    <row r="254" spans="1:22" ht="16.399999999999999" hidden="1" customHeight="1">
      <c r="A254" s="29" t="str">
        <f t="shared" si="4"/>
        <v>modesg_param_sfics_taxon_europeiaordem</v>
      </c>
      <c r="B254" s="141" t="s">
        <v>26</v>
      </c>
      <c r="C254" s="137" t="s">
        <v>181</v>
      </c>
      <c r="D254" s="133" t="s">
        <v>40</v>
      </c>
      <c r="E254" s="134" t="s">
        <v>2103</v>
      </c>
      <c r="F254" s="133" t="s">
        <v>211</v>
      </c>
      <c r="G254" s="135" t="str">
        <f>VLOOKUP(A254,Plano_V3!$A$26:$G$764,7,0)</f>
        <v>0. Cancelado</v>
      </c>
      <c r="H254" s="135" t="s">
        <v>611</v>
      </c>
      <c r="I254" s="485"/>
      <c r="J254" s="153"/>
      <c r="K254" s="367"/>
      <c r="L254" s="153"/>
      <c r="M254" s="152"/>
      <c r="N254" s="152"/>
      <c r="O254" s="152"/>
      <c r="P254" s="203"/>
      <c r="Q254" s="203"/>
      <c r="R254" s="203"/>
      <c r="S254" s="328"/>
      <c r="T254" s="328"/>
      <c r="U254" s="380" t="s">
        <v>2329</v>
      </c>
      <c r="V254" s="327"/>
    </row>
    <row r="255" spans="1:22" ht="16.399999999999999" hidden="1" customHeight="1">
      <c r="A255" s="29" t="str">
        <f t="shared" si="4"/>
        <v>modesg_param_sfics_taxon_europeiacfinalidad</v>
      </c>
      <c r="B255" s="141" t="s">
        <v>26</v>
      </c>
      <c r="C255" s="137" t="s">
        <v>181</v>
      </c>
      <c r="D255" s="133" t="s">
        <v>40</v>
      </c>
      <c r="E255" s="134" t="s">
        <v>2103</v>
      </c>
      <c r="F255" s="133" t="s">
        <v>200</v>
      </c>
      <c r="G255" s="135" t="str">
        <f>VLOOKUP(A255,Plano_V3!$A$26:$G$764,7,0)</f>
        <v xml:space="preserve">6. Em implementação </v>
      </c>
      <c r="H255" s="135" t="s">
        <v>2327</v>
      </c>
      <c r="I255" s="485"/>
      <c r="J255" s="153"/>
      <c r="K255" s="367"/>
      <c r="L255" s="153"/>
      <c r="M255" s="152"/>
      <c r="N255" s="152"/>
      <c r="O255" s="152"/>
      <c r="P255" s="203"/>
      <c r="Q255" s="203"/>
      <c r="R255" s="203"/>
      <c r="S255" s="328"/>
      <c r="T255" s="328"/>
      <c r="U255" s="380" t="s">
        <v>2329</v>
      </c>
      <c r="V255" s="327"/>
    </row>
    <row r="256" spans="1:22" ht="16.399999999999999" hidden="1" customHeight="1">
      <c r="A256" s="29" t="str">
        <f t="shared" si="4"/>
        <v>modesg_param_sfics_taxon_europeianome_purpose_esg</v>
      </c>
      <c r="B256" s="141" t="s">
        <v>26</v>
      </c>
      <c r="C256" s="137" t="s">
        <v>181</v>
      </c>
      <c r="D256" s="133" t="s">
        <v>40</v>
      </c>
      <c r="E256" s="134" t="s">
        <v>2103</v>
      </c>
      <c r="F256" s="133" t="s">
        <v>205</v>
      </c>
      <c r="G256" s="135" t="str">
        <f>VLOOKUP(A256,Plano_V3!$A$26:$G$764,7,0)</f>
        <v>0. Cancelado</v>
      </c>
      <c r="H256" s="135" t="s">
        <v>611</v>
      </c>
      <c r="I256" s="485"/>
      <c r="J256" s="153"/>
      <c r="K256" s="367"/>
      <c r="L256" s="153"/>
      <c r="M256" s="152"/>
      <c r="N256" s="152"/>
      <c r="O256" s="152"/>
      <c r="P256" s="203"/>
      <c r="Q256" s="203"/>
      <c r="R256" s="203"/>
      <c r="S256" s="328"/>
      <c r="T256" s="328"/>
      <c r="U256" s="380" t="s">
        <v>2329</v>
      </c>
      <c r="V256" s="327"/>
    </row>
    <row r="257" spans="1:22" ht="16.399999999999999" hidden="1" customHeight="1">
      <c r="A257" s="29" t="str">
        <f t="shared" si="4"/>
        <v>modesg_param_sfics_taxon_europeiasst_indctr_aux</v>
      </c>
      <c r="B257" s="141" t="s">
        <v>26</v>
      </c>
      <c r="C257" s="137" t="s">
        <v>181</v>
      </c>
      <c r="D257" s="133" t="s">
        <v>40</v>
      </c>
      <c r="E257" s="134" t="s">
        <v>2103</v>
      </c>
      <c r="F257" s="133" t="s">
        <v>2431</v>
      </c>
      <c r="G257" s="135" t="str">
        <f>VLOOKUP(A257,Plano_V3!$A$26:$G$764,7,0)</f>
        <v xml:space="preserve">6. Em implementação </v>
      </c>
      <c r="H257" s="135"/>
      <c r="I257" s="485"/>
      <c r="J257" s="153"/>
      <c r="K257" s="367"/>
      <c r="L257" s="153"/>
      <c r="M257" s="152" t="str">
        <f>IF(VLOOKUP(A257,'Aux - pivots1'!$A:$E,3,0)=0, "",VLOOKUP(A257,'Aux - pivots1'!$A:$E,3,0))</f>
        <v/>
      </c>
      <c r="N257" s="152" t="str">
        <f>IF(VLOOKUP(A257,'Aux - pivots1'!$A:$E,4,0)=0, "",VLOOKUP(A257,'Aux - pivots1'!$A:$E,4,0))</f>
        <v/>
      </c>
      <c r="O257" s="152" t="str">
        <f>IF(VLOOKUP(A257,'Aux - pivots1'!$A:$E,5,0)=0, "",VLOOKUP(A257,'Aux - pivots1'!$A:$E,5,0))</f>
        <v/>
      </c>
      <c r="P257" s="203"/>
      <c r="Q257" s="203"/>
      <c r="R257" s="203"/>
      <c r="S257" s="328"/>
      <c r="T257" s="328"/>
      <c r="U257" s="380"/>
      <c r="V257" s="327"/>
    </row>
    <row r="258" spans="1:22" ht="16.399999999999999" hidden="1" customHeight="1">
      <c r="A258" s="29" t="str">
        <f t="shared" si="4"/>
        <v>modesg_param_sfics_taxon_europeiadominio</v>
      </c>
      <c r="B258" s="141" t="s">
        <v>26</v>
      </c>
      <c r="C258" s="137" t="s">
        <v>181</v>
      </c>
      <c r="D258" s="133" t="s">
        <v>40</v>
      </c>
      <c r="E258" s="134" t="s">
        <v>2103</v>
      </c>
      <c r="F258" s="133" t="s">
        <v>196</v>
      </c>
      <c r="G258" s="135" t="str">
        <f>VLOOKUP(A258,Plano_V3!$A$26:$G$764,7,0)</f>
        <v>0. Cancelado</v>
      </c>
      <c r="H258" s="135" t="s">
        <v>611</v>
      </c>
      <c r="I258" s="485"/>
      <c r="J258" s="153"/>
      <c r="K258" s="367"/>
      <c r="L258" s="153"/>
      <c r="M258" s="152"/>
      <c r="N258" s="152"/>
      <c r="O258" s="152"/>
      <c r="P258" s="203"/>
      <c r="Q258" s="203"/>
      <c r="R258" s="203"/>
      <c r="S258" s="328"/>
      <c r="T258" s="328"/>
      <c r="U258" s="380" t="s">
        <v>2329</v>
      </c>
      <c r="V258" s="327"/>
    </row>
    <row r="259" spans="1:22" ht="16.399999999999999" hidden="1" customHeight="1">
      <c r="A259" s="29" t="str">
        <f t="shared" si="4"/>
        <v>modesg_param_sfics_taxon_europeiaquality_score</v>
      </c>
      <c r="B259" s="141" t="s">
        <v>26</v>
      </c>
      <c r="C259" s="137" t="s">
        <v>181</v>
      </c>
      <c r="D259" s="133" t="s">
        <v>40</v>
      </c>
      <c r="E259" s="134" t="s">
        <v>2103</v>
      </c>
      <c r="F259" s="133" t="s">
        <v>2064</v>
      </c>
      <c r="G259" s="135" t="str">
        <f>VLOOKUP(A259,Plano_V3!$A$26:$G$764,7,0)</f>
        <v xml:space="preserve">6. Em implementação </v>
      </c>
      <c r="H259" s="135" t="s">
        <v>2327</v>
      </c>
      <c r="I259" s="485"/>
      <c r="J259" s="153" t="s">
        <v>2363</v>
      </c>
      <c r="K259" s="367" t="s">
        <v>2363</v>
      </c>
      <c r="L259" s="153"/>
      <c r="M259" s="152" t="str">
        <f>IF(VLOOKUP(A259,'Aux - pivots1'!$A:$E,3,0)=0, "",VLOOKUP(A259,'Aux - pivots1'!$A:$E,3,0))</f>
        <v/>
      </c>
      <c r="N259" s="152" t="str">
        <f>IF(VLOOKUP(A259,'Aux - pivots1'!$A:$E,4,0)=0, "",VLOOKUP(A259,'Aux - pivots1'!$A:$E,4,0))</f>
        <v/>
      </c>
      <c r="O259" s="152" t="str">
        <f>IF(VLOOKUP(A259,'Aux - pivots1'!$A:$E,5,0)=0, "",VLOOKUP(A259,'Aux - pivots1'!$A:$E,5,0))</f>
        <v/>
      </c>
      <c r="P259" s="203"/>
      <c r="Q259" s="203"/>
      <c r="R259" s="203"/>
      <c r="S259" s="328"/>
      <c r="T259" s="328"/>
      <c r="U259" s="380" t="s">
        <v>2331</v>
      </c>
      <c r="V259" s="327" t="s">
        <v>2316</v>
      </c>
    </row>
    <row r="260" spans="1:22" ht="16.399999999999999" hidden="1" customHeight="1">
      <c r="A260" s="29" t="str">
        <f t="shared" si="4"/>
        <v>modesg_param_sfics_taxon_europeiaprimary_energy_req_value</v>
      </c>
      <c r="B260" s="141" t="s">
        <v>26</v>
      </c>
      <c r="C260" s="137" t="s">
        <v>181</v>
      </c>
      <c r="D260" s="133" t="s">
        <v>40</v>
      </c>
      <c r="E260" s="134" t="s">
        <v>2103</v>
      </c>
      <c r="F260" s="133" t="s">
        <v>2422</v>
      </c>
      <c r="G260" s="135" t="str">
        <f>VLOOKUP(A260,Plano_V3!$A$26:$G$764,7,0)</f>
        <v xml:space="preserve">6. Em implementação </v>
      </c>
      <c r="H260" s="135" t="s">
        <v>2327</v>
      </c>
      <c r="I260" s="485"/>
      <c r="J260" s="153" t="s">
        <v>2363</v>
      </c>
      <c r="K260" s="367" t="s">
        <v>2363</v>
      </c>
      <c r="L260" s="153"/>
      <c r="M260" s="152" t="str">
        <f>IF(VLOOKUP(A260,'Aux - pivots1'!$A:$E,3,0)=0, "",VLOOKUP(A260,'Aux - pivots1'!$A:$E,3,0))</f>
        <v/>
      </c>
      <c r="N260" s="152" t="str">
        <f>IF(VLOOKUP(A260,'Aux - pivots1'!$A:$E,4,0)=0, "",VLOOKUP(A260,'Aux - pivots1'!$A:$E,4,0))</f>
        <v/>
      </c>
      <c r="O260" s="152" t="str">
        <f>IF(VLOOKUP(A260,'Aux - pivots1'!$A:$E,5,0)=0, "",VLOOKUP(A260,'Aux - pivots1'!$A:$E,5,0))</f>
        <v/>
      </c>
      <c r="P260" s="203"/>
      <c r="Q260" s="203"/>
      <c r="R260" s="203"/>
      <c r="S260" s="328"/>
      <c r="T260" s="328"/>
      <c r="U260" s="380" t="s">
        <v>2329</v>
      </c>
      <c r="V260" s="327" t="s">
        <v>2316</v>
      </c>
    </row>
    <row r="261" spans="1:22" ht="16.399999999999999" hidden="1" customHeight="1">
      <c r="A261" s="29" t="str">
        <f t="shared" si="4"/>
        <v>modesg_param_sfics_taxon_europeianet_floor_area</v>
      </c>
      <c r="B261" s="141" t="s">
        <v>26</v>
      </c>
      <c r="C261" s="137" t="s">
        <v>181</v>
      </c>
      <c r="D261" s="133" t="s">
        <v>40</v>
      </c>
      <c r="E261" s="134" t="s">
        <v>2103</v>
      </c>
      <c r="F261" s="133" t="s">
        <v>2411</v>
      </c>
      <c r="G261" s="135" t="str">
        <f>VLOOKUP(A261,Plano_V3!$A$26:$G$764,7,0)</f>
        <v xml:space="preserve">6. Em implementação </v>
      </c>
      <c r="H261" s="135" t="s">
        <v>2327</v>
      </c>
      <c r="I261" s="485"/>
      <c r="J261" s="153" t="s">
        <v>2363</v>
      </c>
      <c r="K261" s="367" t="s">
        <v>2363</v>
      </c>
      <c r="L261" s="153"/>
      <c r="M261" s="152" t="str">
        <f>IF(VLOOKUP(A261,'Aux - pivots1'!$A:$E,3,0)=0, "",VLOOKUP(A261,'Aux - pivots1'!$A:$E,3,0))</f>
        <v/>
      </c>
      <c r="N261" s="152" t="str">
        <f>IF(VLOOKUP(A261,'Aux - pivots1'!$A:$E,4,0)=0, "",VLOOKUP(A261,'Aux - pivots1'!$A:$E,4,0))</f>
        <v/>
      </c>
      <c r="O261" s="152" t="str">
        <f>IF(VLOOKUP(A261,'Aux - pivots1'!$A:$E,5,0)=0, "",VLOOKUP(A261,'Aux - pivots1'!$A:$E,5,0))</f>
        <v/>
      </c>
      <c r="P261" s="203"/>
      <c r="Q261" s="203"/>
      <c r="R261" s="203"/>
      <c r="S261" s="328"/>
      <c r="T261" s="328"/>
      <c r="U261" s="380" t="s">
        <v>2329</v>
      </c>
      <c r="V261" s="327" t="s">
        <v>2316</v>
      </c>
    </row>
    <row r="262" spans="1:22" ht="16.399999999999999" hidden="1" customHeight="1">
      <c r="A262" s="29" t="str">
        <f t="shared" si="4"/>
        <v>modesg_param_sfics_taxon_europeianome_purpose_esg_nalinh_tax</v>
      </c>
      <c r="B262" s="141" t="s">
        <v>26</v>
      </c>
      <c r="C262" s="137" t="s">
        <v>181</v>
      </c>
      <c r="D262" s="133" t="s">
        <v>40</v>
      </c>
      <c r="E262" s="134" t="s">
        <v>2103</v>
      </c>
      <c r="F262" s="133" t="s">
        <v>2066</v>
      </c>
      <c r="G262" s="135" t="str">
        <f>VLOOKUP(A262,Plano_V3!$A$26:$G$764,7,0)</f>
        <v xml:space="preserve">6. Em implementação </v>
      </c>
      <c r="H262" s="135" t="s">
        <v>2327</v>
      </c>
      <c r="I262" s="485"/>
      <c r="J262" s="153" t="s">
        <v>2363</v>
      </c>
      <c r="K262" s="367" t="s">
        <v>2363</v>
      </c>
      <c r="L262" s="153"/>
      <c r="M262" s="152" t="str">
        <f>IF(VLOOKUP(A262,'Aux - pivots1'!$A:$E,3,0)=0, "",VLOOKUP(A262,'Aux - pivots1'!$A:$E,3,0))</f>
        <v/>
      </c>
      <c r="N262" s="152" t="str">
        <f>IF(VLOOKUP(A262,'Aux - pivots1'!$A:$E,4,0)=0, "",VLOOKUP(A262,'Aux - pivots1'!$A:$E,4,0))</f>
        <v/>
      </c>
      <c r="O262" s="152" t="str">
        <f>IF(VLOOKUP(A262,'Aux - pivots1'!$A:$E,5,0)=0, "",VLOOKUP(A262,'Aux - pivots1'!$A:$E,5,0))</f>
        <v/>
      </c>
      <c r="P262" s="203"/>
      <c r="Q262" s="203"/>
      <c r="R262" s="203"/>
      <c r="S262" s="328"/>
      <c r="T262" s="328"/>
      <c r="U262" s="380" t="s">
        <v>2387</v>
      </c>
      <c r="V262" s="327" t="s">
        <v>2316</v>
      </c>
    </row>
    <row r="263" spans="1:22" ht="16.399999999999999" hidden="1" customHeight="1">
      <c r="A263" s="29" t="str">
        <f t="shared" si="4"/>
        <v>modesg_param_sfics_taxon_europeianome_purpose_esg_alinh_tax</v>
      </c>
      <c r="B263" s="141" t="s">
        <v>26</v>
      </c>
      <c r="C263" s="137" t="s">
        <v>181</v>
      </c>
      <c r="D263" s="133" t="s">
        <v>40</v>
      </c>
      <c r="E263" s="134" t="s">
        <v>2103</v>
      </c>
      <c r="F263" s="133" t="s">
        <v>2065</v>
      </c>
      <c r="G263" s="135" t="str">
        <f>VLOOKUP(A263,Plano_V3!$A$26:$G$764,7,0)</f>
        <v xml:space="preserve">6. Em implementação </v>
      </c>
      <c r="H263" s="135" t="s">
        <v>2327</v>
      </c>
      <c r="I263" s="485"/>
      <c r="J263" s="153" t="s">
        <v>2363</v>
      </c>
      <c r="K263" s="367" t="s">
        <v>2363</v>
      </c>
      <c r="L263" s="153"/>
      <c r="M263" s="152" t="str">
        <f>IF(VLOOKUP(A263,'Aux - pivots1'!$A:$E,3,0)=0, "",VLOOKUP(A263,'Aux - pivots1'!$A:$E,3,0))</f>
        <v/>
      </c>
      <c r="N263" s="152" t="str">
        <f>IF(VLOOKUP(A263,'Aux - pivots1'!$A:$E,4,0)=0, "",VLOOKUP(A263,'Aux - pivots1'!$A:$E,4,0))</f>
        <v/>
      </c>
      <c r="O263" s="152" t="str">
        <f>IF(VLOOKUP(A263,'Aux - pivots1'!$A:$E,5,0)=0, "",VLOOKUP(A263,'Aux - pivots1'!$A:$E,5,0))</f>
        <v/>
      </c>
      <c r="P263" s="203"/>
      <c r="Q263" s="203"/>
      <c r="R263" s="203"/>
      <c r="S263" s="328"/>
      <c r="T263" s="328"/>
      <c r="U263" s="380" t="s">
        <v>2331</v>
      </c>
      <c r="V263" s="327" t="s">
        <v>2316</v>
      </c>
    </row>
    <row r="264" spans="1:22" ht="16.399999999999999" hidden="1" customHeight="1">
      <c r="A264" s="29" t="str">
        <f t="shared" si="4"/>
        <v>modesg_param_sfics_taxon_europeianome_general_specific_purpose</v>
      </c>
      <c r="B264" s="141" t="s">
        <v>26</v>
      </c>
      <c r="C264" s="137" t="s">
        <v>181</v>
      </c>
      <c r="D264" s="133" t="s">
        <v>40</v>
      </c>
      <c r="E264" s="134" t="s">
        <v>2103</v>
      </c>
      <c r="F264" s="133" t="s">
        <v>204</v>
      </c>
      <c r="G264" s="135" t="str">
        <f>VLOOKUP(A264,Plano_V3!$A$26:$G$764,7,0)</f>
        <v xml:space="preserve">6. Em implementação </v>
      </c>
      <c r="H264" s="135" t="s">
        <v>2327</v>
      </c>
      <c r="I264" s="485"/>
      <c r="J264" s="153" t="s">
        <v>2363</v>
      </c>
      <c r="K264" s="367" t="s">
        <v>2363</v>
      </c>
      <c r="L264" s="153"/>
      <c r="M264" s="152" t="str">
        <f>IF(VLOOKUP(A264,'Aux - pivots1'!$A:$E,3,0)=0, "",VLOOKUP(A264,'Aux - pivots1'!$A:$E,3,0))</f>
        <v/>
      </c>
      <c r="N264" s="152" t="str">
        <f>IF(VLOOKUP(A264,'Aux - pivots1'!$A:$E,4,0)=0, "",VLOOKUP(A264,'Aux - pivots1'!$A:$E,4,0))</f>
        <v/>
      </c>
      <c r="O264" s="152" t="str">
        <f>IF(VLOOKUP(A264,'Aux - pivots1'!$A:$E,5,0)=0, "",VLOOKUP(A264,'Aux - pivots1'!$A:$E,5,0))</f>
        <v/>
      </c>
      <c r="P264" s="203"/>
      <c r="Q264" s="203"/>
      <c r="R264" s="203"/>
      <c r="S264" s="328"/>
      <c r="T264" s="328"/>
      <c r="U264" s="380" t="s">
        <v>2329</v>
      </c>
      <c r="V264" s="327" t="s">
        <v>2316</v>
      </c>
    </row>
    <row r="265" spans="1:22" ht="16.399999999999999" hidden="1" customHeight="1">
      <c r="A265" s="29" t="str">
        <f t="shared" si="4"/>
        <v>modesg_param_sfics_taxon_europeianome_specific_eligible</v>
      </c>
      <c r="B265" s="141" t="s">
        <v>26</v>
      </c>
      <c r="C265" s="137" t="s">
        <v>181</v>
      </c>
      <c r="D265" s="133" t="s">
        <v>40</v>
      </c>
      <c r="E265" s="134" t="s">
        <v>2103</v>
      </c>
      <c r="F265" s="133" t="s">
        <v>206</v>
      </c>
      <c r="G265" s="135" t="str">
        <f>VLOOKUP(A265,Plano_V3!$A$26:$G$764,7,0)</f>
        <v xml:space="preserve">6. Em implementação </v>
      </c>
      <c r="H265" s="135" t="s">
        <v>2327</v>
      </c>
      <c r="I265" s="485"/>
      <c r="J265" s="153" t="s">
        <v>2363</v>
      </c>
      <c r="K265" s="367" t="s">
        <v>2363</v>
      </c>
      <c r="L265" s="153"/>
      <c r="M265" s="152" t="str">
        <f>IF(VLOOKUP(A265,'Aux - pivots1'!$A:$E,3,0)=0, "",VLOOKUP(A265,'Aux - pivots1'!$A:$E,3,0))</f>
        <v/>
      </c>
      <c r="N265" s="152" t="str">
        <f>IF(VLOOKUP(A265,'Aux - pivots1'!$A:$E,4,0)=0, "",VLOOKUP(A265,'Aux - pivots1'!$A:$E,4,0))</f>
        <v/>
      </c>
      <c r="O265" s="152" t="str">
        <f>IF(VLOOKUP(A265,'Aux - pivots1'!$A:$E,5,0)=0, "",VLOOKUP(A265,'Aux - pivots1'!$A:$E,5,0))</f>
        <v/>
      </c>
      <c r="P265" s="203"/>
      <c r="Q265" s="203"/>
      <c r="R265" s="203"/>
      <c r="S265" s="328"/>
      <c r="T265" s="328"/>
      <c r="U265" s="380" t="s">
        <v>2329</v>
      </c>
      <c r="V265" s="327" t="s">
        <v>2316</v>
      </c>
    </row>
    <row r="266" spans="1:22" ht="16.399999999999999" hidden="1" customHeight="1">
      <c r="A266" s="29" t="str">
        <f t="shared" si="4"/>
        <v>modesg_param_sfics_taxon_europeianome_specific_sustainable</v>
      </c>
      <c r="B266" s="141" t="s">
        <v>26</v>
      </c>
      <c r="C266" s="137" t="s">
        <v>181</v>
      </c>
      <c r="D266" s="133" t="s">
        <v>40</v>
      </c>
      <c r="E266" s="134" t="s">
        <v>2103</v>
      </c>
      <c r="F266" s="474" t="s">
        <v>207</v>
      </c>
      <c r="G266" s="135" t="str">
        <f>VLOOKUP(A266,Plano_V3!$A$26:$G$764,7,0)</f>
        <v xml:space="preserve">6. Em implementação </v>
      </c>
      <c r="H266" s="135" t="s">
        <v>2327</v>
      </c>
      <c r="I266" s="485"/>
      <c r="J266" s="153" t="s">
        <v>2363</v>
      </c>
      <c r="K266" s="367" t="s">
        <v>2363</v>
      </c>
      <c r="L266" s="153"/>
      <c r="M266" s="152" t="str">
        <f>IF(VLOOKUP(A266,'Aux - pivots1'!$A:$E,3,0)=0, "",VLOOKUP(A266,'Aux - pivots1'!$A:$E,3,0))</f>
        <v/>
      </c>
      <c r="N266" s="152" t="str">
        <f>IF(VLOOKUP(A266,'Aux - pivots1'!$A:$E,4,0)=0, "",VLOOKUP(A266,'Aux - pivots1'!$A:$E,4,0))</f>
        <v/>
      </c>
      <c r="O266" s="152" t="str">
        <f>IF(VLOOKUP(A266,'Aux - pivots1'!$A:$E,5,0)=0, "",VLOOKUP(A266,'Aux - pivots1'!$A:$E,5,0))</f>
        <v/>
      </c>
      <c r="P266" s="203"/>
      <c r="Q266" s="203"/>
      <c r="R266" s="203"/>
      <c r="S266" s="328"/>
      <c r="T266" s="328"/>
      <c r="U266" s="380" t="s">
        <v>2329</v>
      </c>
      <c r="V266" s="327" t="s">
        <v>2316</v>
      </c>
    </row>
    <row r="267" spans="1:22" ht="16.399999999999999" hidden="1" customHeight="1">
      <c r="A267" s="29" t="str">
        <f t="shared" si="4"/>
        <v>modesg_inp_emss_vclsn.a.</v>
      </c>
      <c r="B267" s="141" t="s">
        <v>26</v>
      </c>
      <c r="C267" s="137" t="s">
        <v>181</v>
      </c>
      <c r="D267" s="133" t="s">
        <v>36</v>
      </c>
      <c r="E267" s="134" t="s">
        <v>212</v>
      </c>
      <c r="F267" s="133" t="s">
        <v>38</v>
      </c>
      <c r="G267" s="135" t="str">
        <f>VLOOKUP(A267,Plano_V3!$A$26:$G$764,7,0)</f>
        <v>1. Concluído</v>
      </c>
      <c r="H267" s="135" t="s">
        <v>612</v>
      </c>
      <c r="I267" s="485"/>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3"/>
      <c r="Q267" s="203"/>
      <c r="R267" s="203"/>
      <c r="S267" s="328"/>
      <c r="T267" s="328"/>
      <c r="U267" s="380" t="s">
        <v>2329</v>
      </c>
      <c r="V267" s="327"/>
    </row>
    <row r="268" spans="1:22" ht="16.399999999999999" hidden="1" customHeight="1">
      <c r="A268" s="29" t="str">
        <f t="shared" si="4"/>
        <v>modesg_inp_km_medios_emss_vclsn.a.</v>
      </c>
      <c r="B268" s="141" t="s">
        <v>26</v>
      </c>
      <c r="C268" s="137" t="s">
        <v>181</v>
      </c>
      <c r="D268" s="133" t="s">
        <v>36</v>
      </c>
      <c r="E268" s="134" t="s">
        <v>213</v>
      </c>
      <c r="F268" s="133" t="s">
        <v>38</v>
      </c>
      <c r="G268" s="135" t="str">
        <f>VLOOKUP(A268,Plano_V3!$A$26:$G$764,7,0)</f>
        <v>1. Concluído</v>
      </c>
      <c r="H268" s="135" t="s">
        <v>612</v>
      </c>
      <c r="I268" s="485"/>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3"/>
      <c r="Q268" s="203"/>
      <c r="R268" s="203"/>
      <c r="S268" s="328"/>
      <c r="T268" s="328"/>
      <c r="U268" s="380" t="s">
        <v>2329</v>
      </c>
      <c r="V268" s="327"/>
    </row>
    <row r="269" spans="1:22" ht="16.399999999999999" hidden="1" customHeight="1">
      <c r="A269" s="29" t="str">
        <f t="shared" si="4"/>
        <v>modesg_inp_empr_excl_parisn.a.</v>
      </c>
      <c r="B269" s="141" t="s">
        <v>26</v>
      </c>
      <c r="C269" s="137" t="s">
        <v>181</v>
      </c>
      <c r="D269" s="133" t="s">
        <v>36</v>
      </c>
      <c r="E269" s="134" t="s">
        <v>214</v>
      </c>
      <c r="F269" s="133" t="s">
        <v>38</v>
      </c>
      <c r="G269" s="135" t="str">
        <f>VLOOKUP(A269,Plano_V3!$A$26:$G$764,7,0)</f>
        <v>1. Concluído</v>
      </c>
      <c r="H269" s="135" t="s">
        <v>612</v>
      </c>
      <c r="I269" s="485"/>
      <c r="J269" s="153"/>
      <c r="K269" s="153"/>
      <c r="L269" s="153"/>
      <c r="M269" s="152" t="str">
        <f>IF(VLOOKUP(A269,'Aux - pivots1'!$A:$E,3,0)=0, "",VLOOKUP(A269,'Aux - pivots1'!$A:$E,3,0))</f>
        <v/>
      </c>
      <c r="N269" s="152" t="str">
        <f>IF(VLOOKUP(A269,'Aux - pivots1'!$A:$E,4,0)=0, "",VLOOKUP(A269,'Aux - pivots1'!$A:$E,4,0))</f>
        <v/>
      </c>
      <c r="O269" s="152" t="str">
        <f>IF(VLOOKUP(A269,'Aux - pivots1'!$A:$E,5,0)=0, "",VLOOKUP(A269,'Aux - pivots1'!$A:$E,5,0))</f>
        <v/>
      </c>
      <c r="P269" s="203"/>
      <c r="Q269" s="203"/>
      <c r="R269" s="203"/>
      <c r="S269" s="328"/>
      <c r="T269" s="328"/>
      <c r="U269" s="380" t="s">
        <v>2329</v>
      </c>
      <c r="V269" s="327"/>
    </row>
    <row r="270" spans="1:22" ht="16.399999999999999" hidden="1" customHeight="1">
      <c r="A270" s="29" t="str">
        <f t="shared" si="4"/>
        <v>modesg_inp_nfrd_alinhamento_taxn.a.</v>
      </c>
      <c r="B270" s="141" t="s">
        <v>26</v>
      </c>
      <c r="C270" s="137" t="s">
        <v>181</v>
      </c>
      <c r="D270" s="133" t="s">
        <v>36</v>
      </c>
      <c r="E270" s="134" t="s">
        <v>215</v>
      </c>
      <c r="F270" s="133" t="s">
        <v>38</v>
      </c>
      <c r="G270" s="135" t="str">
        <f>VLOOKUP(A270,Plano_V3!$A$26:$G$764,7,0)</f>
        <v>1. Concluído</v>
      </c>
      <c r="H270" s="135" t="s">
        <v>612</v>
      </c>
      <c r="I270" s="485"/>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3"/>
      <c r="Q270" s="203"/>
      <c r="R270" s="203"/>
      <c r="S270" s="328"/>
      <c r="T270" s="328"/>
      <c r="U270" s="380" t="s">
        <v>2329</v>
      </c>
      <c r="V270" s="327"/>
    </row>
    <row r="271" spans="1:22" ht="16.399999999999999" hidden="1" customHeight="1">
      <c r="A271" s="29" t="str">
        <f t="shared" si="4"/>
        <v>modesg_inp_risco_fisicon.a.</v>
      </c>
      <c r="B271" s="141" t="s">
        <v>26</v>
      </c>
      <c r="C271" s="137" t="s">
        <v>181</v>
      </c>
      <c r="D271" s="133" t="s">
        <v>36</v>
      </c>
      <c r="E271" s="134" t="s">
        <v>216</v>
      </c>
      <c r="F271" s="133" t="s">
        <v>38</v>
      </c>
      <c r="G271" s="135" t="str">
        <f>VLOOKUP(A271,Plano_V3!$A$26:$G$764,7,0)</f>
        <v>1. Concluído</v>
      </c>
      <c r="H271" s="135" t="s">
        <v>612</v>
      </c>
      <c r="I271" s="485"/>
      <c r="J271" s="153"/>
      <c r="K271" s="153"/>
      <c r="L271" s="153"/>
      <c r="M271" s="152" t="str">
        <f>IF(VLOOKUP(A271,'Aux - pivots1'!$A:$E,3,0)=0, "",VLOOKUP(A271,'Aux - pivots1'!$A:$E,3,0))</f>
        <v/>
      </c>
      <c r="N271" s="152" t="str">
        <f>IF(VLOOKUP(A271,'Aux - pivots1'!$A:$E,4,0)=0, "",VLOOKUP(A271,'Aux - pivots1'!$A:$E,4,0))</f>
        <v/>
      </c>
      <c r="O271" s="152" t="str">
        <f>IF(VLOOKUP(A271,'Aux - pivots1'!$A:$E,5,0)=0, "",VLOOKUP(A271,'Aux - pivots1'!$A:$E,5,0))</f>
        <v/>
      </c>
      <c r="P271" s="203"/>
      <c r="Q271" s="203"/>
      <c r="R271" s="203"/>
      <c r="S271" s="328"/>
      <c r="T271" s="328"/>
      <c r="U271" s="380" t="s">
        <v>2329</v>
      </c>
      <c r="V271" s="327"/>
    </row>
    <row r="272" spans="1:22" ht="16.399999999999999" hidden="1" customHeight="1">
      <c r="A272" s="29" t="str">
        <f t="shared" si="4"/>
        <v>modesg_inp_emss_scibn.a.</v>
      </c>
      <c r="B272" s="141" t="s">
        <v>26</v>
      </c>
      <c r="C272" s="137" t="s">
        <v>181</v>
      </c>
      <c r="D272" s="133" t="s">
        <v>36</v>
      </c>
      <c r="E272" s="134" t="s">
        <v>217</v>
      </c>
      <c r="F272" s="133" t="s">
        <v>38</v>
      </c>
      <c r="G272" s="135" t="str">
        <f>VLOOKUP(A272,Plano_V3!$A$26:$G$764,7,0)</f>
        <v>1. Concluído</v>
      </c>
      <c r="H272" s="135" t="s">
        <v>612</v>
      </c>
      <c r="I272" s="485"/>
      <c r="J272" s="153"/>
      <c r="K272" s="153"/>
      <c r="L272" s="153"/>
      <c r="M272" s="152" t="str">
        <f>IF(VLOOKUP(A272,'Aux - pivots1'!$A:$E,3,0)=0, "",VLOOKUP(A272,'Aux - pivots1'!$A:$E,3,0))</f>
        <v/>
      </c>
      <c r="N272" s="152" t="str">
        <f>IF(VLOOKUP(A272,'Aux - pivots1'!$A:$E,4,0)=0, "",VLOOKUP(A272,'Aux - pivots1'!$A:$E,4,0))</f>
        <v/>
      </c>
      <c r="O272" s="152" t="str">
        <f>IF(VLOOKUP(A272,'Aux - pivots1'!$A:$E,5,0)=0, "",VLOOKUP(A272,'Aux - pivots1'!$A:$E,5,0))</f>
        <v/>
      </c>
      <c r="P272" s="203"/>
      <c r="Q272" s="203"/>
      <c r="R272" s="203"/>
      <c r="S272" s="328"/>
      <c r="T272" s="328"/>
      <c r="U272" s="380" t="s">
        <v>2329</v>
      </c>
      <c r="V272" s="327"/>
    </row>
    <row r="273" spans="1:22" ht="16.399999999999999" hidden="1" customHeight="1">
      <c r="A273" s="29" t="str">
        <f t="shared" ref="A273:A336" si="5">E273&amp;F273</f>
        <v>modesg_inp_emss_nacen.a.</v>
      </c>
      <c r="B273" s="141" t="s">
        <v>26</v>
      </c>
      <c r="C273" s="137" t="s">
        <v>181</v>
      </c>
      <c r="D273" s="133" t="s">
        <v>36</v>
      </c>
      <c r="E273" s="134" t="s">
        <v>218</v>
      </c>
      <c r="F273" s="133" t="s">
        <v>38</v>
      </c>
      <c r="G273" s="135" t="str">
        <f>VLOOKUP(A273,Plano_V3!$A$26:$G$764,7,0)</f>
        <v>1. Concluído</v>
      </c>
      <c r="H273" s="135" t="s">
        <v>612</v>
      </c>
      <c r="I273" s="485"/>
      <c r="J273" s="142"/>
      <c r="K273" s="142"/>
      <c r="L273" s="142" t="s">
        <v>2363</v>
      </c>
      <c r="M273" s="152" t="str">
        <f>IF(VLOOKUP(A273,'Aux - pivots1'!$A:$E,3,0)=0, "",VLOOKUP(A273,'Aux - pivots1'!$A:$E,3,0))</f>
        <v/>
      </c>
      <c r="N273" s="152" t="str">
        <f>IF(VLOOKUP(A273,'Aux - pivots1'!$A:$E,4,0)=0, "",VLOOKUP(A273,'Aux - pivots1'!$A:$E,4,0))</f>
        <v/>
      </c>
      <c r="O273" s="152" t="str">
        <f>IF(VLOOKUP(A273,'Aux - pivots1'!$A:$E,5,0)=0, "",VLOOKUP(A273,'Aux - pivots1'!$A:$E,5,0))</f>
        <v/>
      </c>
      <c r="P273" s="203"/>
      <c r="Q273" s="203"/>
      <c r="R273" s="203"/>
      <c r="S273" s="328"/>
      <c r="T273" s="328"/>
      <c r="U273" s="380" t="s">
        <v>2329</v>
      </c>
      <c r="V273" s="327"/>
    </row>
    <row r="274" spans="1:22" ht="16.399999999999999" hidden="1" customHeight="1">
      <c r="A274" s="29" t="str">
        <f t="shared" si="5"/>
        <v>modesg_inp_emss_bens_imoveisn.a.</v>
      </c>
      <c r="B274" s="141" t="s">
        <v>26</v>
      </c>
      <c r="C274" s="137" t="s">
        <v>181</v>
      </c>
      <c r="D274" s="133" t="s">
        <v>36</v>
      </c>
      <c r="E274" s="134" t="s">
        <v>219</v>
      </c>
      <c r="F274" s="133" t="s">
        <v>38</v>
      </c>
      <c r="G274" s="135" t="str">
        <f>VLOOKUP(A274,Plano_V3!$A$26:$G$764,7,0)</f>
        <v>1. Concluído</v>
      </c>
      <c r="H274" s="135" t="s">
        <v>612</v>
      </c>
      <c r="I274" s="485"/>
      <c r="J274" s="142"/>
      <c r="K274" s="142"/>
      <c r="L274" s="142"/>
      <c r="M274" s="152" t="str">
        <f>IF(VLOOKUP(A274,'Aux - pivots1'!$A:$E,3,0)=0, "",VLOOKUP(A274,'Aux - pivots1'!$A:$E,3,0))</f>
        <v/>
      </c>
      <c r="N274" s="152" t="str">
        <f>IF(VLOOKUP(A274,'Aux - pivots1'!$A:$E,4,0)=0, "",VLOOKUP(A274,'Aux - pivots1'!$A:$E,4,0))</f>
        <v/>
      </c>
      <c r="O274" s="152" t="str">
        <f>IF(VLOOKUP(A274,'Aux - pivots1'!$A:$E,5,0)=0, "",VLOOKUP(A274,'Aux - pivots1'!$A:$E,5,0))</f>
        <v/>
      </c>
      <c r="P274" s="203"/>
      <c r="Q274" s="203"/>
      <c r="R274" s="203"/>
      <c r="S274" s="328"/>
      <c r="T274" s="328"/>
      <c r="U274" s="380" t="s">
        <v>2329</v>
      </c>
      <c r="V274" s="327"/>
    </row>
    <row r="275" spans="1:22" ht="16.399999999999999" hidden="1" customHeight="1">
      <c r="A275" s="29" t="str">
        <f t="shared" si="5"/>
        <v>modesg_inp_emss_vclsref_date</v>
      </c>
      <c r="B275" s="141" t="s">
        <v>26</v>
      </c>
      <c r="C275" s="137" t="s">
        <v>181</v>
      </c>
      <c r="D275" s="133" t="s">
        <v>40</v>
      </c>
      <c r="E275" s="134" t="s">
        <v>212</v>
      </c>
      <c r="F275" s="133" t="s">
        <v>208</v>
      </c>
      <c r="G275" s="135" t="str">
        <f>VLOOKUP(A275,Plano_V3!$A$26:$G$764,7,0)</f>
        <v>1. Concluído</v>
      </c>
      <c r="H275" s="135" t="s">
        <v>612</v>
      </c>
      <c r="I275" s="485"/>
      <c r="J275" s="142"/>
      <c r="K275" s="142"/>
      <c r="L275" s="142"/>
      <c r="M275" s="152" t="str">
        <f>IF(VLOOKUP(A275,'Aux - pivots1'!$A:$E,3,0)=0, "",VLOOKUP(A275,'Aux - pivots1'!$A:$E,3,0))</f>
        <v/>
      </c>
      <c r="N275" s="152" t="str">
        <f>IF(VLOOKUP(A275,'Aux - pivots1'!$A:$E,4,0)=0, "",VLOOKUP(A275,'Aux - pivots1'!$A:$E,4,0))</f>
        <v/>
      </c>
      <c r="O275" s="152" t="str">
        <f>IF(VLOOKUP(A275,'Aux - pivots1'!$A:$E,5,0)=0, "",VLOOKUP(A275,'Aux - pivots1'!$A:$E,5,0))</f>
        <v/>
      </c>
      <c r="P275" s="203"/>
      <c r="Q275" s="203"/>
      <c r="R275" s="203"/>
      <c r="S275" s="328"/>
      <c r="T275" s="328"/>
      <c r="U275" s="380" t="s">
        <v>2329</v>
      </c>
      <c r="V275" s="327"/>
    </row>
    <row r="276" spans="1:22" ht="16.399999999999999" hidden="1" customHeight="1">
      <c r="A276" s="29" t="str">
        <f t="shared" si="5"/>
        <v>modesg_inp_emss_vclsnome_regiao</v>
      </c>
      <c r="B276" s="141" t="s">
        <v>26</v>
      </c>
      <c r="C276" s="137" t="s">
        <v>181</v>
      </c>
      <c r="D276" s="133" t="s">
        <v>40</v>
      </c>
      <c r="E276" s="134" t="s">
        <v>212</v>
      </c>
      <c r="F276" s="133" t="s">
        <v>220</v>
      </c>
      <c r="G276" s="135" t="str">
        <f>VLOOKUP(A276,Plano_V3!$A$26:$G$764,7,0)</f>
        <v>1. Concluído</v>
      </c>
      <c r="H276" s="135" t="s">
        <v>612</v>
      </c>
      <c r="I276" s="485"/>
      <c r="J276" s="142"/>
      <c r="K276" s="142"/>
      <c r="L276" s="142"/>
      <c r="M276" s="152" t="str">
        <f>IF(VLOOKUP(A276,'Aux - pivots1'!$A:$E,3,0)=0, "",VLOOKUP(A276,'Aux - pivots1'!$A:$E,3,0))</f>
        <v/>
      </c>
      <c r="N276" s="152" t="str">
        <f>IF(VLOOKUP(A276,'Aux - pivots1'!$A:$E,4,0)=0, "",VLOOKUP(A276,'Aux - pivots1'!$A:$E,4,0))</f>
        <v/>
      </c>
      <c r="O276" s="152" t="str">
        <f>IF(VLOOKUP(A276,'Aux - pivots1'!$A:$E,5,0)=0, "",VLOOKUP(A276,'Aux - pivots1'!$A:$E,5,0))</f>
        <v/>
      </c>
      <c r="P276" s="203"/>
      <c r="Q276" s="203"/>
      <c r="R276" s="203"/>
      <c r="S276" s="328"/>
      <c r="T276" s="328"/>
      <c r="U276" s="380" t="s">
        <v>2329</v>
      </c>
      <c r="V276" s="327"/>
    </row>
    <row r="277" spans="1:22" ht="16.399999999999999" hidden="1" customHeight="1">
      <c r="A277" s="29" t="str">
        <f t="shared" si="5"/>
        <v>modesg_inp_emss_vclsnome_pais</v>
      </c>
      <c r="B277" s="141" t="s">
        <v>26</v>
      </c>
      <c r="C277" s="137" t="s">
        <v>181</v>
      </c>
      <c r="D277" s="133" t="s">
        <v>40</v>
      </c>
      <c r="E277" s="134" t="s">
        <v>212</v>
      </c>
      <c r="F277" s="133" t="s">
        <v>221</v>
      </c>
      <c r="G277" s="135" t="str">
        <f>VLOOKUP(A277,Plano_V3!$A$26:$G$764,7,0)</f>
        <v>1. Concluído</v>
      </c>
      <c r="H277" s="135" t="s">
        <v>612</v>
      </c>
      <c r="I277" s="485"/>
      <c r="J277" s="142"/>
      <c r="K277" s="142"/>
      <c r="L277" s="142"/>
      <c r="M277" s="152" t="str">
        <f>IF(VLOOKUP(A277,'Aux - pivots1'!$A:$E,3,0)=0, "",VLOOKUP(A277,'Aux - pivots1'!$A:$E,3,0))</f>
        <v/>
      </c>
      <c r="N277" s="152" t="str">
        <f>IF(VLOOKUP(A277,'Aux - pivots1'!$A:$E,4,0)=0, "",VLOOKUP(A277,'Aux - pivots1'!$A:$E,4,0))</f>
        <v/>
      </c>
      <c r="O277" s="152" t="str">
        <f>IF(VLOOKUP(A277,'Aux - pivots1'!$A:$E,5,0)=0, "",VLOOKUP(A277,'Aux - pivots1'!$A:$E,5,0))</f>
        <v/>
      </c>
      <c r="P277" s="203"/>
      <c r="Q277" s="203"/>
      <c r="R277" s="203"/>
      <c r="S277" s="328"/>
      <c r="T277" s="328"/>
      <c r="U277" s="380" t="s">
        <v>2329</v>
      </c>
      <c r="V277" s="327"/>
    </row>
    <row r="278" spans="1:22" ht="16.399999999999999" hidden="1" customHeight="1">
      <c r="A278" s="29" t="str">
        <f t="shared" si="5"/>
        <v>modesg_inp_emss_vclsnome_estado</v>
      </c>
      <c r="B278" s="141" t="s">
        <v>26</v>
      </c>
      <c r="C278" s="137" t="s">
        <v>181</v>
      </c>
      <c r="D278" s="133" t="s">
        <v>40</v>
      </c>
      <c r="E278" s="134" t="s">
        <v>212</v>
      </c>
      <c r="F278" s="133" t="s">
        <v>222</v>
      </c>
      <c r="G278" s="135" t="str">
        <f>VLOOKUP(A278,Plano_V3!$A$26:$G$764,7,0)</f>
        <v>1. Concluído</v>
      </c>
      <c r="H278" s="135" t="s">
        <v>612</v>
      </c>
      <c r="I278" s="485"/>
      <c r="J278" s="142"/>
      <c r="K278" s="142"/>
      <c r="L278" s="142"/>
      <c r="M278" s="152" t="str">
        <f>IF(VLOOKUP(A278,'Aux - pivots1'!$A:$E,3,0)=0, "",VLOOKUP(A278,'Aux - pivots1'!$A:$E,3,0))</f>
        <v/>
      </c>
      <c r="N278" s="152" t="str">
        <f>IF(VLOOKUP(A278,'Aux - pivots1'!$A:$E,4,0)=0, "",VLOOKUP(A278,'Aux - pivots1'!$A:$E,4,0))</f>
        <v/>
      </c>
      <c r="O278" s="152" t="str">
        <f>IF(VLOOKUP(A278,'Aux - pivots1'!$A:$E,5,0)=0, "",VLOOKUP(A278,'Aux - pivots1'!$A:$E,5,0))</f>
        <v/>
      </c>
      <c r="P278" s="203"/>
      <c r="Q278" s="203"/>
      <c r="R278" s="203"/>
      <c r="S278" s="328"/>
      <c r="T278" s="328"/>
      <c r="U278" s="380" t="s">
        <v>2329</v>
      </c>
      <c r="V278" s="327"/>
    </row>
    <row r="279" spans="1:22" ht="16.399999999999999" hidden="1" customHeight="1">
      <c r="A279" s="29" t="str">
        <f t="shared" si="5"/>
        <v>modesg_inp_emss_vclstipo_veiculo</v>
      </c>
      <c r="B279" s="141" t="s">
        <v>26</v>
      </c>
      <c r="C279" s="137" t="s">
        <v>181</v>
      </c>
      <c r="D279" s="133" t="s">
        <v>40</v>
      </c>
      <c r="E279" s="134" t="s">
        <v>212</v>
      </c>
      <c r="F279" s="133" t="s">
        <v>223</v>
      </c>
      <c r="G279" s="135" t="str">
        <f>VLOOKUP(A279,Plano_V3!$A$26:$G$764,7,0)</f>
        <v>1. Concluído</v>
      </c>
      <c r="H279" s="135" t="s">
        <v>612</v>
      </c>
      <c r="I279" s="485"/>
      <c r="J279" s="142"/>
      <c r="K279" s="142"/>
      <c r="L279" s="142"/>
      <c r="M279" s="152" t="str">
        <f>IF(VLOOKUP(A279,'Aux - pivots1'!$A:$E,3,0)=0, "",VLOOKUP(A279,'Aux - pivots1'!$A:$E,3,0))</f>
        <v/>
      </c>
      <c r="N279" s="152" t="str">
        <f>IF(VLOOKUP(A279,'Aux - pivots1'!$A:$E,4,0)=0, "",VLOOKUP(A279,'Aux - pivots1'!$A:$E,4,0))</f>
        <v/>
      </c>
      <c r="O279" s="152" t="str">
        <f>IF(VLOOKUP(A279,'Aux - pivots1'!$A:$E,5,0)=0, "",VLOOKUP(A279,'Aux - pivots1'!$A:$E,5,0))</f>
        <v/>
      </c>
      <c r="P279" s="203"/>
      <c r="Q279" s="203"/>
      <c r="R279" s="203"/>
      <c r="S279" s="328"/>
      <c r="T279" s="328"/>
      <c r="U279" s="380" t="s">
        <v>2329</v>
      </c>
      <c r="V279" s="327"/>
    </row>
    <row r="280" spans="1:22" ht="16.399999999999999" hidden="1" customHeight="1">
      <c r="A280" s="29" t="str">
        <f t="shared" si="5"/>
        <v>modesg_inp_emss_vclstipo_motor</v>
      </c>
      <c r="B280" s="141" t="s">
        <v>26</v>
      </c>
      <c r="C280" s="137" t="s">
        <v>181</v>
      </c>
      <c r="D280" s="133" t="s">
        <v>40</v>
      </c>
      <c r="E280" s="134" t="s">
        <v>212</v>
      </c>
      <c r="F280" s="133" t="s">
        <v>224</v>
      </c>
      <c r="G280" s="135" t="str">
        <f>VLOOKUP(A280,Plano_V3!$A$26:$G$764,7,0)</f>
        <v>1. Concluído</v>
      </c>
      <c r="H280" s="135" t="s">
        <v>612</v>
      </c>
      <c r="I280" s="485"/>
      <c r="J280" s="142"/>
      <c r="K280" s="142"/>
      <c r="L280" s="142"/>
      <c r="M280" s="152" t="str">
        <f>IF(VLOOKUP(A280,'Aux - pivots1'!$A:$E,3,0)=0, "",VLOOKUP(A280,'Aux - pivots1'!$A:$E,3,0))</f>
        <v/>
      </c>
      <c r="N280" s="152" t="str">
        <f>IF(VLOOKUP(A280,'Aux - pivots1'!$A:$E,4,0)=0, "",VLOOKUP(A280,'Aux - pivots1'!$A:$E,4,0))</f>
        <v/>
      </c>
      <c r="O280" s="152" t="str">
        <f>IF(VLOOKUP(A280,'Aux - pivots1'!$A:$E,5,0)=0, "",VLOOKUP(A280,'Aux - pivots1'!$A:$E,5,0))</f>
        <v/>
      </c>
      <c r="P280" s="203"/>
      <c r="Q280" s="203"/>
      <c r="R280" s="203"/>
      <c r="S280" s="328"/>
      <c r="T280" s="328"/>
      <c r="U280" s="380" t="s">
        <v>2329</v>
      </c>
      <c r="V280" s="327"/>
    </row>
    <row r="281" spans="1:22" ht="16.399999999999999" hidden="1" customHeight="1">
      <c r="A281" s="29" t="str">
        <f t="shared" si="5"/>
        <v>modesg_inp_emss_vclsmarca</v>
      </c>
      <c r="B281" s="141" t="s">
        <v>26</v>
      </c>
      <c r="C281" s="137" t="s">
        <v>181</v>
      </c>
      <c r="D281" s="133" t="s">
        <v>40</v>
      </c>
      <c r="E281" s="134" t="s">
        <v>212</v>
      </c>
      <c r="F281" s="133" t="s">
        <v>225</v>
      </c>
      <c r="G281" s="135" t="str">
        <f>VLOOKUP(A281,Plano_V3!$A$26:$G$764,7,0)</f>
        <v>1. Concluído</v>
      </c>
      <c r="H281" s="135" t="s">
        <v>612</v>
      </c>
      <c r="I281" s="485"/>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3"/>
      <c r="Q281" s="203"/>
      <c r="R281" s="203"/>
      <c r="S281" s="328"/>
      <c r="T281" s="328"/>
      <c r="U281" s="380" t="s">
        <v>2329</v>
      </c>
      <c r="V281" s="327"/>
    </row>
    <row r="282" spans="1:22" ht="16.399999999999999" hidden="1" customHeight="1">
      <c r="A282" s="29" t="str">
        <f t="shared" si="5"/>
        <v>modesg_inp_emss_vclsmodelo</v>
      </c>
      <c r="B282" s="141" t="s">
        <v>26</v>
      </c>
      <c r="C282" s="137" t="s">
        <v>181</v>
      </c>
      <c r="D282" s="133" t="s">
        <v>40</v>
      </c>
      <c r="E282" s="134" t="s">
        <v>212</v>
      </c>
      <c r="F282" s="133" t="s">
        <v>226</v>
      </c>
      <c r="G282" s="135" t="str">
        <f>VLOOKUP(A282,Plano_V3!$A$26:$G$764,7,0)</f>
        <v>1. Concluído</v>
      </c>
      <c r="H282" s="135" t="s">
        <v>612</v>
      </c>
      <c r="I282" s="485"/>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3"/>
      <c r="Q282" s="203"/>
      <c r="R282" s="203"/>
      <c r="S282" s="328"/>
      <c r="T282" s="328"/>
      <c r="U282" s="380" t="s">
        <v>2329</v>
      </c>
      <c r="V282" s="327"/>
    </row>
    <row r="283" spans="1:22" ht="16.399999999999999" hidden="1" customHeight="1">
      <c r="A283" s="29" t="str">
        <f t="shared" si="5"/>
        <v>modesg_inp_emss_vclssubgrupo</v>
      </c>
      <c r="B283" s="141" t="s">
        <v>26</v>
      </c>
      <c r="C283" s="137" t="s">
        <v>181</v>
      </c>
      <c r="D283" s="133" t="s">
        <v>40</v>
      </c>
      <c r="E283" s="134" t="s">
        <v>212</v>
      </c>
      <c r="F283" s="133" t="s">
        <v>227</v>
      </c>
      <c r="G283" s="135" t="str">
        <f>VLOOKUP(A283,Plano_V3!$A$26:$G$764,7,0)</f>
        <v>1. Concluído</v>
      </c>
      <c r="H283" s="135" t="s">
        <v>612</v>
      </c>
      <c r="I283" s="485"/>
      <c r="J283" s="143"/>
      <c r="K283" s="143"/>
      <c r="L283" s="143"/>
      <c r="M283" s="152" t="str">
        <f>IF(VLOOKUP(A283,'Aux - pivots1'!$A:$E,3,0)=0, "",VLOOKUP(A283,'Aux - pivots1'!$A:$E,3,0))</f>
        <v/>
      </c>
      <c r="N283" s="152" t="str">
        <f>IF(VLOOKUP(A283,'Aux - pivots1'!$A:$E,4,0)=0, "",VLOOKUP(A283,'Aux - pivots1'!$A:$E,4,0))</f>
        <v/>
      </c>
      <c r="O283" s="152" t="str">
        <f>IF(VLOOKUP(A283,'Aux - pivots1'!$A:$E,5,0)=0, "",VLOOKUP(A283,'Aux - pivots1'!$A:$E,5,0))</f>
        <v/>
      </c>
      <c r="P283" s="203"/>
      <c r="Q283" s="203"/>
      <c r="R283" s="203"/>
      <c r="S283" s="328"/>
      <c r="T283" s="328"/>
      <c r="U283" s="380" t="s">
        <v>2329</v>
      </c>
      <c r="V283" s="327"/>
    </row>
    <row r="284" spans="1:22" ht="16.399999999999999" hidden="1" customHeight="1">
      <c r="A284" s="29" t="str">
        <f t="shared" si="5"/>
        <v>modesg_inp_emss_vclsnome_unidade_funcional</v>
      </c>
      <c r="B284" s="141" t="s">
        <v>26</v>
      </c>
      <c r="C284" s="137" t="s">
        <v>181</v>
      </c>
      <c r="D284" s="133" t="s">
        <v>40</v>
      </c>
      <c r="E284" s="134" t="s">
        <v>212</v>
      </c>
      <c r="F284" s="133" t="s">
        <v>228</v>
      </c>
      <c r="G284" s="135" t="str">
        <f>VLOOKUP(A284,Plano_V3!$A$26:$G$764,7,0)</f>
        <v>1. Concluído</v>
      </c>
      <c r="H284" s="135" t="s">
        <v>612</v>
      </c>
      <c r="I284" s="485"/>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3"/>
      <c r="Q284" s="203"/>
      <c r="R284" s="203"/>
      <c r="S284" s="328"/>
      <c r="T284" s="328"/>
      <c r="U284" s="380" t="s">
        <v>2329</v>
      </c>
      <c r="V284" s="327"/>
    </row>
    <row r="285" spans="1:22" ht="16.399999999999999" hidden="1" customHeight="1">
      <c r="A285" s="29" t="str">
        <f t="shared" si="5"/>
        <v>modesg_inp_emss_vclsunidade_funcional</v>
      </c>
      <c r="B285" s="141" t="s">
        <v>26</v>
      </c>
      <c r="C285" s="137" t="s">
        <v>181</v>
      </c>
      <c r="D285" s="133" t="s">
        <v>40</v>
      </c>
      <c r="E285" s="134" t="s">
        <v>212</v>
      </c>
      <c r="F285" s="133" t="s">
        <v>229</v>
      </c>
      <c r="G285" s="135" t="str">
        <f>VLOOKUP(A285,Plano_V3!$A$26:$G$764,7,0)</f>
        <v>1. Concluído</v>
      </c>
      <c r="H285" s="135" t="s">
        <v>612</v>
      </c>
      <c r="I285" s="485"/>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3"/>
      <c r="Q285" s="203"/>
      <c r="R285" s="203"/>
      <c r="S285" s="328"/>
      <c r="T285" s="328"/>
      <c r="U285" s="380" t="s">
        <v>2329</v>
      </c>
      <c r="V285" s="327"/>
    </row>
    <row r="286" spans="1:22" ht="16.399999999999999" hidden="1" customHeight="1">
      <c r="A286" s="29" t="str">
        <f t="shared" si="5"/>
        <v>modesg_inp_emss_vclsnome_fator_emissao</v>
      </c>
      <c r="B286" s="141" t="s">
        <v>26</v>
      </c>
      <c r="C286" s="137" t="s">
        <v>181</v>
      </c>
      <c r="D286" s="133" t="s">
        <v>40</v>
      </c>
      <c r="E286" s="134" t="s">
        <v>212</v>
      </c>
      <c r="F286" s="133" t="s">
        <v>230</v>
      </c>
      <c r="G286" s="135" t="str">
        <f>VLOOKUP(A286,Plano_V3!$A$26:$G$764,7,0)</f>
        <v>1. Concluído</v>
      </c>
      <c r="H286" s="135" t="s">
        <v>612</v>
      </c>
      <c r="I286" s="485"/>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3"/>
      <c r="Q286" s="203"/>
      <c r="R286" s="203"/>
      <c r="S286" s="328"/>
      <c r="T286" s="328"/>
      <c r="U286" s="380" t="s">
        <v>2329</v>
      </c>
      <c r="V286" s="327"/>
    </row>
    <row r="287" spans="1:22" ht="16.399999999999999" hidden="1" customHeight="1">
      <c r="A287" s="29" t="str">
        <f t="shared" si="5"/>
        <v>modesg_inp_emss_vclsunidade_fator_de_emissao</v>
      </c>
      <c r="B287" s="141" t="s">
        <v>26</v>
      </c>
      <c r="C287" s="137" t="s">
        <v>181</v>
      </c>
      <c r="D287" s="133" t="s">
        <v>40</v>
      </c>
      <c r="E287" s="134" t="s">
        <v>212</v>
      </c>
      <c r="F287" s="133" t="s">
        <v>231</v>
      </c>
      <c r="G287" s="135" t="str">
        <f>VLOOKUP(A287,Plano_V3!$A$26:$G$764,7,0)</f>
        <v>1. Concluído</v>
      </c>
      <c r="H287" s="135" t="s">
        <v>612</v>
      </c>
      <c r="I287" s="485"/>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3"/>
      <c r="Q287" s="203"/>
      <c r="R287" s="203"/>
      <c r="S287" s="328"/>
      <c r="T287" s="328"/>
      <c r="U287" s="380" t="s">
        <v>2329</v>
      </c>
      <c r="V287" s="327"/>
    </row>
    <row r="288" spans="1:22" ht="16.399999999999999" hidden="1" customHeight="1">
      <c r="A288" s="29" t="str">
        <f t="shared" si="5"/>
        <v>modesg_inp_emss_vclsscore_qualidade</v>
      </c>
      <c r="B288" s="141" t="s">
        <v>26</v>
      </c>
      <c r="C288" s="137" t="s">
        <v>181</v>
      </c>
      <c r="D288" s="133" t="s">
        <v>40</v>
      </c>
      <c r="E288" s="134" t="s">
        <v>212</v>
      </c>
      <c r="F288" s="133" t="s">
        <v>232</v>
      </c>
      <c r="G288" s="135" t="str">
        <f>VLOOKUP(A288,Plano_V3!$A$26:$G$764,7,0)</f>
        <v>1. Concluído</v>
      </c>
      <c r="H288" s="135" t="s">
        <v>612</v>
      </c>
      <c r="I288" s="485"/>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3"/>
      <c r="Q288" s="203"/>
      <c r="R288" s="203"/>
      <c r="S288" s="328"/>
      <c r="T288" s="328"/>
      <c r="U288" s="380" t="s">
        <v>2329</v>
      </c>
      <c r="V288" s="327"/>
    </row>
    <row r="289" spans="1:22" ht="16.399999999999999" hidden="1" customHeight="1">
      <c r="A289" s="29" t="str">
        <f t="shared" si="5"/>
        <v>modesg_inp_emss_vclsscp1_ftr_emss</v>
      </c>
      <c r="B289" s="141" t="s">
        <v>26</v>
      </c>
      <c r="C289" s="137" t="s">
        <v>181</v>
      </c>
      <c r="D289" s="133" t="s">
        <v>40</v>
      </c>
      <c r="E289" s="134" t="s">
        <v>212</v>
      </c>
      <c r="F289" s="133" t="s">
        <v>233</v>
      </c>
      <c r="G289" s="135" t="str">
        <f>VLOOKUP(A289,Plano_V3!$A$26:$G$764,7,0)</f>
        <v>1. Concluído</v>
      </c>
      <c r="H289" s="135" t="s">
        <v>612</v>
      </c>
      <c r="I289" s="485"/>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3"/>
      <c r="Q289" s="203"/>
      <c r="R289" s="203"/>
      <c r="S289" s="328"/>
      <c r="T289" s="328"/>
      <c r="U289" s="380" t="s">
        <v>2329</v>
      </c>
      <c r="V289" s="327"/>
    </row>
    <row r="290" spans="1:22" ht="16.399999999999999" hidden="1" customHeight="1">
      <c r="A290" s="29" t="str">
        <f t="shared" si="5"/>
        <v>modesg_inp_emss_vclsscp2_ftr_emss</v>
      </c>
      <c r="B290" s="141" t="s">
        <v>26</v>
      </c>
      <c r="C290" s="137" t="s">
        <v>181</v>
      </c>
      <c r="D290" s="133" t="s">
        <v>40</v>
      </c>
      <c r="E290" s="134" t="s">
        <v>212</v>
      </c>
      <c r="F290" s="133" t="s">
        <v>234</v>
      </c>
      <c r="G290" s="135" t="str">
        <f>VLOOKUP(A290,Plano_V3!$A$26:$G$764,7,0)</f>
        <v>1. Concluído</v>
      </c>
      <c r="H290" s="135" t="s">
        <v>612</v>
      </c>
      <c r="I290" s="485"/>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3"/>
      <c r="Q290" s="203"/>
      <c r="R290" s="203"/>
      <c r="S290" s="328"/>
      <c r="T290" s="328"/>
      <c r="U290" s="380" t="s">
        <v>2329</v>
      </c>
      <c r="V290" s="327"/>
    </row>
    <row r="291" spans="1:22" ht="16.399999999999999" hidden="1" customHeight="1">
      <c r="A291" s="29" t="str">
        <f t="shared" si="5"/>
        <v>modesg_inp_emss_vclsscp3_ftr_emss</v>
      </c>
      <c r="B291" s="141" t="s">
        <v>26</v>
      </c>
      <c r="C291" s="137" t="s">
        <v>181</v>
      </c>
      <c r="D291" s="133" t="s">
        <v>40</v>
      </c>
      <c r="E291" s="134" t="s">
        <v>212</v>
      </c>
      <c r="F291" s="133" t="s">
        <v>235</v>
      </c>
      <c r="G291" s="135" t="str">
        <f>VLOOKUP(A291,Plano_V3!$A$26:$G$764,7,0)</f>
        <v>1. Concluído</v>
      </c>
      <c r="H291" s="135" t="s">
        <v>612</v>
      </c>
      <c r="I291" s="485"/>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3"/>
      <c r="Q291" s="203"/>
      <c r="R291" s="203"/>
      <c r="S291" s="328"/>
      <c r="T291" s="328"/>
      <c r="U291" s="380" t="s">
        <v>2329</v>
      </c>
      <c r="V291" s="327"/>
    </row>
    <row r="292" spans="1:22" ht="16.399999999999999" hidden="1" customHeight="1">
      <c r="A292" s="29" t="str">
        <f t="shared" si="5"/>
        <v>modesg_inp_km_medios_emss_vclsref_date</v>
      </c>
      <c r="B292" s="141" t="s">
        <v>26</v>
      </c>
      <c r="C292" s="137" t="s">
        <v>181</v>
      </c>
      <c r="D292" s="133" t="s">
        <v>40</v>
      </c>
      <c r="E292" s="134" t="s">
        <v>213</v>
      </c>
      <c r="F292" s="133" t="s">
        <v>208</v>
      </c>
      <c r="G292" s="135" t="str">
        <f>VLOOKUP(A292,Plano_V3!$A$26:$G$764,7,0)</f>
        <v>1. Concluído</v>
      </c>
      <c r="H292" s="135" t="s">
        <v>612</v>
      </c>
      <c r="I292" s="485"/>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3"/>
      <c r="Q292" s="203"/>
      <c r="R292" s="203"/>
      <c r="S292" s="328"/>
      <c r="T292" s="328"/>
      <c r="U292" s="380" t="s">
        <v>2329</v>
      </c>
      <c r="V292" s="327"/>
    </row>
    <row r="293" spans="1:22" ht="16.399999999999999" hidden="1" customHeight="1">
      <c r="A293" s="29" t="str">
        <f t="shared" si="5"/>
        <v>modesg_inp_km_medios_emss_vclsnome_pais</v>
      </c>
      <c r="B293" s="141" t="s">
        <v>26</v>
      </c>
      <c r="C293" s="137" t="s">
        <v>181</v>
      </c>
      <c r="D293" s="133" t="s">
        <v>40</v>
      </c>
      <c r="E293" s="134" t="s">
        <v>213</v>
      </c>
      <c r="F293" s="133" t="s">
        <v>221</v>
      </c>
      <c r="G293" s="135" t="str">
        <f>VLOOKUP(A293,Plano_V3!$A$26:$G$764,7,0)</f>
        <v>1. Concluído</v>
      </c>
      <c r="H293" s="135" t="s">
        <v>612</v>
      </c>
      <c r="I293" s="485"/>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3"/>
      <c r="Q293" s="203"/>
      <c r="R293" s="203"/>
      <c r="S293" s="328"/>
      <c r="T293" s="328"/>
      <c r="U293" s="380" t="s">
        <v>2329</v>
      </c>
      <c r="V293" s="327"/>
    </row>
    <row r="294" spans="1:22" ht="16.399999999999999" hidden="1" customHeight="1">
      <c r="A294" s="29" t="str">
        <f t="shared" si="5"/>
        <v>modesg_inp_km_medios_emss_vclstipo_vcl</v>
      </c>
      <c r="B294" s="141" t="s">
        <v>26</v>
      </c>
      <c r="C294" s="137" t="s">
        <v>181</v>
      </c>
      <c r="D294" s="133" t="s">
        <v>40</v>
      </c>
      <c r="E294" s="134" t="s">
        <v>213</v>
      </c>
      <c r="F294" s="133" t="s">
        <v>236</v>
      </c>
      <c r="G294" s="135" t="str">
        <f>VLOOKUP(A294,Plano_V3!$A$26:$G$764,7,0)</f>
        <v>1. Concluído</v>
      </c>
      <c r="H294" s="135" t="s">
        <v>612</v>
      </c>
      <c r="I294" s="485"/>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3"/>
      <c r="Q294" s="203"/>
      <c r="R294" s="203"/>
      <c r="S294" s="328"/>
      <c r="T294" s="328"/>
      <c r="U294" s="380" t="s">
        <v>2329</v>
      </c>
      <c r="V294" s="327"/>
    </row>
    <row r="295" spans="1:22" ht="16.399999999999999" hidden="1" customHeight="1">
      <c r="A295" s="29" t="str">
        <f t="shared" si="5"/>
        <v>modesg_inp_km_medios_emss_vclstipo_motor</v>
      </c>
      <c r="B295" s="141" t="s">
        <v>26</v>
      </c>
      <c r="C295" s="137" t="s">
        <v>181</v>
      </c>
      <c r="D295" s="133" t="s">
        <v>40</v>
      </c>
      <c r="E295" s="134" t="s">
        <v>213</v>
      </c>
      <c r="F295" s="133" t="s">
        <v>224</v>
      </c>
      <c r="G295" s="135" t="str">
        <f>VLOOKUP(A295,Plano_V3!$A$26:$G$764,7,0)</f>
        <v>1. Concluído</v>
      </c>
      <c r="H295" s="135" t="s">
        <v>612</v>
      </c>
      <c r="I295" s="485"/>
      <c r="J295" s="142"/>
      <c r="K295" s="142"/>
      <c r="L295" s="142"/>
      <c r="M295" s="152" t="str">
        <f>IF(VLOOKUP(A295,'Aux - pivots1'!$A:$E,3,0)=0, "",VLOOKUP(A295,'Aux - pivots1'!$A:$E,3,0))</f>
        <v/>
      </c>
      <c r="N295" s="152" t="str">
        <f>IF(VLOOKUP(A295,'Aux - pivots1'!$A:$E,4,0)=0, "",VLOOKUP(A295,'Aux - pivots1'!$A:$E,4,0))</f>
        <v/>
      </c>
      <c r="O295" s="152" t="str">
        <f>IF(VLOOKUP(A295,'Aux - pivots1'!$A:$E,5,0)=0, "",VLOOKUP(A295,'Aux - pivots1'!$A:$E,5,0))</f>
        <v/>
      </c>
      <c r="P295" s="203"/>
      <c r="Q295" s="203"/>
      <c r="R295" s="203"/>
      <c r="S295" s="328"/>
      <c r="T295" s="328"/>
      <c r="U295" s="380" t="s">
        <v>2329</v>
      </c>
      <c r="V295" s="327"/>
    </row>
    <row r="296" spans="1:22" ht="16.399999999999999" hidden="1" customHeight="1">
      <c r="A296" s="29" t="str">
        <f t="shared" si="5"/>
        <v>modesg_inp_km_medios_emss_vclssubgrupo</v>
      </c>
      <c r="B296" s="141" t="s">
        <v>26</v>
      </c>
      <c r="C296" s="137" t="s">
        <v>181</v>
      </c>
      <c r="D296" s="133" t="s">
        <v>40</v>
      </c>
      <c r="E296" s="134" t="s">
        <v>213</v>
      </c>
      <c r="F296" s="133" t="s">
        <v>227</v>
      </c>
      <c r="G296" s="135" t="str">
        <f>VLOOKUP(A296,Plano_V3!$A$26:$G$764,7,0)</f>
        <v>1. Concluído</v>
      </c>
      <c r="H296" s="135" t="s">
        <v>612</v>
      </c>
      <c r="I296" s="485"/>
      <c r="J296" s="143"/>
      <c r="K296" s="143"/>
      <c r="L296" s="143"/>
      <c r="M296" s="152" t="str">
        <f>IF(VLOOKUP(A296,'Aux - pivots1'!$A:$E,3,0)=0, "",VLOOKUP(A296,'Aux - pivots1'!$A:$E,3,0))</f>
        <v/>
      </c>
      <c r="N296" s="152" t="str">
        <f>IF(VLOOKUP(A296,'Aux - pivots1'!$A:$E,4,0)=0, "",VLOOKUP(A296,'Aux - pivots1'!$A:$E,4,0))</f>
        <v/>
      </c>
      <c r="O296" s="152" t="str">
        <f>IF(VLOOKUP(A296,'Aux - pivots1'!$A:$E,5,0)=0, "",VLOOKUP(A296,'Aux - pivots1'!$A:$E,5,0))</f>
        <v/>
      </c>
      <c r="P296" s="203"/>
      <c r="Q296" s="203"/>
      <c r="R296" s="203"/>
      <c r="S296" s="328"/>
      <c r="T296" s="328"/>
      <c r="U296" s="380" t="s">
        <v>2329</v>
      </c>
      <c r="V296" s="327"/>
    </row>
    <row r="297" spans="1:22" ht="16.399999999999999" hidden="1" customHeight="1">
      <c r="A297" s="29" t="str">
        <f t="shared" si="5"/>
        <v>modesg_inp_km_medios_emss_vclsmedia_km</v>
      </c>
      <c r="B297" s="141" t="s">
        <v>26</v>
      </c>
      <c r="C297" s="137" t="s">
        <v>181</v>
      </c>
      <c r="D297" s="133" t="s">
        <v>40</v>
      </c>
      <c r="E297" s="134" t="s">
        <v>213</v>
      </c>
      <c r="F297" s="133" t="s">
        <v>237</v>
      </c>
      <c r="G297" s="135" t="str">
        <f>VLOOKUP(A297,Plano_V3!$A$26:$G$764,7,0)</f>
        <v>1. Concluído</v>
      </c>
      <c r="H297" s="135" t="s">
        <v>612</v>
      </c>
      <c r="I297" s="485"/>
      <c r="J297" s="142"/>
      <c r="K297" s="142"/>
      <c r="L297" s="142"/>
      <c r="M297" s="152" t="str">
        <f>IF(VLOOKUP(A297,'Aux - pivots1'!$A:$E,3,0)=0, "",VLOOKUP(A297,'Aux - pivots1'!$A:$E,3,0))</f>
        <v/>
      </c>
      <c r="N297" s="152" t="str">
        <f>IF(VLOOKUP(A297,'Aux - pivots1'!$A:$E,4,0)=0, "",VLOOKUP(A297,'Aux - pivots1'!$A:$E,4,0))</f>
        <v/>
      </c>
      <c r="O297" s="152" t="str">
        <f>IF(VLOOKUP(A297,'Aux - pivots1'!$A:$E,5,0)=0, "",VLOOKUP(A297,'Aux - pivots1'!$A:$E,5,0))</f>
        <v/>
      </c>
      <c r="P297" s="203"/>
      <c r="Q297" s="203"/>
      <c r="R297" s="203"/>
      <c r="S297" s="328"/>
      <c r="T297" s="328"/>
      <c r="U297" s="380" t="s">
        <v>2329</v>
      </c>
      <c r="V297" s="327"/>
    </row>
    <row r="298" spans="1:22" ht="16.399999999999999" hidden="1" customHeight="1">
      <c r="A298" s="29" t="str">
        <f t="shared" si="5"/>
        <v>modesg_inp_empr_excl_parisref_date</v>
      </c>
      <c r="B298" s="141" t="s">
        <v>26</v>
      </c>
      <c r="C298" s="137" t="s">
        <v>181</v>
      </c>
      <c r="D298" s="133" t="s">
        <v>40</v>
      </c>
      <c r="E298" s="134" t="s">
        <v>214</v>
      </c>
      <c r="F298" s="133" t="s">
        <v>208</v>
      </c>
      <c r="G298" s="135" t="str">
        <f>VLOOKUP(A298,Plano_V3!$A$26:$G$764,7,0)</f>
        <v>1. Concluído</v>
      </c>
      <c r="H298" s="135" t="s">
        <v>612</v>
      </c>
      <c r="I298" s="485"/>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3"/>
      <c r="Q298" s="203"/>
      <c r="R298" s="203"/>
      <c r="S298" s="328"/>
      <c r="T298" s="328"/>
      <c r="U298" s="380" t="s">
        <v>2329</v>
      </c>
      <c r="V298" s="327"/>
    </row>
    <row r="299" spans="1:22" ht="16.399999999999999" hidden="1" customHeight="1">
      <c r="A299" s="29" t="str">
        <f t="shared" si="5"/>
        <v>modesg_inp_empr_excl_parisisin</v>
      </c>
      <c r="B299" s="141" t="s">
        <v>26</v>
      </c>
      <c r="C299" s="137" t="s">
        <v>181</v>
      </c>
      <c r="D299" s="133" t="s">
        <v>40</v>
      </c>
      <c r="E299" s="134" t="s">
        <v>214</v>
      </c>
      <c r="F299" s="133" t="s">
        <v>238</v>
      </c>
      <c r="G299" s="135" t="str">
        <f>VLOOKUP(A299,Plano_V3!$A$26:$G$764,7,0)</f>
        <v>1. Concluído</v>
      </c>
      <c r="H299" s="135" t="s">
        <v>612</v>
      </c>
      <c r="I299" s="485"/>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3"/>
      <c r="Q299" s="203"/>
      <c r="R299" s="203"/>
      <c r="S299" s="328"/>
      <c r="T299" s="328"/>
      <c r="U299" s="380" t="s">
        <v>2329</v>
      </c>
      <c r="V299" s="327"/>
    </row>
    <row r="300" spans="1:22" ht="16.399999999999999" hidden="1" customHeight="1">
      <c r="A300" s="29" t="str">
        <f t="shared" si="5"/>
        <v>modesg_inp_empr_excl_parisclei</v>
      </c>
      <c r="B300" s="141" t="s">
        <v>26</v>
      </c>
      <c r="C300" s="137" t="s">
        <v>181</v>
      </c>
      <c r="D300" s="133" t="s">
        <v>40</v>
      </c>
      <c r="E300" s="134" t="s">
        <v>214</v>
      </c>
      <c r="F300" s="133" t="s">
        <v>239</v>
      </c>
      <c r="G300" s="135" t="str">
        <f>VLOOKUP(A300,Plano_V3!$A$26:$G$764,7,0)</f>
        <v>1. Concluído</v>
      </c>
      <c r="H300" s="135" t="s">
        <v>612</v>
      </c>
      <c r="I300" s="485"/>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3"/>
      <c r="Q300" s="203"/>
      <c r="R300" s="203"/>
      <c r="S300" s="328"/>
      <c r="T300" s="328"/>
      <c r="U300" s="380" t="s">
        <v>2329</v>
      </c>
      <c r="V300" s="327"/>
    </row>
    <row r="301" spans="1:22" ht="16.399999999999999" hidden="1" customHeight="1">
      <c r="A301" s="29" t="str">
        <f t="shared" si="5"/>
        <v>modesg_inp_empr_excl_parisccli_kgl</v>
      </c>
      <c r="B301" s="141" t="s">
        <v>26</v>
      </c>
      <c r="C301" s="137" t="s">
        <v>181</v>
      </c>
      <c r="D301" s="133" t="s">
        <v>40</v>
      </c>
      <c r="E301" s="134" t="s">
        <v>214</v>
      </c>
      <c r="F301" s="133" t="s">
        <v>240</v>
      </c>
      <c r="G301" s="135" t="str">
        <f>VLOOKUP(A301,Plano_V3!$A$26:$G$764,7,0)</f>
        <v>1. Concluído</v>
      </c>
      <c r="H301" s="135" t="s">
        <v>612</v>
      </c>
      <c r="I301" s="485"/>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3"/>
      <c r="Q301" s="203"/>
      <c r="R301" s="203"/>
      <c r="S301" s="328"/>
      <c r="T301" s="328"/>
      <c r="U301" s="380" t="s">
        <v>2329</v>
      </c>
      <c r="V301" s="327"/>
    </row>
    <row r="302" spans="1:22" ht="16.399999999999999" hidden="1" customHeight="1">
      <c r="A302" s="29" t="str">
        <f t="shared" si="5"/>
        <v>modesg_inp_empr_excl_parisnome_entidade</v>
      </c>
      <c r="B302" s="141" t="s">
        <v>26</v>
      </c>
      <c r="C302" s="137" t="s">
        <v>181</v>
      </c>
      <c r="D302" s="133" t="s">
        <v>40</v>
      </c>
      <c r="E302" s="134" t="s">
        <v>214</v>
      </c>
      <c r="F302" s="133" t="s">
        <v>241</v>
      </c>
      <c r="G302" s="135" t="str">
        <f>VLOOKUP(A302,Plano_V3!$A$26:$G$764,7,0)</f>
        <v>1. Concluído</v>
      </c>
      <c r="H302" s="135" t="s">
        <v>612</v>
      </c>
      <c r="I302" s="485"/>
      <c r="J302" s="153"/>
      <c r="K302" s="153"/>
      <c r="L302" s="153"/>
      <c r="M302" s="152" t="str">
        <f>IF(VLOOKUP(A302,'Aux - pivots1'!$A:$E,3,0)=0, "",VLOOKUP(A302,'Aux - pivots1'!$A:$E,3,0))</f>
        <v/>
      </c>
      <c r="N302" s="152" t="str">
        <f>IF(VLOOKUP(A302,'Aux - pivots1'!$A:$E,4,0)=0, "",VLOOKUP(A302,'Aux - pivots1'!$A:$E,4,0))</f>
        <v/>
      </c>
      <c r="O302" s="152" t="str">
        <f>IF(VLOOKUP(A302,'Aux - pivots1'!$A:$E,5,0)=0, "",VLOOKUP(A302,'Aux - pivots1'!$A:$E,5,0))</f>
        <v/>
      </c>
      <c r="P302" s="203"/>
      <c r="Q302" s="203"/>
      <c r="R302" s="203"/>
      <c r="S302" s="328"/>
      <c r="T302" s="328"/>
      <c r="U302" s="380" t="s">
        <v>2329</v>
      </c>
      <c r="V302" s="327"/>
    </row>
    <row r="303" spans="1:22" ht="16.399999999999999" hidden="1" customHeight="1">
      <c r="A303" s="29" t="str">
        <f t="shared" si="5"/>
        <v>modesg_inp_empr_excl_parisflg_scib</v>
      </c>
      <c r="B303" s="141" t="s">
        <v>26</v>
      </c>
      <c r="C303" s="137" t="s">
        <v>181</v>
      </c>
      <c r="D303" s="133" t="s">
        <v>40</v>
      </c>
      <c r="E303" s="134" t="s">
        <v>214</v>
      </c>
      <c r="F303" s="133" t="s">
        <v>242</v>
      </c>
      <c r="G303" s="135" t="str">
        <f>VLOOKUP(A303,Plano_V3!$A$26:$G$764,7,0)</f>
        <v>1. Concluído</v>
      </c>
      <c r="H303" s="135" t="s">
        <v>612</v>
      </c>
      <c r="I303" s="485"/>
      <c r="J303" s="153"/>
      <c r="K303" s="153"/>
      <c r="L303" s="153"/>
      <c r="M303" s="152" t="str">
        <f>IF(VLOOKUP(A303,'Aux - pivots1'!$A:$E,3,0)=0, "",VLOOKUP(A303,'Aux - pivots1'!$A:$E,3,0))</f>
        <v/>
      </c>
      <c r="N303" s="152" t="str">
        <f>IF(VLOOKUP(A303,'Aux - pivots1'!$A:$E,4,0)=0, "",VLOOKUP(A303,'Aux - pivots1'!$A:$E,4,0))</f>
        <v/>
      </c>
      <c r="O303" s="152" t="str">
        <f>IF(VLOOKUP(A303,'Aux - pivots1'!$A:$E,5,0)=0, "",VLOOKUP(A303,'Aux - pivots1'!$A:$E,5,0))</f>
        <v/>
      </c>
      <c r="P303" s="203"/>
      <c r="Q303" s="203"/>
      <c r="R303" s="203"/>
      <c r="S303" s="328"/>
      <c r="T303" s="328"/>
      <c r="U303" s="380" t="s">
        <v>2329</v>
      </c>
      <c r="V303" s="327"/>
    </row>
    <row r="304" spans="1:22" ht="16.399999999999999" hidden="1" customHeight="1">
      <c r="A304" s="29" t="str">
        <f t="shared" si="5"/>
        <v>modesg_inp_empr_excl_parisnome_pais</v>
      </c>
      <c r="B304" s="141" t="s">
        <v>26</v>
      </c>
      <c r="C304" s="137" t="s">
        <v>181</v>
      </c>
      <c r="D304" s="133" t="s">
        <v>40</v>
      </c>
      <c r="E304" s="134" t="s">
        <v>214</v>
      </c>
      <c r="F304" s="133" t="s">
        <v>221</v>
      </c>
      <c r="G304" s="135" t="str">
        <f>VLOOKUP(A304,Plano_V3!$A$26:$G$764,7,0)</f>
        <v>1. Concluído</v>
      </c>
      <c r="H304" s="135" t="s">
        <v>612</v>
      </c>
      <c r="I304" s="485"/>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3"/>
      <c r="Q304" s="203"/>
      <c r="R304" s="203"/>
      <c r="S304" s="328"/>
      <c r="T304" s="328"/>
      <c r="U304" s="380" t="s">
        <v>2329</v>
      </c>
      <c r="V304" s="327"/>
    </row>
    <row r="305" spans="1:22" ht="16.399999999999999" hidden="1" customHeight="1">
      <c r="A305" s="29" t="str">
        <f t="shared" si="5"/>
        <v>modesg_inp_nfrd_alinhamento_taxref_date</v>
      </c>
      <c r="B305" s="141" t="s">
        <v>26</v>
      </c>
      <c r="C305" s="137" t="s">
        <v>181</v>
      </c>
      <c r="D305" s="133" t="s">
        <v>40</v>
      </c>
      <c r="E305" s="134" t="s">
        <v>215</v>
      </c>
      <c r="F305" s="133" t="s">
        <v>208</v>
      </c>
      <c r="G305" s="135" t="str">
        <f>VLOOKUP(A305,Plano_V3!$A$26:$G$764,7,0)</f>
        <v>1. Concluído</v>
      </c>
      <c r="H305" s="135" t="s">
        <v>612</v>
      </c>
      <c r="I305" s="485"/>
      <c r="J305" s="142"/>
      <c r="K305" s="142"/>
      <c r="L305" s="142"/>
      <c r="M305" s="152" t="str">
        <f>IF(VLOOKUP(A305,'Aux - pivots1'!$A:$E,3,0)=0, "",VLOOKUP(A305,'Aux - pivots1'!$A:$E,3,0))</f>
        <v/>
      </c>
      <c r="N305" s="152" t="str">
        <f>IF(VLOOKUP(A305,'Aux - pivots1'!$A:$E,4,0)=0, "",VLOOKUP(A305,'Aux - pivots1'!$A:$E,4,0))</f>
        <v/>
      </c>
      <c r="O305" s="152" t="str">
        <f>IF(VLOOKUP(A305,'Aux - pivots1'!$A:$E,5,0)=0, "",VLOOKUP(A305,'Aux - pivots1'!$A:$E,5,0))</f>
        <v/>
      </c>
      <c r="P305" s="203"/>
      <c r="Q305" s="203"/>
      <c r="R305" s="203"/>
      <c r="S305" s="328"/>
      <c r="T305" s="328"/>
      <c r="U305" s="380" t="s">
        <v>2329</v>
      </c>
      <c r="V305" s="327"/>
    </row>
    <row r="306" spans="1:22" ht="16.399999999999999" hidden="1" customHeight="1">
      <c r="A306" s="29" t="str">
        <f t="shared" si="5"/>
        <v>modesg_inp_nfrd_alinhamento_taxccli_kgl</v>
      </c>
      <c r="B306" s="141" t="s">
        <v>26</v>
      </c>
      <c r="C306" s="137" t="s">
        <v>181</v>
      </c>
      <c r="D306" s="133" t="s">
        <v>40</v>
      </c>
      <c r="E306" s="134" t="s">
        <v>215</v>
      </c>
      <c r="F306" s="133" t="s">
        <v>240</v>
      </c>
      <c r="G306" s="135" t="str">
        <f>VLOOKUP(A306,Plano_V3!$A$26:$G$764,7,0)</f>
        <v>1. Concluído</v>
      </c>
      <c r="H306" s="135" t="s">
        <v>612</v>
      </c>
      <c r="I306" s="485"/>
      <c r="J306" s="142"/>
      <c r="K306" s="142"/>
      <c r="L306" s="142"/>
      <c r="M306" s="152" t="str">
        <f>IF(VLOOKUP(A306,'Aux - pivots1'!$A:$E,3,0)=0, "",VLOOKUP(A306,'Aux - pivots1'!$A:$E,3,0))</f>
        <v/>
      </c>
      <c r="N306" s="152" t="str">
        <f>IF(VLOOKUP(A306,'Aux - pivots1'!$A:$E,4,0)=0, "",VLOOKUP(A306,'Aux - pivots1'!$A:$E,4,0))</f>
        <v/>
      </c>
      <c r="O306" s="152" t="str">
        <f>IF(VLOOKUP(A306,'Aux - pivots1'!$A:$E,5,0)=0, "",VLOOKUP(A306,'Aux - pivots1'!$A:$E,5,0))</f>
        <v/>
      </c>
      <c r="P306" s="203"/>
      <c r="Q306" s="203"/>
      <c r="R306" s="203"/>
      <c r="S306" s="328"/>
      <c r="T306" s="328"/>
      <c r="U306" s="380" t="s">
        <v>2329</v>
      </c>
      <c r="V306" s="327"/>
    </row>
    <row r="307" spans="1:22" ht="16.399999999999999" hidden="1" customHeight="1">
      <c r="A307" s="29" t="str">
        <f t="shared" si="5"/>
        <v>modesg_inp_nfrd_alinhamento_taxclei</v>
      </c>
      <c r="B307" s="141" t="s">
        <v>26</v>
      </c>
      <c r="C307" s="137" t="s">
        <v>181</v>
      </c>
      <c r="D307" s="133" t="s">
        <v>40</v>
      </c>
      <c r="E307" s="134" t="s">
        <v>215</v>
      </c>
      <c r="F307" s="133" t="s">
        <v>239</v>
      </c>
      <c r="G307" s="135" t="str">
        <f>VLOOKUP(A307,Plano_V3!$A$26:$G$764,7,0)</f>
        <v>1. Concluído</v>
      </c>
      <c r="H307" s="135" t="s">
        <v>612</v>
      </c>
      <c r="I307" s="485"/>
      <c r="J307" s="142"/>
      <c r="K307" s="142"/>
      <c r="L307" s="142"/>
      <c r="M307" s="152" t="str">
        <f>IF(VLOOKUP(A307,'Aux - pivots1'!$A:$E,3,0)=0, "",VLOOKUP(A307,'Aux - pivots1'!$A:$E,3,0))</f>
        <v/>
      </c>
      <c r="N307" s="152" t="str">
        <f>IF(VLOOKUP(A307,'Aux - pivots1'!$A:$E,4,0)=0, "",VLOOKUP(A307,'Aux - pivots1'!$A:$E,4,0))</f>
        <v/>
      </c>
      <c r="O307" s="152" t="str">
        <f>IF(VLOOKUP(A307,'Aux - pivots1'!$A:$E,5,0)=0, "",VLOOKUP(A307,'Aux - pivots1'!$A:$E,5,0))</f>
        <v/>
      </c>
      <c r="P307" s="203"/>
      <c r="Q307" s="203"/>
      <c r="R307" s="203"/>
      <c r="S307" s="328"/>
      <c r="T307" s="328"/>
      <c r="U307" s="380" t="s">
        <v>2329</v>
      </c>
      <c r="V307" s="327"/>
    </row>
    <row r="308" spans="1:22" ht="16.399999999999999" hidden="1" customHeight="1">
      <c r="A308" s="29" t="str">
        <f t="shared" si="5"/>
        <v>modesg_inp_nfrd_alinhamento_taxperm_id</v>
      </c>
      <c r="B308" s="141" t="s">
        <v>26</v>
      </c>
      <c r="C308" s="137" t="s">
        <v>181</v>
      </c>
      <c r="D308" s="133" t="s">
        <v>40</v>
      </c>
      <c r="E308" s="134" t="s">
        <v>215</v>
      </c>
      <c r="F308" s="133" t="s">
        <v>243</v>
      </c>
      <c r="G308" s="135" t="str">
        <f>VLOOKUP(A308,Plano_V3!$A$26:$G$764,7,0)</f>
        <v>1. Concluído</v>
      </c>
      <c r="H308" s="135" t="s">
        <v>612</v>
      </c>
      <c r="I308" s="485"/>
      <c r="J308" s="142"/>
      <c r="K308" s="142"/>
      <c r="L308" s="142"/>
      <c r="M308" s="152" t="str">
        <f>IF(VLOOKUP(A308,'Aux - pivots1'!$A:$E,3,0)=0, "",VLOOKUP(A308,'Aux - pivots1'!$A:$E,3,0))</f>
        <v/>
      </c>
      <c r="N308" s="152" t="str">
        <f>IF(VLOOKUP(A308,'Aux - pivots1'!$A:$E,4,0)=0, "",VLOOKUP(A308,'Aux - pivots1'!$A:$E,4,0))</f>
        <v/>
      </c>
      <c r="O308" s="152" t="str">
        <f>IF(VLOOKUP(A308,'Aux - pivots1'!$A:$E,5,0)=0, "",VLOOKUP(A308,'Aux - pivots1'!$A:$E,5,0))</f>
        <v/>
      </c>
      <c r="P308" s="203"/>
      <c r="Q308" s="203"/>
      <c r="R308" s="203"/>
      <c r="S308" s="328"/>
      <c r="T308" s="328"/>
      <c r="U308" s="380" t="s">
        <v>2329</v>
      </c>
      <c r="V308" s="327"/>
    </row>
    <row r="309" spans="1:22" ht="16.399999999999999" hidden="1" customHeight="1">
      <c r="A309" s="29" t="str">
        <f t="shared" si="5"/>
        <v>modesg_inp_nfrd_alinhamento_taxnome_entidade</v>
      </c>
      <c r="B309" s="141" t="s">
        <v>26</v>
      </c>
      <c r="C309" s="137" t="s">
        <v>181</v>
      </c>
      <c r="D309" s="133" t="s">
        <v>40</v>
      </c>
      <c r="E309" s="134" t="s">
        <v>215</v>
      </c>
      <c r="F309" s="133" t="s">
        <v>241</v>
      </c>
      <c r="G309" s="135" t="str">
        <f>VLOOKUP(A309,Plano_V3!$A$26:$G$764,7,0)</f>
        <v>1. Concluído</v>
      </c>
      <c r="H309" s="135" t="s">
        <v>612</v>
      </c>
      <c r="I309" s="485"/>
      <c r="J309" s="142"/>
      <c r="K309" s="142"/>
      <c r="L309" s="142"/>
      <c r="M309" s="152" t="str">
        <f>IF(VLOOKUP(A309,'Aux - pivots1'!$A:$E,3,0)=0, "",VLOOKUP(A309,'Aux - pivots1'!$A:$E,3,0))</f>
        <v/>
      </c>
      <c r="N309" s="152" t="str">
        <f>IF(VLOOKUP(A309,'Aux - pivots1'!$A:$E,4,0)=0, "",VLOOKUP(A309,'Aux - pivots1'!$A:$E,4,0))</f>
        <v/>
      </c>
      <c r="O309" s="152" t="str">
        <f>IF(VLOOKUP(A309,'Aux - pivots1'!$A:$E,5,0)=0, "",VLOOKUP(A309,'Aux - pivots1'!$A:$E,5,0))</f>
        <v/>
      </c>
      <c r="P309" s="203"/>
      <c r="Q309" s="203"/>
      <c r="R309" s="203"/>
      <c r="S309" s="328"/>
      <c r="T309" s="328"/>
      <c r="U309" s="380" t="s">
        <v>2329</v>
      </c>
      <c r="V309" s="327"/>
    </row>
    <row r="310" spans="1:22" ht="16.399999999999999" hidden="1" customHeight="1">
      <c r="A310" s="29" t="str">
        <f t="shared" si="5"/>
        <v>modesg_inp_nfrd_alinhamento_taxnome_pais</v>
      </c>
      <c r="B310" s="141" t="s">
        <v>26</v>
      </c>
      <c r="C310" s="137" t="s">
        <v>181</v>
      </c>
      <c r="D310" s="133" t="s">
        <v>40</v>
      </c>
      <c r="E310" s="134" t="s">
        <v>215</v>
      </c>
      <c r="F310" s="133" t="s">
        <v>221</v>
      </c>
      <c r="G310" s="135" t="str">
        <f>VLOOKUP(A310,Plano_V3!$A$26:$G$764,7,0)</f>
        <v>1. Concluído</v>
      </c>
      <c r="H310" s="135" t="s">
        <v>612</v>
      </c>
      <c r="I310" s="485"/>
      <c r="J310" s="143"/>
      <c r="K310" s="143"/>
      <c r="L310" s="143"/>
      <c r="M310" s="152" t="str">
        <f>IF(VLOOKUP(A310,'Aux - pivots1'!$A:$E,3,0)=0, "",VLOOKUP(A310,'Aux - pivots1'!$A:$E,3,0))</f>
        <v/>
      </c>
      <c r="N310" s="152" t="str">
        <f>IF(VLOOKUP(A310,'Aux - pivots1'!$A:$E,4,0)=0, "",VLOOKUP(A310,'Aux - pivots1'!$A:$E,4,0))</f>
        <v/>
      </c>
      <c r="O310" s="152" t="str">
        <f>IF(VLOOKUP(A310,'Aux - pivots1'!$A:$E,5,0)=0, "",VLOOKUP(A310,'Aux - pivots1'!$A:$E,5,0))</f>
        <v/>
      </c>
      <c r="P310" s="203"/>
      <c r="Q310" s="203"/>
      <c r="R310" s="203"/>
      <c r="S310" s="328"/>
      <c r="T310" s="328"/>
      <c r="U310" s="380" t="s">
        <v>2329</v>
      </c>
      <c r="V310" s="327"/>
    </row>
    <row r="311" spans="1:22" ht="16.399999999999999" hidden="1" customHeight="1">
      <c r="A311" s="29" t="str">
        <f t="shared" si="5"/>
        <v>modesg_inp_nfrd_alinhamento_taxflg_nfrd</v>
      </c>
      <c r="B311" s="141" t="s">
        <v>26</v>
      </c>
      <c r="C311" s="137" t="s">
        <v>181</v>
      </c>
      <c r="D311" s="133" t="s">
        <v>40</v>
      </c>
      <c r="E311" s="134" t="s">
        <v>215</v>
      </c>
      <c r="F311" s="133" t="s">
        <v>244</v>
      </c>
      <c r="G311" s="135" t="str">
        <f>VLOOKUP(A311,Plano_V3!$A$26:$G$764,7,0)</f>
        <v>1. Concluído</v>
      </c>
      <c r="H311" s="135" t="s">
        <v>612</v>
      </c>
      <c r="I311" s="485"/>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3"/>
      <c r="Q311" s="203"/>
      <c r="R311" s="203"/>
      <c r="S311" s="328"/>
      <c r="T311" s="328"/>
      <c r="U311" s="380" t="s">
        <v>2329</v>
      </c>
      <c r="V311" s="327"/>
    </row>
    <row r="312" spans="1:22" ht="16.399999999999999" hidden="1" customHeight="1">
      <c r="A312" s="29" t="str">
        <f t="shared" si="5"/>
        <v>modesg_inp_nfrd_alinhamento_taxcca_trnvr_ttl_elgbl</v>
      </c>
      <c r="B312" s="141" t="s">
        <v>26</v>
      </c>
      <c r="C312" s="137" t="s">
        <v>181</v>
      </c>
      <c r="D312" s="133" t="s">
        <v>40</v>
      </c>
      <c r="E312" s="134" t="s">
        <v>215</v>
      </c>
      <c r="F312" s="133" t="s">
        <v>245</v>
      </c>
      <c r="G312" s="135" t="str">
        <f>VLOOKUP(A312,Plano_V3!$A$26:$G$764,7,0)</f>
        <v>1. Concluído</v>
      </c>
      <c r="H312" s="135" t="s">
        <v>612</v>
      </c>
      <c r="I312" s="485"/>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3"/>
      <c r="Q312" s="203"/>
      <c r="R312" s="203"/>
      <c r="S312" s="328"/>
      <c r="T312" s="328"/>
      <c r="U312" s="380" t="s">
        <v>2329</v>
      </c>
      <c r="V312" s="327"/>
    </row>
    <row r="313" spans="1:22" ht="16.399999999999999" hidden="1" customHeight="1">
      <c r="A313" s="29" t="str">
        <f t="shared" si="5"/>
        <v>modesg_inp_nfrd_alinhamento_taxcca_trnvr_enblng_alignd</v>
      </c>
      <c r="B313" s="141" t="s">
        <v>26</v>
      </c>
      <c r="C313" s="137" t="s">
        <v>181</v>
      </c>
      <c r="D313" s="133" t="s">
        <v>40</v>
      </c>
      <c r="E313" s="134" t="s">
        <v>215</v>
      </c>
      <c r="F313" s="133" t="s">
        <v>246</v>
      </c>
      <c r="G313" s="135" t="str">
        <f>VLOOKUP(A313,Plano_V3!$A$26:$G$764,7,0)</f>
        <v>1. Concluído</v>
      </c>
      <c r="H313" s="135" t="s">
        <v>612</v>
      </c>
      <c r="I313" s="485"/>
      <c r="J313" s="142"/>
      <c r="K313" s="142"/>
      <c r="L313" s="142"/>
      <c r="M313" s="152" t="str">
        <f>IF(VLOOKUP(A313,'Aux - pivots1'!$A:$E,3,0)=0, "",VLOOKUP(A313,'Aux - pivots1'!$A:$E,3,0))</f>
        <v/>
      </c>
      <c r="N313" s="152" t="str">
        <f>IF(VLOOKUP(A313,'Aux - pivots1'!$A:$E,4,0)=0, "",VLOOKUP(A313,'Aux - pivots1'!$A:$E,4,0))</f>
        <v/>
      </c>
      <c r="O313" s="152" t="str">
        <f>IF(VLOOKUP(A313,'Aux - pivots1'!$A:$E,5,0)=0, "",VLOOKUP(A313,'Aux - pivots1'!$A:$E,5,0))</f>
        <v/>
      </c>
      <c r="P313" s="203"/>
      <c r="Q313" s="203"/>
      <c r="R313" s="203"/>
      <c r="S313" s="328"/>
      <c r="T313" s="328"/>
      <c r="U313" s="380" t="s">
        <v>2329</v>
      </c>
      <c r="V313" s="327"/>
    </row>
    <row r="314" spans="1:22" ht="16.399999999999999" hidden="1" customHeight="1">
      <c r="A314" s="29" t="str">
        <f t="shared" si="5"/>
        <v>modesg_inp_nfrd_alinhamento_taxcca_turnover_own_prfrmnce_algnd</v>
      </c>
      <c r="B314" s="141" t="s">
        <v>26</v>
      </c>
      <c r="C314" s="137" t="s">
        <v>181</v>
      </c>
      <c r="D314" s="133" t="s">
        <v>40</v>
      </c>
      <c r="E314" s="134" t="s">
        <v>215</v>
      </c>
      <c r="F314" s="133" t="s">
        <v>247</v>
      </c>
      <c r="G314" s="135" t="str">
        <f>VLOOKUP(A314,Plano_V3!$A$26:$G$764,7,0)</f>
        <v>1. Concluído</v>
      </c>
      <c r="H314" s="135" t="s">
        <v>612</v>
      </c>
      <c r="I314" s="485"/>
      <c r="J314" s="142"/>
      <c r="K314" s="142"/>
      <c r="L314" s="142"/>
      <c r="M314" s="152" t="str">
        <f>IF(VLOOKUP(A314,'Aux - pivots1'!$A:$E,3,0)=0, "",VLOOKUP(A314,'Aux - pivots1'!$A:$E,3,0))</f>
        <v/>
      </c>
      <c r="N314" s="152" t="str">
        <f>IF(VLOOKUP(A314,'Aux - pivots1'!$A:$E,4,0)=0, "",VLOOKUP(A314,'Aux - pivots1'!$A:$E,4,0))</f>
        <v/>
      </c>
      <c r="O314" s="152" t="str">
        <f>IF(VLOOKUP(A314,'Aux - pivots1'!$A:$E,5,0)=0, "",VLOOKUP(A314,'Aux - pivots1'!$A:$E,5,0))</f>
        <v/>
      </c>
      <c r="P314" s="203"/>
      <c r="Q314" s="203"/>
      <c r="R314" s="203"/>
      <c r="S314" s="328"/>
      <c r="T314" s="328"/>
      <c r="U314" s="380" t="s">
        <v>2329</v>
      </c>
      <c r="V314" s="327"/>
    </row>
    <row r="315" spans="1:22" ht="16.399999999999999" hidden="1" customHeight="1">
      <c r="A315" s="29" t="str">
        <f t="shared" si="5"/>
        <v>modesg_inp_nfrd_alinhamento_taxcca_capex_ttl_elgbl</v>
      </c>
      <c r="B315" s="141" t="s">
        <v>26</v>
      </c>
      <c r="C315" s="137" t="s">
        <v>181</v>
      </c>
      <c r="D315" s="133" t="s">
        <v>40</v>
      </c>
      <c r="E315" s="134" t="s">
        <v>215</v>
      </c>
      <c r="F315" s="133" t="s">
        <v>248</v>
      </c>
      <c r="G315" s="135" t="str">
        <f>VLOOKUP(A315,Plano_V3!$A$26:$G$764,7,0)</f>
        <v>1. Concluído</v>
      </c>
      <c r="H315" s="135" t="s">
        <v>612</v>
      </c>
      <c r="I315" s="485"/>
      <c r="J315" s="142"/>
      <c r="K315" s="142"/>
      <c r="L315" s="142"/>
      <c r="M315" s="152" t="str">
        <f>IF(VLOOKUP(A315,'Aux - pivots1'!$A:$E,3,0)=0, "",VLOOKUP(A315,'Aux - pivots1'!$A:$E,3,0))</f>
        <v/>
      </c>
      <c r="N315" s="152" t="str">
        <f>IF(VLOOKUP(A315,'Aux - pivots1'!$A:$E,4,0)=0, "",VLOOKUP(A315,'Aux - pivots1'!$A:$E,4,0))</f>
        <v/>
      </c>
      <c r="O315" s="152" t="str">
        <f>IF(VLOOKUP(A315,'Aux - pivots1'!$A:$E,5,0)=0, "",VLOOKUP(A315,'Aux - pivots1'!$A:$E,5,0))</f>
        <v/>
      </c>
      <c r="P315" s="203"/>
      <c r="Q315" s="203"/>
      <c r="R315" s="203"/>
      <c r="S315" s="328"/>
      <c r="T315" s="328"/>
      <c r="U315" s="380" t="s">
        <v>2329</v>
      </c>
      <c r="V315" s="327"/>
    </row>
    <row r="316" spans="1:22" ht="16.399999999999999" hidden="1" customHeight="1">
      <c r="A316" s="29" t="str">
        <f t="shared" si="5"/>
        <v>modesg_inp_nfrd_alinhamento_taxcca_capex_enblng_algnd</v>
      </c>
      <c r="B316" s="141" t="s">
        <v>26</v>
      </c>
      <c r="C316" s="137" t="s">
        <v>181</v>
      </c>
      <c r="D316" s="133" t="s">
        <v>40</v>
      </c>
      <c r="E316" s="134" t="s">
        <v>215</v>
      </c>
      <c r="F316" s="133" t="s">
        <v>249</v>
      </c>
      <c r="G316" s="135" t="str">
        <f>VLOOKUP(A316,Plano_V3!$A$26:$G$764,7,0)</f>
        <v>1. Concluído</v>
      </c>
      <c r="H316" s="135" t="s">
        <v>612</v>
      </c>
      <c r="I316" s="485"/>
      <c r="J316" s="142"/>
      <c r="K316" s="142"/>
      <c r="L316" s="142"/>
      <c r="M316" s="152" t="str">
        <f>IF(VLOOKUP(A316,'Aux - pivots1'!$A:$E,3,0)=0, "",VLOOKUP(A316,'Aux - pivots1'!$A:$E,3,0))</f>
        <v/>
      </c>
      <c r="N316" s="152" t="str">
        <f>IF(VLOOKUP(A316,'Aux - pivots1'!$A:$E,4,0)=0, "",VLOOKUP(A316,'Aux - pivots1'!$A:$E,4,0))</f>
        <v/>
      </c>
      <c r="O316" s="152" t="str">
        <f>IF(VLOOKUP(A316,'Aux - pivots1'!$A:$E,5,0)=0, "",VLOOKUP(A316,'Aux - pivots1'!$A:$E,5,0))</f>
        <v/>
      </c>
      <c r="P316" s="203"/>
      <c r="Q316" s="203"/>
      <c r="R316" s="203"/>
      <c r="S316" s="328"/>
      <c r="T316" s="328"/>
      <c r="U316" s="380" t="s">
        <v>2329</v>
      </c>
      <c r="V316" s="327"/>
    </row>
    <row r="317" spans="1:22" ht="16.399999999999999" hidden="1" customHeight="1">
      <c r="A317" s="29" t="str">
        <f t="shared" si="5"/>
        <v>modesg_inp_nfrd_alinhamento_taxcca_capex_own_prfrmnce_algnd</v>
      </c>
      <c r="B317" s="141" t="s">
        <v>26</v>
      </c>
      <c r="C317" s="137" t="s">
        <v>181</v>
      </c>
      <c r="D317" s="133" t="s">
        <v>40</v>
      </c>
      <c r="E317" s="134" t="s">
        <v>215</v>
      </c>
      <c r="F317" s="133" t="s">
        <v>250</v>
      </c>
      <c r="G317" s="135" t="str">
        <f>VLOOKUP(A317,Plano_V3!$A$26:$G$764,7,0)</f>
        <v>1. Concluído</v>
      </c>
      <c r="H317" s="135" t="s">
        <v>612</v>
      </c>
      <c r="I317" s="485"/>
      <c r="J317" s="142"/>
      <c r="K317" s="142"/>
      <c r="L317" s="142"/>
      <c r="M317" s="152" t="str">
        <f>IF(VLOOKUP(A317,'Aux - pivots1'!$A:$E,3,0)=0, "",VLOOKUP(A317,'Aux - pivots1'!$A:$E,3,0))</f>
        <v/>
      </c>
      <c r="N317" s="152" t="str">
        <f>IF(VLOOKUP(A317,'Aux - pivots1'!$A:$E,4,0)=0, "",VLOOKUP(A317,'Aux - pivots1'!$A:$E,4,0))</f>
        <v/>
      </c>
      <c r="O317" s="152" t="str">
        <f>IF(VLOOKUP(A317,'Aux - pivots1'!$A:$E,5,0)=0, "",VLOOKUP(A317,'Aux - pivots1'!$A:$E,5,0))</f>
        <v/>
      </c>
      <c r="P317" s="203"/>
      <c r="Q317" s="203"/>
      <c r="R317" s="203"/>
      <c r="S317" s="328"/>
      <c r="T317" s="328"/>
      <c r="U317" s="380" t="s">
        <v>2329</v>
      </c>
      <c r="V317" s="327"/>
    </row>
    <row r="318" spans="1:22" ht="16.399999999999999" hidden="1" customHeight="1">
      <c r="A318" s="29" t="str">
        <f t="shared" si="5"/>
        <v>modesg_inp_nfrd_alinhamento_taxccm_trnvr_ttl_elgbl</v>
      </c>
      <c r="B318" s="141" t="s">
        <v>26</v>
      </c>
      <c r="C318" s="137" t="s">
        <v>181</v>
      </c>
      <c r="D318" s="133" t="s">
        <v>40</v>
      </c>
      <c r="E318" s="134" t="s">
        <v>215</v>
      </c>
      <c r="F318" s="133" t="s">
        <v>251</v>
      </c>
      <c r="G318" s="135" t="str">
        <f>VLOOKUP(A318,Plano_V3!$A$26:$G$764,7,0)</f>
        <v>1. Concluído</v>
      </c>
      <c r="H318" s="135" t="s">
        <v>612</v>
      </c>
      <c r="I318" s="485"/>
      <c r="J318" s="142"/>
      <c r="K318" s="142"/>
      <c r="L318" s="142"/>
      <c r="M318" s="152" t="str">
        <f>IF(VLOOKUP(A318,'Aux - pivots1'!$A:$E,3,0)=0, "",VLOOKUP(A318,'Aux - pivots1'!$A:$E,3,0))</f>
        <v/>
      </c>
      <c r="N318" s="152" t="str">
        <f>IF(VLOOKUP(A318,'Aux - pivots1'!$A:$E,4,0)=0, "",VLOOKUP(A318,'Aux - pivots1'!$A:$E,4,0))</f>
        <v/>
      </c>
      <c r="O318" s="152" t="str">
        <f>IF(VLOOKUP(A318,'Aux - pivots1'!$A:$E,5,0)=0, "",VLOOKUP(A318,'Aux - pivots1'!$A:$E,5,0))</f>
        <v/>
      </c>
      <c r="P318" s="203"/>
      <c r="Q318" s="203"/>
      <c r="R318" s="203"/>
      <c r="S318" s="328"/>
      <c r="T318" s="328"/>
      <c r="U318" s="380" t="s">
        <v>2329</v>
      </c>
      <c r="V318" s="327"/>
    </row>
    <row r="319" spans="1:22" ht="16.399999999999999" hidden="1" customHeight="1">
      <c r="A319" s="29" t="str">
        <f t="shared" si="5"/>
        <v>modesg_inp_nfrd_alinhamento_taxccm_trnvr_enblng_algnd</v>
      </c>
      <c r="B319" s="141" t="s">
        <v>26</v>
      </c>
      <c r="C319" s="137" t="s">
        <v>181</v>
      </c>
      <c r="D319" s="133" t="s">
        <v>40</v>
      </c>
      <c r="E319" s="134" t="s">
        <v>215</v>
      </c>
      <c r="F319" s="133" t="s">
        <v>252</v>
      </c>
      <c r="G319" s="135" t="str">
        <f>VLOOKUP(A319,Plano_V3!$A$26:$G$764,7,0)</f>
        <v>1. Concluído</v>
      </c>
      <c r="H319" s="135" t="s">
        <v>612</v>
      </c>
      <c r="I319" s="485"/>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3"/>
      <c r="Q319" s="203"/>
      <c r="R319" s="203"/>
      <c r="S319" s="328"/>
      <c r="T319" s="328"/>
      <c r="U319" s="380" t="s">
        <v>2329</v>
      </c>
      <c r="V319" s="327"/>
    </row>
    <row r="320" spans="1:22" ht="16.399999999999999" hidden="1" customHeight="1">
      <c r="A320" s="29" t="str">
        <f t="shared" si="5"/>
        <v>modesg_inp_nfrd_alinhamento_taxccm_trnvr_trnstn_alignd</v>
      </c>
      <c r="B320" s="141" t="s">
        <v>26</v>
      </c>
      <c r="C320" s="137" t="s">
        <v>181</v>
      </c>
      <c r="D320" s="133" t="s">
        <v>40</v>
      </c>
      <c r="E320" s="134" t="s">
        <v>215</v>
      </c>
      <c r="F320" s="133" t="s">
        <v>253</v>
      </c>
      <c r="G320" s="135" t="str">
        <f>VLOOKUP(A320,Plano_V3!$A$26:$G$764,7,0)</f>
        <v>1. Concluído</v>
      </c>
      <c r="H320" s="135" t="s">
        <v>612</v>
      </c>
      <c r="I320" s="485"/>
      <c r="J320" s="142"/>
      <c r="K320" s="142"/>
      <c r="L320" s="142"/>
      <c r="M320" s="152" t="str">
        <f>IF(VLOOKUP(A320,'Aux - pivots1'!$A:$E,3,0)=0, "",VLOOKUP(A320,'Aux - pivots1'!$A:$E,3,0))</f>
        <v/>
      </c>
      <c r="N320" s="152" t="str">
        <f>IF(VLOOKUP(A320,'Aux - pivots1'!$A:$E,4,0)=0, "",VLOOKUP(A320,'Aux - pivots1'!$A:$E,4,0))</f>
        <v/>
      </c>
      <c r="O320" s="152" t="str">
        <f>IF(VLOOKUP(A320,'Aux - pivots1'!$A:$E,5,0)=0, "",VLOOKUP(A320,'Aux - pivots1'!$A:$E,5,0))</f>
        <v/>
      </c>
      <c r="P320" s="203"/>
      <c r="Q320" s="203"/>
      <c r="R320" s="203"/>
      <c r="S320" s="328"/>
      <c r="T320" s="328"/>
      <c r="U320" s="380" t="s">
        <v>2329</v>
      </c>
      <c r="V320" s="327"/>
    </row>
    <row r="321" spans="1:22" ht="16.399999999999999" hidden="1" customHeight="1">
      <c r="A321" s="29" t="str">
        <f t="shared" si="5"/>
        <v>modesg_inp_nfrd_alinhamento_taxccm_trnvr_own_prfrmnce_algnd</v>
      </c>
      <c r="B321" s="141" t="s">
        <v>26</v>
      </c>
      <c r="C321" s="137" t="s">
        <v>181</v>
      </c>
      <c r="D321" s="133" t="s">
        <v>40</v>
      </c>
      <c r="E321" s="134" t="s">
        <v>215</v>
      </c>
      <c r="F321" s="133" t="s">
        <v>254</v>
      </c>
      <c r="G321" s="135" t="str">
        <f>VLOOKUP(A321,Plano_V3!$A$26:$G$764,7,0)</f>
        <v>1. Concluído</v>
      </c>
      <c r="H321" s="135" t="s">
        <v>612</v>
      </c>
      <c r="I321" s="485"/>
      <c r="J321" s="142"/>
      <c r="K321" s="142"/>
      <c r="L321" s="142"/>
      <c r="M321" s="152" t="str">
        <f>IF(VLOOKUP(A321,'Aux - pivots1'!$A:$E,3,0)=0, "",VLOOKUP(A321,'Aux - pivots1'!$A:$E,3,0))</f>
        <v/>
      </c>
      <c r="N321" s="152" t="str">
        <f>IF(VLOOKUP(A321,'Aux - pivots1'!$A:$E,4,0)=0, "",VLOOKUP(A321,'Aux - pivots1'!$A:$E,4,0))</f>
        <v/>
      </c>
      <c r="O321" s="152" t="str">
        <f>IF(VLOOKUP(A321,'Aux - pivots1'!$A:$E,5,0)=0, "",VLOOKUP(A321,'Aux - pivots1'!$A:$E,5,0))</f>
        <v/>
      </c>
      <c r="P321" s="203"/>
      <c r="Q321" s="203"/>
      <c r="R321" s="203"/>
      <c r="S321" s="328"/>
      <c r="T321" s="328"/>
      <c r="U321" s="380" t="s">
        <v>2329</v>
      </c>
      <c r="V321" s="327"/>
    </row>
    <row r="322" spans="1:22" ht="16.399999999999999" hidden="1" customHeight="1">
      <c r="A322" s="29" t="str">
        <f t="shared" si="5"/>
        <v>modesg_inp_nfrd_alinhamento_taxccm_capex_ttl_elgbl</v>
      </c>
      <c r="B322" s="141" t="s">
        <v>26</v>
      </c>
      <c r="C322" s="137" t="s">
        <v>181</v>
      </c>
      <c r="D322" s="133" t="s">
        <v>40</v>
      </c>
      <c r="E322" s="134" t="s">
        <v>215</v>
      </c>
      <c r="F322" s="133" t="s">
        <v>255</v>
      </c>
      <c r="G322" s="135" t="str">
        <f>VLOOKUP(A322,Plano_V3!$A$26:$G$764,7,0)</f>
        <v>1. Concluído</v>
      </c>
      <c r="H322" s="135" t="s">
        <v>612</v>
      </c>
      <c r="I322" s="485"/>
      <c r="J322" s="142"/>
      <c r="K322" s="142"/>
      <c r="L322" s="142"/>
      <c r="M322" s="152" t="str">
        <f>IF(VLOOKUP(A322,'Aux - pivots1'!$A:$E,3,0)=0, "",VLOOKUP(A322,'Aux - pivots1'!$A:$E,3,0))</f>
        <v/>
      </c>
      <c r="N322" s="152" t="str">
        <f>IF(VLOOKUP(A322,'Aux - pivots1'!$A:$E,4,0)=0, "",VLOOKUP(A322,'Aux - pivots1'!$A:$E,4,0))</f>
        <v/>
      </c>
      <c r="O322" s="152" t="str">
        <f>IF(VLOOKUP(A322,'Aux - pivots1'!$A:$E,5,0)=0, "",VLOOKUP(A322,'Aux - pivots1'!$A:$E,5,0))</f>
        <v/>
      </c>
      <c r="P322" s="203"/>
      <c r="Q322" s="203"/>
      <c r="R322" s="203"/>
      <c r="S322" s="328"/>
      <c r="T322" s="328"/>
      <c r="U322" s="380" t="s">
        <v>2329</v>
      </c>
      <c r="V322" s="327"/>
    </row>
    <row r="323" spans="1:22" ht="16.399999999999999" hidden="1" customHeight="1">
      <c r="A323" s="29" t="str">
        <f t="shared" si="5"/>
        <v>modesg_inp_nfrd_alinhamento_taxccm_capex_enblng_algnd</v>
      </c>
      <c r="B323" s="141" t="s">
        <v>26</v>
      </c>
      <c r="C323" s="137" t="s">
        <v>181</v>
      </c>
      <c r="D323" s="133" t="s">
        <v>40</v>
      </c>
      <c r="E323" s="134" t="s">
        <v>215</v>
      </c>
      <c r="F323" s="133" t="s">
        <v>256</v>
      </c>
      <c r="G323" s="135" t="str">
        <f>VLOOKUP(A323,Plano_V3!$A$26:$G$764,7,0)</f>
        <v>1. Concluído</v>
      </c>
      <c r="H323" s="135" t="s">
        <v>612</v>
      </c>
      <c r="I323" s="485"/>
      <c r="J323" s="142"/>
      <c r="K323" s="142"/>
      <c r="L323" s="142"/>
      <c r="M323" s="152" t="str">
        <f>IF(VLOOKUP(A323,'Aux - pivots1'!$A:$E,3,0)=0, "",VLOOKUP(A323,'Aux - pivots1'!$A:$E,3,0))</f>
        <v/>
      </c>
      <c r="N323" s="152" t="str">
        <f>IF(VLOOKUP(A323,'Aux - pivots1'!$A:$E,4,0)=0, "",VLOOKUP(A323,'Aux - pivots1'!$A:$E,4,0))</f>
        <v/>
      </c>
      <c r="O323" s="152" t="str">
        <f>IF(VLOOKUP(A323,'Aux - pivots1'!$A:$E,5,0)=0, "",VLOOKUP(A323,'Aux - pivots1'!$A:$E,5,0))</f>
        <v/>
      </c>
      <c r="P323" s="203"/>
      <c r="Q323" s="203"/>
      <c r="R323" s="203"/>
      <c r="S323" s="328"/>
      <c r="T323" s="328"/>
      <c r="U323" s="380" t="s">
        <v>2329</v>
      </c>
      <c r="V323" s="327"/>
    </row>
    <row r="324" spans="1:22" ht="16.399999999999999" hidden="1" customHeight="1">
      <c r="A324" s="29" t="str">
        <f t="shared" si="5"/>
        <v>modesg_inp_nfrd_alinhamento_taxccm_capex_trnstn_algnd</v>
      </c>
      <c r="B324" s="141" t="s">
        <v>26</v>
      </c>
      <c r="C324" s="137" t="s">
        <v>181</v>
      </c>
      <c r="D324" s="133" t="s">
        <v>40</v>
      </c>
      <c r="E324" s="134" t="s">
        <v>215</v>
      </c>
      <c r="F324" s="133" t="s">
        <v>257</v>
      </c>
      <c r="G324" s="135" t="str">
        <f>VLOOKUP(A324,Plano_V3!$A$26:$G$764,7,0)</f>
        <v>1. Concluído</v>
      </c>
      <c r="H324" s="135" t="s">
        <v>612</v>
      </c>
      <c r="I324" s="485"/>
      <c r="J324" s="142"/>
      <c r="K324" s="142"/>
      <c r="L324" s="142"/>
      <c r="M324" s="152" t="str">
        <f>IF(VLOOKUP(A324,'Aux - pivots1'!$A:$E,3,0)=0, "",VLOOKUP(A324,'Aux - pivots1'!$A:$E,3,0))</f>
        <v/>
      </c>
      <c r="N324" s="152" t="str">
        <f>IF(VLOOKUP(A324,'Aux - pivots1'!$A:$E,4,0)=0, "",VLOOKUP(A324,'Aux - pivots1'!$A:$E,4,0))</f>
        <v/>
      </c>
      <c r="O324" s="152" t="str">
        <f>IF(VLOOKUP(A324,'Aux - pivots1'!$A:$E,5,0)=0, "",VLOOKUP(A324,'Aux - pivots1'!$A:$E,5,0))</f>
        <v/>
      </c>
      <c r="P324" s="203"/>
      <c r="Q324" s="203"/>
      <c r="R324" s="203"/>
      <c r="S324" s="328"/>
      <c r="T324" s="328"/>
      <c r="U324" s="380" t="s">
        <v>2329</v>
      </c>
      <c r="V324" s="327"/>
    </row>
    <row r="325" spans="1:22" ht="16.399999999999999" hidden="1" customHeight="1">
      <c r="A325" s="29" t="str">
        <f t="shared" si="5"/>
        <v>modesg_inp_nfrd_alinhamento_taxccm_capex_own_prfrmnce_algnd</v>
      </c>
      <c r="B325" s="141" t="s">
        <v>26</v>
      </c>
      <c r="C325" s="137" t="s">
        <v>181</v>
      </c>
      <c r="D325" s="133" t="s">
        <v>40</v>
      </c>
      <c r="E325" s="134" t="s">
        <v>215</v>
      </c>
      <c r="F325" s="133" t="s">
        <v>258</v>
      </c>
      <c r="G325" s="135" t="str">
        <f>VLOOKUP(A325,Plano_V3!$A$26:$G$764,7,0)</f>
        <v>1. Concluído</v>
      </c>
      <c r="H325" s="135" t="s">
        <v>612</v>
      </c>
      <c r="I325" s="485"/>
      <c r="J325" s="142"/>
      <c r="K325" s="142"/>
      <c r="L325" s="142"/>
      <c r="M325" s="152" t="str">
        <f>IF(VLOOKUP(A325,'Aux - pivots1'!$A:$E,3,0)=0, "",VLOOKUP(A325,'Aux - pivots1'!$A:$E,3,0))</f>
        <v/>
      </c>
      <c r="N325" s="152" t="str">
        <f>IF(VLOOKUP(A325,'Aux - pivots1'!$A:$E,4,0)=0, "",VLOOKUP(A325,'Aux - pivots1'!$A:$E,4,0))</f>
        <v/>
      </c>
      <c r="O325" s="152" t="str">
        <f>IF(VLOOKUP(A325,'Aux - pivots1'!$A:$E,5,0)=0, "",VLOOKUP(A325,'Aux - pivots1'!$A:$E,5,0))</f>
        <v/>
      </c>
      <c r="P325" s="203"/>
      <c r="Q325" s="203"/>
      <c r="R325" s="203"/>
      <c r="S325" s="328"/>
      <c r="T325" s="328"/>
      <c r="U325" s="380" t="s">
        <v>2329</v>
      </c>
      <c r="V325" s="327"/>
    </row>
    <row r="326" spans="1:22" ht="16.399999999999999" hidden="1" customHeight="1">
      <c r="A326" s="29" t="str">
        <f t="shared" si="5"/>
        <v>modesg_inp_nfrd_alinhamento_taxppc_trnvr_ttl_elgbl</v>
      </c>
      <c r="B326" s="141" t="s">
        <v>26</v>
      </c>
      <c r="C326" s="137" t="s">
        <v>181</v>
      </c>
      <c r="D326" s="133" t="s">
        <v>40</v>
      </c>
      <c r="E326" s="134" t="s">
        <v>215</v>
      </c>
      <c r="F326" s="133" t="s">
        <v>259</v>
      </c>
      <c r="G326" s="135" t="str">
        <f>VLOOKUP(A326,Plano_V3!$A$26:$G$764,7,0)</f>
        <v>1. Concluído</v>
      </c>
      <c r="H326" s="135" t="s">
        <v>612</v>
      </c>
      <c r="I326" s="485"/>
      <c r="J326" s="143"/>
      <c r="K326" s="143"/>
      <c r="L326" s="143"/>
      <c r="M326" s="152" t="str">
        <f>IF(VLOOKUP(A326,'Aux - pivots1'!$A:$E,3,0)=0, "",VLOOKUP(A326,'Aux - pivots1'!$A:$E,3,0))</f>
        <v/>
      </c>
      <c r="N326" s="152" t="str">
        <f>IF(VLOOKUP(A326,'Aux - pivots1'!$A:$E,4,0)=0, "",VLOOKUP(A326,'Aux - pivots1'!$A:$E,4,0))</f>
        <v/>
      </c>
      <c r="O326" s="152" t="str">
        <f>IF(VLOOKUP(A326,'Aux - pivots1'!$A:$E,5,0)=0, "",VLOOKUP(A326,'Aux - pivots1'!$A:$E,5,0))</f>
        <v/>
      </c>
      <c r="P326" s="203"/>
      <c r="Q326" s="203"/>
      <c r="R326" s="203"/>
      <c r="S326" s="328"/>
      <c r="T326" s="328"/>
      <c r="U326" s="380" t="s">
        <v>2329</v>
      </c>
      <c r="V326" s="327"/>
    </row>
    <row r="327" spans="1:22" ht="16.399999999999999" hidden="1" customHeight="1">
      <c r="A327" s="29" t="str">
        <f t="shared" si="5"/>
        <v>modesg_inp_nfrd_alinhamento_taxppc_turnover_own_prfrmnce_algnd</v>
      </c>
      <c r="B327" s="141" t="s">
        <v>26</v>
      </c>
      <c r="C327" s="137" t="s">
        <v>181</v>
      </c>
      <c r="D327" s="133" t="s">
        <v>40</v>
      </c>
      <c r="E327" s="134" t="s">
        <v>215</v>
      </c>
      <c r="F327" s="133" t="s">
        <v>260</v>
      </c>
      <c r="G327" s="135" t="str">
        <f>VLOOKUP(A327,Plano_V3!$A$26:$G$764,7,0)</f>
        <v>1. Concluído</v>
      </c>
      <c r="H327" s="135" t="s">
        <v>612</v>
      </c>
      <c r="I327" s="485"/>
      <c r="J327" s="143"/>
      <c r="K327" s="143"/>
      <c r="L327" s="143"/>
      <c r="M327" s="152" t="str">
        <f>IF(VLOOKUP(A327,'Aux - pivots1'!$A:$E,3,0)=0, "",VLOOKUP(A327,'Aux - pivots1'!$A:$E,3,0))</f>
        <v/>
      </c>
      <c r="N327" s="152" t="str">
        <f>IF(VLOOKUP(A327,'Aux - pivots1'!$A:$E,4,0)=0, "",VLOOKUP(A327,'Aux - pivots1'!$A:$E,4,0))</f>
        <v/>
      </c>
      <c r="O327" s="152" t="str">
        <f>IF(VLOOKUP(A327,'Aux - pivots1'!$A:$E,5,0)=0, "",VLOOKUP(A327,'Aux - pivots1'!$A:$E,5,0))</f>
        <v/>
      </c>
      <c r="P327" s="203"/>
      <c r="Q327" s="203"/>
      <c r="R327" s="203"/>
      <c r="S327" s="328"/>
      <c r="T327" s="328"/>
      <c r="U327" s="380" t="s">
        <v>2329</v>
      </c>
      <c r="V327" s="327"/>
    </row>
    <row r="328" spans="1:22" ht="16.399999999999999" hidden="1" customHeight="1">
      <c r="A328" s="29" t="str">
        <f t="shared" si="5"/>
        <v>modesg_inp_nfrd_alinhamento_taxppc_capex_ttl_elgbl</v>
      </c>
      <c r="B328" s="141" t="s">
        <v>26</v>
      </c>
      <c r="C328" s="137" t="s">
        <v>181</v>
      </c>
      <c r="D328" s="133" t="s">
        <v>40</v>
      </c>
      <c r="E328" s="134" t="s">
        <v>215</v>
      </c>
      <c r="F328" s="133" t="s">
        <v>261</v>
      </c>
      <c r="G328" s="135" t="str">
        <f>VLOOKUP(A328,Plano_V3!$A$26:$G$764,7,0)</f>
        <v>1. Concluído</v>
      </c>
      <c r="H328" s="135" t="s">
        <v>612</v>
      </c>
      <c r="I328" s="485"/>
      <c r="J328" s="143"/>
      <c r="K328" s="143"/>
      <c r="L328" s="143"/>
      <c r="M328" s="152" t="str">
        <f>IF(VLOOKUP(A328,'Aux - pivots1'!$A:$E,3,0)=0, "",VLOOKUP(A328,'Aux - pivots1'!$A:$E,3,0))</f>
        <v/>
      </c>
      <c r="N328" s="152" t="str">
        <f>IF(VLOOKUP(A328,'Aux - pivots1'!$A:$E,4,0)=0, "",VLOOKUP(A328,'Aux - pivots1'!$A:$E,4,0))</f>
        <v/>
      </c>
      <c r="O328" s="152" t="str">
        <f>IF(VLOOKUP(A328,'Aux - pivots1'!$A:$E,5,0)=0, "",VLOOKUP(A328,'Aux - pivots1'!$A:$E,5,0))</f>
        <v/>
      </c>
      <c r="P328" s="203"/>
      <c r="Q328" s="203"/>
      <c r="R328" s="203"/>
      <c r="S328" s="328"/>
      <c r="T328" s="328"/>
      <c r="U328" s="380" t="s">
        <v>2329</v>
      </c>
      <c r="V328" s="327"/>
    </row>
    <row r="329" spans="1:22" ht="16.399999999999999" hidden="1" customHeight="1">
      <c r="A329" s="29" t="str">
        <f t="shared" si="5"/>
        <v>modesg_inp_nfrd_alinhamento_taxppc_capex_own_prfrmnce_algnd</v>
      </c>
      <c r="B329" s="141" t="s">
        <v>26</v>
      </c>
      <c r="C329" s="137" t="s">
        <v>181</v>
      </c>
      <c r="D329" s="133" t="s">
        <v>40</v>
      </c>
      <c r="E329" s="134" t="s">
        <v>215</v>
      </c>
      <c r="F329" s="133" t="s">
        <v>262</v>
      </c>
      <c r="G329" s="135" t="str">
        <f>VLOOKUP(A329,Plano_V3!$A$26:$G$764,7,0)</f>
        <v>1. Concluído</v>
      </c>
      <c r="H329" s="135" t="s">
        <v>612</v>
      </c>
      <c r="I329" s="485"/>
      <c r="J329" s="143"/>
      <c r="K329" s="143"/>
      <c r="L329" s="143"/>
      <c r="M329" s="152" t="str">
        <f>IF(VLOOKUP(A329,'Aux - pivots1'!$A:$E,3,0)=0, "",VLOOKUP(A329,'Aux - pivots1'!$A:$E,3,0))</f>
        <v/>
      </c>
      <c r="N329" s="152" t="str">
        <f>IF(VLOOKUP(A329,'Aux - pivots1'!$A:$E,4,0)=0, "",VLOOKUP(A329,'Aux - pivots1'!$A:$E,4,0))</f>
        <v/>
      </c>
      <c r="O329" s="152" t="str">
        <f>IF(VLOOKUP(A329,'Aux - pivots1'!$A:$E,5,0)=0, "",VLOOKUP(A329,'Aux - pivots1'!$A:$E,5,0))</f>
        <v/>
      </c>
      <c r="P329" s="203"/>
      <c r="Q329" s="203"/>
      <c r="R329" s="203"/>
      <c r="S329" s="328"/>
      <c r="T329" s="328"/>
      <c r="U329" s="380" t="s">
        <v>2329</v>
      </c>
      <c r="V329" s="327"/>
    </row>
    <row r="330" spans="1:22" ht="16.399999999999999" hidden="1" customHeight="1">
      <c r="A330" s="29" t="str">
        <f t="shared" si="5"/>
        <v>modesg_inp_nfrd_alinhamento_taxbio_trnvr_ttl_elgbl</v>
      </c>
      <c r="B330" s="141" t="s">
        <v>26</v>
      </c>
      <c r="C330" s="137" t="s">
        <v>181</v>
      </c>
      <c r="D330" s="133" t="s">
        <v>40</v>
      </c>
      <c r="E330" s="134" t="s">
        <v>215</v>
      </c>
      <c r="F330" s="133" t="s">
        <v>263</v>
      </c>
      <c r="G330" s="135" t="str">
        <f>VLOOKUP(A330,Plano_V3!$A$26:$G$764,7,0)</f>
        <v>1. Concluído</v>
      </c>
      <c r="H330" s="135" t="s">
        <v>612</v>
      </c>
      <c r="I330" s="485"/>
      <c r="J330" s="143"/>
      <c r="K330" s="143"/>
      <c r="L330" s="143"/>
      <c r="M330" s="152" t="str">
        <f>IF(VLOOKUP(A330,'Aux - pivots1'!$A:$E,3,0)=0, "",VLOOKUP(A330,'Aux - pivots1'!$A:$E,3,0))</f>
        <v/>
      </c>
      <c r="N330" s="152" t="str">
        <f>IF(VLOOKUP(A330,'Aux - pivots1'!$A:$E,4,0)=0, "",VLOOKUP(A330,'Aux - pivots1'!$A:$E,4,0))</f>
        <v/>
      </c>
      <c r="O330" s="152" t="str">
        <f>IF(VLOOKUP(A330,'Aux - pivots1'!$A:$E,5,0)=0, "",VLOOKUP(A330,'Aux - pivots1'!$A:$E,5,0))</f>
        <v/>
      </c>
      <c r="P330" s="203"/>
      <c r="Q330" s="203"/>
      <c r="R330" s="203"/>
      <c r="S330" s="328"/>
      <c r="T330" s="328"/>
      <c r="U330" s="380" t="s">
        <v>2329</v>
      </c>
      <c r="V330" s="327"/>
    </row>
    <row r="331" spans="1:22" ht="16.399999999999999" hidden="1" customHeight="1">
      <c r="A331" s="29" t="str">
        <f t="shared" si="5"/>
        <v>modesg_inp_nfrd_alinhamento_taxbio_turnover_own_prfrmnce_algnd</v>
      </c>
      <c r="B331" s="141" t="s">
        <v>26</v>
      </c>
      <c r="C331" s="137" t="s">
        <v>181</v>
      </c>
      <c r="D331" s="133" t="s">
        <v>40</v>
      </c>
      <c r="E331" s="134" t="s">
        <v>215</v>
      </c>
      <c r="F331" s="133" t="s">
        <v>264</v>
      </c>
      <c r="G331" s="135" t="str">
        <f>VLOOKUP(A331,Plano_V3!$A$26:$G$764,7,0)</f>
        <v>1. Concluído</v>
      </c>
      <c r="H331" s="135" t="s">
        <v>612</v>
      </c>
      <c r="I331" s="485"/>
      <c r="J331" s="143"/>
      <c r="K331" s="143"/>
      <c r="L331" s="143"/>
      <c r="M331" s="152" t="str">
        <f>IF(VLOOKUP(A331,'Aux - pivots1'!$A:$E,3,0)=0, "",VLOOKUP(A331,'Aux - pivots1'!$A:$E,3,0))</f>
        <v/>
      </c>
      <c r="N331" s="152" t="str">
        <f>IF(VLOOKUP(A331,'Aux - pivots1'!$A:$E,4,0)=0, "",VLOOKUP(A331,'Aux - pivots1'!$A:$E,4,0))</f>
        <v/>
      </c>
      <c r="O331" s="152" t="str">
        <f>IF(VLOOKUP(A331,'Aux - pivots1'!$A:$E,5,0)=0, "",VLOOKUP(A331,'Aux - pivots1'!$A:$E,5,0))</f>
        <v/>
      </c>
      <c r="P331" s="203"/>
      <c r="Q331" s="203"/>
      <c r="R331" s="203"/>
      <c r="S331" s="328"/>
      <c r="T331" s="328"/>
      <c r="U331" s="380" t="s">
        <v>2329</v>
      </c>
      <c r="V331" s="327"/>
    </row>
    <row r="332" spans="1:22" ht="16.399999999999999" hidden="1" customHeight="1">
      <c r="A332" s="29" t="str">
        <f t="shared" si="5"/>
        <v>modesg_inp_nfrd_alinhamento_taxbio_capex_ttl_elgbl</v>
      </c>
      <c r="B332" s="141" t="s">
        <v>26</v>
      </c>
      <c r="C332" s="137" t="s">
        <v>181</v>
      </c>
      <c r="D332" s="133" t="s">
        <v>40</v>
      </c>
      <c r="E332" s="134" t="s">
        <v>215</v>
      </c>
      <c r="F332" s="133" t="s">
        <v>265</v>
      </c>
      <c r="G332" s="135" t="str">
        <f>VLOOKUP(A332,Plano_V3!$A$26:$G$764,7,0)</f>
        <v>1. Concluído</v>
      </c>
      <c r="H332" s="135" t="s">
        <v>612</v>
      </c>
      <c r="I332" s="485"/>
      <c r="J332" s="143"/>
      <c r="K332" s="143"/>
      <c r="L332" s="143"/>
      <c r="M332" s="152" t="str">
        <f>IF(VLOOKUP(A332,'Aux - pivots1'!$A:$E,3,0)=0, "",VLOOKUP(A332,'Aux - pivots1'!$A:$E,3,0))</f>
        <v/>
      </c>
      <c r="N332" s="152" t="str">
        <f>IF(VLOOKUP(A332,'Aux - pivots1'!$A:$E,4,0)=0, "",VLOOKUP(A332,'Aux - pivots1'!$A:$E,4,0))</f>
        <v/>
      </c>
      <c r="O332" s="152" t="str">
        <f>IF(VLOOKUP(A332,'Aux - pivots1'!$A:$E,5,0)=0, "",VLOOKUP(A332,'Aux - pivots1'!$A:$E,5,0))</f>
        <v/>
      </c>
      <c r="P332" s="203"/>
      <c r="Q332" s="203"/>
      <c r="R332" s="203"/>
      <c r="S332" s="328"/>
      <c r="T332" s="328"/>
      <c r="U332" s="380" t="s">
        <v>2329</v>
      </c>
      <c r="V332" s="327"/>
    </row>
    <row r="333" spans="1:22" ht="16.399999999999999" hidden="1" customHeight="1">
      <c r="A333" s="29" t="str">
        <f t="shared" si="5"/>
        <v>modesg_inp_nfrd_alinhamento_taxbio_capex_own_prfrmnce_algnd</v>
      </c>
      <c r="B333" s="141" t="s">
        <v>26</v>
      </c>
      <c r="C333" s="137" t="s">
        <v>181</v>
      </c>
      <c r="D333" s="133" t="s">
        <v>40</v>
      </c>
      <c r="E333" s="134" t="s">
        <v>215</v>
      </c>
      <c r="F333" s="133" t="s">
        <v>266</v>
      </c>
      <c r="G333" s="135" t="str">
        <f>VLOOKUP(A333,Plano_V3!$A$26:$G$764,7,0)</f>
        <v>1. Concluído</v>
      </c>
      <c r="H333" s="135" t="s">
        <v>612</v>
      </c>
      <c r="I333" s="485"/>
      <c r="J333" s="143"/>
      <c r="K333" s="143"/>
      <c r="L333" s="143"/>
      <c r="M333" s="152" t="str">
        <f>IF(VLOOKUP(A333,'Aux - pivots1'!$A:$E,3,0)=0, "",VLOOKUP(A333,'Aux - pivots1'!$A:$E,3,0))</f>
        <v/>
      </c>
      <c r="N333" s="152" t="str">
        <f>IF(VLOOKUP(A333,'Aux - pivots1'!$A:$E,4,0)=0, "",VLOOKUP(A333,'Aux - pivots1'!$A:$E,4,0))</f>
        <v/>
      </c>
      <c r="O333" s="152" t="str">
        <f>IF(VLOOKUP(A333,'Aux - pivots1'!$A:$E,5,0)=0, "",VLOOKUP(A333,'Aux - pivots1'!$A:$E,5,0))</f>
        <v/>
      </c>
      <c r="P333" s="203"/>
      <c r="Q333" s="203"/>
      <c r="R333" s="203"/>
      <c r="S333" s="328"/>
      <c r="T333" s="328"/>
      <c r="U333" s="380" t="s">
        <v>2329</v>
      </c>
      <c r="V333" s="327"/>
    </row>
    <row r="334" spans="1:22" ht="16.399999999999999" hidden="1" customHeight="1">
      <c r="A334" s="29" t="str">
        <f t="shared" si="5"/>
        <v>modesg_inp_nfrd_alinhamento_taxwtr_trnvr_ttl_elgbl</v>
      </c>
      <c r="B334" s="141" t="s">
        <v>26</v>
      </c>
      <c r="C334" s="137" t="s">
        <v>181</v>
      </c>
      <c r="D334" s="133" t="s">
        <v>40</v>
      </c>
      <c r="E334" s="134" t="s">
        <v>215</v>
      </c>
      <c r="F334" s="133" t="s">
        <v>267</v>
      </c>
      <c r="G334" s="135" t="str">
        <f>VLOOKUP(A334,Plano_V3!$A$26:$G$764,7,0)</f>
        <v>1. Concluído</v>
      </c>
      <c r="H334" s="135" t="s">
        <v>612</v>
      </c>
      <c r="I334" s="485"/>
      <c r="J334" s="143"/>
      <c r="K334" s="143"/>
      <c r="L334" s="143"/>
      <c r="M334" s="152" t="str">
        <f>IF(VLOOKUP(A334,'Aux - pivots1'!$A:$E,3,0)=0, "",VLOOKUP(A334,'Aux - pivots1'!$A:$E,3,0))</f>
        <v/>
      </c>
      <c r="N334" s="152" t="str">
        <f>IF(VLOOKUP(A334,'Aux - pivots1'!$A:$E,4,0)=0, "",VLOOKUP(A334,'Aux - pivots1'!$A:$E,4,0))</f>
        <v/>
      </c>
      <c r="O334" s="152" t="str">
        <f>IF(VLOOKUP(A334,'Aux - pivots1'!$A:$E,5,0)=0, "",VLOOKUP(A334,'Aux - pivots1'!$A:$E,5,0))</f>
        <v/>
      </c>
      <c r="P334" s="203"/>
      <c r="Q334" s="203"/>
      <c r="R334" s="203"/>
      <c r="S334" s="328"/>
      <c r="T334" s="328"/>
      <c r="U334" s="380" t="s">
        <v>2329</v>
      </c>
      <c r="V334" s="327"/>
    </row>
    <row r="335" spans="1:22" ht="16.399999999999999" hidden="1" customHeight="1">
      <c r="A335" s="29" t="str">
        <f t="shared" si="5"/>
        <v>modesg_inp_nfrd_alinhamento_taxwtr_trnvr_enblng_alignd</v>
      </c>
      <c r="B335" s="141" t="s">
        <v>26</v>
      </c>
      <c r="C335" s="137" t="s">
        <v>181</v>
      </c>
      <c r="D335" s="133" t="s">
        <v>40</v>
      </c>
      <c r="E335" s="134" t="s">
        <v>215</v>
      </c>
      <c r="F335" s="133" t="s">
        <v>268</v>
      </c>
      <c r="G335" s="135" t="str">
        <f>VLOOKUP(A335,Plano_V3!$A$26:$G$764,7,0)</f>
        <v>1. Concluído</v>
      </c>
      <c r="H335" s="135" t="s">
        <v>612</v>
      </c>
      <c r="I335" s="485"/>
      <c r="J335" s="143"/>
      <c r="K335" s="143"/>
      <c r="L335" s="143"/>
      <c r="M335" s="152" t="str">
        <f>IF(VLOOKUP(A335,'Aux - pivots1'!$A:$E,3,0)=0, "",VLOOKUP(A335,'Aux - pivots1'!$A:$E,3,0))</f>
        <v/>
      </c>
      <c r="N335" s="152" t="str">
        <f>IF(VLOOKUP(A335,'Aux - pivots1'!$A:$E,4,0)=0, "",VLOOKUP(A335,'Aux - pivots1'!$A:$E,4,0))</f>
        <v/>
      </c>
      <c r="O335" s="152" t="str">
        <f>IF(VLOOKUP(A335,'Aux - pivots1'!$A:$E,5,0)=0, "",VLOOKUP(A335,'Aux - pivots1'!$A:$E,5,0))</f>
        <v/>
      </c>
      <c r="P335" s="203"/>
      <c r="Q335" s="203"/>
      <c r="R335" s="203"/>
      <c r="S335" s="328"/>
      <c r="T335" s="328"/>
      <c r="U335" s="380" t="s">
        <v>2329</v>
      </c>
      <c r="V335" s="327"/>
    </row>
    <row r="336" spans="1:22" ht="16.399999999999999" hidden="1" customHeight="1">
      <c r="A336" s="29" t="str">
        <f t="shared" si="5"/>
        <v>modesg_inp_nfrd_alinhamento_taxwtr_turnover_own_prfrmnce_algnd</v>
      </c>
      <c r="B336" s="141" t="s">
        <v>26</v>
      </c>
      <c r="C336" s="137" t="s">
        <v>181</v>
      </c>
      <c r="D336" s="133" t="s">
        <v>40</v>
      </c>
      <c r="E336" s="134" t="s">
        <v>215</v>
      </c>
      <c r="F336" s="133" t="s">
        <v>269</v>
      </c>
      <c r="G336" s="135" t="str">
        <f>VLOOKUP(A336,Plano_V3!$A$26:$G$764,7,0)</f>
        <v>1. Concluído</v>
      </c>
      <c r="H336" s="135" t="s">
        <v>612</v>
      </c>
      <c r="I336" s="485"/>
      <c r="J336" s="143"/>
      <c r="K336" s="143"/>
      <c r="L336" s="143"/>
      <c r="M336" s="152" t="str">
        <f>IF(VLOOKUP(A336,'Aux - pivots1'!$A:$E,3,0)=0, "",VLOOKUP(A336,'Aux - pivots1'!$A:$E,3,0))</f>
        <v/>
      </c>
      <c r="N336" s="152" t="str">
        <f>IF(VLOOKUP(A336,'Aux - pivots1'!$A:$E,4,0)=0, "",VLOOKUP(A336,'Aux - pivots1'!$A:$E,4,0))</f>
        <v/>
      </c>
      <c r="O336" s="152" t="str">
        <f>IF(VLOOKUP(A336,'Aux - pivots1'!$A:$E,5,0)=0, "",VLOOKUP(A336,'Aux - pivots1'!$A:$E,5,0))</f>
        <v/>
      </c>
      <c r="P336" s="203"/>
      <c r="Q336" s="203"/>
      <c r="R336" s="203"/>
      <c r="S336" s="328"/>
      <c r="T336" s="328"/>
      <c r="U336" s="380" t="s">
        <v>2329</v>
      </c>
      <c r="V336" s="327"/>
    </row>
    <row r="337" spans="1:22" ht="16.399999999999999" hidden="1" customHeight="1">
      <c r="A337" s="29" t="str">
        <f t="shared" ref="A337:A405" si="6">E337&amp;F337</f>
        <v>modesg_inp_nfrd_alinhamento_taxwtr_capex_ttl_elgbl</v>
      </c>
      <c r="B337" s="141" t="s">
        <v>26</v>
      </c>
      <c r="C337" s="137" t="s">
        <v>181</v>
      </c>
      <c r="D337" s="133" t="s">
        <v>40</v>
      </c>
      <c r="E337" s="134" t="s">
        <v>215</v>
      </c>
      <c r="F337" s="133" t="s">
        <v>270</v>
      </c>
      <c r="G337" s="135" t="str">
        <f>VLOOKUP(A337,Plano_V3!$A$26:$G$764,7,0)</f>
        <v>1. Concluído</v>
      </c>
      <c r="H337" s="135" t="s">
        <v>612</v>
      </c>
      <c r="I337" s="485"/>
      <c r="J337" s="143"/>
      <c r="K337" s="143"/>
      <c r="L337" s="143"/>
      <c r="M337" s="152" t="str">
        <f>IF(VLOOKUP(A337,'Aux - pivots1'!$A:$E,3,0)=0, "",VLOOKUP(A337,'Aux - pivots1'!$A:$E,3,0))</f>
        <v/>
      </c>
      <c r="N337" s="152" t="str">
        <f>IF(VLOOKUP(A337,'Aux - pivots1'!$A:$E,4,0)=0, "",VLOOKUP(A337,'Aux - pivots1'!$A:$E,4,0))</f>
        <v/>
      </c>
      <c r="O337" s="152" t="str">
        <f>IF(VLOOKUP(A337,'Aux - pivots1'!$A:$E,5,0)=0, "",VLOOKUP(A337,'Aux - pivots1'!$A:$E,5,0))</f>
        <v/>
      </c>
      <c r="P337" s="203"/>
      <c r="Q337" s="203"/>
      <c r="R337" s="203"/>
      <c r="S337" s="328"/>
      <c r="T337" s="328"/>
      <c r="U337" s="380" t="s">
        <v>2329</v>
      </c>
      <c r="V337" s="327"/>
    </row>
    <row r="338" spans="1:22" ht="16.399999999999999" hidden="1" customHeight="1">
      <c r="A338" s="29" t="str">
        <f t="shared" si="6"/>
        <v>modesg_inp_nfrd_alinhamento_taxwtr_capex_enblng_algnd</v>
      </c>
      <c r="B338" s="141" t="s">
        <v>26</v>
      </c>
      <c r="C338" s="137" t="s">
        <v>181</v>
      </c>
      <c r="D338" s="133" t="s">
        <v>40</v>
      </c>
      <c r="E338" s="134" t="s">
        <v>215</v>
      </c>
      <c r="F338" s="133" t="s">
        <v>271</v>
      </c>
      <c r="G338" s="135" t="str">
        <f>VLOOKUP(A338,Plano_V3!$A$26:$G$764,7,0)</f>
        <v>1. Concluído</v>
      </c>
      <c r="H338" s="135" t="s">
        <v>612</v>
      </c>
      <c r="I338" s="485"/>
      <c r="J338" s="143"/>
      <c r="K338" s="143"/>
      <c r="L338" s="143"/>
      <c r="M338" s="152" t="str">
        <f>IF(VLOOKUP(A338,'Aux - pivots1'!$A:$E,3,0)=0, "",VLOOKUP(A338,'Aux - pivots1'!$A:$E,3,0))</f>
        <v/>
      </c>
      <c r="N338" s="152" t="str">
        <f>IF(VLOOKUP(A338,'Aux - pivots1'!$A:$E,4,0)=0, "",VLOOKUP(A338,'Aux - pivots1'!$A:$E,4,0))</f>
        <v/>
      </c>
      <c r="O338" s="152" t="str">
        <f>IF(VLOOKUP(A338,'Aux - pivots1'!$A:$E,5,0)=0, "",VLOOKUP(A338,'Aux - pivots1'!$A:$E,5,0))</f>
        <v/>
      </c>
      <c r="P338" s="203"/>
      <c r="Q338" s="203"/>
      <c r="R338" s="203"/>
      <c r="S338" s="328"/>
      <c r="T338" s="328"/>
      <c r="U338" s="380" t="s">
        <v>2329</v>
      </c>
      <c r="V338" s="327"/>
    </row>
    <row r="339" spans="1:22" ht="16.399999999999999" hidden="1" customHeight="1">
      <c r="A339" s="29" t="str">
        <f t="shared" si="6"/>
        <v>modesg_inp_nfrd_alinhamento_taxwtr_capex_own_prfrmnce_algnd</v>
      </c>
      <c r="B339" s="141" t="s">
        <v>26</v>
      </c>
      <c r="C339" s="137" t="s">
        <v>181</v>
      </c>
      <c r="D339" s="133" t="s">
        <v>40</v>
      </c>
      <c r="E339" s="134" t="s">
        <v>215</v>
      </c>
      <c r="F339" s="133" t="s">
        <v>272</v>
      </c>
      <c r="G339" s="135" t="str">
        <f>VLOOKUP(A339,Plano_V3!$A$26:$G$764,7,0)</f>
        <v>1. Concluído</v>
      </c>
      <c r="H339" s="135" t="s">
        <v>612</v>
      </c>
      <c r="I339" s="485"/>
      <c r="J339" s="143"/>
      <c r="K339" s="143"/>
      <c r="L339" s="143"/>
      <c r="M339" s="152" t="str">
        <f>IF(VLOOKUP(A339,'Aux - pivots1'!$A:$E,3,0)=0, "",VLOOKUP(A339,'Aux - pivots1'!$A:$E,3,0))</f>
        <v/>
      </c>
      <c r="N339" s="152" t="str">
        <f>IF(VLOOKUP(A339,'Aux - pivots1'!$A:$E,4,0)=0, "",VLOOKUP(A339,'Aux - pivots1'!$A:$E,4,0))</f>
        <v/>
      </c>
      <c r="O339" s="152" t="str">
        <f>IF(VLOOKUP(A339,'Aux - pivots1'!$A:$E,5,0)=0, "",VLOOKUP(A339,'Aux - pivots1'!$A:$E,5,0))</f>
        <v/>
      </c>
      <c r="P339" s="203"/>
      <c r="Q339" s="203"/>
      <c r="R339" s="203"/>
      <c r="S339" s="328"/>
      <c r="T339" s="328"/>
      <c r="U339" s="380" t="s">
        <v>2329</v>
      </c>
      <c r="V339" s="327"/>
    </row>
    <row r="340" spans="1:22" ht="16.399999999999999" hidden="1" customHeight="1">
      <c r="A340" s="29" t="str">
        <f t="shared" si="6"/>
        <v>modesg_inp_nfrd_alinhamento_taxce_trnvr_ttl_elgbl</v>
      </c>
      <c r="B340" s="141" t="s">
        <v>26</v>
      </c>
      <c r="C340" s="137" t="s">
        <v>181</v>
      </c>
      <c r="D340" s="133" t="s">
        <v>40</v>
      </c>
      <c r="E340" s="134" t="s">
        <v>215</v>
      </c>
      <c r="F340" s="133" t="s">
        <v>273</v>
      </c>
      <c r="G340" s="135" t="str">
        <f>VLOOKUP(A340,Plano_V3!$A$26:$G$764,7,0)</f>
        <v>1. Concluído</v>
      </c>
      <c r="H340" s="135" t="s">
        <v>612</v>
      </c>
      <c r="I340" s="485"/>
      <c r="J340" s="143"/>
      <c r="K340" s="143"/>
      <c r="L340" s="143"/>
      <c r="M340" s="152" t="str">
        <f>IF(VLOOKUP(A340,'Aux - pivots1'!$A:$E,3,0)=0, "",VLOOKUP(A340,'Aux - pivots1'!$A:$E,3,0))</f>
        <v/>
      </c>
      <c r="N340" s="152" t="str">
        <f>IF(VLOOKUP(A340,'Aux - pivots1'!$A:$E,4,0)=0, "",VLOOKUP(A340,'Aux - pivots1'!$A:$E,4,0))</f>
        <v/>
      </c>
      <c r="O340" s="152" t="str">
        <f>IF(VLOOKUP(A340,'Aux - pivots1'!$A:$E,5,0)=0, "",VLOOKUP(A340,'Aux - pivots1'!$A:$E,5,0))</f>
        <v/>
      </c>
      <c r="P340" s="203"/>
      <c r="Q340" s="203"/>
      <c r="R340" s="203"/>
      <c r="S340" s="328"/>
      <c r="T340" s="328"/>
      <c r="U340" s="380" t="s">
        <v>2329</v>
      </c>
      <c r="V340" s="327"/>
    </row>
    <row r="341" spans="1:22" ht="16.399999999999999" hidden="1" customHeight="1">
      <c r="A341" s="29" t="str">
        <f t="shared" si="6"/>
        <v>modesg_inp_nfrd_alinhamento_taxce_trnvr_enblng_alignd</v>
      </c>
      <c r="B341" s="141" t="s">
        <v>26</v>
      </c>
      <c r="C341" s="137" t="s">
        <v>181</v>
      </c>
      <c r="D341" s="133" t="s">
        <v>40</v>
      </c>
      <c r="E341" s="134" t="s">
        <v>215</v>
      </c>
      <c r="F341" s="133" t="s">
        <v>274</v>
      </c>
      <c r="G341" s="135" t="str">
        <f>VLOOKUP(A341,Plano_V3!$A$26:$G$764,7,0)</f>
        <v>1. Concluído</v>
      </c>
      <c r="H341" s="135" t="s">
        <v>612</v>
      </c>
      <c r="I341" s="485"/>
      <c r="J341" s="143"/>
      <c r="K341" s="143"/>
      <c r="L341" s="143"/>
      <c r="M341" s="152" t="str">
        <f>IF(VLOOKUP(A341,'Aux - pivots1'!$A:$E,3,0)=0, "",VLOOKUP(A341,'Aux - pivots1'!$A:$E,3,0))</f>
        <v/>
      </c>
      <c r="N341" s="152" t="str">
        <f>IF(VLOOKUP(A341,'Aux - pivots1'!$A:$E,4,0)=0, "",VLOOKUP(A341,'Aux - pivots1'!$A:$E,4,0))</f>
        <v/>
      </c>
      <c r="O341" s="152" t="str">
        <f>IF(VLOOKUP(A341,'Aux - pivots1'!$A:$E,5,0)=0, "",VLOOKUP(A341,'Aux - pivots1'!$A:$E,5,0))</f>
        <v/>
      </c>
      <c r="P341" s="203"/>
      <c r="Q341" s="203"/>
      <c r="R341" s="203"/>
      <c r="S341" s="328"/>
      <c r="T341" s="328"/>
      <c r="U341" s="380" t="s">
        <v>2329</v>
      </c>
      <c r="V341" s="327"/>
    </row>
    <row r="342" spans="1:22" ht="16.399999999999999" hidden="1" customHeight="1">
      <c r="A342" s="29" t="str">
        <f t="shared" si="6"/>
        <v>modesg_inp_nfrd_alinhamento_taxce_turnover_own_prfrmnce_algnd</v>
      </c>
      <c r="B342" s="141" t="s">
        <v>26</v>
      </c>
      <c r="C342" s="137" t="s">
        <v>181</v>
      </c>
      <c r="D342" s="133" t="s">
        <v>40</v>
      </c>
      <c r="E342" s="134" t="s">
        <v>215</v>
      </c>
      <c r="F342" s="133" t="s">
        <v>275</v>
      </c>
      <c r="G342" s="135" t="str">
        <f>VLOOKUP(A342,Plano_V3!$A$26:$G$764,7,0)</f>
        <v>1. Concluído</v>
      </c>
      <c r="H342" s="135" t="s">
        <v>612</v>
      </c>
      <c r="I342" s="485"/>
      <c r="J342" s="143"/>
      <c r="K342" s="143"/>
      <c r="L342" s="143"/>
      <c r="M342" s="152" t="str">
        <f>IF(VLOOKUP(A342,'Aux - pivots1'!$A:$E,3,0)=0, "",VLOOKUP(A342,'Aux - pivots1'!$A:$E,3,0))</f>
        <v/>
      </c>
      <c r="N342" s="152" t="str">
        <f>IF(VLOOKUP(A342,'Aux - pivots1'!$A:$E,4,0)=0, "",VLOOKUP(A342,'Aux - pivots1'!$A:$E,4,0))</f>
        <v/>
      </c>
      <c r="O342" s="152" t="str">
        <f>IF(VLOOKUP(A342,'Aux - pivots1'!$A:$E,5,0)=0, "",VLOOKUP(A342,'Aux - pivots1'!$A:$E,5,0))</f>
        <v/>
      </c>
      <c r="P342" s="203"/>
      <c r="Q342" s="203"/>
      <c r="R342" s="203"/>
      <c r="S342" s="328"/>
      <c r="T342" s="328"/>
      <c r="U342" s="380" t="s">
        <v>2329</v>
      </c>
      <c r="V342" s="327"/>
    </row>
    <row r="343" spans="1:22" ht="16.399999999999999" hidden="1" customHeight="1">
      <c r="A343" s="29" t="str">
        <f t="shared" si="6"/>
        <v>modesg_inp_nfrd_alinhamento_taxce_capex_ttl_elgbl</v>
      </c>
      <c r="B343" s="141" t="s">
        <v>26</v>
      </c>
      <c r="C343" s="137" t="s">
        <v>181</v>
      </c>
      <c r="D343" s="133" t="s">
        <v>40</v>
      </c>
      <c r="E343" s="134" t="s">
        <v>215</v>
      </c>
      <c r="F343" s="133" t="s">
        <v>276</v>
      </c>
      <c r="G343" s="135" t="str">
        <f>VLOOKUP(A343,Plano_V3!$A$26:$G$764,7,0)</f>
        <v>1. Concluído</v>
      </c>
      <c r="H343" s="135" t="s">
        <v>612</v>
      </c>
      <c r="I343" s="485"/>
      <c r="J343" s="143"/>
      <c r="K343" s="143"/>
      <c r="L343" s="143"/>
      <c r="M343" s="152" t="str">
        <f>IF(VLOOKUP(A343,'Aux - pivots1'!$A:$E,3,0)=0, "",VLOOKUP(A343,'Aux - pivots1'!$A:$E,3,0))</f>
        <v/>
      </c>
      <c r="N343" s="152" t="str">
        <f>IF(VLOOKUP(A343,'Aux - pivots1'!$A:$E,4,0)=0, "",VLOOKUP(A343,'Aux - pivots1'!$A:$E,4,0))</f>
        <v/>
      </c>
      <c r="O343" s="152" t="str">
        <f>IF(VLOOKUP(A343,'Aux - pivots1'!$A:$E,5,0)=0, "",VLOOKUP(A343,'Aux - pivots1'!$A:$E,5,0))</f>
        <v/>
      </c>
      <c r="P343" s="203"/>
      <c r="Q343" s="203"/>
      <c r="R343" s="203"/>
      <c r="S343" s="328"/>
      <c r="T343" s="328"/>
      <c r="U343" s="380" t="s">
        <v>2329</v>
      </c>
      <c r="V343" s="327"/>
    </row>
    <row r="344" spans="1:22" ht="16.399999999999999" hidden="1" customHeight="1">
      <c r="A344" s="29" t="str">
        <f t="shared" si="6"/>
        <v>modesg_inp_nfrd_alinhamento_taxce_capex_enblng_algnd</v>
      </c>
      <c r="B344" s="141" t="s">
        <v>26</v>
      </c>
      <c r="C344" s="137" t="s">
        <v>181</v>
      </c>
      <c r="D344" s="133" t="s">
        <v>40</v>
      </c>
      <c r="E344" s="134" t="s">
        <v>215</v>
      </c>
      <c r="F344" s="133" t="s">
        <v>277</v>
      </c>
      <c r="G344" s="135" t="str">
        <f>VLOOKUP(A344,Plano_V3!$A$26:$G$764,7,0)</f>
        <v>1. Concluído</v>
      </c>
      <c r="H344" s="135" t="s">
        <v>612</v>
      </c>
      <c r="I344" s="485"/>
      <c r="J344" s="143"/>
      <c r="K344" s="143"/>
      <c r="L344" s="143"/>
      <c r="M344" s="152" t="str">
        <f>IF(VLOOKUP(A344,'Aux - pivots1'!$A:$E,3,0)=0, "",VLOOKUP(A344,'Aux - pivots1'!$A:$E,3,0))</f>
        <v/>
      </c>
      <c r="N344" s="152" t="str">
        <f>IF(VLOOKUP(A344,'Aux - pivots1'!$A:$E,4,0)=0, "",VLOOKUP(A344,'Aux - pivots1'!$A:$E,4,0))</f>
        <v/>
      </c>
      <c r="O344" s="152" t="str">
        <f>IF(VLOOKUP(A344,'Aux - pivots1'!$A:$E,5,0)=0, "",VLOOKUP(A344,'Aux - pivots1'!$A:$E,5,0))</f>
        <v/>
      </c>
      <c r="P344" s="203"/>
      <c r="Q344" s="203"/>
      <c r="R344" s="203"/>
      <c r="S344" s="328"/>
      <c r="T344" s="328"/>
      <c r="U344" s="380" t="s">
        <v>2329</v>
      </c>
      <c r="V344" s="327"/>
    </row>
    <row r="345" spans="1:22" ht="16.399999999999999" hidden="1" customHeight="1">
      <c r="A345" s="29" t="str">
        <f t="shared" si="6"/>
        <v>modesg_inp_nfrd_alinhamento_taxce_capex_own_prfrmnce_algnd</v>
      </c>
      <c r="B345" s="141" t="s">
        <v>26</v>
      </c>
      <c r="C345" s="137" t="s">
        <v>181</v>
      </c>
      <c r="D345" s="133" t="s">
        <v>40</v>
      </c>
      <c r="E345" s="134" t="s">
        <v>215</v>
      </c>
      <c r="F345" s="133" t="s">
        <v>278</v>
      </c>
      <c r="G345" s="135" t="str">
        <f>VLOOKUP(A345,Plano_V3!$A$26:$G$764,7,0)</f>
        <v>1. Concluído</v>
      </c>
      <c r="H345" s="135" t="s">
        <v>612</v>
      </c>
      <c r="I345" s="485"/>
      <c r="J345" s="143"/>
      <c r="K345" s="143"/>
      <c r="L345" s="143"/>
      <c r="M345" s="152" t="str">
        <f>IF(VLOOKUP(A345,'Aux - pivots1'!$A:$E,3,0)=0, "",VLOOKUP(A345,'Aux - pivots1'!$A:$E,3,0))</f>
        <v/>
      </c>
      <c r="N345" s="152" t="str">
        <f>IF(VLOOKUP(A345,'Aux - pivots1'!$A:$E,4,0)=0, "",VLOOKUP(A345,'Aux - pivots1'!$A:$E,4,0))</f>
        <v/>
      </c>
      <c r="O345" s="152" t="str">
        <f>IF(VLOOKUP(A345,'Aux - pivots1'!$A:$E,5,0)=0, "",VLOOKUP(A345,'Aux - pivots1'!$A:$E,5,0))</f>
        <v/>
      </c>
      <c r="P345" s="203"/>
      <c r="Q345" s="203"/>
      <c r="R345" s="203"/>
      <c r="S345" s="328"/>
      <c r="T345" s="328"/>
      <c r="U345" s="380" t="s">
        <v>2329</v>
      </c>
      <c r="V345" s="327"/>
    </row>
    <row r="346" spans="1:22" ht="16.399999999999999" hidden="1" customHeight="1">
      <c r="A346" s="29" t="str">
        <f t="shared" si="6"/>
        <v>modesg_inp_risco_fisicoref_date</v>
      </c>
      <c r="B346" s="141" t="s">
        <v>26</v>
      </c>
      <c r="C346" s="137" t="s">
        <v>181</v>
      </c>
      <c r="D346" s="133" t="s">
        <v>40</v>
      </c>
      <c r="E346" s="134" t="s">
        <v>216</v>
      </c>
      <c r="F346" s="133" t="s">
        <v>208</v>
      </c>
      <c r="G346" s="135" t="str">
        <f>VLOOKUP(A346,Plano_V3!$A$26:$G$764,7,0)</f>
        <v>1. Concluído</v>
      </c>
      <c r="H346" s="135" t="s">
        <v>612</v>
      </c>
      <c r="I346" s="485"/>
      <c r="J346" s="153"/>
      <c r="K346" s="153"/>
      <c r="L346" s="153"/>
      <c r="M346" s="152" t="str">
        <f>IF(VLOOKUP(A346,'Aux - pivots1'!$A:$E,3,0)=0, "",VLOOKUP(A346,'Aux - pivots1'!$A:$E,3,0))</f>
        <v/>
      </c>
      <c r="N346" s="152" t="str">
        <f>IF(VLOOKUP(A346,'Aux - pivots1'!$A:$E,4,0)=0, "",VLOOKUP(A346,'Aux - pivots1'!$A:$E,4,0))</f>
        <v/>
      </c>
      <c r="O346" s="152" t="str">
        <f>IF(VLOOKUP(A346,'Aux - pivots1'!$A:$E,5,0)=0, "",VLOOKUP(A346,'Aux - pivots1'!$A:$E,5,0))</f>
        <v/>
      </c>
      <c r="P346" s="203"/>
      <c r="Q346" s="203"/>
      <c r="R346" s="203"/>
      <c r="S346" s="328"/>
      <c r="T346" s="328"/>
      <c r="U346" s="380" t="s">
        <v>2329</v>
      </c>
      <c r="V346" s="327"/>
    </row>
    <row r="347" spans="1:22" ht="16.399999999999999" hidden="1" customHeight="1">
      <c r="A347" s="29" t="str">
        <f t="shared" si="6"/>
        <v>modesg_inp_risco_fisicocod_pais</v>
      </c>
      <c r="B347" s="141" t="s">
        <v>26</v>
      </c>
      <c r="C347" s="137" t="s">
        <v>181</v>
      </c>
      <c r="D347" s="133" t="s">
        <v>40</v>
      </c>
      <c r="E347" s="134" t="s">
        <v>216</v>
      </c>
      <c r="F347" s="133" t="s">
        <v>279</v>
      </c>
      <c r="G347" s="135" t="str">
        <f>VLOOKUP(A347,Plano_V3!$A$26:$G$764,7,0)</f>
        <v>1. Concluído</v>
      </c>
      <c r="H347" s="135" t="s">
        <v>612</v>
      </c>
      <c r="I347" s="485"/>
      <c r="J347" s="153"/>
      <c r="K347" s="153"/>
      <c r="L347" s="153"/>
      <c r="M347" s="152" t="str">
        <f>IF(VLOOKUP(A347,'Aux - pivots1'!$A:$E,3,0)=0, "",VLOOKUP(A347,'Aux - pivots1'!$A:$E,3,0))</f>
        <v/>
      </c>
      <c r="N347" s="152" t="str">
        <f>IF(VLOOKUP(A347,'Aux - pivots1'!$A:$E,4,0)=0, "",VLOOKUP(A347,'Aux - pivots1'!$A:$E,4,0))</f>
        <v/>
      </c>
      <c r="O347" s="152" t="str">
        <f>IF(VLOOKUP(A347,'Aux - pivots1'!$A:$E,5,0)=0, "",VLOOKUP(A347,'Aux - pivots1'!$A:$E,5,0))</f>
        <v/>
      </c>
      <c r="P347" s="203"/>
      <c r="Q347" s="203"/>
      <c r="R347" s="203"/>
      <c r="S347" s="328"/>
      <c r="T347" s="328"/>
      <c r="U347" s="380" t="s">
        <v>2329</v>
      </c>
      <c r="V347" s="327"/>
    </row>
    <row r="348" spans="1:22" ht="16.399999999999999" hidden="1" customHeight="1">
      <c r="A348" s="29" t="str">
        <f t="shared" si="6"/>
        <v>modesg_inp_risco_fisicocod_nutiii</v>
      </c>
      <c r="B348" s="141" t="s">
        <v>26</v>
      </c>
      <c r="C348" s="137" t="s">
        <v>181</v>
      </c>
      <c r="D348" s="133" t="s">
        <v>40</v>
      </c>
      <c r="E348" s="134" t="s">
        <v>216</v>
      </c>
      <c r="F348" s="133" t="s">
        <v>280</v>
      </c>
      <c r="G348" s="135" t="str">
        <f>VLOOKUP(A348,Plano_V3!$A$26:$G$764,7,0)</f>
        <v>1. Concluído</v>
      </c>
      <c r="H348" s="135" t="s">
        <v>612</v>
      </c>
      <c r="I348" s="485"/>
      <c r="J348" s="153"/>
      <c r="K348" s="153"/>
      <c r="L348" s="153"/>
      <c r="M348" s="152" t="str">
        <f>IF(VLOOKUP(A348,'Aux - pivots1'!$A:$E,3,0)=0, "",VLOOKUP(A348,'Aux - pivots1'!$A:$E,3,0))</f>
        <v/>
      </c>
      <c r="N348" s="152" t="str">
        <f>IF(VLOOKUP(A348,'Aux - pivots1'!$A:$E,4,0)=0, "",VLOOKUP(A348,'Aux - pivots1'!$A:$E,4,0))</f>
        <v/>
      </c>
      <c r="O348" s="152" t="str">
        <f>IF(VLOOKUP(A348,'Aux - pivots1'!$A:$E,5,0)=0, "",VLOOKUP(A348,'Aux - pivots1'!$A:$E,5,0))</f>
        <v/>
      </c>
      <c r="P348" s="203"/>
      <c r="Q348" s="203"/>
      <c r="R348" s="203"/>
      <c r="S348" s="328"/>
      <c r="T348" s="328"/>
      <c r="U348" s="380" t="s">
        <v>2329</v>
      </c>
      <c r="V348" s="327"/>
    </row>
    <row r="349" spans="1:22" ht="16.399999999999999" hidden="1" customHeight="1">
      <c r="A349" s="29" t="str">
        <f t="shared" si="6"/>
        <v>modesg_inp_risco_fisicocod_nace_esg</v>
      </c>
      <c r="B349" s="141" t="s">
        <v>26</v>
      </c>
      <c r="C349" s="137" t="s">
        <v>181</v>
      </c>
      <c r="D349" s="133" t="s">
        <v>40</v>
      </c>
      <c r="E349" s="134" t="s">
        <v>216</v>
      </c>
      <c r="F349" s="133" t="s">
        <v>281</v>
      </c>
      <c r="G349" s="135" t="str">
        <f>VLOOKUP(A349,Plano_V3!$A$26:$G$764,7,0)</f>
        <v>1. Concluído</v>
      </c>
      <c r="H349" s="135" t="s">
        <v>612</v>
      </c>
      <c r="I349" s="485"/>
      <c r="J349" s="153"/>
      <c r="K349" s="153"/>
      <c r="L349" s="153"/>
      <c r="M349" s="152" t="str">
        <f>IF(VLOOKUP(A349,'Aux - pivots1'!$A:$E,3,0)=0, "",VLOOKUP(A349,'Aux - pivots1'!$A:$E,3,0))</f>
        <v/>
      </c>
      <c r="N349" s="152" t="str">
        <f>IF(VLOOKUP(A349,'Aux - pivots1'!$A:$E,4,0)=0, "",VLOOKUP(A349,'Aux - pivots1'!$A:$E,4,0))</f>
        <v/>
      </c>
      <c r="O349" s="152" t="str">
        <f>IF(VLOOKUP(A349,'Aux - pivots1'!$A:$E,5,0)=0, "",VLOOKUP(A349,'Aux - pivots1'!$A:$E,5,0))</f>
        <v/>
      </c>
      <c r="P349" s="203"/>
      <c r="Q349" s="203"/>
      <c r="R349" s="203"/>
      <c r="S349" s="328"/>
      <c r="T349" s="328"/>
      <c r="U349" s="380" t="s">
        <v>2329</v>
      </c>
      <c r="V349" s="327"/>
    </row>
    <row r="350" spans="1:22" ht="16.399999999999999" hidden="1" customHeight="1">
      <c r="A350" s="29" t="str">
        <f t="shared" si="6"/>
        <v>modesg_inp_risco_fisicoflg_rsc_fsc_agd</v>
      </c>
      <c r="B350" s="141" t="s">
        <v>26</v>
      </c>
      <c r="C350" s="137" t="s">
        <v>181</v>
      </c>
      <c r="D350" s="133" t="s">
        <v>40</v>
      </c>
      <c r="E350" s="134" t="s">
        <v>216</v>
      </c>
      <c r="F350" s="133" t="s">
        <v>282</v>
      </c>
      <c r="G350" s="135" t="str">
        <f>VLOOKUP(A350,Plano_V3!$A$26:$G$764,7,0)</f>
        <v>1. Concluído</v>
      </c>
      <c r="H350" s="135" t="s">
        <v>612</v>
      </c>
      <c r="I350" s="485"/>
      <c r="J350" s="153"/>
      <c r="K350" s="153"/>
      <c r="L350" s="153"/>
      <c r="M350" s="152" t="str">
        <f>IF(VLOOKUP(A350,'Aux - pivots1'!$A:$E,3,0)=0, "",VLOOKUP(A350,'Aux - pivots1'!$A:$E,3,0))</f>
        <v/>
      </c>
      <c r="N350" s="152" t="str">
        <f>IF(VLOOKUP(A350,'Aux - pivots1'!$A:$E,4,0)=0, "",VLOOKUP(A350,'Aux - pivots1'!$A:$E,4,0))</f>
        <v/>
      </c>
      <c r="O350" s="152" t="str">
        <f>IF(VLOOKUP(A350,'Aux - pivots1'!$A:$E,5,0)=0, "",VLOOKUP(A350,'Aux - pivots1'!$A:$E,5,0))</f>
        <v/>
      </c>
      <c r="P350" s="203"/>
      <c r="Q350" s="203"/>
      <c r="R350" s="203"/>
      <c r="S350" s="328"/>
      <c r="T350" s="328"/>
      <c r="U350" s="380" t="s">
        <v>2329</v>
      </c>
      <c r="V350" s="327"/>
    </row>
    <row r="351" spans="1:22" ht="16.399999999999999" hidden="1" customHeight="1">
      <c r="A351" s="29" t="str">
        <f t="shared" si="6"/>
        <v>modesg_inp_risco_fisicoflg_rsc_fsc_crnc</v>
      </c>
      <c r="B351" s="141" t="s">
        <v>26</v>
      </c>
      <c r="C351" s="137" t="s">
        <v>181</v>
      </c>
      <c r="D351" s="133" t="s">
        <v>40</v>
      </c>
      <c r="E351" s="134" t="s">
        <v>216</v>
      </c>
      <c r="F351" s="133" t="s">
        <v>283</v>
      </c>
      <c r="G351" s="135" t="str">
        <f>VLOOKUP(A351,Plano_V3!$A$26:$G$764,7,0)</f>
        <v>1. Concluído</v>
      </c>
      <c r="H351" s="135" t="s">
        <v>612</v>
      </c>
      <c r="I351" s="485"/>
      <c r="J351" s="153"/>
      <c r="K351" s="153"/>
      <c r="L351" s="153"/>
      <c r="M351" s="152" t="str">
        <f>IF(VLOOKUP(A351,'Aux - pivots1'!$A:$E,3,0)=0, "",VLOOKUP(A351,'Aux - pivots1'!$A:$E,3,0))</f>
        <v/>
      </c>
      <c r="N351" s="152" t="str">
        <f>IF(VLOOKUP(A351,'Aux - pivots1'!$A:$E,4,0)=0, "",VLOOKUP(A351,'Aux - pivots1'!$A:$E,4,0))</f>
        <v/>
      </c>
      <c r="O351" s="152" t="str">
        <f>IF(VLOOKUP(A351,'Aux - pivots1'!$A:$E,5,0)=0, "",VLOOKUP(A351,'Aux - pivots1'!$A:$E,5,0))</f>
        <v/>
      </c>
      <c r="P351" s="203"/>
      <c r="Q351" s="203"/>
      <c r="R351" s="203"/>
      <c r="S351" s="328"/>
      <c r="T351" s="328"/>
      <c r="U351" s="380" t="s">
        <v>2329</v>
      </c>
      <c r="V351" s="327"/>
    </row>
    <row r="352" spans="1:22" ht="16.399999999999999" hidden="1" customHeight="1">
      <c r="A352" s="29" t="str">
        <f t="shared" si="6"/>
        <v>modesg_inp_risco_fisico_zipcodecod_pais</v>
      </c>
      <c r="B352" s="141" t="s">
        <v>26</v>
      </c>
      <c r="C352" s="137" t="s">
        <v>181</v>
      </c>
      <c r="D352" s="133" t="s">
        <v>40</v>
      </c>
      <c r="E352" s="134" t="s">
        <v>2161</v>
      </c>
      <c r="F352" s="133" t="s">
        <v>279</v>
      </c>
      <c r="G352" s="135" t="str">
        <f>VLOOKUP(A352,Plano_V3!$A$26:$G$764,7,0)</f>
        <v xml:space="preserve">6. Em implementação </v>
      </c>
      <c r="H352" s="135" t="s">
        <v>2328</v>
      </c>
      <c r="I352" s="485"/>
      <c r="J352" s="376" t="s">
        <v>2314</v>
      </c>
      <c r="K352" s="367" t="s">
        <v>2363</v>
      </c>
      <c r="L352" s="376"/>
      <c r="M352" s="152" t="str">
        <f>IF(VLOOKUP(A352,'Aux - pivots1'!$A:$E,3,0)=0, "",VLOOKUP(A352,'Aux - pivots1'!$A:$E,3,0))</f>
        <v/>
      </c>
      <c r="N352" s="152" t="str">
        <f>IF(VLOOKUP(A352,'Aux - pivots1'!$A:$E,4,0)=0, "",VLOOKUP(A352,'Aux - pivots1'!$A:$E,4,0))</f>
        <v/>
      </c>
      <c r="O352" s="152" t="str">
        <f>IF(VLOOKUP(A352,'Aux - pivots1'!$A:$E,5,0)=0, "",VLOOKUP(A352,'Aux - pivots1'!$A:$E,5,0))</f>
        <v/>
      </c>
      <c r="P352" s="203"/>
      <c r="Q352" s="203"/>
      <c r="R352" s="152" t="s">
        <v>2321</v>
      </c>
      <c r="S352" s="380"/>
      <c r="T352" s="380"/>
      <c r="U352" s="380" t="s">
        <v>2330</v>
      </c>
      <c r="V352" s="327" t="s">
        <v>1863</v>
      </c>
    </row>
    <row r="353" spans="1:22" ht="16.399999999999999" hidden="1" customHeight="1">
      <c r="A353" s="29" t="str">
        <f t="shared" si="6"/>
        <v>modesg_inp_risco_fisico_zipcodelocalizacao</v>
      </c>
      <c r="B353" s="141" t="s">
        <v>26</v>
      </c>
      <c r="C353" s="137" t="s">
        <v>181</v>
      </c>
      <c r="D353" s="133" t="s">
        <v>40</v>
      </c>
      <c r="E353" s="134" t="s">
        <v>2161</v>
      </c>
      <c r="F353" s="133" t="s">
        <v>2162</v>
      </c>
      <c r="G353" s="135" t="str">
        <f>VLOOKUP(A353,Plano_V3!$A$26:$G$764,7,0)</f>
        <v xml:space="preserve">6. Em implementação </v>
      </c>
      <c r="H353" s="135" t="s">
        <v>2328</v>
      </c>
      <c r="I353" s="485"/>
      <c r="J353" s="376" t="s">
        <v>2314</v>
      </c>
      <c r="K353" s="367" t="s">
        <v>2363</v>
      </c>
      <c r="L353" s="376"/>
      <c r="M353" s="152" t="str">
        <f>IF(VLOOKUP(A353,'Aux - pivots1'!$A:$E,3,0)=0, "",VLOOKUP(A353,'Aux - pivots1'!$A:$E,3,0))</f>
        <v/>
      </c>
      <c r="N353" s="152" t="str">
        <f>IF(VLOOKUP(A353,'Aux - pivots1'!$A:$E,4,0)=0, "",VLOOKUP(A353,'Aux - pivots1'!$A:$E,4,0))</f>
        <v/>
      </c>
      <c r="O353" s="152" t="str">
        <f>IF(VLOOKUP(A353,'Aux - pivots1'!$A:$E,5,0)=0, "",VLOOKUP(A353,'Aux - pivots1'!$A:$E,5,0))</f>
        <v/>
      </c>
      <c r="P353" s="203"/>
      <c r="Q353" s="203"/>
      <c r="R353" s="152" t="s">
        <v>2321</v>
      </c>
      <c r="S353" s="380"/>
      <c r="T353" s="380"/>
      <c r="U353" s="380" t="s">
        <v>2330</v>
      </c>
      <c r="V353" s="327" t="s">
        <v>1863</v>
      </c>
    </row>
    <row r="354" spans="1:22" ht="16.399999999999999" hidden="1" customHeight="1">
      <c r="A354" s="29" t="str">
        <f t="shared" si="6"/>
        <v>modesg_inp_risco_fisico_zipcodecod_nace_esg</v>
      </c>
      <c r="B354" s="141" t="s">
        <v>26</v>
      </c>
      <c r="C354" s="137" t="s">
        <v>181</v>
      </c>
      <c r="D354" s="133" t="s">
        <v>40</v>
      </c>
      <c r="E354" s="134" t="s">
        <v>2161</v>
      </c>
      <c r="F354" s="133" t="s">
        <v>281</v>
      </c>
      <c r="G354" s="135" t="str">
        <f>VLOOKUP(A354,Plano_V3!$A$26:$G$764,7,0)</f>
        <v xml:space="preserve">6. Em implementação </v>
      </c>
      <c r="H354" s="135" t="s">
        <v>2328</v>
      </c>
      <c r="I354" s="485"/>
      <c r="J354" s="376" t="s">
        <v>2314</v>
      </c>
      <c r="K354" s="367" t="s">
        <v>2363</v>
      </c>
      <c r="L354" s="376"/>
      <c r="M354" s="152" t="str">
        <f>IF(VLOOKUP(A354,'Aux - pivots1'!$A:$E,3,0)=0, "",VLOOKUP(A354,'Aux - pivots1'!$A:$E,3,0))</f>
        <v/>
      </c>
      <c r="N354" s="152" t="str">
        <f>IF(VLOOKUP(A354,'Aux - pivots1'!$A:$E,4,0)=0, "",VLOOKUP(A354,'Aux - pivots1'!$A:$E,4,0))</f>
        <v/>
      </c>
      <c r="O354" s="152" t="str">
        <f>IF(VLOOKUP(A354,'Aux - pivots1'!$A:$E,5,0)=0, "",VLOOKUP(A354,'Aux - pivots1'!$A:$E,5,0))</f>
        <v/>
      </c>
      <c r="P354" s="203"/>
      <c r="Q354" s="203"/>
      <c r="R354" s="152" t="s">
        <v>2321</v>
      </c>
      <c r="S354" s="380"/>
      <c r="T354" s="380"/>
      <c r="U354" s="380" t="s">
        <v>2330</v>
      </c>
      <c r="V354" s="327" t="s">
        <v>1863</v>
      </c>
    </row>
    <row r="355" spans="1:22" ht="16.399999999999999" hidden="1" customHeight="1">
      <c r="A355" s="29" t="str">
        <f t="shared" si="6"/>
        <v>modesg_inp_risco_fisico_zipcodeflg_rsc_fsc_agd</v>
      </c>
      <c r="B355" s="141" t="s">
        <v>26</v>
      </c>
      <c r="C355" s="137" t="s">
        <v>181</v>
      </c>
      <c r="D355" s="133" t="s">
        <v>40</v>
      </c>
      <c r="E355" s="134" t="s">
        <v>2161</v>
      </c>
      <c r="F355" s="133" t="s">
        <v>282</v>
      </c>
      <c r="G355" s="135" t="str">
        <f>VLOOKUP(A355,Plano_V3!$A$26:$G$764,7,0)</f>
        <v xml:space="preserve">6. Em implementação </v>
      </c>
      <c r="H355" s="135" t="s">
        <v>2328</v>
      </c>
      <c r="I355" s="485"/>
      <c r="J355" s="376" t="s">
        <v>2314</v>
      </c>
      <c r="K355" s="367" t="s">
        <v>2363</v>
      </c>
      <c r="L355" s="376"/>
      <c r="M355" s="152" t="str">
        <f>IF(VLOOKUP(A355,'Aux - pivots1'!$A:$E,3,0)=0, "",VLOOKUP(A355,'Aux - pivots1'!$A:$E,3,0))</f>
        <v/>
      </c>
      <c r="N355" s="152" t="str">
        <f>IF(VLOOKUP(A355,'Aux - pivots1'!$A:$E,4,0)=0, "",VLOOKUP(A355,'Aux - pivots1'!$A:$E,4,0))</f>
        <v/>
      </c>
      <c r="O355" s="152" t="str">
        <f>IF(VLOOKUP(A355,'Aux - pivots1'!$A:$E,5,0)=0, "",VLOOKUP(A355,'Aux - pivots1'!$A:$E,5,0))</f>
        <v/>
      </c>
      <c r="P355" s="203"/>
      <c r="Q355" s="203"/>
      <c r="R355" s="152" t="s">
        <v>2321</v>
      </c>
      <c r="S355" s="380"/>
      <c r="T355" s="380"/>
      <c r="U355" s="380" t="s">
        <v>2330</v>
      </c>
      <c r="V355" s="327" t="s">
        <v>1863</v>
      </c>
    </row>
    <row r="356" spans="1:22" ht="16.399999999999999" hidden="1" customHeight="1">
      <c r="A356" s="29" t="str">
        <f t="shared" si="6"/>
        <v>modesg_inp_risco_fisico_zipcodeflg_rsc_fsc_crnc</v>
      </c>
      <c r="B356" s="141" t="s">
        <v>26</v>
      </c>
      <c r="C356" s="137" t="s">
        <v>181</v>
      </c>
      <c r="D356" s="133" t="s">
        <v>40</v>
      </c>
      <c r="E356" s="134" t="s">
        <v>2161</v>
      </c>
      <c r="F356" s="133" t="s">
        <v>283</v>
      </c>
      <c r="G356" s="135" t="str">
        <f>VLOOKUP(A356,Plano_V3!$A$26:$G$764,7,0)</f>
        <v xml:space="preserve">6. Em implementação </v>
      </c>
      <c r="H356" s="135" t="s">
        <v>2328</v>
      </c>
      <c r="I356" s="485"/>
      <c r="J356" s="376" t="s">
        <v>2314</v>
      </c>
      <c r="K356" s="367" t="s">
        <v>2363</v>
      </c>
      <c r="L356" s="376"/>
      <c r="M356" s="152" t="str">
        <f>IF(VLOOKUP(A356,'Aux - pivots1'!$A:$E,3,0)=0, "",VLOOKUP(A356,'Aux - pivots1'!$A:$E,3,0))</f>
        <v/>
      </c>
      <c r="N356" s="152" t="str">
        <f>IF(VLOOKUP(A356,'Aux - pivots1'!$A:$E,4,0)=0, "",VLOOKUP(A356,'Aux - pivots1'!$A:$E,4,0))</f>
        <v/>
      </c>
      <c r="O356" s="152" t="str">
        <f>IF(VLOOKUP(A356,'Aux - pivots1'!$A:$E,5,0)=0, "",VLOOKUP(A356,'Aux - pivots1'!$A:$E,5,0))</f>
        <v/>
      </c>
      <c r="P356" s="203"/>
      <c r="Q356" s="203"/>
      <c r="R356" s="152" t="s">
        <v>2321</v>
      </c>
      <c r="S356" s="380"/>
      <c r="T356" s="380"/>
      <c r="U356" s="380" t="s">
        <v>2330</v>
      </c>
      <c r="V356" s="327" t="s">
        <v>1863</v>
      </c>
    </row>
    <row r="357" spans="1:22" ht="16.399999999999999" hidden="1" customHeight="1">
      <c r="A357" s="29" t="str">
        <f t="shared" si="6"/>
        <v>modesg_inp_emss_scibref_date</v>
      </c>
      <c r="B357" s="141" t="s">
        <v>26</v>
      </c>
      <c r="C357" s="137" t="s">
        <v>181</v>
      </c>
      <c r="D357" s="133" t="s">
        <v>40</v>
      </c>
      <c r="E357" s="134" t="s">
        <v>217</v>
      </c>
      <c r="F357" s="133" t="s">
        <v>208</v>
      </c>
      <c r="G357" s="135" t="str">
        <f>VLOOKUP(A357,Plano_V3!$A$26:$G$764,7,0)</f>
        <v>1. Concluído</v>
      </c>
      <c r="H357" s="135" t="s">
        <v>612</v>
      </c>
      <c r="I357" s="485"/>
      <c r="J357" s="153"/>
      <c r="K357" s="153"/>
      <c r="L357" s="153"/>
      <c r="M357" s="152" t="str">
        <f>IF(VLOOKUP(A357,'Aux - pivots1'!$A:$E,3,0)=0, "",VLOOKUP(A357,'Aux - pivots1'!$A:$E,3,0))</f>
        <v/>
      </c>
      <c r="N357" s="152" t="str">
        <f>IF(VLOOKUP(A357,'Aux - pivots1'!$A:$E,4,0)=0, "",VLOOKUP(A357,'Aux - pivots1'!$A:$E,4,0))</f>
        <v/>
      </c>
      <c r="O357" s="152" t="str">
        <f>IF(VLOOKUP(A357,'Aux - pivots1'!$A:$E,5,0)=0, "",VLOOKUP(A357,'Aux - pivots1'!$A:$E,5,0))</f>
        <v/>
      </c>
      <c r="P357" s="203"/>
      <c r="Q357" s="203"/>
      <c r="R357" s="203"/>
      <c r="S357" s="328"/>
      <c r="T357" s="328"/>
      <c r="U357" s="380" t="s">
        <v>2329</v>
      </c>
      <c r="V357" s="327"/>
    </row>
    <row r="358" spans="1:22" ht="16.399999999999999" hidden="1" customHeight="1">
      <c r="A358" s="29" t="str">
        <f t="shared" si="6"/>
        <v>modesg_inp_emss_scibccli_kgl</v>
      </c>
      <c r="B358" s="141" t="s">
        <v>26</v>
      </c>
      <c r="C358" s="137" t="s">
        <v>181</v>
      </c>
      <c r="D358" s="133" t="s">
        <v>40</v>
      </c>
      <c r="E358" s="134" t="s">
        <v>217</v>
      </c>
      <c r="F358" s="133" t="s">
        <v>240</v>
      </c>
      <c r="G358" s="135" t="str">
        <f>VLOOKUP(A358,Plano_V3!$A$26:$G$764,7,0)</f>
        <v>1. Concluído</v>
      </c>
      <c r="H358" s="135" t="s">
        <v>612</v>
      </c>
      <c r="I358" s="485"/>
      <c r="J358" s="153"/>
      <c r="K358" s="153"/>
      <c r="L358" s="153"/>
      <c r="M358" s="152" t="str">
        <f>IF(VLOOKUP(A358,'Aux - pivots1'!$A:$E,3,0)=0, "",VLOOKUP(A358,'Aux - pivots1'!$A:$E,3,0))</f>
        <v/>
      </c>
      <c r="N358" s="152" t="str">
        <f>IF(VLOOKUP(A358,'Aux - pivots1'!$A:$E,4,0)=0, "",VLOOKUP(A358,'Aux - pivots1'!$A:$E,4,0))</f>
        <v/>
      </c>
      <c r="O358" s="152" t="str">
        <f>IF(VLOOKUP(A358,'Aux - pivots1'!$A:$E,5,0)=0, "",VLOOKUP(A358,'Aux - pivots1'!$A:$E,5,0))</f>
        <v/>
      </c>
      <c r="P358" s="203"/>
      <c r="Q358" s="203"/>
      <c r="R358" s="203"/>
      <c r="S358" s="328"/>
      <c r="T358" s="328"/>
      <c r="U358" s="380" t="s">
        <v>2329</v>
      </c>
      <c r="V358" s="327"/>
    </row>
    <row r="359" spans="1:22" ht="16.399999999999999" hidden="1" customHeight="1">
      <c r="A359" s="29" t="str">
        <f t="shared" si="6"/>
        <v>modesg_inp_emss_scibnome_grupo</v>
      </c>
      <c r="B359" s="141" t="s">
        <v>26</v>
      </c>
      <c r="C359" s="137" t="s">
        <v>181</v>
      </c>
      <c r="D359" s="133" t="s">
        <v>40</v>
      </c>
      <c r="E359" s="134" t="s">
        <v>217</v>
      </c>
      <c r="F359" s="133" t="s">
        <v>284</v>
      </c>
      <c r="G359" s="135" t="str">
        <f>VLOOKUP(A359,Plano_V3!$A$26:$G$764,7,0)</f>
        <v>1. Concluído</v>
      </c>
      <c r="H359" s="135" t="s">
        <v>612</v>
      </c>
      <c r="I359" s="485"/>
      <c r="J359" s="153"/>
      <c r="K359" s="153"/>
      <c r="L359" s="153"/>
      <c r="M359" s="152" t="str">
        <f>IF(VLOOKUP(A359,'Aux - pivots1'!$A:$E,3,0)=0, "",VLOOKUP(A359,'Aux - pivots1'!$A:$E,3,0))</f>
        <v/>
      </c>
      <c r="N359" s="152" t="str">
        <f>IF(VLOOKUP(A359,'Aux - pivots1'!$A:$E,4,0)=0, "",VLOOKUP(A359,'Aux - pivots1'!$A:$E,4,0))</f>
        <v/>
      </c>
      <c r="O359" s="152" t="str">
        <f>IF(VLOOKUP(A359,'Aux - pivots1'!$A:$E,5,0)=0, "",VLOOKUP(A359,'Aux - pivots1'!$A:$E,5,0))</f>
        <v/>
      </c>
      <c r="P359" s="203"/>
      <c r="Q359" s="203"/>
      <c r="R359" s="203"/>
      <c r="S359" s="328"/>
      <c r="T359" s="328"/>
      <c r="U359" s="380" t="s">
        <v>2329</v>
      </c>
      <c r="V359" s="327"/>
    </row>
    <row r="360" spans="1:22" ht="16.399999999999999" hidden="1" customHeight="1">
      <c r="A360" s="29" t="str">
        <f t="shared" si="6"/>
        <v>modesg_inp_emss_scibisin</v>
      </c>
      <c r="B360" s="141" t="s">
        <v>26</v>
      </c>
      <c r="C360" s="137" t="s">
        <v>181</v>
      </c>
      <c r="D360" s="133" t="s">
        <v>40</v>
      </c>
      <c r="E360" s="134" t="s">
        <v>217</v>
      </c>
      <c r="F360" s="133" t="s">
        <v>238</v>
      </c>
      <c r="G360" s="135" t="str">
        <f>VLOOKUP(A360,Plano_V3!$A$26:$G$764,7,0)</f>
        <v>1. Concluído</v>
      </c>
      <c r="H360" s="135" t="s">
        <v>612</v>
      </c>
      <c r="I360" s="485"/>
      <c r="J360" s="153"/>
      <c r="K360" s="153"/>
      <c r="L360" s="153"/>
      <c r="M360" s="152" t="str">
        <f>IF(VLOOKUP(A360,'Aux - pivots1'!$A:$E,3,0)=0, "",VLOOKUP(A360,'Aux - pivots1'!$A:$E,3,0))</f>
        <v/>
      </c>
      <c r="N360" s="152" t="str">
        <f>IF(VLOOKUP(A360,'Aux - pivots1'!$A:$E,4,0)=0, "",VLOOKUP(A360,'Aux - pivots1'!$A:$E,4,0))</f>
        <v/>
      </c>
      <c r="O360" s="152" t="str">
        <f>IF(VLOOKUP(A360,'Aux - pivots1'!$A:$E,5,0)=0, "",VLOOKUP(A360,'Aux - pivots1'!$A:$E,5,0))</f>
        <v/>
      </c>
      <c r="P360" s="203"/>
      <c r="Q360" s="203"/>
      <c r="R360" s="203"/>
      <c r="S360" s="328"/>
      <c r="T360" s="328"/>
      <c r="U360" s="380" t="s">
        <v>2329</v>
      </c>
      <c r="V360" s="327"/>
    </row>
    <row r="361" spans="1:22" ht="16.399999999999999" hidden="1" customHeight="1">
      <c r="A361" s="29" t="str">
        <f t="shared" si="6"/>
        <v>modesg_inp_emss_scibclei</v>
      </c>
      <c r="B361" s="141" t="s">
        <v>26</v>
      </c>
      <c r="C361" s="137" t="s">
        <v>181</v>
      </c>
      <c r="D361" s="133" t="s">
        <v>40</v>
      </c>
      <c r="E361" s="134" t="s">
        <v>217</v>
      </c>
      <c r="F361" s="133" t="s">
        <v>239</v>
      </c>
      <c r="G361" s="135" t="str">
        <f>VLOOKUP(A361,Plano_V3!$A$26:$G$764,7,0)</f>
        <v>1. Concluído</v>
      </c>
      <c r="H361" s="135" t="s">
        <v>612</v>
      </c>
      <c r="I361" s="485"/>
      <c r="J361" s="153"/>
      <c r="K361" s="153"/>
      <c r="L361" s="153"/>
      <c r="M361" s="152" t="str">
        <f>IF(VLOOKUP(A361,'Aux - pivots1'!$A:$E,3,0)=0, "",VLOOKUP(A361,'Aux - pivots1'!$A:$E,3,0))</f>
        <v/>
      </c>
      <c r="N361" s="152" t="str">
        <f>IF(VLOOKUP(A361,'Aux - pivots1'!$A:$E,4,0)=0, "",VLOOKUP(A361,'Aux - pivots1'!$A:$E,4,0))</f>
        <v/>
      </c>
      <c r="O361" s="152" t="str">
        <f>IF(VLOOKUP(A361,'Aux - pivots1'!$A:$E,5,0)=0, "",VLOOKUP(A361,'Aux - pivots1'!$A:$E,5,0))</f>
        <v/>
      </c>
      <c r="P361" s="203"/>
      <c r="Q361" s="203"/>
      <c r="R361" s="203"/>
      <c r="S361" s="328"/>
      <c r="T361" s="328"/>
      <c r="U361" s="380" t="s">
        <v>2329</v>
      </c>
      <c r="V361" s="327"/>
    </row>
    <row r="362" spans="1:22" ht="16.399999999999999" hidden="1" customHeight="1">
      <c r="A362" s="29" t="str">
        <f t="shared" si="6"/>
        <v>modesg_inp_emss_scibscp1_emss</v>
      </c>
      <c r="B362" s="141" t="s">
        <v>26</v>
      </c>
      <c r="C362" s="137" t="s">
        <v>181</v>
      </c>
      <c r="D362" s="133" t="s">
        <v>40</v>
      </c>
      <c r="E362" s="134" t="s">
        <v>217</v>
      </c>
      <c r="F362" s="133" t="s">
        <v>285</v>
      </c>
      <c r="G362" s="135" t="str">
        <f>VLOOKUP(A362,Plano_V3!$A$26:$G$764,7,0)</f>
        <v>1. Concluído</v>
      </c>
      <c r="H362" s="135" t="s">
        <v>612</v>
      </c>
      <c r="I362" s="485"/>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3"/>
      <c r="Q362" s="203"/>
      <c r="R362" s="203"/>
      <c r="S362" s="328"/>
      <c r="T362" s="328"/>
      <c r="U362" s="380" t="s">
        <v>2329</v>
      </c>
      <c r="V362" s="327"/>
    </row>
    <row r="363" spans="1:22" ht="16.399999999999999" hidden="1" customHeight="1">
      <c r="A363" s="29" t="str">
        <f t="shared" si="6"/>
        <v>modesg_inp_emss_scibscp2_emss</v>
      </c>
      <c r="B363" s="141" t="s">
        <v>26</v>
      </c>
      <c r="C363" s="137" t="s">
        <v>181</v>
      </c>
      <c r="D363" s="133" t="s">
        <v>40</v>
      </c>
      <c r="E363" s="134" t="s">
        <v>217</v>
      </c>
      <c r="F363" s="133" t="s">
        <v>286</v>
      </c>
      <c r="G363" s="135" t="str">
        <f>VLOOKUP(A363,Plano_V3!$A$26:$G$764,7,0)</f>
        <v>1. Concluído</v>
      </c>
      <c r="H363" s="135" t="s">
        <v>612</v>
      </c>
      <c r="I363" s="485"/>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3"/>
      <c r="Q363" s="203"/>
      <c r="R363" s="203"/>
      <c r="S363" s="328"/>
      <c r="T363" s="328"/>
      <c r="U363" s="380" t="s">
        <v>2329</v>
      </c>
      <c r="V363" s="327"/>
    </row>
    <row r="364" spans="1:22" ht="16.399999999999999" hidden="1" customHeight="1">
      <c r="A364" s="29" t="str">
        <f t="shared" si="6"/>
        <v>modesg_inp_emss_scibscp3_emss</v>
      </c>
      <c r="B364" s="141" t="s">
        <v>26</v>
      </c>
      <c r="C364" s="137" t="s">
        <v>181</v>
      </c>
      <c r="D364" s="133" t="s">
        <v>40</v>
      </c>
      <c r="E364" s="134" t="s">
        <v>217</v>
      </c>
      <c r="F364" s="133" t="s">
        <v>287</v>
      </c>
      <c r="G364" s="135" t="str">
        <f>VLOOKUP(A364,Plano_V3!$A$26:$G$764,7,0)</f>
        <v>1. Concluído</v>
      </c>
      <c r="H364" s="135" t="s">
        <v>612</v>
      </c>
      <c r="I364" s="485"/>
      <c r="J364" s="153"/>
      <c r="K364" s="153"/>
      <c r="L364" s="153"/>
      <c r="M364" s="152" t="str">
        <f>IF(VLOOKUP(A364,'Aux - pivots1'!$A:$E,3,0)=0, "",VLOOKUP(A364,'Aux - pivots1'!$A:$E,3,0))</f>
        <v/>
      </c>
      <c r="N364" s="152" t="str">
        <f>IF(VLOOKUP(A364,'Aux - pivots1'!$A:$E,4,0)=0, "",VLOOKUP(A364,'Aux - pivots1'!$A:$E,4,0))</f>
        <v/>
      </c>
      <c r="O364" s="152" t="str">
        <f>IF(VLOOKUP(A364,'Aux - pivots1'!$A:$E,5,0)=0, "",VLOOKUP(A364,'Aux - pivots1'!$A:$E,5,0))</f>
        <v/>
      </c>
      <c r="P364" s="203"/>
      <c r="Q364" s="203"/>
      <c r="R364" s="203"/>
      <c r="S364" s="328"/>
      <c r="T364" s="328"/>
      <c r="U364" s="380" t="s">
        <v>2329</v>
      </c>
      <c r="V364" s="327"/>
    </row>
    <row r="365" spans="1:22" ht="16.399999999999999" hidden="1" customHeight="1">
      <c r="A365" s="29" t="str">
        <f t="shared" si="6"/>
        <v>modesg_inp_emss_scibscore_scp1</v>
      </c>
      <c r="B365" s="141" t="s">
        <v>26</v>
      </c>
      <c r="C365" s="137" t="s">
        <v>181</v>
      </c>
      <c r="D365" s="133" t="s">
        <v>40</v>
      </c>
      <c r="E365" s="134" t="s">
        <v>217</v>
      </c>
      <c r="F365" s="133" t="s">
        <v>288</v>
      </c>
      <c r="G365" s="135" t="str">
        <f>VLOOKUP(A365,Plano_V3!$A$26:$G$764,7,0)</f>
        <v>1. Concluído</v>
      </c>
      <c r="H365" s="135" t="s">
        <v>612</v>
      </c>
      <c r="I365" s="485"/>
      <c r="J365" s="153"/>
      <c r="K365" s="153"/>
      <c r="L365" s="153"/>
      <c r="M365" s="152" t="str">
        <f>IF(VLOOKUP(A365,'Aux - pivots1'!$A:$E,3,0)=0, "",VLOOKUP(A365,'Aux - pivots1'!$A:$E,3,0))</f>
        <v/>
      </c>
      <c r="N365" s="152" t="str">
        <f>IF(VLOOKUP(A365,'Aux - pivots1'!$A:$E,4,0)=0, "",VLOOKUP(A365,'Aux - pivots1'!$A:$E,4,0))</f>
        <v/>
      </c>
      <c r="O365" s="152" t="str">
        <f>IF(VLOOKUP(A365,'Aux - pivots1'!$A:$E,5,0)=0, "",VLOOKUP(A365,'Aux - pivots1'!$A:$E,5,0))</f>
        <v/>
      </c>
      <c r="P365" s="203"/>
      <c r="Q365" s="203"/>
      <c r="R365" s="203"/>
      <c r="S365" s="328"/>
      <c r="T365" s="328"/>
      <c r="U365" s="380" t="s">
        <v>2329</v>
      </c>
      <c r="V365" s="327"/>
    </row>
    <row r="366" spans="1:22" ht="16.399999999999999" hidden="1" customHeight="1">
      <c r="A366" s="29" t="str">
        <f t="shared" si="6"/>
        <v>modesg_inp_emss_scibscore_scp2</v>
      </c>
      <c r="B366" s="141" t="s">
        <v>26</v>
      </c>
      <c r="C366" s="137" t="s">
        <v>181</v>
      </c>
      <c r="D366" s="133" t="s">
        <v>40</v>
      </c>
      <c r="E366" s="134" t="s">
        <v>217</v>
      </c>
      <c r="F366" s="133" t="s">
        <v>289</v>
      </c>
      <c r="G366" s="135" t="str">
        <f>VLOOKUP(A366,Plano_V3!$A$26:$G$764,7,0)</f>
        <v>1. Concluído</v>
      </c>
      <c r="H366" s="135" t="s">
        <v>612</v>
      </c>
      <c r="I366" s="485"/>
      <c r="J366" s="153"/>
      <c r="K366" s="153"/>
      <c r="L366" s="153"/>
      <c r="M366" s="152" t="str">
        <f>IF(VLOOKUP(A366,'Aux - pivots1'!$A:$E,3,0)=0, "",VLOOKUP(A366,'Aux - pivots1'!$A:$E,3,0))</f>
        <v/>
      </c>
      <c r="N366" s="152" t="str">
        <f>IF(VLOOKUP(A366,'Aux - pivots1'!$A:$E,4,0)=0, "",VLOOKUP(A366,'Aux - pivots1'!$A:$E,4,0))</f>
        <v/>
      </c>
      <c r="O366" s="152" t="str">
        <f>IF(VLOOKUP(A366,'Aux - pivots1'!$A:$E,5,0)=0, "",VLOOKUP(A366,'Aux - pivots1'!$A:$E,5,0))</f>
        <v/>
      </c>
      <c r="P366" s="203"/>
      <c r="Q366" s="203"/>
      <c r="R366" s="203"/>
      <c r="S366" s="328"/>
      <c r="T366" s="328"/>
      <c r="U366" s="380" t="s">
        <v>2329</v>
      </c>
      <c r="V366" s="327"/>
    </row>
    <row r="367" spans="1:22" ht="16.399999999999999" hidden="1" customHeight="1">
      <c r="A367" s="29" t="str">
        <f t="shared" si="6"/>
        <v>modesg_inp_emss_scibscore_scp3</v>
      </c>
      <c r="B367" s="141" t="s">
        <v>26</v>
      </c>
      <c r="C367" s="137" t="s">
        <v>181</v>
      </c>
      <c r="D367" s="133" t="s">
        <v>40</v>
      </c>
      <c r="E367" s="134" t="s">
        <v>217</v>
      </c>
      <c r="F367" s="133" t="s">
        <v>290</v>
      </c>
      <c r="G367" s="135" t="str">
        <f>VLOOKUP(A367,Plano_V3!$A$26:$G$764,7,0)</f>
        <v>1. Concluído</v>
      </c>
      <c r="H367" s="135" t="s">
        <v>612</v>
      </c>
      <c r="I367" s="485"/>
      <c r="J367" s="153"/>
      <c r="K367" s="153"/>
      <c r="L367" s="153"/>
      <c r="M367" s="152" t="str">
        <f>IF(VLOOKUP(A367,'Aux - pivots1'!$A:$E,3,0)=0, "",VLOOKUP(A367,'Aux - pivots1'!$A:$E,3,0))</f>
        <v/>
      </c>
      <c r="N367" s="152" t="str">
        <f>IF(VLOOKUP(A367,'Aux - pivots1'!$A:$E,4,0)=0, "",VLOOKUP(A367,'Aux - pivots1'!$A:$E,4,0))</f>
        <v/>
      </c>
      <c r="O367" s="152" t="str">
        <f>IF(VLOOKUP(A367,'Aux - pivots1'!$A:$E,5,0)=0, "",VLOOKUP(A367,'Aux - pivots1'!$A:$E,5,0))</f>
        <v/>
      </c>
      <c r="P367" s="203"/>
      <c r="Q367" s="203"/>
      <c r="R367" s="203"/>
      <c r="S367" s="328"/>
      <c r="T367" s="328"/>
      <c r="U367" s="380" t="s">
        <v>2329</v>
      </c>
      <c r="V367" s="327"/>
    </row>
    <row r="368" spans="1:22" ht="16.399999999999999" hidden="1" customHeight="1">
      <c r="A368" s="29" t="str">
        <f t="shared" si="6"/>
        <v>modesg_inp_emss_sciborigem_scp1</v>
      </c>
      <c r="B368" s="141" t="s">
        <v>26</v>
      </c>
      <c r="C368" s="137" t="s">
        <v>181</v>
      </c>
      <c r="D368" s="133" t="s">
        <v>40</v>
      </c>
      <c r="E368" s="134" t="s">
        <v>217</v>
      </c>
      <c r="F368" s="133" t="s">
        <v>291</v>
      </c>
      <c r="G368" s="135" t="str">
        <f>VLOOKUP(A368,Plano_V3!$A$26:$G$764,7,0)</f>
        <v>1. Concluído</v>
      </c>
      <c r="H368" s="135" t="s">
        <v>612</v>
      </c>
      <c r="I368" s="485"/>
      <c r="J368" s="153"/>
      <c r="K368" s="153"/>
      <c r="L368" s="153"/>
      <c r="M368" s="152" t="str">
        <f>IF(VLOOKUP(A368,'Aux - pivots1'!$A:$E,3,0)=0, "",VLOOKUP(A368,'Aux - pivots1'!$A:$E,3,0))</f>
        <v/>
      </c>
      <c r="N368" s="152" t="str">
        <f>IF(VLOOKUP(A368,'Aux - pivots1'!$A:$E,4,0)=0, "",VLOOKUP(A368,'Aux - pivots1'!$A:$E,4,0))</f>
        <v/>
      </c>
      <c r="O368" s="152" t="str">
        <f>IF(VLOOKUP(A368,'Aux - pivots1'!$A:$E,5,0)=0, "",VLOOKUP(A368,'Aux - pivots1'!$A:$E,5,0))</f>
        <v/>
      </c>
      <c r="P368" s="203"/>
      <c r="Q368" s="203"/>
      <c r="R368" s="203"/>
      <c r="S368" s="328"/>
      <c r="T368" s="328"/>
      <c r="U368" s="380" t="s">
        <v>2329</v>
      </c>
      <c r="V368" s="327"/>
    </row>
    <row r="369" spans="1:22" ht="16.399999999999999" hidden="1" customHeight="1">
      <c r="A369" s="29" t="str">
        <f t="shared" si="6"/>
        <v>modesg_inp_emss_sciborigem_scp2</v>
      </c>
      <c r="B369" s="141" t="s">
        <v>26</v>
      </c>
      <c r="C369" s="137" t="s">
        <v>181</v>
      </c>
      <c r="D369" s="133" t="s">
        <v>40</v>
      </c>
      <c r="E369" s="134" t="s">
        <v>217</v>
      </c>
      <c r="F369" s="133" t="s">
        <v>292</v>
      </c>
      <c r="G369" s="135" t="str">
        <f>VLOOKUP(A369,Plano_V3!$A$26:$G$764,7,0)</f>
        <v>1. Concluído</v>
      </c>
      <c r="H369" s="135" t="s">
        <v>612</v>
      </c>
      <c r="I369" s="485"/>
      <c r="J369" s="153"/>
      <c r="K369" s="153"/>
      <c r="L369" s="153"/>
      <c r="M369" s="152" t="str">
        <f>IF(VLOOKUP(A369,'Aux - pivots1'!$A:$E,3,0)=0, "",VLOOKUP(A369,'Aux - pivots1'!$A:$E,3,0))</f>
        <v/>
      </c>
      <c r="N369" s="152" t="str">
        <f>IF(VLOOKUP(A369,'Aux - pivots1'!$A:$E,4,0)=0, "",VLOOKUP(A369,'Aux - pivots1'!$A:$E,4,0))</f>
        <v/>
      </c>
      <c r="O369" s="152" t="str">
        <f>IF(VLOOKUP(A369,'Aux - pivots1'!$A:$E,5,0)=0, "",VLOOKUP(A369,'Aux - pivots1'!$A:$E,5,0))</f>
        <v/>
      </c>
      <c r="P369" s="203"/>
      <c r="Q369" s="203"/>
      <c r="R369" s="203"/>
      <c r="S369" s="328"/>
      <c r="T369" s="328"/>
      <c r="U369" s="380" t="s">
        <v>2329</v>
      </c>
      <c r="V369" s="327"/>
    </row>
    <row r="370" spans="1:22" ht="16.399999999999999" hidden="1" customHeight="1">
      <c r="A370" s="29" t="str">
        <f t="shared" si="6"/>
        <v>modesg_inp_emss_sciborigem_scp3</v>
      </c>
      <c r="B370" s="141" t="s">
        <v>26</v>
      </c>
      <c r="C370" s="137" t="s">
        <v>181</v>
      </c>
      <c r="D370" s="133" t="s">
        <v>40</v>
      </c>
      <c r="E370" s="134" t="s">
        <v>217</v>
      </c>
      <c r="F370" s="133" t="s">
        <v>293</v>
      </c>
      <c r="G370" s="135" t="str">
        <f>VLOOKUP(A370,Plano_V3!$A$26:$G$764,7,0)</f>
        <v>1. Concluído</v>
      </c>
      <c r="H370" s="135" t="s">
        <v>612</v>
      </c>
      <c r="I370" s="485"/>
      <c r="J370" s="153"/>
      <c r="K370" s="153"/>
      <c r="L370" s="153"/>
      <c r="M370" s="152" t="str">
        <f>IF(VLOOKUP(A370,'Aux - pivots1'!$A:$E,3,0)=0, "",VLOOKUP(A370,'Aux - pivots1'!$A:$E,3,0))</f>
        <v/>
      </c>
      <c r="N370" s="152" t="str">
        <f>IF(VLOOKUP(A370,'Aux - pivots1'!$A:$E,4,0)=0, "",VLOOKUP(A370,'Aux - pivots1'!$A:$E,4,0))</f>
        <v/>
      </c>
      <c r="O370" s="152" t="str">
        <f>IF(VLOOKUP(A370,'Aux - pivots1'!$A:$E,5,0)=0, "",VLOOKUP(A370,'Aux - pivots1'!$A:$E,5,0))</f>
        <v/>
      </c>
      <c r="P370" s="203"/>
      <c r="Q370" s="203"/>
      <c r="R370" s="203"/>
      <c r="S370" s="328"/>
      <c r="T370" s="328"/>
      <c r="U370" s="380" t="s">
        <v>2329</v>
      </c>
      <c r="V370" s="327"/>
    </row>
    <row r="371" spans="1:22" ht="16.399999999999999" hidden="1" customHeight="1">
      <c r="A371" s="29" t="str">
        <f t="shared" si="6"/>
        <v>modesg_inp_emss_scibano_info</v>
      </c>
      <c r="B371" s="141" t="s">
        <v>26</v>
      </c>
      <c r="C371" s="137" t="s">
        <v>181</v>
      </c>
      <c r="D371" s="133" t="s">
        <v>40</v>
      </c>
      <c r="E371" s="134" t="s">
        <v>217</v>
      </c>
      <c r="F371" s="133" t="s">
        <v>294</v>
      </c>
      <c r="G371" s="135" t="str">
        <f>VLOOKUP(A371,Plano_V3!$A$26:$G$764,7,0)</f>
        <v>1. Concluído</v>
      </c>
      <c r="H371" s="135" t="s">
        <v>612</v>
      </c>
      <c r="I371" s="485"/>
      <c r="J371" s="153"/>
      <c r="K371" s="153"/>
      <c r="L371" s="153"/>
      <c r="M371" s="152" t="str">
        <f>IF(VLOOKUP(A371,'Aux - pivots1'!$A:$E,3,0)=0, "",VLOOKUP(A371,'Aux - pivots1'!$A:$E,3,0))</f>
        <v/>
      </c>
      <c r="N371" s="152" t="str">
        <f>IF(VLOOKUP(A371,'Aux - pivots1'!$A:$E,4,0)=0, "",VLOOKUP(A371,'Aux - pivots1'!$A:$E,4,0))</f>
        <v/>
      </c>
      <c r="O371" s="152" t="str">
        <f>IF(VLOOKUP(A371,'Aux - pivots1'!$A:$E,5,0)=0, "",VLOOKUP(A371,'Aux - pivots1'!$A:$E,5,0))</f>
        <v/>
      </c>
      <c r="P371" s="203"/>
      <c r="Q371" s="203"/>
      <c r="R371" s="203"/>
      <c r="S371" s="328"/>
      <c r="T371" s="328"/>
      <c r="U371" s="380" t="s">
        <v>2329</v>
      </c>
      <c r="V371" s="327"/>
    </row>
    <row r="372" spans="1:22" ht="16.399999999999999" hidden="1" customHeight="1">
      <c r="A372" s="29" t="str">
        <f t="shared" si="6"/>
        <v>modesg_inp_emss_scibdivida_total</v>
      </c>
      <c r="B372" s="141" t="s">
        <v>26</v>
      </c>
      <c r="C372" s="137" t="s">
        <v>181</v>
      </c>
      <c r="D372" s="133" t="s">
        <v>40</v>
      </c>
      <c r="E372" s="134" t="s">
        <v>217</v>
      </c>
      <c r="F372" s="133" t="s">
        <v>295</v>
      </c>
      <c r="G372" s="135" t="str">
        <f>VLOOKUP(A372,Plano_V3!$A$26:$G$764,7,0)</f>
        <v>1. Concluído</v>
      </c>
      <c r="H372" s="135" t="s">
        <v>612</v>
      </c>
      <c r="I372" s="485"/>
      <c r="J372" s="153"/>
      <c r="K372" s="153"/>
      <c r="L372" s="153"/>
      <c r="M372" s="152" t="str">
        <f>IF(VLOOKUP(A372,'Aux - pivots1'!$A:$E,3,0)=0, "",VLOOKUP(A372,'Aux - pivots1'!$A:$E,3,0))</f>
        <v/>
      </c>
      <c r="N372" s="152" t="str">
        <f>IF(VLOOKUP(A372,'Aux - pivots1'!$A:$E,4,0)=0, "",VLOOKUP(A372,'Aux - pivots1'!$A:$E,4,0))</f>
        <v/>
      </c>
      <c r="O372" s="152" t="str">
        <f>IF(VLOOKUP(A372,'Aux - pivots1'!$A:$E,5,0)=0, "",VLOOKUP(A372,'Aux - pivots1'!$A:$E,5,0))</f>
        <v/>
      </c>
      <c r="P372" s="203"/>
      <c r="Q372" s="203"/>
      <c r="R372" s="203"/>
      <c r="S372" s="328"/>
      <c r="T372" s="328"/>
      <c r="U372" s="380" t="s">
        <v>2329</v>
      </c>
      <c r="V372" s="327"/>
    </row>
    <row r="373" spans="1:22" ht="16.399999999999999" hidden="1" customHeight="1">
      <c r="A373" s="29" t="str">
        <f t="shared" si="6"/>
        <v>modesg_inp_emss_scibcapital_proprio</v>
      </c>
      <c r="B373" s="141" t="s">
        <v>26</v>
      </c>
      <c r="C373" s="137" t="s">
        <v>181</v>
      </c>
      <c r="D373" s="133" t="s">
        <v>40</v>
      </c>
      <c r="E373" s="134" t="s">
        <v>217</v>
      </c>
      <c r="F373" s="133" t="s">
        <v>296</v>
      </c>
      <c r="G373" s="135" t="str">
        <f>VLOOKUP(A373,Plano_V3!$A$26:$G$764,7,0)</f>
        <v>1. Concluído</v>
      </c>
      <c r="H373" s="135" t="s">
        <v>612</v>
      </c>
      <c r="I373" s="485"/>
      <c r="J373" s="153"/>
      <c r="K373" s="153"/>
      <c r="L373" s="153"/>
      <c r="M373" s="152" t="str">
        <f>IF(VLOOKUP(A373,'Aux - pivots1'!$A:$E,3,0)=0, "",VLOOKUP(A373,'Aux - pivots1'!$A:$E,3,0))</f>
        <v/>
      </c>
      <c r="N373" s="152" t="str">
        <f>IF(VLOOKUP(A373,'Aux - pivots1'!$A:$E,4,0)=0, "",VLOOKUP(A373,'Aux - pivots1'!$A:$E,4,0))</f>
        <v/>
      </c>
      <c r="O373" s="152" t="str">
        <f>IF(VLOOKUP(A373,'Aux - pivots1'!$A:$E,5,0)=0, "",VLOOKUP(A373,'Aux - pivots1'!$A:$E,5,0))</f>
        <v/>
      </c>
      <c r="P373" s="203"/>
      <c r="Q373" s="203"/>
      <c r="R373" s="203"/>
      <c r="S373" s="328"/>
      <c r="T373" s="328"/>
      <c r="U373" s="380" t="s">
        <v>2329</v>
      </c>
      <c r="V373" s="327"/>
    </row>
    <row r="374" spans="1:22" ht="16.399999999999999" hidden="1" customHeight="1">
      <c r="A374" s="29" t="str">
        <f t="shared" si="6"/>
        <v>modesg_inp_emss_naceref_date</v>
      </c>
      <c r="B374" s="141" t="s">
        <v>26</v>
      </c>
      <c r="C374" s="137" t="s">
        <v>181</v>
      </c>
      <c r="D374" s="133" t="s">
        <v>40</v>
      </c>
      <c r="E374" s="134" t="s">
        <v>218</v>
      </c>
      <c r="F374" s="133" t="s">
        <v>208</v>
      </c>
      <c r="G374" s="135" t="str">
        <f>VLOOKUP(A374,Plano_V3!$A$26:$G$764,7,0)</f>
        <v>1. Concluído</v>
      </c>
      <c r="H374" s="135" t="s">
        <v>612</v>
      </c>
      <c r="I374" s="485"/>
      <c r="J374" s="142"/>
      <c r="K374" s="142"/>
      <c r="L374" s="142" t="s">
        <v>2363</v>
      </c>
      <c r="M374" s="152" t="str">
        <f>IF(VLOOKUP(A374,'Aux - pivots1'!$A:$E,3,0)=0, "",VLOOKUP(A374,'Aux - pivots1'!$A:$E,3,0))</f>
        <v/>
      </c>
      <c r="N374" s="152" t="str">
        <f>IF(VLOOKUP(A374,'Aux - pivots1'!$A:$E,4,0)=0, "",VLOOKUP(A374,'Aux - pivots1'!$A:$E,4,0))</f>
        <v/>
      </c>
      <c r="O374" s="152" t="str">
        <f>IF(VLOOKUP(A374,'Aux - pivots1'!$A:$E,5,0)=0, "",VLOOKUP(A374,'Aux - pivots1'!$A:$E,5,0))</f>
        <v/>
      </c>
      <c r="P374" s="203"/>
      <c r="Q374" s="203"/>
      <c r="R374" s="203"/>
      <c r="S374" s="328"/>
      <c r="T374" s="328"/>
      <c r="U374" s="380" t="s">
        <v>2329</v>
      </c>
      <c r="V374" s="327"/>
    </row>
    <row r="375" spans="1:22" ht="16.399999999999999" hidden="1" customHeight="1">
      <c r="A375" s="29" t="str">
        <f t="shared" si="6"/>
        <v>modesg_inp_emss_naceano</v>
      </c>
      <c r="B375" s="141" t="s">
        <v>26</v>
      </c>
      <c r="C375" s="137" t="s">
        <v>181</v>
      </c>
      <c r="D375" s="133" t="s">
        <v>40</v>
      </c>
      <c r="E375" s="134" t="s">
        <v>218</v>
      </c>
      <c r="F375" s="133" t="s">
        <v>297</v>
      </c>
      <c r="G375" s="135" t="str">
        <f>VLOOKUP(A375,Plano_V3!$A$26:$G$764,7,0)</f>
        <v>1. Concluído</v>
      </c>
      <c r="H375" s="135" t="s">
        <v>612</v>
      </c>
      <c r="I375" s="485"/>
      <c r="J375" s="143"/>
      <c r="K375" s="142"/>
      <c r="L375" s="142" t="s">
        <v>2363</v>
      </c>
      <c r="M375" s="152" t="str">
        <f>IF(VLOOKUP(A375,'Aux - pivots1'!$A:$E,3,0)=0, "",VLOOKUP(A375,'Aux - pivots1'!$A:$E,3,0))</f>
        <v/>
      </c>
      <c r="N375" s="152" t="str">
        <f>IF(VLOOKUP(A375,'Aux - pivots1'!$A:$E,4,0)=0, "",VLOOKUP(A375,'Aux - pivots1'!$A:$E,4,0))</f>
        <v/>
      </c>
      <c r="O375" s="152" t="str">
        <f>IF(VLOOKUP(A375,'Aux - pivots1'!$A:$E,5,0)=0, "",VLOOKUP(A375,'Aux - pivots1'!$A:$E,5,0))</f>
        <v/>
      </c>
      <c r="P375" s="203"/>
      <c r="Q375" s="203"/>
      <c r="R375" s="203"/>
      <c r="S375" s="328"/>
      <c r="T375" s="328"/>
      <c r="U375" s="380" t="s">
        <v>2329</v>
      </c>
      <c r="V375" s="327"/>
    </row>
    <row r="376" spans="1:22" ht="16.399999999999999" hidden="1" customHeight="1">
      <c r="A376" s="29" t="str">
        <f t="shared" si="6"/>
        <v>modesg_inp_emss_nacenome_pais</v>
      </c>
      <c r="B376" s="141" t="s">
        <v>26</v>
      </c>
      <c r="C376" s="137" t="s">
        <v>181</v>
      </c>
      <c r="D376" s="133" t="s">
        <v>40</v>
      </c>
      <c r="E376" s="134" t="s">
        <v>218</v>
      </c>
      <c r="F376" s="133" t="s">
        <v>221</v>
      </c>
      <c r="G376" s="135" t="str">
        <f>VLOOKUP(A376,Plano_V3!$A$26:$G$764,7,0)</f>
        <v>1. Concluído</v>
      </c>
      <c r="H376" s="135" t="s">
        <v>612</v>
      </c>
      <c r="I376" s="485"/>
      <c r="J376" s="143"/>
      <c r="K376" s="142"/>
      <c r="L376" s="142" t="s">
        <v>2363</v>
      </c>
      <c r="M376" s="152" t="str">
        <f>IF(VLOOKUP(A376,'Aux - pivots1'!$A:$E,3,0)=0, "",VLOOKUP(A376,'Aux - pivots1'!$A:$E,3,0))</f>
        <v/>
      </c>
      <c r="N376" s="152" t="str">
        <f>IF(VLOOKUP(A376,'Aux - pivots1'!$A:$E,4,0)=0, "",VLOOKUP(A376,'Aux - pivots1'!$A:$E,4,0))</f>
        <v/>
      </c>
      <c r="O376" s="152" t="str">
        <f>IF(VLOOKUP(A376,'Aux - pivots1'!$A:$E,5,0)=0, "",VLOOKUP(A376,'Aux - pivots1'!$A:$E,5,0))</f>
        <v/>
      </c>
      <c r="P376" s="203"/>
      <c r="Q376" s="203"/>
      <c r="R376" s="203"/>
      <c r="S376" s="328"/>
      <c r="T376" s="328"/>
      <c r="U376" s="380" t="s">
        <v>2329</v>
      </c>
      <c r="V376" s="327"/>
    </row>
    <row r="377" spans="1:22" ht="16.399999999999999" hidden="1" customHeight="1">
      <c r="A377" s="29" t="str">
        <f t="shared" si="6"/>
        <v>modesg_inp_emss_nacecod_nace_esg</v>
      </c>
      <c r="B377" s="141" t="s">
        <v>26</v>
      </c>
      <c r="C377" s="137" t="s">
        <v>181</v>
      </c>
      <c r="D377" s="133" t="s">
        <v>40</v>
      </c>
      <c r="E377" s="134" t="s">
        <v>218</v>
      </c>
      <c r="F377" s="133" t="s">
        <v>281</v>
      </c>
      <c r="G377" s="135" t="str">
        <f>VLOOKUP(A377,Plano_V3!$A$26:$G$764,7,0)</f>
        <v>1. Concluído</v>
      </c>
      <c r="H377" s="135" t="s">
        <v>612</v>
      </c>
      <c r="I377" s="485"/>
      <c r="J377" s="142"/>
      <c r="K377" s="142"/>
      <c r="L377" s="142" t="s">
        <v>2363</v>
      </c>
      <c r="M377" s="152" t="str">
        <f>IF(VLOOKUP(A377,'Aux - pivots1'!$A:$E,3,0)=0, "",VLOOKUP(A377,'Aux - pivots1'!$A:$E,3,0))</f>
        <v/>
      </c>
      <c r="N377" s="152" t="str">
        <f>IF(VLOOKUP(A377,'Aux - pivots1'!$A:$E,4,0)=0, "",VLOOKUP(A377,'Aux - pivots1'!$A:$E,4,0))</f>
        <v/>
      </c>
      <c r="O377" s="152" t="str">
        <f>IF(VLOOKUP(A377,'Aux - pivots1'!$A:$E,5,0)=0, "",VLOOKUP(A377,'Aux - pivots1'!$A:$E,5,0))</f>
        <v/>
      </c>
      <c r="P377" s="203"/>
      <c r="Q377" s="203"/>
      <c r="R377" s="203"/>
      <c r="S377" s="328"/>
      <c r="T377" s="328"/>
      <c r="U377" s="380" t="s">
        <v>2329</v>
      </c>
      <c r="V377" s="327"/>
    </row>
    <row r="378" spans="1:22" ht="16.399999999999999" hidden="1" customHeight="1">
      <c r="A378" s="29" t="str">
        <f t="shared" si="6"/>
        <v>modesg_inp_emss_nacecod_class_indust</v>
      </c>
      <c r="B378" s="141" t="s">
        <v>26</v>
      </c>
      <c r="C378" s="137" t="s">
        <v>181</v>
      </c>
      <c r="D378" s="133" t="s">
        <v>40</v>
      </c>
      <c r="E378" s="134" t="s">
        <v>218</v>
      </c>
      <c r="F378" s="133" t="s">
        <v>298</v>
      </c>
      <c r="G378" s="135" t="str">
        <f>VLOOKUP(A378,Plano_V3!$A$26:$G$764,7,0)</f>
        <v>1. Concluído</v>
      </c>
      <c r="H378" s="135" t="s">
        <v>612</v>
      </c>
      <c r="I378" s="485"/>
      <c r="J378" s="142"/>
      <c r="K378" s="142"/>
      <c r="L378" s="142" t="s">
        <v>2363</v>
      </c>
      <c r="M378" s="152" t="str">
        <f>IF(VLOOKUP(A378,'Aux - pivots1'!$A:$E,3,0)=0, "",VLOOKUP(A378,'Aux - pivots1'!$A:$E,3,0))</f>
        <v/>
      </c>
      <c r="N378" s="152" t="str">
        <f>IF(VLOOKUP(A378,'Aux - pivots1'!$A:$E,4,0)=0, "",VLOOKUP(A378,'Aux - pivots1'!$A:$E,4,0))</f>
        <v/>
      </c>
      <c r="O378" s="152" t="str">
        <f>IF(VLOOKUP(A378,'Aux - pivots1'!$A:$E,5,0)=0, "",VLOOKUP(A378,'Aux - pivots1'!$A:$E,5,0))</f>
        <v/>
      </c>
      <c r="P378" s="203"/>
      <c r="Q378" s="203"/>
      <c r="R378" s="203"/>
      <c r="S378" s="328"/>
      <c r="T378" s="328"/>
      <c r="U378" s="380" t="s">
        <v>2329</v>
      </c>
      <c r="V378" s="327"/>
    </row>
    <row r="379" spans="1:22" ht="16.399999999999999" hidden="1" customHeight="1">
      <c r="A379" s="29" t="str">
        <f t="shared" si="6"/>
        <v>modesg_inp_emss_nacenivel_classificacao_1</v>
      </c>
      <c r="B379" s="141" t="s">
        <v>26</v>
      </c>
      <c r="C379" s="137" t="s">
        <v>181</v>
      </c>
      <c r="D379" s="133" t="s">
        <v>40</v>
      </c>
      <c r="E379" s="134" t="s">
        <v>218</v>
      </c>
      <c r="F379" s="133" t="s">
        <v>299</v>
      </c>
      <c r="G379" s="135" t="str">
        <f>VLOOKUP(A379,Plano_V3!$A$26:$G$764,7,0)</f>
        <v>1. Concluído</v>
      </c>
      <c r="H379" s="135" t="s">
        <v>612</v>
      </c>
      <c r="I379" s="485"/>
      <c r="J379" s="143"/>
      <c r="K379" s="142"/>
      <c r="L379" s="142" t="s">
        <v>2363</v>
      </c>
      <c r="M379" s="152" t="str">
        <f>IF(VLOOKUP(A379,'Aux - pivots1'!$A:$E,3,0)=0, "",VLOOKUP(A379,'Aux - pivots1'!$A:$E,3,0))</f>
        <v/>
      </c>
      <c r="N379" s="152" t="str">
        <f>IF(VLOOKUP(A379,'Aux - pivots1'!$A:$E,4,0)=0, "",VLOOKUP(A379,'Aux - pivots1'!$A:$E,4,0))</f>
        <v/>
      </c>
      <c r="O379" s="152" t="str">
        <f>IF(VLOOKUP(A379,'Aux - pivots1'!$A:$E,5,0)=0, "",VLOOKUP(A379,'Aux - pivots1'!$A:$E,5,0))</f>
        <v/>
      </c>
      <c r="P379" s="203"/>
      <c r="Q379" s="203"/>
      <c r="R379" s="203"/>
      <c r="S379" s="328"/>
      <c r="T379" s="328"/>
      <c r="U379" s="380" t="s">
        <v>2329</v>
      </c>
      <c r="V379" s="327"/>
    </row>
    <row r="380" spans="1:22" ht="16.399999999999999" hidden="1" customHeight="1">
      <c r="A380" s="29" t="str">
        <f t="shared" si="6"/>
        <v>modesg_inp_emss_naceclasse_ativo</v>
      </c>
      <c r="B380" s="141" t="s">
        <v>26</v>
      </c>
      <c r="C380" s="137" t="s">
        <v>181</v>
      </c>
      <c r="D380" s="133" t="s">
        <v>40</v>
      </c>
      <c r="E380" s="134" t="s">
        <v>218</v>
      </c>
      <c r="F380" s="133" t="s">
        <v>300</v>
      </c>
      <c r="G380" s="135" t="str">
        <f>VLOOKUP(A380,Plano_V3!$A$26:$G$764,7,0)</f>
        <v>1. Concluído</v>
      </c>
      <c r="H380" s="135" t="s">
        <v>612</v>
      </c>
      <c r="I380" s="485"/>
      <c r="J380" s="143"/>
      <c r="K380" s="142"/>
      <c r="L380" s="142" t="s">
        <v>2363</v>
      </c>
      <c r="M380" s="152" t="str">
        <f>IF(VLOOKUP(A380,'Aux - pivots1'!$A:$E,3,0)=0, "",VLOOKUP(A380,'Aux - pivots1'!$A:$E,3,0))</f>
        <v/>
      </c>
      <c r="N380" s="152" t="str">
        <f>IF(VLOOKUP(A380,'Aux - pivots1'!$A:$E,4,0)=0, "",VLOOKUP(A380,'Aux - pivots1'!$A:$E,4,0))</f>
        <v/>
      </c>
      <c r="O380" s="152" t="str">
        <f>IF(VLOOKUP(A380,'Aux - pivots1'!$A:$E,5,0)=0, "",VLOOKUP(A380,'Aux - pivots1'!$A:$E,5,0))</f>
        <v/>
      </c>
      <c r="P380" s="203"/>
      <c r="Q380" s="203"/>
      <c r="R380" s="203"/>
      <c r="S380" s="328"/>
      <c r="T380" s="328"/>
      <c r="U380" s="380" t="s">
        <v>2329</v>
      </c>
      <c r="V380" s="327"/>
    </row>
    <row r="381" spans="1:22" ht="16.399999999999999" hidden="1" customHeight="1">
      <c r="A381" s="29" t="str">
        <f t="shared" si="6"/>
        <v>modesg_inp_emss_naceopcao_metodologia</v>
      </c>
      <c r="B381" s="141" t="s">
        <v>26</v>
      </c>
      <c r="C381" s="137" t="s">
        <v>181</v>
      </c>
      <c r="D381" s="133" t="s">
        <v>40</v>
      </c>
      <c r="E381" s="134" t="s">
        <v>218</v>
      </c>
      <c r="F381" s="133" t="s">
        <v>301</v>
      </c>
      <c r="G381" s="135" t="str">
        <f>VLOOKUP(A381,Plano_V3!$A$26:$G$764,7,0)</f>
        <v>1. Concluído</v>
      </c>
      <c r="H381" s="135" t="s">
        <v>612</v>
      </c>
      <c r="I381" s="485"/>
      <c r="J381" s="143"/>
      <c r="K381" s="142"/>
      <c r="L381" s="142" t="s">
        <v>2363</v>
      </c>
      <c r="M381" s="152" t="str">
        <f>IF(VLOOKUP(A381,'Aux - pivots1'!$A:$E,3,0)=0, "",VLOOKUP(A381,'Aux - pivots1'!$A:$E,3,0))</f>
        <v/>
      </c>
      <c r="N381" s="152" t="str">
        <f>IF(VLOOKUP(A381,'Aux - pivots1'!$A:$E,4,0)=0, "",VLOOKUP(A381,'Aux - pivots1'!$A:$E,4,0))</f>
        <v/>
      </c>
      <c r="O381" s="152" t="str">
        <f>IF(VLOOKUP(A381,'Aux - pivots1'!$A:$E,5,0)=0, "",VLOOKUP(A381,'Aux - pivots1'!$A:$E,5,0))</f>
        <v/>
      </c>
      <c r="P381" s="203"/>
      <c r="Q381" s="203"/>
      <c r="R381" s="203"/>
      <c r="S381" s="328"/>
      <c r="T381" s="328"/>
      <c r="U381" s="380" t="s">
        <v>2329</v>
      </c>
      <c r="V381" s="327"/>
    </row>
    <row r="382" spans="1:22" ht="16.399999999999999" hidden="1" customHeight="1">
      <c r="A382" s="29" t="str">
        <f t="shared" si="6"/>
        <v>modesg_inp_emss_naceunidade_funcional</v>
      </c>
      <c r="B382" s="141" t="s">
        <v>26</v>
      </c>
      <c r="C382" s="137" t="s">
        <v>181</v>
      </c>
      <c r="D382" s="133" t="s">
        <v>40</v>
      </c>
      <c r="E382" s="134" t="s">
        <v>218</v>
      </c>
      <c r="F382" s="133" t="s">
        <v>229</v>
      </c>
      <c r="G382" s="135" t="str">
        <f>VLOOKUP(A382,Plano_V3!$A$26:$G$764,7,0)</f>
        <v>1. Concluído</v>
      </c>
      <c r="H382" s="135" t="s">
        <v>612</v>
      </c>
      <c r="I382" s="485"/>
      <c r="J382" s="142"/>
      <c r="K382" s="142"/>
      <c r="L382" s="142" t="s">
        <v>2363</v>
      </c>
      <c r="M382" s="152" t="str">
        <f>IF(VLOOKUP(A382,'Aux - pivots1'!$A:$E,3,0)=0, "",VLOOKUP(A382,'Aux - pivots1'!$A:$E,3,0))</f>
        <v/>
      </c>
      <c r="N382" s="152" t="str">
        <f>IF(VLOOKUP(A382,'Aux - pivots1'!$A:$E,4,0)=0, "",VLOOKUP(A382,'Aux - pivots1'!$A:$E,4,0))</f>
        <v/>
      </c>
      <c r="O382" s="152" t="str">
        <f>IF(VLOOKUP(A382,'Aux - pivots1'!$A:$E,5,0)=0, "",VLOOKUP(A382,'Aux - pivots1'!$A:$E,5,0))</f>
        <v/>
      </c>
      <c r="P382" s="203"/>
      <c r="Q382" s="203"/>
      <c r="R382" s="203"/>
      <c r="S382" s="328"/>
      <c r="T382" s="328"/>
      <c r="U382" s="380" t="s">
        <v>2329</v>
      </c>
      <c r="V382" s="327"/>
    </row>
    <row r="383" spans="1:22" ht="16.399999999999999" hidden="1" customHeight="1">
      <c r="A383" s="29" t="str">
        <f t="shared" si="6"/>
        <v>modesg_inp_emss_naceunidades_fator_de_emissao</v>
      </c>
      <c r="B383" s="141" t="s">
        <v>26</v>
      </c>
      <c r="C383" s="137" t="s">
        <v>181</v>
      </c>
      <c r="D383" s="133" t="s">
        <v>40</v>
      </c>
      <c r="E383" s="134" t="s">
        <v>218</v>
      </c>
      <c r="F383" s="133" t="s">
        <v>302</v>
      </c>
      <c r="G383" s="135" t="str">
        <f>VLOOKUP(A383,Plano_V3!$A$26:$G$764,7,0)</f>
        <v>1. Concluído</v>
      </c>
      <c r="H383" s="135" t="s">
        <v>612</v>
      </c>
      <c r="I383" s="485"/>
      <c r="J383" s="142"/>
      <c r="K383" s="142"/>
      <c r="L383" s="142" t="s">
        <v>2363</v>
      </c>
      <c r="M383" s="152" t="str">
        <f>IF(VLOOKUP(A383,'Aux - pivots1'!$A:$E,3,0)=0, "",VLOOKUP(A383,'Aux - pivots1'!$A:$E,3,0))</f>
        <v/>
      </c>
      <c r="N383" s="152" t="str">
        <f>IF(VLOOKUP(A383,'Aux - pivots1'!$A:$E,4,0)=0, "",VLOOKUP(A383,'Aux - pivots1'!$A:$E,4,0))</f>
        <v/>
      </c>
      <c r="O383" s="152" t="str">
        <f>IF(VLOOKUP(A383,'Aux - pivots1'!$A:$E,5,0)=0, "",VLOOKUP(A383,'Aux - pivots1'!$A:$E,5,0))</f>
        <v/>
      </c>
      <c r="P383" s="203"/>
      <c r="Q383" s="203"/>
      <c r="R383" s="203"/>
      <c r="S383" s="328"/>
      <c r="T383" s="328"/>
      <c r="U383" s="380" t="s">
        <v>2329</v>
      </c>
      <c r="V383" s="327"/>
    </row>
    <row r="384" spans="1:22" ht="16.399999999999999" hidden="1" customHeight="1">
      <c r="A384" s="29" t="str">
        <f t="shared" si="6"/>
        <v>modesg_inp_emss_nacescore_qualidade</v>
      </c>
      <c r="B384" s="141" t="s">
        <v>26</v>
      </c>
      <c r="C384" s="137" t="s">
        <v>181</v>
      </c>
      <c r="D384" s="133" t="s">
        <v>40</v>
      </c>
      <c r="E384" s="134" t="s">
        <v>218</v>
      </c>
      <c r="F384" s="133" t="s">
        <v>232</v>
      </c>
      <c r="G384" s="135" t="str">
        <f>VLOOKUP(A384,Plano_V3!$A$26:$G$764,7,0)</f>
        <v>1. Concluído</v>
      </c>
      <c r="H384" s="135" t="s">
        <v>612</v>
      </c>
      <c r="I384" s="485"/>
      <c r="J384" s="142"/>
      <c r="K384" s="142"/>
      <c r="L384" s="142" t="s">
        <v>2363</v>
      </c>
      <c r="M384" s="152" t="str">
        <f>IF(VLOOKUP(A384,'Aux - pivots1'!$A:$E,3,0)=0, "",VLOOKUP(A384,'Aux - pivots1'!$A:$E,3,0))</f>
        <v/>
      </c>
      <c r="N384" s="152" t="str">
        <f>IF(VLOOKUP(A384,'Aux - pivots1'!$A:$E,4,0)=0, "",VLOOKUP(A384,'Aux - pivots1'!$A:$E,4,0))</f>
        <v/>
      </c>
      <c r="O384" s="152" t="str">
        <f>IF(VLOOKUP(A384,'Aux - pivots1'!$A:$E,5,0)=0, "",VLOOKUP(A384,'Aux - pivots1'!$A:$E,5,0))</f>
        <v/>
      </c>
      <c r="P384" s="203"/>
      <c r="Q384" s="203"/>
      <c r="R384" s="203"/>
      <c r="S384" s="328"/>
      <c r="T384" s="328"/>
      <c r="U384" s="380" t="s">
        <v>2329</v>
      </c>
      <c r="V384" s="327"/>
    </row>
    <row r="385" spans="1:22" ht="16.399999999999999" hidden="1" customHeight="1">
      <c r="A385" s="29" t="str">
        <f t="shared" si="6"/>
        <v>modesg_inp_emss_nacescp1_ftr_emss</v>
      </c>
      <c r="B385" s="141" t="s">
        <v>26</v>
      </c>
      <c r="C385" s="137" t="s">
        <v>181</v>
      </c>
      <c r="D385" s="133" t="s">
        <v>40</v>
      </c>
      <c r="E385" s="134" t="s">
        <v>218</v>
      </c>
      <c r="F385" s="133" t="s">
        <v>233</v>
      </c>
      <c r="G385" s="135" t="str">
        <f>VLOOKUP(A385,Plano_V3!$A$26:$G$764,7,0)</f>
        <v>1. Concluído</v>
      </c>
      <c r="H385" s="135" t="s">
        <v>612</v>
      </c>
      <c r="I385" s="485"/>
      <c r="J385" s="142"/>
      <c r="K385" s="142"/>
      <c r="L385" s="142" t="s">
        <v>2363</v>
      </c>
      <c r="M385" s="152" t="str">
        <f>IF(VLOOKUP(A385,'Aux - pivots1'!$A:$E,3,0)=0, "",VLOOKUP(A385,'Aux - pivots1'!$A:$E,3,0))</f>
        <v/>
      </c>
      <c r="N385" s="152" t="str">
        <f>IF(VLOOKUP(A385,'Aux - pivots1'!$A:$E,4,0)=0, "",VLOOKUP(A385,'Aux - pivots1'!$A:$E,4,0))</f>
        <v/>
      </c>
      <c r="O385" s="152" t="str">
        <f>IF(VLOOKUP(A385,'Aux - pivots1'!$A:$E,5,0)=0, "",VLOOKUP(A385,'Aux - pivots1'!$A:$E,5,0))</f>
        <v/>
      </c>
      <c r="P385" s="203"/>
      <c r="Q385" s="203"/>
      <c r="R385" s="203"/>
      <c r="S385" s="328"/>
      <c r="T385" s="328"/>
      <c r="U385" s="380" t="s">
        <v>2329</v>
      </c>
      <c r="V385" s="327"/>
    </row>
    <row r="386" spans="1:22" ht="16.399999999999999" hidden="1" customHeight="1">
      <c r="A386" s="29" t="str">
        <f t="shared" si="6"/>
        <v>modesg_inp_emss_nacescp2_ftr_emss</v>
      </c>
      <c r="B386" s="141" t="s">
        <v>26</v>
      </c>
      <c r="C386" s="137" t="s">
        <v>181</v>
      </c>
      <c r="D386" s="133" t="s">
        <v>40</v>
      </c>
      <c r="E386" s="134" t="s">
        <v>218</v>
      </c>
      <c r="F386" s="133" t="s">
        <v>234</v>
      </c>
      <c r="G386" s="135" t="str">
        <f>VLOOKUP(A386,Plano_V3!$A$26:$G$764,7,0)</f>
        <v>1. Concluído</v>
      </c>
      <c r="H386" s="135" t="s">
        <v>612</v>
      </c>
      <c r="I386" s="485"/>
      <c r="J386" s="142"/>
      <c r="K386" s="142"/>
      <c r="L386" s="142" t="s">
        <v>2363</v>
      </c>
      <c r="M386" s="152" t="str">
        <f>IF(VLOOKUP(A386,'Aux - pivots1'!$A:$E,3,0)=0, "",VLOOKUP(A386,'Aux - pivots1'!$A:$E,3,0))</f>
        <v/>
      </c>
      <c r="N386" s="152" t="str">
        <f>IF(VLOOKUP(A386,'Aux - pivots1'!$A:$E,4,0)=0, "",VLOOKUP(A386,'Aux - pivots1'!$A:$E,4,0))</f>
        <v/>
      </c>
      <c r="O386" s="152" t="str">
        <f>IF(VLOOKUP(A386,'Aux - pivots1'!$A:$E,5,0)=0, "",VLOOKUP(A386,'Aux - pivots1'!$A:$E,5,0))</f>
        <v/>
      </c>
      <c r="P386" s="203"/>
      <c r="Q386" s="203"/>
      <c r="R386" s="203"/>
      <c r="S386" s="328"/>
      <c r="T386" s="328"/>
      <c r="U386" s="380" t="s">
        <v>2329</v>
      </c>
      <c r="V386" s="327"/>
    </row>
    <row r="387" spans="1:22" ht="16.399999999999999" hidden="1" customHeight="1">
      <c r="A387" s="29" t="str">
        <f t="shared" si="6"/>
        <v>modesg_inp_emss_nacescp3_ftr_emss</v>
      </c>
      <c r="B387" s="141" t="s">
        <v>26</v>
      </c>
      <c r="C387" s="137" t="s">
        <v>181</v>
      </c>
      <c r="D387" s="133" t="s">
        <v>40</v>
      </c>
      <c r="E387" s="134" t="s">
        <v>218</v>
      </c>
      <c r="F387" s="133" t="s">
        <v>235</v>
      </c>
      <c r="G387" s="135" t="str">
        <f>VLOOKUP(A387,Plano_V3!$A$26:$G$764,7,0)</f>
        <v>1. Concluído</v>
      </c>
      <c r="H387" s="135" t="s">
        <v>612</v>
      </c>
      <c r="I387" s="485"/>
      <c r="J387" s="142"/>
      <c r="K387" s="142"/>
      <c r="L387" s="142" t="s">
        <v>2363</v>
      </c>
      <c r="M387" s="152" t="str">
        <f>IF(VLOOKUP(A387,'Aux - pivots1'!$A:$E,3,0)=0, "",VLOOKUP(A387,'Aux - pivots1'!$A:$E,3,0))</f>
        <v/>
      </c>
      <c r="N387" s="152" t="str">
        <f>IF(VLOOKUP(A387,'Aux - pivots1'!$A:$E,4,0)=0, "",VLOOKUP(A387,'Aux - pivots1'!$A:$E,4,0))</f>
        <v/>
      </c>
      <c r="O387" s="152" t="str">
        <f>IF(VLOOKUP(A387,'Aux - pivots1'!$A:$E,5,0)=0, "",VLOOKUP(A387,'Aux - pivots1'!$A:$E,5,0))</f>
        <v/>
      </c>
      <c r="P387" s="203"/>
      <c r="Q387" s="203"/>
      <c r="R387" s="203"/>
      <c r="S387" s="328"/>
      <c r="T387" s="328"/>
      <c r="U387" s="380" t="s">
        <v>2329</v>
      </c>
      <c r="V387" s="327"/>
    </row>
    <row r="388" spans="1:22" ht="16.399999999999999" hidden="1" customHeight="1">
      <c r="A388" s="29" t="str">
        <f t="shared" si="6"/>
        <v>modesg_inp_emss_bens_imoveisref_date</v>
      </c>
      <c r="B388" s="141" t="s">
        <v>26</v>
      </c>
      <c r="C388" s="137" t="s">
        <v>181</v>
      </c>
      <c r="D388" s="133" t="s">
        <v>40</v>
      </c>
      <c r="E388" s="134" t="s">
        <v>219</v>
      </c>
      <c r="F388" s="133" t="s">
        <v>208</v>
      </c>
      <c r="G388" s="135" t="str">
        <f>VLOOKUP(A388,Plano_V3!$A$26:$G$764,7,0)</f>
        <v>1. Concluído</v>
      </c>
      <c r="H388" s="135" t="s">
        <v>612</v>
      </c>
      <c r="I388" s="485"/>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3"/>
      <c r="Q388" s="203"/>
      <c r="R388" s="203"/>
      <c r="S388" s="328"/>
      <c r="T388" s="328"/>
      <c r="U388" s="380" t="s">
        <v>2329</v>
      </c>
      <c r="V388" s="327"/>
    </row>
    <row r="389" spans="1:22" ht="16.399999999999999" hidden="1" customHeight="1">
      <c r="A389" s="29" t="str">
        <f t="shared" si="6"/>
        <v>modesg_inp_emss_bens_imoveisnome_pais</v>
      </c>
      <c r="B389" s="141" t="s">
        <v>26</v>
      </c>
      <c r="C389" s="137" t="s">
        <v>181</v>
      </c>
      <c r="D389" s="133" t="s">
        <v>40</v>
      </c>
      <c r="E389" s="134" t="s">
        <v>219</v>
      </c>
      <c r="F389" s="133" t="s">
        <v>221</v>
      </c>
      <c r="G389" s="135" t="str">
        <f>VLOOKUP(A389,Plano_V3!$A$26:$G$764,7,0)</f>
        <v>1. Concluído</v>
      </c>
      <c r="H389" s="135" t="s">
        <v>612</v>
      </c>
      <c r="I389" s="485"/>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3"/>
      <c r="Q389" s="203"/>
      <c r="R389" s="203"/>
      <c r="S389" s="328"/>
      <c r="T389" s="328"/>
      <c r="U389" s="380" t="s">
        <v>2329</v>
      </c>
      <c r="V389" s="327"/>
    </row>
    <row r="390" spans="1:22" ht="16.399999999999999" hidden="1" customHeight="1">
      <c r="A390" s="29" t="str">
        <f t="shared" si="6"/>
        <v>modesg_inp_emss_bens_imoveisnome_estado</v>
      </c>
      <c r="B390" s="141" t="s">
        <v>26</v>
      </c>
      <c r="C390" s="137" t="s">
        <v>181</v>
      </c>
      <c r="D390" s="133" t="s">
        <v>40</v>
      </c>
      <c r="E390" s="134" t="s">
        <v>219</v>
      </c>
      <c r="F390" s="133" t="s">
        <v>222</v>
      </c>
      <c r="G390" s="135" t="str">
        <f>VLOOKUP(A390,Plano_V3!$A$26:$G$764,7,0)</f>
        <v>1. Concluído</v>
      </c>
      <c r="H390" s="135" t="s">
        <v>612</v>
      </c>
      <c r="I390" s="485"/>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3"/>
      <c r="Q390" s="203"/>
      <c r="R390" s="203"/>
      <c r="S390" s="328"/>
      <c r="T390" s="328"/>
      <c r="U390" s="380" t="s">
        <v>2329</v>
      </c>
      <c r="V390" s="327"/>
    </row>
    <row r="391" spans="1:22" ht="16.399999999999999" hidden="1" customHeight="1">
      <c r="A391" s="29" t="str">
        <f t="shared" si="6"/>
        <v>modesg_inp_emss_bens_imoveisclasse_ativo</v>
      </c>
      <c r="B391" s="141" t="s">
        <v>26</v>
      </c>
      <c r="C391" s="137" t="s">
        <v>181</v>
      </c>
      <c r="D391" s="133" t="s">
        <v>40</v>
      </c>
      <c r="E391" s="134" t="s">
        <v>219</v>
      </c>
      <c r="F391" s="133" t="s">
        <v>300</v>
      </c>
      <c r="G391" s="135" t="str">
        <f>VLOOKUP(A391,Plano_V3!$A$26:$G$764,7,0)</f>
        <v>1. Concluído</v>
      </c>
      <c r="H391" s="135" t="s">
        <v>612</v>
      </c>
      <c r="I391" s="485"/>
      <c r="J391" s="143"/>
      <c r="K391" s="143"/>
      <c r="L391" s="143"/>
      <c r="M391" s="152" t="str">
        <f>IF(VLOOKUP(A391,'Aux - pivots1'!$A:$E,3,0)=0, "",VLOOKUP(A391,'Aux - pivots1'!$A:$E,3,0))</f>
        <v/>
      </c>
      <c r="N391" s="152" t="str">
        <f>IF(VLOOKUP(A391,'Aux - pivots1'!$A:$E,4,0)=0, "",VLOOKUP(A391,'Aux - pivots1'!$A:$E,4,0))</f>
        <v/>
      </c>
      <c r="O391" s="152" t="str">
        <f>IF(VLOOKUP(A391,'Aux - pivots1'!$A:$E,5,0)=0, "",VLOOKUP(A391,'Aux - pivots1'!$A:$E,5,0))</f>
        <v/>
      </c>
      <c r="P391" s="203"/>
      <c r="Q391" s="203"/>
      <c r="R391" s="203"/>
      <c r="S391" s="328"/>
      <c r="T391" s="328"/>
      <c r="U391" s="380" t="s">
        <v>2329</v>
      </c>
      <c r="V391" s="327"/>
    </row>
    <row r="392" spans="1:22" ht="16.399999999999999" hidden="1" customHeight="1">
      <c r="A392" s="29" t="str">
        <f t="shared" si="6"/>
        <v>modesg_inp_emss_bens_imoveistipo_fator_emissao</v>
      </c>
      <c r="B392" s="141" t="s">
        <v>26</v>
      </c>
      <c r="C392" s="137" t="s">
        <v>181</v>
      </c>
      <c r="D392" s="133" t="s">
        <v>40</v>
      </c>
      <c r="E392" s="134" t="s">
        <v>219</v>
      </c>
      <c r="F392" s="133" t="s">
        <v>303</v>
      </c>
      <c r="G392" s="135" t="str">
        <f>VLOOKUP(A392,Plano_V3!$A$26:$G$764,7,0)</f>
        <v>1. Concluído</v>
      </c>
      <c r="H392" s="135" t="s">
        <v>612</v>
      </c>
      <c r="I392" s="485"/>
      <c r="J392" s="143"/>
      <c r="K392" s="143"/>
      <c r="L392" s="143"/>
      <c r="M392" s="152" t="str">
        <f>IF(VLOOKUP(A392,'Aux - pivots1'!$A:$E,3,0)=0, "",VLOOKUP(A392,'Aux - pivots1'!$A:$E,3,0))</f>
        <v/>
      </c>
      <c r="N392" s="152" t="str">
        <f>IF(VLOOKUP(A392,'Aux - pivots1'!$A:$E,4,0)=0, "",VLOOKUP(A392,'Aux - pivots1'!$A:$E,4,0))</f>
        <v/>
      </c>
      <c r="O392" s="152" t="str">
        <f>IF(VLOOKUP(A392,'Aux - pivots1'!$A:$E,5,0)=0, "",VLOOKUP(A392,'Aux - pivots1'!$A:$E,5,0))</f>
        <v/>
      </c>
      <c r="P392" s="203"/>
      <c r="Q392" s="203"/>
      <c r="R392" s="203"/>
      <c r="S392" s="328"/>
      <c r="T392" s="328"/>
      <c r="U392" s="380" t="s">
        <v>2329</v>
      </c>
      <c r="V392" s="327"/>
    </row>
    <row r="393" spans="1:22" ht="16.399999999999999" hidden="1" customHeight="1">
      <c r="A393" s="29" t="str">
        <f t="shared" si="6"/>
        <v>modesg_inp_emss_bens_imoveisregiao</v>
      </c>
      <c r="B393" s="141" t="s">
        <v>26</v>
      </c>
      <c r="C393" s="137" t="s">
        <v>181</v>
      </c>
      <c r="D393" s="133" t="s">
        <v>40</v>
      </c>
      <c r="E393" s="134" t="s">
        <v>219</v>
      </c>
      <c r="F393" s="133" t="s">
        <v>304</v>
      </c>
      <c r="G393" s="135" t="str">
        <f>VLOOKUP(A393,Plano_V3!$A$26:$G$764,7,0)</f>
        <v>1. Concluído</v>
      </c>
      <c r="H393" s="135" t="s">
        <v>612</v>
      </c>
      <c r="I393" s="485"/>
      <c r="J393" s="143"/>
      <c r="K393" s="143"/>
      <c r="L393" s="143"/>
      <c r="M393" s="152" t="str">
        <f>IF(VLOOKUP(A393,'Aux - pivots1'!$A:$E,3,0)=0, "",VLOOKUP(A393,'Aux - pivots1'!$A:$E,3,0))</f>
        <v/>
      </c>
      <c r="N393" s="152" t="str">
        <f>IF(VLOOKUP(A393,'Aux - pivots1'!$A:$E,4,0)=0, "",VLOOKUP(A393,'Aux - pivots1'!$A:$E,4,0))</f>
        <v/>
      </c>
      <c r="O393" s="152" t="str">
        <f>IF(VLOOKUP(A393,'Aux - pivots1'!$A:$E,5,0)=0, "",VLOOKUP(A393,'Aux - pivots1'!$A:$E,5,0))</f>
        <v/>
      </c>
      <c r="P393" s="203"/>
      <c r="Q393" s="203"/>
      <c r="R393" s="203"/>
      <c r="S393" s="328"/>
      <c r="T393" s="328"/>
      <c r="U393" s="380" t="s">
        <v>2329</v>
      </c>
      <c r="V393" s="327"/>
    </row>
    <row r="394" spans="1:22" ht="16.399999999999999" hidden="1" customHeight="1">
      <c r="A394" s="29" t="str">
        <f t="shared" si="6"/>
        <v>modesg_inp_emss_bens_imoveistipo_bem</v>
      </c>
      <c r="B394" s="141" t="s">
        <v>26</v>
      </c>
      <c r="C394" s="137" t="s">
        <v>181</v>
      </c>
      <c r="D394" s="133" t="s">
        <v>40</v>
      </c>
      <c r="E394" s="134" t="s">
        <v>219</v>
      </c>
      <c r="F394" s="133" t="s">
        <v>305</v>
      </c>
      <c r="G394" s="135" t="str">
        <f>VLOOKUP(A394,Plano_V3!$A$26:$G$764,7,0)</f>
        <v>1. Concluído</v>
      </c>
      <c r="H394" s="135" t="s">
        <v>612</v>
      </c>
      <c r="I394" s="485"/>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3"/>
      <c r="Q394" s="203"/>
      <c r="R394" s="203"/>
      <c r="S394" s="328"/>
      <c r="T394" s="328"/>
      <c r="U394" s="380" t="s">
        <v>2329</v>
      </c>
      <c r="V394" s="327"/>
    </row>
    <row r="395" spans="1:22" ht="16.399999999999999" hidden="1" customHeight="1">
      <c r="A395" s="29" t="str">
        <f t="shared" si="6"/>
        <v>modesg_inp_emss_bens_imoveistipo_finalidade_bem</v>
      </c>
      <c r="B395" s="141" t="s">
        <v>26</v>
      </c>
      <c r="C395" s="137" t="s">
        <v>181</v>
      </c>
      <c r="D395" s="133" t="s">
        <v>40</v>
      </c>
      <c r="E395" s="134" t="s">
        <v>219</v>
      </c>
      <c r="F395" s="133" t="s">
        <v>306</v>
      </c>
      <c r="G395" s="135" t="str">
        <f>VLOOKUP(A395,Plano_V3!$A$26:$G$764,7,0)</f>
        <v>1. Concluído</v>
      </c>
      <c r="H395" s="135" t="s">
        <v>612</v>
      </c>
      <c r="I395" s="485"/>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3"/>
      <c r="Q395" s="203"/>
      <c r="R395" s="203"/>
      <c r="S395" s="328"/>
      <c r="T395" s="328"/>
      <c r="U395" s="380" t="s">
        <v>2329</v>
      </c>
      <c r="V395" s="327"/>
    </row>
    <row r="396" spans="1:22" ht="16.399999999999999" hidden="1" customHeight="1">
      <c r="A396" s="29" t="str">
        <f t="shared" si="6"/>
        <v>modesg_inp_emss_bens_imoveisepc</v>
      </c>
      <c r="B396" s="141" t="s">
        <v>26</v>
      </c>
      <c r="C396" s="137" t="s">
        <v>181</v>
      </c>
      <c r="D396" s="133" t="s">
        <v>40</v>
      </c>
      <c r="E396" s="134" t="s">
        <v>219</v>
      </c>
      <c r="F396" s="133" t="s">
        <v>198</v>
      </c>
      <c r="G396" s="135" t="str">
        <f>VLOOKUP(A396,Plano_V3!$A$26:$G$764,7,0)</f>
        <v>1. Concluído</v>
      </c>
      <c r="H396" s="135" t="s">
        <v>612</v>
      </c>
      <c r="I396" s="485"/>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3"/>
      <c r="Q396" s="203"/>
      <c r="R396" s="203"/>
      <c r="S396" s="328"/>
      <c r="T396" s="328"/>
      <c r="U396" s="380" t="s">
        <v>2329</v>
      </c>
      <c r="V396" s="327"/>
    </row>
    <row r="397" spans="1:22" ht="16.399999999999999" hidden="1" customHeight="1">
      <c r="A397" s="29" t="str">
        <f t="shared" si="6"/>
        <v>modesg_inp_emss_bens_imoveisflg_ftr_emss_area</v>
      </c>
      <c r="B397" s="141" t="s">
        <v>26</v>
      </c>
      <c r="C397" s="137" t="s">
        <v>181</v>
      </c>
      <c r="D397" s="133" t="s">
        <v>40</v>
      </c>
      <c r="E397" s="134" t="s">
        <v>219</v>
      </c>
      <c r="F397" s="133" t="s">
        <v>307</v>
      </c>
      <c r="G397" s="135" t="str">
        <f>VLOOKUP(A397,Plano_V3!$A$26:$G$764,7,0)</f>
        <v>0. Cancelado</v>
      </c>
      <c r="H397" s="135" t="s">
        <v>611</v>
      </c>
      <c r="I397" s="485"/>
      <c r="J397" s="144"/>
      <c r="K397" s="144"/>
      <c r="L397" s="144"/>
      <c r="M397" s="152" t="str">
        <f>IF(VLOOKUP(A397,'Aux - pivots1'!$A:$E,3,0)=0, "",VLOOKUP(A397,'Aux - pivots1'!$A:$E,3,0))</f>
        <v/>
      </c>
      <c r="N397" s="152" t="str">
        <f>IF(VLOOKUP(A397,'Aux - pivots1'!$A:$E,4,0)=0, "",VLOOKUP(A397,'Aux - pivots1'!$A:$E,4,0))</f>
        <v/>
      </c>
      <c r="O397" s="152" t="str">
        <f>IF(VLOOKUP(A397,'Aux - pivots1'!$A:$E,5,0)=0, "",VLOOKUP(A397,'Aux - pivots1'!$A:$E,5,0))</f>
        <v/>
      </c>
      <c r="P397" s="203"/>
      <c r="Q397" s="203"/>
      <c r="R397" s="203"/>
      <c r="S397" s="328"/>
      <c r="T397" s="328"/>
      <c r="U397" s="380" t="s">
        <v>2329</v>
      </c>
      <c r="V397" s="327"/>
    </row>
    <row r="398" spans="1:22" ht="16.399999999999999" hidden="1" customHeight="1">
      <c r="A398" s="29" t="str">
        <f t="shared" si="6"/>
        <v>modesg_inp_emss_bens_imoveisnome_unidade_funcional</v>
      </c>
      <c r="B398" s="141" t="s">
        <v>26</v>
      </c>
      <c r="C398" s="137" t="s">
        <v>181</v>
      </c>
      <c r="D398" s="133" t="s">
        <v>40</v>
      </c>
      <c r="E398" s="134" t="s">
        <v>219</v>
      </c>
      <c r="F398" s="133" t="s">
        <v>228</v>
      </c>
      <c r="G398" s="135" t="str">
        <f>VLOOKUP(A398,Plano_V3!$A$26:$G$764,7,0)</f>
        <v>1. Concluído</v>
      </c>
      <c r="H398" s="135" t="s">
        <v>612</v>
      </c>
      <c r="I398" s="485"/>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3"/>
      <c r="Q398" s="203"/>
      <c r="R398" s="203"/>
      <c r="S398" s="328"/>
      <c r="T398" s="328"/>
      <c r="U398" s="380" t="s">
        <v>2329</v>
      </c>
      <c r="V398" s="327"/>
    </row>
    <row r="399" spans="1:22" ht="16.399999999999999" hidden="1" customHeight="1">
      <c r="A399" s="29" t="str">
        <f t="shared" si="6"/>
        <v>modesg_inp_emss_bens_imoveisunidade_funcional</v>
      </c>
      <c r="B399" s="141" t="s">
        <v>26</v>
      </c>
      <c r="C399" s="137" t="s">
        <v>181</v>
      </c>
      <c r="D399" s="133" t="s">
        <v>40</v>
      </c>
      <c r="E399" s="134" t="s">
        <v>219</v>
      </c>
      <c r="F399" s="133" t="s">
        <v>229</v>
      </c>
      <c r="G399" s="135" t="str">
        <f>VLOOKUP(A399,Plano_V3!$A$26:$G$764,7,0)</f>
        <v>1. Concluído</v>
      </c>
      <c r="H399" s="135" t="s">
        <v>612</v>
      </c>
      <c r="I399" s="485"/>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3"/>
      <c r="Q399" s="203"/>
      <c r="R399" s="203"/>
      <c r="S399" s="328"/>
      <c r="T399" s="328"/>
      <c r="U399" s="380" t="s">
        <v>2329</v>
      </c>
      <c r="V399" s="327"/>
    </row>
    <row r="400" spans="1:22" ht="16.399999999999999" hidden="1" customHeight="1">
      <c r="A400" s="29" t="str">
        <f t="shared" si="6"/>
        <v>modesg_inp_emss_bens_imoveisnome_fator_emissao</v>
      </c>
      <c r="B400" s="141" t="s">
        <v>26</v>
      </c>
      <c r="C400" s="137" t="s">
        <v>181</v>
      </c>
      <c r="D400" s="133" t="s">
        <v>40</v>
      </c>
      <c r="E400" s="134" t="s">
        <v>219</v>
      </c>
      <c r="F400" s="133" t="s">
        <v>230</v>
      </c>
      <c r="G400" s="135" t="str">
        <f>VLOOKUP(A400,Plano_V3!$A$26:$G$764,7,0)</f>
        <v>1. Concluído</v>
      </c>
      <c r="H400" s="135" t="s">
        <v>612</v>
      </c>
      <c r="I400" s="485"/>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3"/>
      <c r="Q400" s="203"/>
      <c r="R400" s="203"/>
      <c r="S400" s="328"/>
      <c r="T400" s="328"/>
      <c r="U400" s="380" t="s">
        <v>2329</v>
      </c>
      <c r="V400" s="327"/>
    </row>
    <row r="401" spans="1:22" ht="16.399999999999999" hidden="1" customHeight="1">
      <c r="A401" s="29" t="str">
        <f t="shared" si="6"/>
        <v>modesg_inp_emss_bens_imoveisunidade_fator_de_emissao</v>
      </c>
      <c r="B401" s="141" t="s">
        <v>26</v>
      </c>
      <c r="C401" s="137" t="s">
        <v>181</v>
      </c>
      <c r="D401" s="133" t="s">
        <v>40</v>
      </c>
      <c r="E401" s="134" t="s">
        <v>219</v>
      </c>
      <c r="F401" s="133" t="s">
        <v>231</v>
      </c>
      <c r="G401" s="135" t="str">
        <f>VLOOKUP(A401,Plano_V3!$A$26:$G$764,7,0)</f>
        <v>1. Concluído</v>
      </c>
      <c r="H401" s="135" t="s">
        <v>612</v>
      </c>
      <c r="I401" s="485"/>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3"/>
      <c r="Q401" s="203"/>
      <c r="R401" s="203"/>
      <c r="S401" s="328"/>
      <c r="T401" s="328"/>
      <c r="U401" s="380" t="s">
        <v>2329</v>
      </c>
      <c r="V401" s="327"/>
    </row>
    <row r="402" spans="1:22" ht="16.399999999999999" hidden="1" customHeight="1">
      <c r="A402" s="29" t="str">
        <f t="shared" si="6"/>
        <v>modesg_inp_emss_bens_imoveisscore_qualidade</v>
      </c>
      <c r="B402" s="141" t="s">
        <v>26</v>
      </c>
      <c r="C402" s="137" t="s">
        <v>181</v>
      </c>
      <c r="D402" s="133" t="s">
        <v>40</v>
      </c>
      <c r="E402" s="134" t="s">
        <v>219</v>
      </c>
      <c r="F402" s="133" t="s">
        <v>232</v>
      </c>
      <c r="G402" s="135" t="str">
        <f>VLOOKUP(A402,Plano_V3!$A$26:$G$764,7,0)</f>
        <v>1. Concluído</v>
      </c>
      <c r="H402" s="135" t="s">
        <v>612</v>
      </c>
      <c r="I402" s="485"/>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3"/>
      <c r="Q402" s="203"/>
      <c r="R402" s="203"/>
      <c r="S402" s="328"/>
      <c r="T402" s="328"/>
      <c r="U402" s="380" t="s">
        <v>2329</v>
      </c>
      <c r="V402" s="327"/>
    </row>
    <row r="403" spans="1:22" ht="16.399999999999999" hidden="1" customHeight="1">
      <c r="A403" s="29" t="str">
        <f t="shared" si="6"/>
        <v>modesg_inp_emss_bens_imoveisano_fator_emissao</v>
      </c>
      <c r="B403" s="141" t="s">
        <v>26</v>
      </c>
      <c r="C403" s="137" t="s">
        <v>181</v>
      </c>
      <c r="D403" s="133" t="s">
        <v>40</v>
      </c>
      <c r="E403" s="134" t="s">
        <v>219</v>
      </c>
      <c r="F403" s="133" t="s">
        <v>308</v>
      </c>
      <c r="G403" s="135" t="str">
        <f>VLOOKUP(A403,Plano_V3!$A$26:$G$764,7,0)</f>
        <v>1. Concluído</v>
      </c>
      <c r="H403" s="135" t="s">
        <v>612</v>
      </c>
      <c r="I403" s="485"/>
      <c r="J403" s="143"/>
      <c r="K403" s="143"/>
      <c r="L403" s="143"/>
      <c r="M403" s="152" t="str">
        <f>IF(VLOOKUP(A403,'Aux - pivots1'!$A:$E,3,0)=0, "",VLOOKUP(A403,'Aux - pivots1'!$A:$E,3,0))</f>
        <v/>
      </c>
      <c r="N403" s="152" t="str">
        <f>IF(VLOOKUP(A403,'Aux - pivots1'!$A:$E,4,0)=0, "",VLOOKUP(A403,'Aux - pivots1'!$A:$E,4,0))</f>
        <v/>
      </c>
      <c r="O403" s="152" t="str">
        <f>IF(VLOOKUP(A403,'Aux - pivots1'!$A:$E,5,0)=0, "",VLOOKUP(A403,'Aux - pivots1'!$A:$E,5,0))</f>
        <v/>
      </c>
      <c r="P403" s="203"/>
      <c r="Q403" s="203"/>
      <c r="R403" s="203"/>
      <c r="S403" s="328"/>
      <c r="T403" s="328"/>
      <c r="U403" s="380" t="s">
        <v>2329</v>
      </c>
      <c r="V403" s="327"/>
    </row>
    <row r="404" spans="1:22" ht="16.399999999999999" hidden="1" customHeight="1">
      <c r="A404" s="29" t="str">
        <f t="shared" si="6"/>
        <v>modesg_inp_emss_bens_imoveisscp1_ftr_emss</v>
      </c>
      <c r="B404" s="141" t="s">
        <v>26</v>
      </c>
      <c r="C404" s="137" t="s">
        <v>181</v>
      </c>
      <c r="D404" s="133" t="s">
        <v>40</v>
      </c>
      <c r="E404" s="134" t="s">
        <v>219</v>
      </c>
      <c r="F404" s="133" t="s">
        <v>233</v>
      </c>
      <c r="G404" s="135" t="str">
        <f>VLOOKUP(A404,Plano_V3!$A$26:$G$764,7,0)</f>
        <v>1. Concluído</v>
      </c>
      <c r="H404" s="135" t="s">
        <v>612</v>
      </c>
      <c r="I404" s="485"/>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3"/>
      <c r="Q404" s="203"/>
      <c r="R404" s="203"/>
      <c r="S404" s="328"/>
      <c r="T404" s="328"/>
      <c r="U404" s="380" t="s">
        <v>2329</v>
      </c>
      <c r="V404" s="327"/>
    </row>
    <row r="405" spans="1:22" ht="16.399999999999999" hidden="1" customHeight="1">
      <c r="A405" s="29" t="str">
        <f t="shared" si="6"/>
        <v>modesg_inp_emss_bens_imoveisscp2_ftr_emss</v>
      </c>
      <c r="B405" s="141" t="s">
        <v>26</v>
      </c>
      <c r="C405" s="137" t="s">
        <v>181</v>
      </c>
      <c r="D405" s="133" t="s">
        <v>40</v>
      </c>
      <c r="E405" s="134" t="s">
        <v>219</v>
      </c>
      <c r="F405" s="133" t="s">
        <v>234</v>
      </c>
      <c r="G405" s="135" t="str">
        <f>VLOOKUP(A405,Plano_V3!$A$26:$G$764,7,0)</f>
        <v>1. Concluído</v>
      </c>
      <c r="H405" s="135" t="s">
        <v>612</v>
      </c>
      <c r="I405" s="485"/>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3"/>
      <c r="Q405" s="203"/>
      <c r="R405" s="203"/>
      <c r="S405" s="328"/>
      <c r="T405" s="328"/>
      <c r="U405" s="380" t="s">
        <v>2329</v>
      </c>
      <c r="V405" s="327"/>
    </row>
    <row r="406" spans="1:22" ht="16.399999999999999" hidden="1" customHeight="1">
      <c r="A406" s="29" t="str">
        <f t="shared" ref="A406:A489" si="7">E406&amp;F406</f>
        <v>modesg_inp_project_financecodigo_unidade</v>
      </c>
      <c r="B406" s="141" t="s">
        <v>26</v>
      </c>
      <c r="C406" s="137" t="s">
        <v>181</v>
      </c>
      <c r="D406" s="133" t="s">
        <v>40</v>
      </c>
      <c r="E406" s="134" t="s">
        <v>2067</v>
      </c>
      <c r="F406" s="133" t="s">
        <v>2068</v>
      </c>
      <c r="G406" s="135" t="str">
        <f>VLOOKUP(A406,Plano_V3!$A$26:$G$764,7,0)</f>
        <v>1. Concluído</v>
      </c>
      <c r="H406" s="135" t="s">
        <v>612</v>
      </c>
      <c r="I406" s="485"/>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3"/>
      <c r="Q406" s="203"/>
      <c r="R406" s="203"/>
      <c r="S406" s="380"/>
      <c r="T406" s="380"/>
      <c r="U406" s="380" t="s">
        <v>2331</v>
      </c>
      <c r="V406" s="152" t="s">
        <v>1863</v>
      </c>
    </row>
    <row r="407" spans="1:22" ht="16.399999999999999" hidden="1" customHeight="1">
      <c r="A407" s="29" t="str">
        <f t="shared" si="7"/>
        <v>modesg_inp_project_financenome_unidade</v>
      </c>
      <c r="B407" s="141" t="s">
        <v>26</v>
      </c>
      <c r="C407" s="137" t="s">
        <v>181</v>
      </c>
      <c r="D407" s="133" t="s">
        <v>40</v>
      </c>
      <c r="E407" s="134" t="s">
        <v>2067</v>
      </c>
      <c r="F407" s="133" t="s">
        <v>2069</v>
      </c>
      <c r="G407" s="135" t="str">
        <f>VLOOKUP(A407,Plano_V3!$A$26:$G$764,7,0)</f>
        <v>1. Concluído</v>
      </c>
      <c r="H407" s="135" t="s">
        <v>612</v>
      </c>
      <c r="I407" s="485"/>
      <c r="J407" s="142"/>
      <c r="K407" s="142"/>
      <c r="L407" s="142"/>
      <c r="M407" s="152" t="str">
        <f>IF(VLOOKUP(A406,'Aux - pivots1'!$A:$E,3,0)=0, "",VLOOKUP(A406,'Aux - pivots1'!$A:$E,3,0))</f>
        <v/>
      </c>
      <c r="N407" s="152" t="str">
        <f>IF(VLOOKUP(A406,'Aux - pivots1'!$A:$E,4,0)=0, "",VLOOKUP(A406,'Aux - pivots1'!$A:$E,4,0))</f>
        <v/>
      </c>
      <c r="O407" s="152" t="str">
        <f>IF(VLOOKUP(A406,'Aux - pivots1'!$A:$E,5,0)=0, "",VLOOKUP(A406,'Aux - pivots1'!$A:$E,5,0))</f>
        <v/>
      </c>
      <c r="P407" s="203"/>
      <c r="Q407" s="203"/>
      <c r="R407" s="203"/>
      <c r="S407" s="380"/>
      <c r="T407" s="380"/>
      <c r="U407" s="380" t="s">
        <v>2331</v>
      </c>
      <c r="V407" s="152" t="s">
        <v>1863</v>
      </c>
    </row>
    <row r="408" spans="1:22" ht="16.399999999999999" hidden="1" customHeight="1">
      <c r="A408" s="29" t="str">
        <f t="shared" si="7"/>
        <v>modesg_inp_project_financekgl</v>
      </c>
      <c r="B408" s="141" t="s">
        <v>26</v>
      </c>
      <c r="C408" s="137" t="s">
        <v>181</v>
      </c>
      <c r="D408" s="133" t="s">
        <v>40</v>
      </c>
      <c r="E408" s="134" t="s">
        <v>2067</v>
      </c>
      <c r="F408" s="133" t="s">
        <v>2070</v>
      </c>
      <c r="G408" s="135" t="str">
        <f>VLOOKUP(A408,Plano_V3!$A$26:$G$764,7,0)</f>
        <v>1. Concluído</v>
      </c>
      <c r="H408" s="135" t="s">
        <v>612</v>
      </c>
      <c r="I408" s="485"/>
      <c r="J408" s="142"/>
      <c r="K408" s="142"/>
      <c r="L408" s="142"/>
      <c r="M408" s="152" t="str">
        <f>IF(VLOOKUP(A406,'Aux - pivots1'!$A:$E,3,0)=0, "",VLOOKUP(A406,'Aux - pivots1'!$A:$E,3,0))</f>
        <v/>
      </c>
      <c r="N408" s="152" t="str">
        <f>IF(VLOOKUP(A406,'Aux - pivots1'!$A:$E,4,0)=0, "",VLOOKUP(A406,'Aux - pivots1'!$A:$E,4,0))</f>
        <v/>
      </c>
      <c r="O408" s="152" t="str">
        <f>IF(VLOOKUP(A406,'Aux - pivots1'!$A:$E,5,0)=0, "",VLOOKUP(A406,'Aux - pivots1'!$A:$E,5,0))</f>
        <v/>
      </c>
      <c r="P408" s="203"/>
      <c r="Q408" s="203"/>
      <c r="R408" s="203"/>
      <c r="S408" s="380"/>
      <c r="T408" s="380"/>
      <c r="U408" s="380" t="s">
        <v>2331</v>
      </c>
      <c r="V408" s="152" t="s">
        <v>1863</v>
      </c>
    </row>
    <row r="409" spans="1:22" ht="16.399999999999999" hidden="1" customHeight="1">
      <c r="A409" s="29" t="str">
        <f t="shared" si="7"/>
        <v>modesg_inp_project_financenome_legal_kgl</v>
      </c>
      <c r="B409" s="141" t="s">
        <v>26</v>
      </c>
      <c r="C409" s="137" t="s">
        <v>181</v>
      </c>
      <c r="D409" s="133" t="s">
        <v>40</v>
      </c>
      <c r="E409" s="134" t="s">
        <v>2067</v>
      </c>
      <c r="F409" s="133" t="s">
        <v>2071</v>
      </c>
      <c r="G409" s="135" t="str">
        <f>VLOOKUP(A409,Plano_V3!$A$26:$G$764,7,0)</f>
        <v>1. Concluído</v>
      </c>
      <c r="H409" s="135" t="s">
        <v>612</v>
      </c>
      <c r="I409" s="485"/>
      <c r="J409" s="142"/>
      <c r="K409" s="142"/>
      <c r="L409" s="142"/>
      <c r="M409" s="152" t="str">
        <f>IF(VLOOKUP(A406,'Aux - pivots1'!$A:$E,3,0)=0, "",VLOOKUP(A406,'Aux - pivots1'!$A:$E,3,0))</f>
        <v/>
      </c>
      <c r="N409" s="152" t="str">
        <f>IF(VLOOKUP(A406,'Aux - pivots1'!$A:$E,4,0)=0, "",VLOOKUP(A406,'Aux - pivots1'!$A:$E,4,0))</f>
        <v/>
      </c>
      <c r="O409" s="152" t="str">
        <f>IF(VLOOKUP(A406,'Aux - pivots1'!$A:$E,5,0)=0, "",VLOOKUP(A406,'Aux - pivots1'!$A:$E,5,0))</f>
        <v/>
      </c>
      <c r="P409" s="203"/>
      <c r="Q409" s="203"/>
      <c r="R409" s="203"/>
      <c r="S409" s="380"/>
      <c r="T409" s="380"/>
      <c r="U409" s="380" t="s">
        <v>2331</v>
      </c>
      <c r="V409" s="152" t="s">
        <v>1863</v>
      </c>
    </row>
    <row r="410" spans="1:22" ht="16.399999999999999" hidden="1" customHeight="1">
      <c r="A410" s="29" t="str">
        <f t="shared" si="7"/>
        <v>modesg_inp_project_financekgl_top_entidade_principal</v>
      </c>
      <c r="B410" s="141" t="s">
        <v>26</v>
      </c>
      <c r="C410" s="137" t="s">
        <v>181</v>
      </c>
      <c r="D410" s="133" t="s">
        <v>40</v>
      </c>
      <c r="E410" s="134" t="s">
        <v>2067</v>
      </c>
      <c r="F410" s="133" t="s">
        <v>2072</v>
      </c>
      <c r="G410" s="135" t="str">
        <f>VLOOKUP(A410,Plano_V3!$A$26:$G$764,7,0)</f>
        <v>1. Concluído</v>
      </c>
      <c r="H410" s="135" t="s">
        <v>612</v>
      </c>
      <c r="I410" s="485"/>
      <c r="J410" s="142"/>
      <c r="K410" s="142"/>
      <c r="L410" s="142"/>
      <c r="M410" s="152" t="str">
        <f>IF(VLOOKUP(A406,'Aux - pivots1'!$A:$E,3,0)=0, "",VLOOKUP(A406,'Aux - pivots1'!$A:$E,3,0))</f>
        <v/>
      </c>
      <c r="N410" s="152" t="str">
        <f>IF(VLOOKUP(A406,'Aux - pivots1'!$A:$E,4,0)=0, "",VLOOKUP(A406,'Aux - pivots1'!$A:$E,4,0))</f>
        <v/>
      </c>
      <c r="O410" s="152" t="str">
        <f>IF(VLOOKUP(A406,'Aux - pivots1'!$A:$E,5,0)=0, "",VLOOKUP(A406,'Aux - pivots1'!$A:$E,5,0))</f>
        <v/>
      </c>
      <c r="P410" s="203"/>
      <c r="Q410" s="203"/>
      <c r="R410" s="203"/>
      <c r="S410" s="380"/>
      <c r="T410" s="380"/>
      <c r="U410" s="380" t="s">
        <v>2331</v>
      </c>
      <c r="V410" s="152" t="s">
        <v>1863</v>
      </c>
    </row>
    <row r="411" spans="1:22" ht="16.399999999999999" hidden="1" customHeight="1">
      <c r="A411" s="29" t="str">
        <f t="shared" si="7"/>
        <v>modesg_inp_project_financekgl_entidade_principal</v>
      </c>
      <c r="B411" s="141" t="s">
        <v>26</v>
      </c>
      <c r="C411" s="137" t="s">
        <v>181</v>
      </c>
      <c r="D411" s="133" t="s">
        <v>40</v>
      </c>
      <c r="E411" s="134" t="s">
        <v>2067</v>
      </c>
      <c r="F411" s="133" t="s">
        <v>2073</v>
      </c>
      <c r="G411" s="135" t="str">
        <f>VLOOKUP(A411,Plano_V3!$A$26:$G$764,7,0)</f>
        <v>1. Concluído</v>
      </c>
      <c r="H411" s="135" t="s">
        <v>612</v>
      </c>
      <c r="I411" s="485"/>
      <c r="J411" s="142"/>
      <c r="K411" s="142"/>
      <c r="L411" s="142"/>
      <c r="M411" s="152" t="str">
        <f>IF(VLOOKUP(A406,'Aux - pivots1'!$A:$E,3,0)=0, "",VLOOKUP(A406,'Aux - pivots1'!$A:$E,3,0))</f>
        <v/>
      </c>
      <c r="N411" s="152" t="str">
        <f>IF(VLOOKUP(A406,'Aux - pivots1'!$A:$E,4,0)=0, "",VLOOKUP(A406,'Aux - pivots1'!$A:$E,4,0))</f>
        <v/>
      </c>
      <c r="O411" s="152" t="str">
        <f>IF(VLOOKUP(A406,'Aux - pivots1'!$A:$E,5,0)=0, "",VLOOKUP(A406,'Aux - pivots1'!$A:$E,5,0))</f>
        <v/>
      </c>
      <c r="P411" s="203"/>
      <c r="Q411" s="203"/>
      <c r="R411" s="203"/>
      <c r="S411" s="380"/>
      <c r="T411" s="380"/>
      <c r="U411" s="380" t="s">
        <v>2331</v>
      </c>
      <c r="V411" s="152" t="s">
        <v>1863</v>
      </c>
    </row>
    <row r="412" spans="1:22" ht="16.399999999999999" hidden="1" customHeight="1">
      <c r="A412" s="29" t="str">
        <f t="shared" si="7"/>
        <v>modesg_inp_project_financenome_top_entidade_principal</v>
      </c>
      <c r="B412" s="141" t="s">
        <v>26</v>
      </c>
      <c r="C412" s="137" t="s">
        <v>181</v>
      </c>
      <c r="D412" s="133" t="s">
        <v>40</v>
      </c>
      <c r="E412" s="134" t="s">
        <v>2067</v>
      </c>
      <c r="F412" s="133" t="s">
        <v>2074</v>
      </c>
      <c r="G412" s="135" t="str">
        <f>VLOOKUP(A412,Plano_V3!$A$26:$G$764,7,0)</f>
        <v>1. Concluído</v>
      </c>
      <c r="H412" s="135" t="s">
        <v>612</v>
      </c>
      <c r="I412" s="485"/>
      <c r="J412" s="142"/>
      <c r="K412" s="142"/>
      <c r="L412" s="142"/>
      <c r="M412" s="152" t="str">
        <f>IF(VLOOKUP(A406,'Aux - pivots1'!$A:$E,3,0)=0, "",VLOOKUP(A406,'Aux - pivots1'!$A:$E,3,0))</f>
        <v/>
      </c>
      <c r="N412" s="152" t="str">
        <f>IF(VLOOKUP(A406,'Aux - pivots1'!$A:$E,4,0)=0, "",VLOOKUP(A406,'Aux - pivots1'!$A:$E,4,0))</f>
        <v/>
      </c>
      <c r="O412" s="152" t="str">
        <f>IF(VLOOKUP(A406,'Aux - pivots1'!$A:$E,5,0)=0, "",VLOOKUP(A406,'Aux - pivots1'!$A:$E,5,0))</f>
        <v/>
      </c>
      <c r="P412" s="203"/>
      <c r="Q412" s="203"/>
      <c r="R412" s="203"/>
      <c r="S412" s="380"/>
      <c r="T412" s="380"/>
      <c r="U412" s="380" t="s">
        <v>2331</v>
      </c>
      <c r="V412" s="152" t="s">
        <v>1863</v>
      </c>
    </row>
    <row r="413" spans="1:22" ht="16.399999999999999" hidden="1" customHeight="1">
      <c r="A413" s="29" t="str">
        <f t="shared" si="7"/>
        <v>modesg_inp_project_financecodigo_unidade_operativa</v>
      </c>
      <c r="B413" s="141" t="s">
        <v>26</v>
      </c>
      <c r="C413" s="137" t="s">
        <v>181</v>
      </c>
      <c r="D413" s="133" t="s">
        <v>40</v>
      </c>
      <c r="E413" s="134" t="s">
        <v>2067</v>
      </c>
      <c r="F413" s="133" t="s">
        <v>2075</v>
      </c>
      <c r="G413" s="135" t="str">
        <f>VLOOKUP(A413,Plano_V3!$A$26:$G$764,7,0)</f>
        <v>1. Concluído</v>
      </c>
      <c r="H413" s="135" t="s">
        <v>612</v>
      </c>
      <c r="I413" s="485"/>
      <c r="J413" s="142"/>
      <c r="K413" s="142"/>
      <c r="L413" s="142"/>
      <c r="M413" s="152" t="str">
        <f>IF(VLOOKUP(A406,'Aux - pivots1'!$A:$E,3,0)=0, "",VLOOKUP(A406,'Aux - pivots1'!$A:$E,3,0))</f>
        <v/>
      </c>
      <c r="N413" s="152" t="str">
        <f>IF(VLOOKUP(A406,'Aux - pivots1'!$A:$E,4,0)=0, "",VLOOKUP(A406,'Aux - pivots1'!$A:$E,4,0))</f>
        <v/>
      </c>
      <c r="O413" s="152" t="str">
        <f>IF(VLOOKUP(A406,'Aux - pivots1'!$A:$E,5,0)=0, "",VLOOKUP(A406,'Aux - pivots1'!$A:$E,5,0))</f>
        <v/>
      </c>
      <c r="P413" s="203"/>
      <c r="Q413" s="203"/>
      <c r="R413" s="203"/>
      <c r="S413" s="380"/>
      <c r="T413" s="380"/>
      <c r="U413" s="380" t="s">
        <v>2331</v>
      </c>
      <c r="V413" s="152" t="s">
        <v>1863</v>
      </c>
    </row>
    <row r="414" spans="1:22" ht="16.399999999999999" hidden="1" customHeight="1">
      <c r="A414" s="29" t="str">
        <f t="shared" si="7"/>
        <v>modesg_inp_project_financenome_entidade_operativa</v>
      </c>
      <c r="B414" s="141" t="s">
        <v>26</v>
      </c>
      <c r="C414" s="137" t="s">
        <v>181</v>
      </c>
      <c r="D414" s="133" t="s">
        <v>40</v>
      </c>
      <c r="E414" s="134" t="s">
        <v>2067</v>
      </c>
      <c r="F414" s="133" t="s">
        <v>2076</v>
      </c>
      <c r="G414" s="135" t="str">
        <f>VLOOKUP(A414,Plano_V3!$A$26:$G$764,7,0)</f>
        <v>1. Concluído</v>
      </c>
      <c r="H414" s="135" t="s">
        <v>612</v>
      </c>
      <c r="I414" s="485"/>
      <c r="J414" s="142"/>
      <c r="K414" s="142"/>
      <c r="L414" s="142"/>
      <c r="M414" s="152" t="str">
        <f>IF(VLOOKUP(A406,'Aux - pivots1'!$A:$E,3,0)=0, "",VLOOKUP(A406,'Aux - pivots1'!$A:$E,3,0))</f>
        <v/>
      </c>
      <c r="N414" s="152" t="str">
        <f>IF(VLOOKUP(A406,'Aux - pivots1'!$A:$E,4,0)=0, "",VLOOKUP(A406,'Aux - pivots1'!$A:$E,4,0))</f>
        <v/>
      </c>
      <c r="O414" s="152" t="str">
        <f>IF(VLOOKUP(A406,'Aux - pivots1'!$A:$E,5,0)=0, "",VLOOKUP(A406,'Aux - pivots1'!$A:$E,5,0))</f>
        <v/>
      </c>
      <c r="P414" s="203"/>
      <c r="Q414" s="203"/>
      <c r="R414" s="203"/>
      <c r="S414" s="380"/>
      <c r="T414" s="380"/>
      <c r="U414" s="380" t="s">
        <v>2331</v>
      </c>
      <c r="V414" s="152" t="s">
        <v>1863</v>
      </c>
    </row>
    <row r="415" spans="1:22" ht="16.399999999999999" hidden="1" customHeight="1">
      <c r="A415" s="29" t="str">
        <f t="shared" si="7"/>
        <v>modesg_out_bens_imoveisn.a.</v>
      </c>
      <c r="B415" s="141" t="s">
        <v>26</v>
      </c>
      <c r="C415" s="137" t="s">
        <v>310</v>
      </c>
      <c r="D415" s="133" t="s">
        <v>36</v>
      </c>
      <c r="E415" s="134" t="s">
        <v>311</v>
      </c>
      <c r="F415" s="133" t="s">
        <v>38</v>
      </c>
      <c r="G415" s="135" t="str">
        <f>VLOOKUP(A415,Plano_V3!$A$26:$G$764,7,0)</f>
        <v>1. Concluído</v>
      </c>
      <c r="H415" s="135" t="s">
        <v>612</v>
      </c>
      <c r="I415" s="485"/>
      <c r="J415" s="142"/>
      <c r="K415" s="142"/>
      <c r="L415" s="142"/>
      <c r="M415" s="152" t="str">
        <f>IF(VLOOKUP(A406,'Aux - pivots1'!$A:$E,3,0)=0, "",VLOOKUP(A406,'Aux - pivots1'!$A:$E,3,0))</f>
        <v/>
      </c>
      <c r="N415" s="152" t="str">
        <f>IF(VLOOKUP(A406,'Aux - pivots1'!$A:$E,4,0)=0, "",VLOOKUP(A406,'Aux - pivots1'!$A:$E,4,0))</f>
        <v/>
      </c>
      <c r="O415" s="152" t="str">
        <f>IF(VLOOKUP(A406,'Aux - pivots1'!$A:$E,5,0)=0, "",VLOOKUP(A406,'Aux - pivots1'!$A:$E,5,0))</f>
        <v/>
      </c>
      <c r="P415" s="203"/>
      <c r="Q415" s="203"/>
      <c r="R415" s="203"/>
      <c r="S415" s="328"/>
      <c r="T415" s="328"/>
      <c r="U415" s="380" t="s">
        <v>2329</v>
      </c>
      <c r="V415" s="327"/>
    </row>
    <row r="416" spans="1:22" ht="16.399999999999999" hidden="1" customHeight="1">
      <c r="A416" s="29" t="str">
        <f t="shared" si="7"/>
        <v>modesg_out_bens_imoveiscempbem</v>
      </c>
      <c r="B416" s="141" t="s">
        <v>26</v>
      </c>
      <c r="C416" s="137" t="s">
        <v>310</v>
      </c>
      <c r="D416" s="133" t="s">
        <v>40</v>
      </c>
      <c r="E416" s="134" t="s">
        <v>311</v>
      </c>
      <c r="F416" s="133" t="s">
        <v>313</v>
      </c>
      <c r="G416" s="135" t="str">
        <f>VLOOKUP(A416,Plano_V3!$A$26:$G$764,7,0)</f>
        <v>1. Concluído</v>
      </c>
      <c r="H416" s="135" t="s">
        <v>612</v>
      </c>
      <c r="I416" s="485"/>
      <c r="J416" s="153"/>
      <c r="K416" s="153"/>
      <c r="L416" s="153"/>
      <c r="M416" s="152" t="str">
        <f>IF(VLOOKUP(A407,'Aux - pivots1'!$A:$E,3,0)=0, "",VLOOKUP(A407,'Aux - pivots1'!$A:$E,3,0))</f>
        <v/>
      </c>
      <c r="N416" s="152" t="str">
        <f>IF(VLOOKUP(A407,'Aux - pivots1'!$A:$E,4,0)=0, "",VLOOKUP(A407,'Aux - pivots1'!$A:$E,4,0))</f>
        <v/>
      </c>
      <c r="O416" s="152" t="str">
        <f>IF(VLOOKUP(A407,'Aux - pivots1'!$A:$E,5,0)=0, "",VLOOKUP(A407,'Aux - pivots1'!$A:$E,5,0))</f>
        <v/>
      </c>
      <c r="P416" s="203"/>
      <c r="Q416" s="203"/>
      <c r="R416" s="203"/>
      <c r="S416" s="328"/>
      <c r="T416" s="328"/>
      <c r="U416" s="380" t="s">
        <v>2329</v>
      </c>
      <c r="V416" s="327"/>
    </row>
    <row r="417" spans="1:22" ht="16.399999999999999" hidden="1" customHeight="1">
      <c r="A417" s="29" t="str">
        <f t="shared" si="7"/>
        <v>modesg_out_bens_imoveisckbalbem</v>
      </c>
      <c r="B417" s="141" t="s">
        <v>26</v>
      </c>
      <c r="C417" s="137" t="s">
        <v>310</v>
      </c>
      <c r="D417" s="133" t="s">
        <v>40</v>
      </c>
      <c r="E417" s="134" t="s">
        <v>311</v>
      </c>
      <c r="F417" s="133" t="s">
        <v>314</v>
      </c>
      <c r="G417" s="135" t="str">
        <f>VLOOKUP(A417,Plano_V3!$A$26:$G$764,7,0)</f>
        <v>1. Concluído</v>
      </c>
      <c r="H417" s="135" t="s">
        <v>612</v>
      </c>
      <c r="I417" s="485"/>
      <c r="J417" s="153"/>
      <c r="K417" s="153"/>
      <c r="L417" s="153"/>
      <c r="M417" s="152" t="str">
        <f>IF(VLOOKUP(A408,'Aux - pivots1'!$A:$E,3,0)=0, "",VLOOKUP(A408,'Aux - pivots1'!$A:$E,3,0))</f>
        <v/>
      </c>
      <c r="N417" s="152" t="str">
        <f>IF(VLOOKUP(A408,'Aux - pivots1'!$A:$E,4,0)=0, "",VLOOKUP(A408,'Aux - pivots1'!$A:$E,4,0))</f>
        <v/>
      </c>
      <c r="O417" s="152" t="str">
        <f>IF(VLOOKUP(A408,'Aux - pivots1'!$A:$E,5,0)=0, "",VLOOKUP(A408,'Aux - pivots1'!$A:$E,5,0))</f>
        <v/>
      </c>
      <c r="P417" s="203"/>
      <c r="Q417" s="203"/>
      <c r="R417" s="203"/>
      <c r="S417" s="328"/>
      <c r="T417" s="328"/>
      <c r="U417" s="380" t="s">
        <v>2329</v>
      </c>
      <c r="V417" s="327"/>
    </row>
    <row r="418" spans="1:22" ht="16.399999999999999" hidden="1" customHeight="1">
      <c r="A418" s="29" t="str">
        <f t="shared" si="7"/>
        <v>modesg_out_bens_imoveisckctabem</v>
      </c>
      <c r="B418" s="141" t="s">
        <v>26</v>
      </c>
      <c r="C418" s="137" t="s">
        <v>310</v>
      </c>
      <c r="D418" s="133" t="s">
        <v>40</v>
      </c>
      <c r="E418" s="134" t="s">
        <v>311</v>
      </c>
      <c r="F418" s="133" t="s">
        <v>315</v>
      </c>
      <c r="G418" s="135" t="str">
        <f>VLOOKUP(A418,Plano_V3!$A$26:$G$764,7,0)</f>
        <v>1. Concluído</v>
      </c>
      <c r="H418" s="135" t="s">
        <v>612</v>
      </c>
      <c r="I418" s="485"/>
      <c r="J418" s="153"/>
      <c r="K418" s="153"/>
      <c r="L418" s="153"/>
      <c r="M418" s="152" t="str">
        <f>IF(VLOOKUP(A409,'Aux - pivots1'!$A:$E,3,0)=0, "",VLOOKUP(A409,'Aux - pivots1'!$A:$E,3,0))</f>
        <v/>
      </c>
      <c r="N418" s="152" t="str">
        <f>IF(VLOOKUP(A409,'Aux - pivots1'!$A:$E,4,0)=0, "",VLOOKUP(A409,'Aux - pivots1'!$A:$E,4,0))</f>
        <v/>
      </c>
      <c r="O418" s="152" t="str">
        <f>IF(VLOOKUP(A409,'Aux - pivots1'!$A:$E,5,0)=0, "",VLOOKUP(A409,'Aux - pivots1'!$A:$E,5,0))</f>
        <v/>
      </c>
      <c r="P418" s="203"/>
      <c r="Q418" s="203"/>
      <c r="R418" s="203"/>
      <c r="S418" s="328"/>
      <c r="T418" s="328"/>
      <c r="U418" s="380" t="s">
        <v>2329</v>
      </c>
      <c r="V418" s="327"/>
    </row>
    <row r="419" spans="1:22" ht="16.399999999999999" hidden="1" customHeight="1">
      <c r="A419" s="29" t="str">
        <f t="shared" si="7"/>
        <v>modesg_out_bens_imoveisckrefbem</v>
      </c>
      <c r="B419" s="141" t="s">
        <v>26</v>
      </c>
      <c r="C419" s="137" t="s">
        <v>310</v>
      </c>
      <c r="D419" s="133" t="s">
        <v>40</v>
      </c>
      <c r="E419" s="134" t="s">
        <v>311</v>
      </c>
      <c r="F419" s="133" t="s">
        <v>316</v>
      </c>
      <c r="G419" s="135" t="str">
        <f>VLOOKUP(A419,Plano_V3!$A$26:$G$764,7,0)</f>
        <v>1. Concluído</v>
      </c>
      <c r="H419" s="135" t="s">
        <v>612</v>
      </c>
      <c r="I419" s="485"/>
      <c r="J419" s="153"/>
      <c r="K419" s="153"/>
      <c r="L419" s="153"/>
      <c r="M419" s="152" t="str">
        <f>IF(VLOOKUP(A410,'Aux - pivots1'!$A:$E,3,0)=0, "",VLOOKUP(A410,'Aux - pivots1'!$A:$E,3,0))</f>
        <v/>
      </c>
      <c r="N419" s="152" t="str">
        <f>IF(VLOOKUP(A410,'Aux - pivots1'!$A:$E,4,0)=0, "",VLOOKUP(A410,'Aux - pivots1'!$A:$E,4,0))</f>
        <v/>
      </c>
      <c r="O419" s="152" t="str">
        <f>IF(VLOOKUP(A410,'Aux - pivots1'!$A:$E,5,0)=0, "",VLOOKUP(A410,'Aux - pivots1'!$A:$E,5,0))</f>
        <v/>
      </c>
      <c r="P419" s="203"/>
      <c r="Q419" s="203"/>
      <c r="R419" s="203"/>
      <c r="S419" s="328"/>
      <c r="T419" s="328"/>
      <c r="U419" s="380" t="s">
        <v>2329</v>
      </c>
      <c r="V419" s="327"/>
    </row>
    <row r="420" spans="1:22" ht="16.399999999999999" hidden="1" customHeight="1">
      <c r="A420" s="29" t="str">
        <f t="shared" si="7"/>
        <v>modesg_out_bens_imoveisflg_rsc_fsc_agd</v>
      </c>
      <c r="B420" s="141" t="s">
        <v>26</v>
      </c>
      <c r="C420" s="137" t="s">
        <v>310</v>
      </c>
      <c r="D420" s="133" t="s">
        <v>40</v>
      </c>
      <c r="E420" s="134" t="s">
        <v>311</v>
      </c>
      <c r="F420" s="133" t="s">
        <v>282</v>
      </c>
      <c r="G420" s="135" t="str">
        <f>VLOOKUP(A420,Plano_V3!$A$26:$G$764,7,0)</f>
        <v xml:space="preserve">6. Em implementação </v>
      </c>
      <c r="H420" s="135" t="s">
        <v>2328</v>
      </c>
      <c r="I420" s="485"/>
      <c r="J420" s="376" t="s">
        <v>2314</v>
      </c>
      <c r="K420" s="367" t="s">
        <v>2363</v>
      </c>
      <c r="L420" s="376"/>
      <c r="M420" s="152" t="str">
        <f>IF(VLOOKUP(A411,'Aux - pivots1'!$A:$E,3,0)=0, "",VLOOKUP(A411,'Aux - pivots1'!$A:$E,3,0))</f>
        <v/>
      </c>
      <c r="N420" s="152" t="str">
        <f>IF(VLOOKUP(A411,'Aux - pivots1'!$A:$E,4,0)=0, "",VLOOKUP(A411,'Aux - pivots1'!$A:$E,4,0))</f>
        <v/>
      </c>
      <c r="O420" s="152" t="str">
        <f>IF(VLOOKUP(A411,'Aux - pivots1'!$A:$E,5,0)=0, "",VLOOKUP(A411,'Aux - pivots1'!$A:$E,5,0))</f>
        <v/>
      </c>
      <c r="P420" s="203"/>
      <c r="Q420" s="203"/>
      <c r="R420" s="152" t="s">
        <v>2321</v>
      </c>
      <c r="S420" s="328"/>
      <c r="T420" s="328"/>
      <c r="U420" s="380" t="s">
        <v>2329</v>
      </c>
      <c r="V420" s="327" t="s">
        <v>1863</v>
      </c>
    </row>
    <row r="421" spans="1:22" ht="16.399999999999999" hidden="1" customHeight="1">
      <c r="A421" s="29" t="str">
        <f t="shared" si="7"/>
        <v>modesg_out_bens_imoveisflg_rsc_fsc_crnc</v>
      </c>
      <c r="B421" s="141" t="s">
        <v>26</v>
      </c>
      <c r="C421" s="137" t="s">
        <v>310</v>
      </c>
      <c r="D421" s="133" t="s">
        <v>40</v>
      </c>
      <c r="E421" s="134" t="s">
        <v>311</v>
      </c>
      <c r="F421" s="133" t="s">
        <v>283</v>
      </c>
      <c r="G421" s="135" t="str">
        <f>VLOOKUP(A421,Plano_V3!$A$26:$G$764,7,0)</f>
        <v xml:space="preserve">6. Em implementação </v>
      </c>
      <c r="H421" s="135" t="s">
        <v>2328</v>
      </c>
      <c r="I421" s="485"/>
      <c r="J421" s="376" t="s">
        <v>2314</v>
      </c>
      <c r="K421" s="367" t="s">
        <v>2363</v>
      </c>
      <c r="L421" s="376"/>
      <c r="M421" s="152" t="str">
        <f>IF(VLOOKUP(A412,'Aux - pivots1'!$A:$E,3,0)=0, "",VLOOKUP(A412,'Aux - pivots1'!$A:$E,3,0))</f>
        <v/>
      </c>
      <c r="N421" s="152" t="str">
        <f>IF(VLOOKUP(A412,'Aux - pivots1'!$A:$E,4,0)=0, "",VLOOKUP(A412,'Aux - pivots1'!$A:$E,4,0))</f>
        <v/>
      </c>
      <c r="O421" s="152" t="str">
        <f>IF(VLOOKUP(A412,'Aux - pivots1'!$A:$E,5,0)=0, "",VLOOKUP(A412,'Aux - pivots1'!$A:$E,5,0))</f>
        <v/>
      </c>
      <c r="P421" s="203"/>
      <c r="Q421" s="203"/>
      <c r="R421" s="152" t="s">
        <v>2321</v>
      </c>
      <c r="S421" s="328"/>
      <c r="T421" s="328"/>
      <c r="U421" s="380" t="s">
        <v>2329</v>
      </c>
      <c r="V421" s="327" t="s">
        <v>1863</v>
      </c>
    </row>
    <row r="422" spans="1:22" ht="16.399999999999999" hidden="1" customHeight="1">
      <c r="A422" s="29" t="str">
        <f t="shared" si="7"/>
        <v>modesg_out_bens_imoveisorigem_flg_rsc_fsc_agd</v>
      </c>
      <c r="B422" s="141" t="s">
        <v>26</v>
      </c>
      <c r="C422" s="137" t="s">
        <v>310</v>
      </c>
      <c r="D422" s="133" t="s">
        <v>40</v>
      </c>
      <c r="E422" s="134" t="s">
        <v>311</v>
      </c>
      <c r="F422" s="133" t="s">
        <v>317</v>
      </c>
      <c r="G422" s="135" t="str">
        <f>VLOOKUP(A422,Plano_V3!$A$26:$G$764,7,0)</f>
        <v xml:space="preserve">6. Em implementação </v>
      </c>
      <c r="H422" s="135" t="s">
        <v>2328</v>
      </c>
      <c r="I422" s="485"/>
      <c r="J422" s="376" t="s">
        <v>2314</v>
      </c>
      <c r="K422" s="367" t="s">
        <v>2363</v>
      </c>
      <c r="L422" s="376"/>
      <c r="M422" s="152" t="str">
        <f>IF(VLOOKUP(A413,'Aux - pivots1'!$A:$E,3,0)=0, "",VLOOKUP(A413,'Aux - pivots1'!$A:$E,3,0))</f>
        <v/>
      </c>
      <c r="N422" s="152" t="str">
        <f>IF(VLOOKUP(A413,'Aux - pivots1'!$A:$E,4,0)=0, "",VLOOKUP(A413,'Aux - pivots1'!$A:$E,4,0))</f>
        <v/>
      </c>
      <c r="O422" s="152" t="str">
        <f>IF(VLOOKUP(A413,'Aux - pivots1'!$A:$E,5,0)=0, "",VLOOKUP(A413,'Aux - pivots1'!$A:$E,5,0))</f>
        <v/>
      </c>
      <c r="P422" s="203"/>
      <c r="Q422" s="203"/>
      <c r="R422" s="152" t="s">
        <v>2321</v>
      </c>
      <c r="S422" s="328"/>
      <c r="T422" s="328"/>
      <c r="U422" s="380" t="s">
        <v>2329</v>
      </c>
      <c r="V422" s="327"/>
    </row>
    <row r="423" spans="1:22" ht="16.399999999999999" hidden="1" customHeight="1">
      <c r="A423" s="29" t="str">
        <f t="shared" si="7"/>
        <v>modesg_out_bens_imoveisorigem_flg_rsc_fsc_crnc</v>
      </c>
      <c r="B423" s="141" t="s">
        <v>26</v>
      </c>
      <c r="C423" s="137" t="s">
        <v>310</v>
      </c>
      <c r="D423" s="133" t="s">
        <v>40</v>
      </c>
      <c r="E423" s="134" t="s">
        <v>311</v>
      </c>
      <c r="F423" s="133" t="s">
        <v>318</v>
      </c>
      <c r="G423" s="135" t="str">
        <f>VLOOKUP(A423,Plano_V3!$A$26:$G$764,7,0)</f>
        <v xml:space="preserve">6. Em implementação </v>
      </c>
      <c r="H423" s="135" t="s">
        <v>2328</v>
      </c>
      <c r="I423" s="485"/>
      <c r="J423" s="376" t="s">
        <v>2314</v>
      </c>
      <c r="K423" s="367" t="s">
        <v>2363</v>
      </c>
      <c r="L423" s="376"/>
      <c r="M423" s="152" t="str">
        <f>IF(VLOOKUP(A414,'Aux - pivots1'!$A:$E,3,0)=0, "",VLOOKUP(A414,'Aux - pivots1'!$A:$E,3,0))</f>
        <v/>
      </c>
      <c r="N423" s="152" t="str">
        <f>IF(VLOOKUP(A414,'Aux - pivots1'!$A:$E,4,0)=0, "",VLOOKUP(A414,'Aux - pivots1'!$A:$E,4,0))</f>
        <v/>
      </c>
      <c r="O423" s="152" t="str">
        <f>IF(VLOOKUP(A414,'Aux - pivots1'!$A:$E,5,0)=0, "",VLOOKUP(A414,'Aux - pivots1'!$A:$E,5,0))</f>
        <v/>
      </c>
      <c r="P423" s="203"/>
      <c r="Q423" s="203"/>
      <c r="R423" s="152" t="s">
        <v>2321</v>
      </c>
      <c r="S423" s="328"/>
      <c r="T423" s="328"/>
      <c r="U423" s="380" t="s">
        <v>2329</v>
      </c>
      <c r="V423" s="327"/>
    </row>
    <row r="424" spans="1:22" ht="16.399999999999999" hidden="1" customHeight="1">
      <c r="A424" s="29" t="str">
        <f t="shared" si="7"/>
        <v>modesg_out_bens_imoveisorigem_scp1_emss</v>
      </c>
      <c r="B424" s="141" t="s">
        <v>26</v>
      </c>
      <c r="C424" s="137" t="s">
        <v>310</v>
      </c>
      <c r="D424" s="133" t="s">
        <v>40</v>
      </c>
      <c r="E424" s="134" t="s">
        <v>311</v>
      </c>
      <c r="F424" s="133" t="s">
        <v>319</v>
      </c>
      <c r="G424" s="135" t="str">
        <f>VLOOKUP(A424,Plano_V3!$A$26:$G$764,7,0)</f>
        <v>1. Concluído</v>
      </c>
      <c r="H424" s="135" t="s">
        <v>612</v>
      </c>
      <c r="I424" s="485"/>
      <c r="J424" s="142"/>
      <c r="K424" s="142"/>
      <c r="L424" s="142" t="s">
        <v>2363</v>
      </c>
      <c r="M424" s="152" t="str">
        <f>IF(VLOOKUP(A415,'Aux - pivots1'!$A:$E,3,0)=0, "",VLOOKUP(A415,'Aux - pivots1'!$A:$E,3,0))</f>
        <v/>
      </c>
      <c r="N424" s="152" t="str">
        <f>IF(VLOOKUP(A415,'Aux - pivots1'!$A:$E,4,0)=0, "",VLOOKUP(A415,'Aux - pivots1'!$A:$E,4,0))</f>
        <v/>
      </c>
      <c r="O424" s="152" t="str">
        <f>IF(VLOOKUP(A415,'Aux - pivots1'!$A:$E,5,0)=0, "",VLOOKUP(A415,'Aux - pivots1'!$A:$E,5,0))</f>
        <v/>
      </c>
      <c r="P424" s="203"/>
      <c r="Q424" s="203"/>
      <c r="R424" s="203"/>
      <c r="S424" s="328"/>
      <c r="T424" s="328"/>
      <c r="U424" s="380" t="s">
        <v>2329</v>
      </c>
      <c r="V424" s="327"/>
    </row>
    <row r="425" spans="1:22" ht="16.399999999999999" hidden="1" customHeight="1">
      <c r="A425" s="29" t="str">
        <f t="shared" si="7"/>
        <v>modesg_out_bens_imoveisorigem_scp2_emss</v>
      </c>
      <c r="B425" s="141" t="s">
        <v>26</v>
      </c>
      <c r="C425" s="137" t="s">
        <v>310</v>
      </c>
      <c r="D425" s="133" t="s">
        <v>40</v>
      </c>
      <c r="E425" s="134" t="s">
        <v>311</v>
      </c>
      <c r="F425" s="133" t="s">
        <v>320</v>
      </c>
      <c r="G425" s="135" t="str">
        <f>VLOOKUP(A425,Plano_V3!$A$26:$G$764,7,0)</f>
        <v>1. Concluído</v>
      </c>
      <c r="H425" s="135" t="s">
        <v>612</v>
      </c>
      <c r="I425" s="485"/>
      <c r="J425" s="142"/>
      <c r="K425" s="142"/>
      <c r="L425" s="142" t="s">
        <v>2363</v>
      </c>
      <c r="M425" s="152" t="str">
        <f>IF(VLOOKUP(A416,'Aux - pivots1'!$A:$E,3,0)=0, "",VLOOKUP(A416,'Aux - pivots1'!$A:$E,3,0))</f>
        <v/>
      </c>
      <c r="N425" s="152" t="str">
        <f>IF(VLOOKUP(A416,'Aux - pivots1'!$A:$E,4,0)=0, "",VLOOKUP(A416,'Aux - pivots1'!$A:$E,4,0))</f>
        <v/>
      </c>
      <c r="O425" s="152" t="str">
        <f>IF(VLOOKUP(A416,'Aux - pivots1'!$A:$E,5,0)=0, "",VLOOKUP(A416,'Aux - pivots1'!$A:$E,5,0))</f>
        <v/>
      </c>
      <c r="P425" s="203"/>
      <c r="Q425" s="203"/>
      <c r="R425" s="203"/>
      <c r="S425" s="328"/>
      <c r="T425" s="328"/>
      <c r="U425" s="380" t="s">
        <v>2329</v>
      </c>
      <c r="V425" s="327"/>
    </row>
    <row r="426" spans="1:22" ht="16.399999999999999" hidden="1" customHeight="1">
      <c r="A426" s="29" t="str">
        <f t="shared" si="7"/>
        <v>modesg_out_bens_imoveisorigem_scp3_emss</v>
      </c>
      <c r="B426" s="141" t="s">
        <v>26</v>
      </c>
      <c r="C426" s="137" t="s">
        <v>310</v>
      </c>
      <c r="D426" s="133" t="s">
        <v>40</v>
      </c>
      <c r="E426" s="134" t="s">
        <v>311</v>
      </c>
      <c r="F426" s="133" t="s">
        <v>321</v>
      </c>
      <c r="G426" s="135" t="str">
        <f>VLOOKUP(A426,Plano_V3!$A$26:$G$764,7,0)</f>
        <v>1. Concluído</v>
      </c>
      <c r="H426" s="135" t="s">
        <v>612</v>
      </c>
      <c r="I426" s="485"/>
      <c r="J426" s="142"/>
      <c r="K426" s="142"/>
      <c r="L426" s="142" t="s">
        <v>2363</v>
      </c>
      <c r="M426" s="152" t="str">
        <f>IF(VLOOKUP(A417,'Aux - pivots1'!$A:$E,3,0)=0, "",VLOOKUP(A417,'Aux - pivots1'!$A:$E,3,0))</f>
        <v/>
      </c>
      <c r="N426" s="152" t="str">
        <f>IF(VLOOKUP(A417,'Aux - pivots1'!$A:$E,4,0)=0, "",VLOOKUP(A417,'Aux - pivots1'!$A:$E,4,0))</f>
        <v/>
      </c>
      <c r="O426" s="152" t="str">
        <f>IF(VLOOKUP(A417,'Aux - pivots1'!$A:$E,5,0)=0, "",VLOOKUP(A417,'Aux - pivots1'!$A:$E,5,0))</f>
        <v/>
      </c>
      <c r="P426" s="203"/>
      <c r="Q426" s="203"/>
      <c r="R426" s="203"/>
      <c r="S426" s="328"/>
      <c r="T426" s="328"/>
      <c r="U426" s="380" t="s">
        <v>2329</v>
      </c>
      <c r="V426" s="327"/>
    </row>
    <row r="427" spans="1:22" ht="16.399999999999999" hidden="1" customHeight="1">
      <c r="A427" s="29" t="str">
        <f t="shared" si="7"/>
        <v>modesg_out_bens_imoveisref_date</v>
      </c>
      <c r="B427" s="141" t="s">
        <v>26</v>
      </c>
      <c r="C427" s="137" t="s">
        <v>310</v>
      </c>
      <c r="D427" s="133" t="s">
        <v>40</v>
      </c>
      <c r="E427" s="134" t="s">
        <v>311</v>
      </c>
      <c r="F427" s="133" t="s">
        <v>208</v>
      </c>
      <c r="G427" s="135" t="str">
        <f>VLOOKUP(A427,Plano_V3!$A$26:$G$764,7,0)</f>
        <v>1. Concluído</v>
      </c>
      <c r="H427" s="135" t="s">
        <v>612</v>
      </c>
      <c r="I427" s="485"/>
      <c r="J427" s="153"/>
      <c r="K427" s="153"/>
      <c r="L427" s="153"/>
      <c r="M427" s="152" t="str">
        <f>IF(VLOOKUP(A418,'Aux - pivots1'!$A:$E,3,0)=0, "",VLOOKUP(A418,'Aux - pivots1'!$A:$E,3,0))</f>
        <v/>
      </c>
      <c r="N427" s="152" t="str">
        <f>IF(VLOOKUP(A418,'Aux - pivots1'!$A:$E,4,0)=0, "",VLOOKUP(A418,'Aux - pivots1'!$A:$E,4,0))</f>
        <v/>
      </c>
      <c r="O427" s="152" t="str">
        <f>IF(VLOOKUP(A418,'Aux - pivots1'!$A:$E,5,0)=0, "",VLOOKUP(A418,'Aux - pivots1'!$A:$E,5,0))</f>
        <v/>
      </c>
      <c r="P427" s="203"/>
      <c r="Q427" s="203"/>
      <c r="R427" s="203"/>
      <c r="S427" s="328"/>
      <c r="T427" s="328"/>
      <c r="U427" s="380" t="s">
        <v>2329</v>
      </c>
      <c r="V427" s="327"/>
    </row>
    <row r="428" spans="1:22" ht="16.399999999999999" hidden="1" customHeight="1">
      <c r="A428" s="29" t="str">
        <f t="shared" si="7"/>
        <v>modesg_out_bens_imoveisscp1_emss</v>
      </c>
      <c r="B428" s="141" t="s">
        <v>26</v>
      </c>
      <c r="C428" s="137" t="s">
        <v>310</v>
      </c>
      <c r="D428" s="133" t="s">
        <v>40</v>
      </c>
      <c r="E428" s="134" t="s">
        <v>311</v>
      </c>
      <c r="F428" s="133" t="s">
        <v>285</v>
      </c>
      <c r="G428" s="135" t="str">
        <f>VLOOKUP(A428,Plano_V3!$A$26:$G$764,7,0)</f>
        <v>1. Concluído</v>
      </c>
      <c r="H428" s="135" t="s">
        <v>612</v>
      </c>
      <c r="I428" s="485"/>
      <c r="J428" s="142"/>
      <c r="K428" s="142"/>
      <c r="L428" s="142" t="s">
        <v>2363</v>
      </c>
      <c r="M428" s="152" t="str">
        <f>IF(VLOOKUP(A419,'Aux - pivots1'!$A:$E,3,0)=0, "",VLOOKUP(A419,'Aux - pivots1'!$A:$E,3,0))</f>
        <v/>
      </c>
      <c r="N428" s="152" t="str">
        <f>IF(VLOOKUP(A419,'Aux - pivots1'!$A:$E,4,0)=0, "",VLOOKUP(A419,'Aux - pivots1'!$A:$E,4,0))</f>
        <v/>
      </c>
      <c r="O428" s="152" t="str">
        <f>IF(VLOOKUP(A419,'Aux - pivots1'!$A:$E,5,0)=0, "",VLOOKUP(A419,'Aux - pivots1'!$A:$E,5,0))</f>
        <v/>
      </c>
      <c r="P428" s="203"/>
      <c r="Q428" s="203"/>
      <c r="R428" s="203"/>
      <c r="S428" s="328"/>
      <c r="T428" s="328"/>
      <c r="U428" s="380" t="s">
        <v>2329</v>
      </c>
      <c r="V428" s="327"/>
    </row>
    <row r="429" spans="1:22" ht="16.399999999999999" hidden="1" customHeight="1">
      <c r="A429" s="29" t="str">
        <f t="shared" si="7"/>
        <v>modesg_out_bens_imoveisscp2_emss</v>
      </c>
      <c r="B429" s="141" t="s">
        <v>26</v>
      </c>
      <c r="C429" s="137" t="s">
        <v>310</v>
      </c>
      <c r="D429" s="133" t="s">
        <v>40</v>
      </c>
      <c r="E429" s="134" t="s">
        <v>311</v>
      </c>
      <c r="F429" s="133" t="s">
        <v>286</v>
      </c>
      <c r="G429" s="135" t="str">
        <f>VLOOKUP(A429,Plano_V3!$A$26:$G$764,7,0)</f>
        <v>1. Concluído</v>
      </c>
      <c r="H429" s="135" t="s">
        <v>612</v>
      </c>
      <c r="I429" s="485"/>
      <c r="J429" s="142"/>
      <c r="K429" s="142"/>
      <c r="L429" s="142" t="s">
        <v>2363</v>
      </c>
      <c r="M429" s="152" t="str">
        <f>IF(VLOOKUP(A420,'Aux - pivots1'!$A:$E,3,0)=0, "",VLOOKUP(A420,'Aux - pivots1'!$A:$E,3,0))</f>
        <v/>
      </c>
      <c r="N429" s="152" t="str">
        <f>IF(VLOOKUP(A420,'Aux - pivots1'!$A:$E,4,0)=0, "",VLOOKUP(A420,'Aux - pivots1'!$A:$E,4,0))</f>
        <v/>
      </c>
      <c r="O429" s="152" t="str">
        <f>IF(VLOOKUP(A420,'Aux - pivots1'!$A:$E,5,0)=0, "",VLOOKUP(A420,'Aux - pivots1'!$A:$E,5,0))</f>
        <v/>
      </c>
      <c r="P429" s="203"/>
      <c r="Q429" s="203"/>
      <c r="R429" s="203"/>
      <c r="S429" s="328"/>
      <c r="T429" s="328"/>
      <c r="U429" s="380" t="s">
        <v>2329</v>
      </c>
      <c r="V429" s="327"/>
    </row>
    <row r="430" spans="1:22" ht="16.399999999999999" hidden="1" customHeight="1">
      <c r="A430" s="29" t="str">
        <f t="shared" si="7"/>
        <v>modesg_out_bens_imoveisscp3_emss</v>
      </c>
      <c r="B430" s="141" t="s">
        <v>26</v>
      </c>
      <c r="C430" s="137" t="s">
        <v>310</v>
      </c>
      <c r="D430" s="133" t="s">
        <v>40</v>
      </c>
      <c r="E430" s="134" t="s">
        <v>311</v>
      </c>
      <c r="F430" s="133" t="s">
        <v>287</v>
      </c>
      <c r="G430" s="135" t="str">
        <f>VLOOKUP(A430,Plano_V3!$A$26:$G$764,7,0)</f>
        <v>1. Concluído</v>
      </c>
      <c r="H430" s="135" t="s">
        <v>612</v>
      </c>
      <c r="I430" s="485"/>
      <c r="J430" s="153"/>
      <c r="K430" s="153"/>
      <c r="L430" s="142" t="s">
        <v>2363</v>
      </c>
      <c r="M430" s="152" t="str">
        <f>IF(VLOOKUP(A421,'Aux - pivots1'!$A:$E,3,0)=0, "",VLOOKUP(A421,'Aux - pivots1'!$A:$E,3,0))</f>
        <v/>
      </c>
      <c r="N430" s="152" t="str">
        <f>IF(VLOOKUP(A421,'Aux - pivots1'!$A:$E,4,0)=0, "",VLOOKUP(A421,'Aux - pivots1'!$A:$E,4,0))</f>
        <v/>
      </c>
      <c r="O430" s="152" t="str">
        <f>IF(VLOOKUP(A421,'Aux - pivots1'!$A:$E,5,0)=0, "",VLOOKUP(A421,'Aux - pivots1'!$A:$E,5,0))</f>
        <v/>
      </c>
      <c r="P430" s="203"/>
      <c r="Q430" s="203"/>
      <c r="R430" s="203"/>
      <c r="S430" s="328"/>
      <c r="T430" s="328"/>
      <c r="U430" s="380" t="s">
        <v>2329</v>
      </c>
      <c r="V430" s="327"/>
    </row>
    <row r="431" spans="1:22" ht="16.399999999999999" hidden="1" customHeight="1">
      <c r="A431" s="29" t="str">
        <f t="shared" si="7"/>
        <v>modesg_out_bens_imoveisunidade_funcional_scp1_emss</v>
      </c>
      <c r="B431" s="141" t="s">
        <v>26</v>
      </c>
      <c r="C431" s="137" t="s">
        <v>310</v>
      </c>
      <c r="D431" s="133" t="s">
        <v>40</v>
      </c>
      <c r="E431" s="134" t="s">
        <v>311</v>
      </c>
      <c r="F431" s="133" t="s">
        <v>322</v>
      </c>
      <c r="G431" s="135" t="str">
        <f>VLOOKUP(A431,Plano_V3!$A$26:$G$764,7,0)</f>
        <v>1. Concluído</v>
      </c>
      <c r="H431" s="135" t="s">
        <v>612</v>
      </c>
      <c r="I431" s="485"/>
      <c r="J431" s="142"/>
      <c r="K431" s="142"/>
      <c r="L431" s="142" t="s">
        <v>2363</v>
      </c>
      <c r="M431" s="152" t="str">
        <f>IF(VLOOKUP(A422,'Aux - pivots1'!$A:$E,3,0)=0, "",VLOOKUP(A422,'Aux - pivots1'!$A:$E,3,0))</f>
        <v/>
      </c>
      <c r="N431" s="152" t="str">
        <f>IF(VLOOKUP(A422,'Aux - pivots1'!$A:$E,4,0)=0, "",VLOOKUP(A422,'Aux - pivots1'!$A:$E,4,0))</f>
        <v/>
      </c>
      <c r="O431" s="152" t="str">
        <f>IF(VLOOKUP(A422,'Aux - pivots1'!$A:$E,5,0)=0, "",VLOOKUP(A422,'Aux - pivots1'!$A:$E,5,0))</f>
        <v/>
      </c>
      <c r="P431" s="203"/>
      <c r="Q431" s="203"/>
      <c r="R431" s="203"/>
      <c r="S431" s="328"/>
      <c r="T431" s="328"/>
      <c r="U431" s="380" t="s">
        <v>2329</v>
      </c>
      <c r="V431" s="327"/>
    </row>
    <row r="432" spans="1:22" ht="16.399999999999999" hidden="1" customHeight="1">
      <c r="A432" s="29" t="str">
        <f t="shared" si="7"/>
        <v>modesg_out_bens_imoveisunidade_funcional_scp2_emss</v>
      </c>
      <c r="B432" s="141" t="s">
        <v>26</v>
      </c>
      <c r="C432" s="137" t="s">
        <v>310</v>
      </c>
      <c r="D432" s="133" t="s">
        <v>40</v>
      </c>
      <c r="E432" s="134" t="s">
        <v>311</v>
      </c>
      <c r="F432" s="133" t="s">
        <v>323</v>
      </c>
      <c r="G432" s="135" t="str">
        <f>VLOOKUP(A432,Plano_V3!$A$26:$G$764,7,0)</f>
        <v>1. Concluído</v>
      </c>
      <c r="H432" s="135" t="s">
        <v>612</v>
      </c>
      <c r="I432" s="485"/>
      <c r="J432" s="142"/>
      <c r="K432" s="142"/>
      <c r="L432" s="142" t="s">
        <v>2363</v>
      </c>
      <c r="M432" s="152" t="str">
        <f>IF(VLOOKUP(A423,'Aux - pivots1'!$A:$E,3,0)=0, "",VLOOKUP(A423,'Aux - pivots1'!$A:$E,3,0))</f>
        <v/>
      </c>
      <c r="N432" s="152" t="str">
        <f>IF(VLOOKUP(A423,'Aux - pivots1'!$A:$E,4,0)=0, "",VLOOKUP(A423,'Aux - pivots1'!$A:$E,4,0))</f>
        <v/>
      </c>
      <c r="O432" s="152" t="str">
        <f>IF(VLOOKUP(A423,'Aux - pivots1'!$A:$E,5,0)=0, "",VLOOKUP(A423,'Aux - pivots1'!$A:$E,5,0))</f>
        <v/>
      </c>
      <c r="P432" s="203"/>
      <c r="Q432" s="203"/>
      <c r="R432" s="203"/>
      <c r="S432" s="328"/>
      <c r="T432" s="328"/>
      <c r="U432" s="380" t="s">
        <v>2329</v>
      </c>
      <c r="V432" s="327"/>
    </row>
    <row r="433" spans="1:22" ht="16.399999999999999" hidden="1" customHeight="1">
      <c r="A433" s="29" t="str">
        <f t="shared" si="7"/>
        <v>modesg_out_bens_imoveisunidade_funcional_scp3_emss</v>
      </c>
      <c r="B433" s="141" t="s">
        <v>26</v>
      </c>
      <c r="C433" s="137" t="s">
        <v>310</v>
      </c>
      <c r="D433" s="133" t="s">
        <v>40</v>
      </c>
      <c r="E433" s="134" t="s">
        <v>311</v>
      </c>
      <c r="F433" s="133" t="s">
        <v>324</v>
      </c>
      <c r="G433" s="135" t="str">
        <f>VLOOKUP(A433,Plano_V3!$A$26:$G$764,7,0)</f>
        <v>1. Concluído</v>
      </c>
      <c r="H433" s="135" t="s">
        <v>612</v>
      </c>
      <c r="I433" s="485"/>
      <c r="J433" s="142"/>
      <c r="K433" s="142"/>
      <c r="L433" s="142" t="s">
        <v>2363</v>
      </c>
      <c r="M433" s="152" t="str">
        <f>IF(VLOOKUP(A424,'Aux - pivots1'!$A:$E,3,0)=0, "",VLOOKUP(A424,'Aux - pivots1'!$A:$E,3,0))</f>
        <v/>
      </c>
      <c r="N433" s="152" t="str">
        <f>IF(VLOOKUP(A424,'Aux - pivots1'!$A:$E,4,0)=0, "",VLOOKUP(A424,'Aux - pivots1'!$A:$E,4,0))</f>
        <v/>
      </c>
      <c r="O433" s="152" t="str">
        <f>IF(VLOOKUP(A424,'Aux - pivots1'!$A:$E,5,0)=0, "",VLOOKUP(A424,'Aux - pivots1'!$A:$E,5,0))</f>
        <v/>
      </c>
      <c r="P433" s="203"/>
      <c r="Q433" s="203"/>
      <c r="R433" s="203"/>
      <c r="S433" s="328"/>
      <c r="T433" s="328"/>
      <c r="U433" s="380" t="s">
        <v>2329</v>
      </c>
      <c r="V433" s="327"/>
    </row>
    <row r="434" spans="1:22" ht="16.399999999999999" hidden="1" customHeight="1">
      <c r="A434" s="29" t="str">
        <f t="shared" si="7"/>
        <v>modesg_out_empr_info_nfinn.a.</v>
      </c>
      <c r="B434" s="141" t="s">
        <v>26</v>
      </c>
      <c r="C434" s="137" t="s">
        <v>310</v>
      </c>
      <c r="D434" s="133" t="s">
        <v>36</v>
      </c>
      <c r="E434" s="134" t="s">
        <v>325</v>
      </c>
      <c r="F434" s="133" t="s">
        <v>38</v>
      </c>
      <c r="G434" s="135" t="str">
        <f>VLOOKUP(A434,Plano_V3!$A$26:$G$764,7,0)</f>
        <v>1. Concluído</v>
      </c>
      <c r="H434" s="135" t="s">
        <v>612</v>
      </c>
      <c r="I434" s="485"/>
      <c r="J434" s="153"/>
      <c r="K434" s="153"/>
      <c r="L434" s="153"/>
      <c r="M434" s="152" t="str">
        <f>IF(VLOOKUP(A425,'Aux - pivots1'!$A:$E,3,0)=0, "",VLOOKUP(A425,'Aux - pivots1'!$A:$E,3,0))</f>
        <v/>
      </c>
      <c r="N434" s="152" t="str">
        <f>IF(VLOOKUP(A425,'Aux - pivots1'!$A:$E,4,0)=0, "",VLOOKUP(A425,'Aux - pivots1'!$A:$E,4,0))</f>
        <v/>
      </c>
      <c r="O434" s="152" t="str">
        <f>IF(VLOOKUP(A425,'Aux - pivots1'!$A:$E,5,0)=0, "",VLOOKUP(A425,'Aux - pivots1'!$A:$E,5,0))</f>
        <v/>
      </c>
      <c r="P434" s="203"/>
      <c r="Q434" s="203"/>
      <c r="R434" s="203"/>
      <c r="S434" s="328"/>
      <c r="T434" s="328"/>
      <c r="U434" s="380" t="s">
        <v>2329</v>
      </c>
      <c r="V434" s="327"/>
    </row>
    <row r="435" spans="1:22" ht="16.399999999999999" hidden="1" customHeight="1">
      <c r="A435" s="29" t="str">
        <f t="shared" si="7"/>
        <v>modesg_out_empr_info_nfincca_capex_enblng_algnd</v>
      </c>
      <c r="B435" s="141" t="s">
        <v>26</v>
      </c>
      <c r="C435" s="137" t="s">
        <v>310</v>
      </c>
      <c r="D435" s="133" t="s">
        <v>40</v>
      </c>
      <c r="E435" s="134" t="s">
        <v>325</v>
      </c>
      <c r="F435" s="133" t="s">
        <v>249</v>
      </c>
      <c r="G435" s="135" t="str">
        <f>VLOOKUP(A435,Plano_V3!$A$26:$G$764,7,0)</f>
        <v>1. Concluído</v>
      </c>
      <c r="H435" s="135" t="s">
        <v>612</v>
      </c>
      <c r="I435" s="485"/>
      <c r="J435" s="153"/>
      <c r="K435" s="153"/>
      <c r="L435" s="153"/>
      <c r="M435" s="152" t="str">
        <f>IF(VLOOKUP(A426,'Aux - pivots1'!$A:$E,3,0)=0, "",VLOOKUP(A426,'Aux - pivots1'!$A:$E,3,0))</f>
        <v/>
      </c>
      <c r="N435" s="152" t="str">
        <f>IF(VLOOKUP(A426,'Aux - pivots1'!$A:$E,4,0)=0, "",VLOOKUP(A426,'Aux - pivots1'!$A:$E,4,0))</f>
        <v/>
      </c>
      <c r="O435" s="152" t="str">
        <f>IF(VLOOKUP(A426,'Aux - pivots1'!$A:$E,5,0)=0, "",VLOOKUP(A426,'Aux - pivots1'!$A:$E,5,0))</f>
        <v/>
      </c>
      <c r="P435" s="203"/>
      <c r="Q435" s="203"/>
      <c r="R435" s="203"/>
      <c r="S435" s="328"/>
      <c r="T435" s="328"/>
      <c r="U435" s="380" t="s">
        <v>2329</v>
      </c>
      <c r="V435" s="327"/>
    </row>
    <row r="436" spans="1:22" ht="16.399999999999999" hidden="1" customHeight="1">
      <c r="A436" s="29" t="str">
        <f t="shared" si="7"/>
        <v>modesg_out_empr_info_nfincca_capex_own_prfrmnce_algnd</v>
      </c>
      <c r="B436" s="141" t="s">
        <v>26</v>
      </c>
      <c r="C436" s="137" t="s">
        <v>310</v>
      </c>
      <c r="D436" s="133" t="s">
        <v>40</v>
      </c>
      <c r="E436" s="134" t="s">
        <v>325</v>
      </c>
      <c r="F436" s="133" t="s">
        <v>250</v>
      </c>
      <c r="G436" s="135" t="str">
        <f>VLOOKUP(A436,Plano_V3!$A$26:$G$764,7,0)</f>
        <v>1. Concluído</v>
      </c>
      <c r="H436" s="135" t="s">
        <v>612</v>
      </c>
      <c r="I436" s="485"/>
      <c r="J436" s="153"/>
      <c r="K436" s="153"/>
      <c r="L436" s="153"/>
      <c r="M436" s="152" t="str">
        <f>IF(VLOOKUP(A427,'Aux - pivots1'!$A:$E,3,0)=0, "",VLOOKUP(A427,'Aux - pivots1'!$A:$E,3,0))</f>
        <v/>
      </c>
      <c r="N436" s="152" t="str">
        <f>IF(VLOOKUP(A427,'Aux - pivots1'!$A:$E,4,0)=0, "",VLOOKUP(A427,'Aux - pivots1'!$A:$E,4,0))</f>
        <v/>
      </c>
      <c r="O436" s="152" t="str">
        <f>IF(VLOOKUP(A427,'Aux - pivots1'!$A:$E,5,0)=0, "",VLOOKUP(A427,'Aux - pivots1'!$A:$E,5,0))</f>
        <v/>
      </c>
      <c r="P436" s="203"/>
      <c r="Q436" s="203"/>
      <c r="R436" s="203"/>
      <c r="S436" s="328"/>
      <c r="T436" s="328"/>
      <c r="U436" s="380" t="s">
        <v>2329</v>
      </c>
      <c r="V436" s="327"/>
    </row>
    <row r="437" spans="1:22" ht="16.399999999999999" hidden="1" customHeight="1">
      <c r="A437" s="29" t="str">
        <f t="shared" si="7"/>
        <v>modesg_out_empr_info_nfincca_capex_ttl_elgbl</v>
      </c>
      <c r="B437" s="141" t="s">
        <v>26</v>
      </c>
      <c r="C437" s="137" t="s">
        <v>310</v>
      </c>
      <c r="D437" s="133" t="s">
        <v>40</v>
      </c>
      <c r="E437" s="134" t="s">
        <v>325</v>
      </c>
      <c r="F437" s="133" t="s">
        <v>248</v>
      </c>
      <c r="G437" s="135" t="str">
        <f>VLOOKUP(A437,Plano_V3!$A$26:$G$764,7,0)</f>
        <v>1. Concluído</v>
      </c>
      <c r="H437" s="135" t="s">
        <v>612</v>
      </c>
      <c r="I437" s="485"/>
      <c r="J437" s="153"/>
      <c r="K437" s="153"/>
      <c r="L437" s="153"/>
      <c r="M437" s="152" t="str">
        <f>IF(VLOOKUP(A428,'Aux - pivots1'!$A:$E,3,0)=0, "",VLOOKUP(A428,'Aux - pivots1'!$A:$E,3,0))</f>
        <v/>
      </c>
      <c r="N437" s="152" t="str">
        <f>IF(VLOOKUP(A428,'Aux - pivots1'!$A:$E,4,0)=0, "",VLOOKUP(A428,'Aux - pivots1'!$A:$E,4,0))</f>
        <v/>
      </c>
      <c r="O437" s="152" t="str">
        <f>IF(VLOOKUP(A428,'Aux - pivots1'!$A:$E,5,0)=0, "",VLOOKUP(A428,'Aux - pivots1'!$A:$E,5,0))</f>
        <v/>
      </c>
      <c r="P437" s="203"/>
      <c r="Q437" s="203"/>
      <c r="R437" s="203"/>
      <c r="S437" s="328"/>
      <c r="T437" s="328"/>
      <c r="U437" s="380" t="s">
        <v>2329</v>
      </c>
      <c r="V437" s="327"/>
    </row>
    <row r="438" spans="1:22" ht="16.399999999999999" hidden="1" customHeight="1">
      <c r="A438" s="29" t="str">
        <f t="shared" si="7"/>
        <v>modesg_out_empr_info_nfincca_trnvr_enblng_alignd</v>
      </c>
      <c r="B438" s="141" t="s">
        <v>26</v>
      </c>
      <c r="C438" s="137" t="s">
        <v>310</v>
      </c>
      <c r="D438" s="133" t="s">
        <v>40</v>
      </c>
      <c r="E438" s="134" t="s">
        <v>325</v>
      </c>
      <c r="F438" s="133" t="s">
        <v>246</v>
      </c>
      <c r="G438" s="135" t="str">
        <f>VLOOKUP(A438,Plano_V3!$A$26:$G$764,7,0)</f>
        <v>1. Concluído</v>
      </c>
      <c r="H438" s="135" t="s">
        <v>612</v>
      </c>
      <c r="I438" s="485"/>
      <c r="J438" s="153"/>
      <c r="K438" s="153"/>
      <c r="L438" s="153"/>
      <c r="M438" s="152" t="str">
        <f>IF(VLOOKUP(A429,'Aux - pivots1'!$A:$E,3,0)=0, "",VLOOKUP(A429,'Aux - pivots1'!$A:$E,3,0))</f>
        <v/>
      </c>
      <c r="N438" s="152" t="str">
        <f>IF(VLOOKUP(A429,'Aux - pivots1'!$A:$E,4,0)=0, "",VLOOKUP(A429,'Aux - pivots1'!$A:$E,4,0))</f>
        <v/>
      </c>
      <c r="O438" s="152" t="str">
        <f>IF(VLOOKUP(A429,'Aux - pivots1'!$A:$E,5,0)=0, "",VLOOKUP(A429,'Aux - pivots1'!$A:$E,5,0))</f>
        <v/>
      </c>
      <c r="P438" s="203"/>
      <c r="Q438" s="203"/>
      <c r="R438" s="203"/>
      <c r="S438" s="328"/>
      <c r="T438" s="328"/>
      <c r="U438" s="380" t="s">
        <v>2329</v>
      </c>
      <c r="V438" s="327"/>
    </row>
    <row r="439" spans="1:22" ht="16.399999999999999" hidden="1" customHeight="1">
      <c r="A439" s="29" t="str">
        <f t="shared" si="7"/>
        <v>modesg_out_empr_info_nfincca_trnvr_ttl_elgbl</v>
      </c>
      <c r="B439" s="141" t="s">
        <v>26</v>
      </c>
      <c r="C439" s="137" t="s">
        <v>310</v>
      </c>
      <c r="D439" s="133" t="s">
        <v>40</v>
      </c>
      <c r="E439" s="134" t="s">
        <v>325</v>
      </c>
      <c r="F439" s="133" t="s">
        <v>245</v>
      </c>
      <c r="G439" s="135" t="str">
        <f>VLOOKUP(A439,Plano_V3!$A$26:$G$764,7,0)</f>
        <v>1. Concluído</v>
      </c>
      <c r="H439" s="135" t="s">
        <v>612</v>
      </c>
      <c r="I439" s="485"/>
      <c r="J439" s="153"/>
      <c r="K439" s="153"/>
      <c r="L439" s="153"/>
      <c r="M439" s="152" t="str">
        <f>IF(VLOOKUP(A430,'Aux - pivots1'!$A:$E,3,0)=0, "",VLOOKUP(A430,'Aux - pivots1'!$A:$E,3,0))</f>
        <v/>
      </c>
      <c r="N439" s="152" t="str">
        <f>IF(VLOOKUP(A430,'Aux - pivots1'!$A:$E,4,0)=0, "",VLOOKUP(A430,'Aux - pivots1'!$A:$E,4,0))</f>
        <v/>
      </c>
      <c r="O439" s="152" t="str">
        <f>IF(VLOOKUP(A430,'Aux - pivots1'!$A:$E,5,0)=0, "",VLOOKUP(A430,'Aux - pivots1'!$A:$E,5,0))</f>
        <v/>
      </c>
      <c r="P439" s="203"/>
      <c r="Q439" s="203"/>
      <c r="R439" s="203"/>
      <c r="S439" s="328"/>
      <c r="T439" s="328"/>
      <c r="U439" s="380" t="s">
        <v>2329</v>
      </c>
      <c r="V439" s="327"/>
    </row>
    <row r="440" spans="1:22" ht="16.399999999999999" hidden="1" customHeight="1">
      <c r="A440" s="29" t="str">
        <f t="shared" si="7"/>
        <v>modesg_out_empr_info_nfincca_turnover_own_prfrmnce_algnd</v>
      </c>
      <c r="B440" s="141" t="s">
        <v>26</v>
      </c>
      <c r="C440" s="137" t="s">
        <v>310</v>
      </c>
      <c r="D440" s="133" t="s">
        <v>40</v>
      </c>
      <c r="E440" s="134" t="s">
        <v>325</v>
      </c>
      <c r="F440" s="133" t="s">
        <v>247</v>
      </c>
      <c r="G440" s="135" t="str">
        <f>VLOOKUP(A440,Plano_V3!$A$26:$G$764,7,0)</f>
        <v>1. Concluído</v>
      </c>
      <c r="H440" s="135" t="s">
        <v>612</v>
      </c>
      <c r="I440" s="485"/>
      <c r="J440" s="153"/>
      <c r="K440" s="153"/>
      <c r="L440" s="153"/>
      <c r="M440" s="152" t="str">
        <f>IF(VLOOKUP(A431,'Aux - pivots1'!$A:$E,3,0)=0, "",VLOOKUP(A431,'Aux - pivots1'!$A:$E,3,0))</f>
        <v/>
      </c>
      <c r="N440" s="152" t="str">
        <f>IF(VLOOKUP(A431,'Aux - pivots1'!$A:$E,4,0)=0, "",VLOOKUP(A431,'Aux - pivots1'!$A:$E,4,0))</f>
        <v/>
      </c>
      <c r="O440" s="152" t="str">
        <f>IF(VLOOKUP(A431,'Aux - pivots1'!$A:$E,5,0)=0, "",VLOOKUP(A431,'Aux - pivots1'!$A:$E,5,0))</f>
        <v/>
      </c>
      <c r="P440" s="203"/>
      <c r="Q440" s="203"/>
      <c r="R440" s="203"/>
      <c r="S440" s="328"/>
      <c r="T440" s="328"/>
      <c r="U440" s="380" t="s">
        <v>2329</v>
      </c>
      <c r="V440" s="327"/>
    </row>
    <row r="441" spans="1:22" ht="16.399999999999999" hidden="1" customHeight="1">
      <c r="A441" s="29" t="str">
        <f t="shared" si="7"/>
        <v>modesg_out_empr_info_nfinccm_capex_enblng_algnd</v>
      </c>
      <c r="B441" s="141" t="s">
        <v>26</v>
      </c>
      <c r="C441" s="137" t="s">
        <v>310</v>
      </c>
      <c r="D441" s="133" t="s">
        <v>40</v>
      </c>
      <c r="E441" s="134" t="s">
        <v>325</v>
      </c>
      <c r="F441" s="133" t="s">
        <v>256</v>
      </c>
      <c r="G441" s="135" t="str">
        <f>VLOOKUP(A441,Plano_V3!$A$26:$G$764,7,0)</f>
        <v>1. Concluído</v>
      </c>
      <c r="H441" s="135" t="s">
        <v>612</v>
      </c>
      <c r="I441" s="485"/>
      <c r="J441" s="153"/>
      <c r="K441" s="153"/>
      <c r="L441" s="153"/>
      <c r="M441" s="152" t="str">
        <f>IF(VLOOKUP(A432,'Aux - pivots1'!$A:$E,3,0)=0, "",VLOOKUP(A432,'Aux - pivots1'!$A:$E,3,0))</f>
        <v/>
      </c>
      <c r="N441" s="152" t="str">
        <f>IF(VLOOKUP(A432,'Aux - pivots1'!$A:$E,4,0)=0, "",VLOOKUP(A432,'Aux - pivots1'!$A:$E,4,0))</f>
        <v/>
      </c>
      <c r="O441" s="152" t="str">
        <f>IF(VLOOKUP(A432,'Aux - pivots1'!$A:$E,5,0)=0, "",VLOOKUP(A432,'Aux - pivots1'!$A:$E,5,0))</f>
        <v/>
      </c>
      <c r="P441" s="203"/>
      <c r="Q441" s="203"/>
      <c r="R441" s="203"/>
      <c r="S441" s="328"/>
      <c r="T441" s="328"/>
      <c r="U441" s="380" t="s">
        <v>2329</v>
      </c>
      <c r="V441" s="327"/>
    </row>
    <row r="442" spans="1:22" ht="16.399999999999999" hidden="1" customHeight="1">
      <c r="A442" s="29" t="str">
        <f t="shared" si="7"/>
        <v>modesg_out_empr_info_nfinccm_capex_own_prfrmnce_algnd</v>
      </c>
      <c r="B442" s="141" t="s">
        <v>26</v>
      </c>
      <c r="C442" s="137" t="s">
        <v>310</v>
      </c>
      <c r="D442" s="133" t="s">
        <v>40</v>
      </c>
      <c r="E442" s="134" t="s">
        <v>325</v>
      </c>
      <c r="F442" s="133" t="s">
        <v>258</v>
      </c>
      <c r="G442" s="135" t="str">
        <f>VLOOKUP(A442,Plano_V3!$A$26:$G$764,7,0)</f>
        <v>1. Concluído</v>
      </c>
      <c r="H442" s="135" t="s">
        <v>612</v>
      </c>
      <c r="I442" s="485"/>
      <c r="J442" s="153"/>
      <c r="K442" s="153"/>
      <c r="L442" s="153"/>
      <c r="M442" s="152" t="str">
        <f>IF(VLOOKUP(A433,'Aux - pivots1'!$A:$E,3,0)=0, "",VLOOKUP(A433,'Aux - pivots1'!$A:$E,3,0))</f>
        <v/>
      </c>
      <c r="N442" s="152" t="str">
        <f>IF(VLOOKUP(A433,'Aux - pivots1'!$A:$E,4,0)=0, "",VLOOKUP(A433,'Aux - pivots1'!$A:$E,4,0))</f>
        <v/>
      </c>
      <c r="O442" s="152" t="str">
        <f>IF(VLOOKUP(A433,'Aux - pivots1'!$A:$E,5,0)=0, "",VLOOKUP(A433,'Aux - pivots1'!$A:$E,5,0))</f>
        <v/>
      </c>
      <c r="P442" s="203"/>
      <c r="Q442" s="203"/>
      <c r="R442" s="203"/>
      <c r="S442" s="328"/>
      <c r="T442" s="328"/>
      <c r="U442" s="380" t="s">
        <v>2329</v>
      </c>
      <c r="V442" s="327"/>
    </row>
    <row r="443" spans="1:22" ht="16.399999999999999" hidden="1" customHeight="1">
      <c r="A443" s="29" t="str">
        <f t="shared" si="7"/>
        <v>modesg_out_empr_info_nfinccm_capex_trnstn_algnd</v>
      </c>
      <c r="B443" s="141" t="s">
        <v>26</v>
      </c>
      <c r="C443" s="137" t="s">
        <v>310</v>
      </c>
      <c r="D443" s="133" t="s">
        <v>40</v>
      </c>
      <c r="E443" s="134" t="s">
        <v>325</v>
      </c>
      <c r="F443" s="133" t="s">
        <v>257</v>
      </c>
      <c r="G443" s="135" t="str">
        <f>VLOOKUP(A443,Plano_V3!$A$26:$G$764,7,0)</f>
        <v>1. Concluído</v>
      </c>
      <c r="H443" s="135" t="s">
        <v>612</v>
      </c>
      <c r="I443" s="485"/>
      <c r="J443" s="153"/>
      <c r="K443" s="153"/>
      <c r="L443" s="153"/>
      <c r="M443" s="152" t="str">
        <f>IF(VLOOKUP(A434,'Aux - pivots1'!$A:$E,3,0)=0, "",VLOOKUP(A434,'Aux - pivots1'!$A:$E,3,0))</f>
        <v/>
      </c>
      <c r="N443" s="152" t="str">
        <f>IF(VLOOKUP(A434,'Aux - pivots1'!$A:$E,4,0)=0, "",VLOOKUP(A434,'Aux - pivots1'!$A:$E,4,0))</f>
        <v/>
      </c>
      <c r="O443" s="152" t="str">
        <f>IF(VLOOKUP(A434,'Aux - pivots1'!$A:$E,5,0)=0, "",VLOOKUP(A434,'Aux - pivots1'!$A:$E,5,0))</f>
        <v/>
      </c>
      <c r="P443" s="203"/>
      <c r="Q443" s="203"/>
      <c r="R443" s="203"/>
      <c r="S443" s="328"/>
      <c r="T443" s="328"/>
      <c r="U443" s="380" t="s">
        <v>2329</v>
      </c>
      <c r="V443" s="327"/>
    </row>
    <row r="444" spans="1:22" ht="16.399999999999999" hidden="1" customHeight="1">
      <c r="A444" s="29" t="str">
        <f t="shared" si="7"/>
        <v>modesg_out_empr_info_nfinccm_capex_ttl_elgbl</v>
      </c>
      <c r="B444" s="141" t="s">
        <v>26</v>
      </c>
      <c r="C444" s="137" t="s">
        <v>310</v>
      </c>
      <c r="D444" s="133" t="s">
        <v>40</v>
      </c>
      <c r="E444" s="134" t="s">
        <v>325</v>
      </c>
      <c r="F444" s="133" t="s">
        <v>255</v>
      </c>
      <c r="G444" s="135" t="str">
        <f>VLOOKUP(A444,Plano_V3!$A$26:$G$764,7,0)</f>
        <v>1. Concluído</v>
      </c>
      <c r="H444" s="135" t="s">
        <v>612</v>
      </c>
      <c r="I444" s="485"/>
      <c r="J444" s="153"/>
      <c r="K444" s="153"/>
      <c r="L444" s="153"/>
      <c r="M444" s="152" t="str">
        <f>IF(VLOOKUP(A435,'Aux - pivots1'!$A:$E,3,0)=0, "",VLOOKUP(A435,'Aux - pivots1'!$A:$E,3,0))</f>
        <v/>
      </c>
      <c r="N444" s="152" t="str">
        <f>IF(VLOOKUP(A435,'Aux - pivots1'!$A:$E,4,0)=0, "",VLOOKUP(A435,'Aux - pivots1'!$A:$E,4,0))</f>
        <v/>
      </c>
      <c r="O444" s="152" t="str">
        <f>IF(VLOOKUP(A435,'Aux - pivots1'!$A:$E,5,0)=0, "",VLOOKUP(A435,'Aux - pivots1'!$A:$E,5,0))</f>
        <v/>
      </c>
      <c r="P444" s="203"/>
      <c r="Q444" s="203"/>
      <c r="R444" s="203"/>
      <c r="S444" s="328"/>
      <c r="T444" s="328"/>
      <c r="U444" s="380" t="s">
        <v>2329</v>
      </c>
      <c r="V444" s="327"/>
    </row>
    <row r="445" spans="1:22" ht="16.399999999999999" hidden="1" customHeight="1">
      <c r="A445" s="29" t="str">
        <f t="shared" si="7"/>
        <v>modesg_out_empr_info_nfinccm_trnvr_enblng_algnd</v>
      </c>
      <c r="B445" s="141" t="s">
        <v>26</v>
      </c>
      <c r="C445" s="137" t="s">
        <v>310</v>
      </c>
      <c r="D445" s="133" t="s">
        <v>40</v>
      </c>
      <c r="E445" s="134" t="s">
        <v>325</v>
      </c>
      <c r="F445" s="133" t="s">
        <v>252</v>
      </c>
      <c r="G445" s="135" t="str">
        <f>VLOOKUP(A445,Plano_V3!$A$26:$G$764,7,0)</f>
        <v>1. Concluído</v>
      </c>
      <c r="H445" s="135" t="s">
        <v>612</v>
      </c>
      <c r="I445" s="485"/>
      <c r="J445" s="153"/>
      <c r="K445" s="153"/>
      <c r="L445" s="153"/>
      <c r="M445" s="152" t="str">
        <f>IF(VLOOKUP(A436,'Aux - pivots1'!$A:$E,3,0)=0, "",VLOOKUP(A436,'Aux - pivots1'!$A:$E,3,0))</f>
        <v/>
      </c>
      <c r="N445" s="152" t="str">
        <f>IF(VLOOKUP(A436,'Aux - pivots1'!$A:$E,4,0)=0, "",VLOOKUP(A436,'Aux - pivots1'!$A:$E,4,0))</f>
        <v/>
      </c>
      <c r="O445" s="152" t="str">
        <f>IF(VLOOKUP(A436,'Aux - pivots1'!$A:$E,5,0)=0, "",VLOOKUP(A436,'Aux - pivots1'!$A:$E,5,0))</f>
        <v/>
      </c>
      <c r="P445" s="203"/>
      <c r="Q445" s="203"/>
      <c r="R445" s="203"/>
      <c r="S445" s="328"/>
      <c r="T445" s="328"/>
      <c r="U445" s="380" t="s">
        <v>2329</v>
      </c>
      <c r="V445" s="327"/>
    </row>
    <row r="446" spans="1:22" ht="16.399999999999999" hidden="1" customHeight="1">
      <c r="A446" s="29" t="str">
        <f t="shared" si="7"/>
        <v>modesg_out_empr_info_nfinccm_trnvr_own_prfrmnce_algnd</v>
      </c>
      <c r="B446" s="141" t="s">
        <v>26</v>
      </c>
      <c r="C446" s="137" t="s">
        <v>310</v>
      </c>
      <c r="D446" s="133" t="s">
        <v>40</v>
      </c>
      <c r="E446" s="134" t="s">
        <v>325</v>
      </c>
      <c r="F446" s="133" t="s">
        <v>254</v>
      </c>
      <c r="G446" s="135" t="str">
        <f>VLOOKUP(A446,Plano_V3!$A$26:$G$764,7,0)</f>
        <v>1. Concluído</v>
      </c>
      <c r="H446" s="135" t="s">
        <v>612</v>
      </c>
      <c r="I446" s="485"/>
      <c r="J446" s="153"/>
      <c r="K446" s="153"/>
      <c r="L446" s="153"/>
      <c r="M446" s="152" t="str">
        <f>IF(VLOOKUP(A437,'Aux - pivots1'!$A:$E,3,0)=0, "",VLOOKUP(A437,'Aux - pivots1'!$A:$E,3,0))</f>
        <v/>
      </c>
      <c r="N446" s="152" t="str">
        <f>IF(VLOOKUP(A437,'Aux - pivots1'!$A:$E,4,0)=0, "",VLOOKUP(A437,'Aux - pivots1'!$A:$E,4,0))</f>
        <v/>
      </c>
      <c r="O446" s="152" t="str">
        <f>IF(VLOOKUP(A437,'Aux - pivots1'!$A:$E,5,0)=0, "",VLOOKUP(A437,'Aux - pivots1'!$A:$E,5,0))</f>
        <v/>
      </c>
      <c r="P446" s="203"/>
      <c r="Q446" s="203"/>
      <c r="R446" s="203"/>
      <c r="S446" s="328"/>
      <c r="T446" s="328"/>
      <c r="U446" s="380" t="s">
        <v>2329</v>
      </c>
      <c r="V446" s="327"/>
    </row>
    <row r="447" spans="1:22" ht="16.399999999999999" hidden="1" customHeight="1">
      <c r="A447" s="29" t="str">
        <f t="shared" si="7"/>
        <v>modesg_out_empr_info_nfinccm_trnvr_trnstn_alignd</v>
      </c>
      <c r="B447" s="141" t="s">
        <v>26</v>
      </c>
      <c r="C447" s="137" t="s">
        <v>310</v>
      </c>
      <c r="D447" s="133" t="s">
        <v>40</v>
      </c>
      <c r="E447" s="134" t="s">
        <v>325</v>
      </c>
      <c r="F447" s="133" t="s">
        <v>253</v>
      </c>
      <c r="G447" s="135" t="str">
        <f>VLOOKUP(A447,Plano_V3!$A$26:$G$764,7,0)</f>
        <v>1. Concluído</v>
      </c>
      <c r="H447" s="135" t="s">
        <v>612</v>
      </c>
      <c r="I447" s="485"/>
      <c r="J447" s="153"/>
      <c r="K447" s="153"/>
      <c r="L447" s="153"/>
      <c r="M447" s="152" t="str">
        <f>IF(VLOOKUP(A438,'Aux - pivots1'!$A:$E,3,0)=0, "",VLOOKUP(A438,'Aux - pivots1'!$A:$E,3,0))</f>
        <v/>
      </c>
      <c r="N447" s="152" t="str">
        <f>IF(VLOOKUP(A438,'Aux - pivots1'!$A:$E,4,0)=0, "",VLOOKUP(A438,'Aux - pivots1'!$A:$E,4,0))</f>
        <v/>
      </c>
      <c r="O447" s="152" t="str">
        <f>IF(VLOOKUP(A438,'Aux - pivots1'!$A:$E,5,0)=0, "",VLOOKUP(A438,'Aux - pivots1'!$A:$E,5,0))</f>
        <v/>
      </c>
      <c r="P447" s="203"/>
      <c r="Q447" s="203"/>
      <c r="R447" s="203"/>
      <c r="S447" s="328"/>
      <c r="T447" s="328"/>
      <c r="U447" s="380" t="s">
        <v>2329</v>
      </c>
      <c r="V447" s="327"/>
    </row>
    <row r="448" spans="1:22" ht="16.399999999999999" hidden="1" customHeight="1">
      <c r="A448" s="29" t="str">
        <f t="shared" si="7"/>
        <v>modesg_out_empr_info_nfinccm_trnvr_ttl_elgbl</v>
      </c>
      <c r="B448" s="141" t="s">
        <v>26</v>
      </c>
      <c r="C448" s="137" t="s">
        <v>310</v>
      </c>
      <c r="D448" s="133" t="s">
        <v>40</v>
      </c>
      <c r="E448" s="134" t="s">
        <v>325</v>
      </c>
      <c r="F448" s="133" t="s">
        <v>251</v>
      </c>
      <c r="G448" s="135" t="str">
        <f>VLOOKUP(A448,Plano_V3!$A$26:$G$764,7,0)</f>
        <v>1. Concluído</v>
      </c>
      <c r="H448" s="135" t="s">
        <v>612</v>
      </c>
      <c r="I448" s="485"/>
      <c r="J448" s="153"/>
      <c r="K448" s="153"/>
      <c r="L448" s="153"/>
      <c r="M448" s="152" t="str">
        <f>IF(VLOOKUP(A439,'Aux - pivots1'!$A:$E,3,0)=0, "",VLOOKUP(A439,'Aux - pivots1'!$A:$E,3,0))</f>
        <v/>
      </c>
      <c r="N448" s="152" t="str">
        <f>IF(VLOOKUP(A439,'Aux - pivots1'!$A:$E,4,0)=0, "",VLOOKUP(A439,'Aux - pivots1'!$A:$E,4,0))</f>
        <v/>
      </c>
      <c r="O448" s="152" t="str">
        <f>IF(VLOOKUP(A439,'Aux - pivots1'!$A:$E,5,0)=0, "",VLOOKUP(A439,'Aux - pivots1'!$A:$E,5,0))</f>
        <v/>
      </c>
      <c r="P448" s="203"/>
      <c r="Q448" s="203"/>
      <c r="R448" s="203"/>
      <c r="S448" s="328"/>
      <c r="T448" s="328"/>
      <c r="U448" s="380" t="s">
        <v>2329</v>
      </c>
      <c r="V448" s="327"/>
    </row>
    <row r="449" spans="1:22" ht="16.399999999999999" hidden="1" customHeight="1">
      <c r="A449" s="29" t="str">
        <f t="shared" si="7"/>
        <v>modesg_out_empr_info_nfinppc_trnvr_ttl_elgbl</v>
      </c>
      <c r="B449" s="141" t="s">
        <v>26</v>
      </c>
      <c r="C449" s="137" t="s">
        <v>310</v>
      </c>
      <c r="D449" s="133" t="s">
        <v>40</v>
      </c>
      <c r="E449" s="134" t="s">
        <v>325</v>
      </c>
      <c r="F449" s="133" t="s">
        <v>259</v>
      </c>
      <c r="G449" s="135" t="str">
        <f>VLOOKUP(A449,Plano_V3!$A$26:$G$764,7,0)</f>
        <v>1. Concluído</v>
      </c>
      <c r="H449" s="135" t="s">
        <v>1846</v>
      </c>
      <c r="I449" s="485"/>
      <c r="J449" s="376" t="s">
        <v>2250</v>
      </c>
      <c r="K449" s="367" t="s">
        <v>2314</v>
      </c>
      <c r="L449" s="153"/>
      <c r="M449" s="152" t="str">
        <f>IF(VLOOKUP(A449,'Aux - pivots1'!$A:$E,3,0)=0, "",VLOOKUP(A449,'Aux - pivots1'!$A:$E,3,0))</f>
        <v/>
      </c>
      <c r="N449" s="152" t="str">
        <f>IF(VLOOKUP(A449,'Aux - pivots1'!$A:$E,4,0)=0, "",VLOOKUP(A449,'Aux - pivots1'!$A:$E,4,0))</f>
        <v/>
      </c>
      <c r="O449" s="152" t="str">
        <f>IF(VLOOKUP(A449,'Aux - pivots1'!$A:$E,5,0)=0, "",VLOOKUP(A449,'Aux - pivots1'!$A:$E,5,0))</f>
        <v/>
      </c>
      <c r="P449" s="203"/>
      <c r="Q449" s="203"/>
      <c r="R449" s="203"/>
      <c r="S449" s="380"/>
      <c r="T449" s="380"/>
      <c r="U449" s="380" t="s">
        <v>2330</v>
      </c>
      <c r="V449" s="327"/>
    </row>
    <row r="450" spans="1:22" ht="16.399999999999999" hidden="1" customHeight="1">
      <c r="A450" s="29" t="str">
        <f t="shared" si="7"/>
        <v>modesg_out_empr_info_nfinppc_turnover_own_prfrmnce_algnd</v>
      </c>
      <c r="B450" s="141" t="s">
        <v>26</v>
      </c>
      <c r="C450" s="137" t="s">
        <v>310</v>
      </c>
      <c r="D450" s="133" t="s">
        <v>40</v>
      </c>
      <c r="E450" s="134" t="s">
        <v>325</v>
      </c>
      <c r="F450" s="133" t="s">
        <v>260</v>
      </c>
      <c r="G450" s="135" t="str">
        <f>VLOOKUP(A450,Plano_V3!$A$26:$G$764,7,0)</f>
        <v>1. Concluído</v>
      </c>
      <c r="H450" s="135" t="s">
        <v>1846</v>
      </c>
      <c r="I450" s="485"/>
      <c r="J450" s="376" t="s">
        <v>2250</v>
      </c>
      <c r="K450" s="367" t="s">
        <v>2314</v>
      </c>
      <c r="L450" s="153"/>
      <c r="M450" s="152" t="str">
        <f>IF(VLOOKUP(A450,'Aux - pivots1'!$A:$E,3,0)=0, "",VLOOKUP(A450,'Aux - pivots1'!$A:$E,3,0))</f>
        <v/>
      </c>
      <c r="N450" s="152" t="str">
        <f>IF(VLOOKUP(A450,'Aux - pivots1'!$A:$E,4,0)=0, "",VLOOKUP(A450,'Aux - pivots1'!$A:$E,4,0))</f>
        <v/>
      </c>
      <c r="O450" s="152" t="str">
        <f>IF(VLOOKUP(A450,'Aux - pivots1'!$A:$E,5,0)=0, "",VLOOKUP(A450,'Aux - pivots1'!$A:$E,5,0))</f>
        <v/>
      </c>
      <c r="P450" s="203"/>
      <c r="Q450" s="203"/>
      <c r="R450" s="203"/>
      <c r="S450" s="380"/>
      <c r="T450" s="380"/>
      <c r="U450" s="380" t="s">
        <v>2330</v>
      </c>
      <c r="V450" s="327"/>
    </row>
    <row r="451" spans="1:22" ht="16.399999999999999" hidden="1" customHeight="1">
      <c r="A451" s="29" t="str">
        <f t="shared" si="7"/>
        <v>modesg_out_empr_info_nfinppc_capex_ttl_elgbl</v>
      </c>
      <c r="B451" s="141" t="s">
        <v>26</v>
      </c>
      <c r="C451" s="137" t="s">
        <v>310</v>
      </c>
      <c r="D451" s="133" t="s">
        <v>40</v>
      </c>
      <c r="E451" s="134" t="s">
        <v>325</v>
      </c>
      <c r="F451" s="133" t="s">
        <v>261</v>
      </c>
      <c r="G451" s="135" t="str">
        <f>VLOOKUP(A451,Plano_V3!$A$26:$G$764,7,0)</f>
        <v>1. Concluído</v>
      </c>
      <c r="H451" s="135" t="s">
        <v>1846</v>
      </c>
      <c r="I451" s="485"/>
      <c r="J451" s="376" t="s">
        <v>2250</v>
      </c>
      <c r="K451" s="367" t="s">
        <v>2314</v>
      </c>
      <c r="L451" s="153"/>
      <c r="M451" s="152" t="str">
        <f>IF(VLOOKUP(A451,'Aux - pivots1'!$A:$E,3,0)=0, "",VLOOKUP(A451,'Aux - pivots1'!$A:$E,3,0))</f>
        <v/>
      </c>
      <c r="N451" s="152" t="str">
        <f>IF(VLOOKUP(A451,'Aux - pivots1'!$A:$E,4,0)=0, "",VLOOKUP(A451,'Aux - pivots1'!$A:$E,4,0))</f>
        <v/>
      </c>
      <c r="O451" s="152" t="str">
        <f>IF(VLOOKUP(A451,'Aux - pivots1'!$A:$E,5,0)=0, "",VLOOKUP(A451,'Aux - pivots1'!$A:$E,5,0))</f>
        <v/>
      </c>
      <c r="P451" s="203"/>
      <c r="Q451" s="203"/>
      <c r="R451" s="203"/>
      <c r="S451" s="380"/>
      <c r="T451" s="380"/>
      <c r="U451" s="380" t="s">
        <v>2330</v>
      </c>
      <c r="V451" s="327"/>
    </row>
    <row r="452" spans="1:22" ht="16.399999999999999" hidden="1" customHeight="1">
      <c r="A452" s="29" t="str">
        <f t="shared" si="7"/>
        <v>modesg_out_empr_info_nfinppc_capex_own_prfrmnce_algnd</v>
      </c>
      <c r="B452" s="141" t="s">
        <v>26</v>
      </c>
      <c r="C452" s="137" t="s">
        <v>310</v>
      </c>
      <c r="D452" s="133" t="s">
        <v>40</v>
      </c>
      <c r="E452" s="134" t="s">
        <v>325</v>
      </c>
      <c r="F452" s="133" t="s">
        <v>262</v>
      </c>
      <c r="G452" s="135" t="str">
        <f>VLOOKUP(A452,Plano_V3!$A$26:$G$764,7,0)</f>
        <v>1. Concluído</v>
      </c>
      <c r="H452" s="135" t="s">
        <v>1846</v>
      </c>
      <c r="I452" s="485"/>
      <c r="J452" s="376" t="s">
        <v>2250</v>
      </c>
      <c r="K452" s="367" t="s">
        <v>2314</v>
      </c>
      <c r="L452" s="153"/>
      <c r="M452" s="152" t="str">
        <f>IF(VLOOKUP(A452,'Aux - pivots1'!$A:$E,3,0)=0, "",VLOOKUP(A452,'Aux - pivots1'!$A:$E,3,0))</f>
        <v/>
      </c>
      <c r="N452" s="152" t="str">
        <f>IF(VLOOKUP(A452,'Aux - pivots1'!$A:$E,4,0)=0, "",VLOOKUP(A452,'Aux - pivots1'!$A:$E,4,0))</f>
        <v/>
      </c>
      <c r="O452" s="152" t="str">
        <f>IF(VLOOKUP(A452,'Aux - pivots1'!$A:$E,5,0)=0, "",VLOOKUP(A452,'Aux - pivots1'!$A:$E,5,0))</f>
        <v/>
      </c>
      <c r="P452" s="203"/>
      <c r="Q452" s="203"/>
      <c r="R452" s="203"/>
      <c r="S452" s="380"/>
      <c r="T452" s="380"/>
      <c r="U452" s="380" t="s">
        <v>2330</v>
      </c>
      <c r="V452" s="327"/>
    </row>
    <row r="453" spans="1:22" ht="16.399999999999999" hidden="1" customHeight="1">
      <c r="A453" s="29" t="str">
        <f t="shared" si="7"/>
        <v>modesg_out_empr_info_nfinbio_trnvr_ttl_elgbl</v>
      </c>
      <c r="B453" s="141" t="s">
        <v>26</v>
      </c>
      <c r="C453" s="137" t="s">
        <v>310</v>
      </c>
      <c r="D453" s="133" t="s">
        <v>40</v>
      </c>
      <c r="E453" s="134" t="s">
        <v>325</v>
      </c>
      <c r="F453" s="133" t="s">
        <v>263</v>
      </c>
      <c r="G453" s="135" t="str">
        <f>VLOOKUP(A453,Plano_V3!$A$26:$G$764,7,0)</f>
        <v>1. Concluído</v>
      </c>
      <c r="H453" s="135" t="s">
        <v>1846</v>
      </c>
      <c r="I453" s="485"/>
      <c r="J453" s="376" t="s">
        <v>2250</v>
      </c>
      <c r="K453" s="367" t="s">
        <v>2314</v>
      </c>
      <c r="L453" s="153"/>
      <c r="M453" s="152" t="str">
        <f>IF(VLOOKUP(A453,'Aux - pivots1'!$A:$E,3,0)=0, "",VLOOKUP(A453,'Aux - pivots1'!$A:$E,3,0))</f>
        <v/>
      </c>
      <c r="N453" s="152" t="str">
        <f>IF(VLOOKUP(A453,'Aux - pivots1'!$A:$E,4,0)=0, "",VLOOKUP(A453,'Aux - pivots1'!$A:$E,4,0))</f>
        <v/>
      </c>
      <c r="O453" s="152" t="str">
        <f>IF(VLOOKUP(A453,'Aux - pivots1'!$A:$E,5,0)=0, "",VLOOKUP(A453,'Aux - pivots1'!$A:$E,5,0))</f>
        <v/>
      </c>
      <c r="P453" s="203"/>
      <c r="Q453" s="203"/>
      <c r="R453" s="203"/>
      <c r="S453" s="380"/>
      <c r="T453" s="380"/>
      <c r="U453" s="380" t="s">
        <v>2330</v>
      </c>
      <c r="V453" s="327"/>
    </row>
    <row r="454" spans="1:22" ht="16.399999999999999" hidden="1" customHeight="1">
      <c r="A454" s="29" t="str">
        <f t="shared" si="7"/>
        <v>modesg_out_empr_info_nfinbio_turnover_own_prfrmnce_algnd</v>
      </c>
      <c r="B454" s="141" t="s">
        <v>26</v>
      </c>
      <c r="C454" s="137" t="s">
        <v>310</v>
      </c>
      <c r="D454" s="133" t="s">
        <v>40</v>
      </c>
      <c r="E454" s="134" t="s">
        <v>325</v>
      </c>
      <c r="F454" s="133" t="s">
        <v>264</v>
      </c>
      <c r="G454" s="135" t="str">
        <f>VLOOKUP(A454,Plano_V3!$A$26:$G$764,7,0)</f>
        <v>1. Concluído</v>
      </c>
      <c r="H454" s="135" t="s">
        <v>1846</v>
      </c>
      <c r="I454" s="485"/>
      <c r="J454" s="376" t="s">
        <v>2250</v>
      </c>
      <c r="K454" s="367" t="s">
        <v>2314</v>
      </c>
      <c r="L454" s="153"/>
      <c r="M454" s="152" t="str">
        <f>IF(VLOOKUP(A454,'Aux - pivots1'!$A:$E,3,0)=0, "",VLOOKUP(A454,'Aux - pivots1'!$A:$E,3,0))</f>
        <v/>
      </c>
      <c r="N454" s="152" t="str">
        <f>IF(VLOOKUP(A454,'Aux - pivots1'!$A:$E,4,0)=0, "",VLOOKUP(A454,'Aux - pivots1'!$A:$E,4,0))</f>
        <v/>
      </c>
      <c r="O454" s="152" t="str">
        <f>IF(VLOOKUP(A454,'Aux - pivots1'!$A:$E,5,0)=0, "",VLOOKUP(A454,'Aux - pivots1'!$A:$E,5,0))</f>
        <v/>
      </c>
      <c r="P454" s="203"/>
      <c r="Q454" s="203"/>
      <c r="R454" s="203"/>
      <c r="S454" s="380"/>
      <c r="T454" s="380"/>
      <c r="U454" s="380" t="s">
        <v>2330</v>
      </c>
      <c r="V454" s="327"/>
    </row>
    <row r="455" spans="1:22" ht="16.399999999999999" hidden="1" customHeight="1">
      <c r="A455" s="29" t="str">
        <f t="shared" si="7"/>
        <v>modesg_out_empr_info_nfinbio_capex_ttl_elgbl</v>
      </c>
      <c r="B455" s="141" t="s">
        <v>26</v>
      </c>
      <c r="C455" s="137" t="s">
        <v>310</v>
      </c>
      <c r="D455" s="133" t="s">
        <v>40</v>
      </c>
      <c r="E455" s="134" t="s">
        <v>325</v>
      </c>
      <c r="F455" s="133" t="s">
        <v>265</v>
      </c>
      <c r="G455" s="135" t="str">
        <f>VLOOKUP(A455,Plano_V3!$A$26:$G$764,7,0)</f>
        <v>1. Concluído</v>
      </c>
      <c r="H455" s="135" t="s">
        <v>1846</v>
      </c>
      <c r="I455" s="485"/>
      <c r="J455" s="376" t="s">
        <v>2250</v>
      </c>
      <c r="K455" s="367" t="s">
        <v>2314</v>
      </c>
      <c r="L455" s="153"/>
      <c r="M455" s="152" t="str">
        <f>IF(VLOOKUP(A455,'Aux - pivots1'!$A:$E,3,0)=0, "",VLOOKUP(A455,'Aux - pivots1'!$A:$E,3,0))</f>
        <v/>
      </c>
      <c r="N455" s="152" t="str">
        <f>IF(VLOOKUP(A455,'Aux - pivots1'!$A:$E,4,0)=0, "",VLOOKUP(A455,'Aux - pivots1'!$A:$E,4,0))</f>
        <v/>
      </c>
      <c r="O455" s="152" t="str">
        <f>IF(VLOOKUP(A455,'Aux - pivots1'!$A:$E,5,0)=0, "",VLOOKUP(A455,'Aux - pivots1'!$A:$E,5,0))</f>
        <v/>
      </c>
      <c r="P455" s="203"/>
      <c r="Q455" s="203"/>
      <c r="R455" s="203"/>
      <c r="S455" s="380"/>
      <c r="T455" s="380"/>
      <c r="U455" s="380" t="s">
        <v>2330</v>
      </c>
      <c r="V455" s="327"/>
    </row>
    <row r="456" spans="1:22" ht="16.399999999999999" hidden="1" customHeight="1">
      <c r="A456" s="29" t="str">
        <f t="shared" si="7"/>
        <v>modesg_out_empr_info_nfinbio_capex_own_prfrmnce_algnd</v>
      </c>
      <c r="B456" s="141" t="s">
        <v>26</v>
      </c>
      <c r="C456" s="137" t="s">
        <v>310</v>
      </c>
      <c r="D456" s="133" t="s">
        <v>40</v>
      </c>
      <c r="E456" s="134" t="s">
        <v>325</v>
      </c>
      <c r="F456" s="133" t="s">
        <v>266</v>
      </c>
      <c r="G456" s="135" t="str">
        <f>VLOOKUP(A456,Plano_V3!$A$26:$G$764,7,0)</f>
        <v>1. Concluído</v>
      </c>
      <c r="H456" s="135" t="s">
        <v>1846</v>
      </c>
      <c r="I456" s="485"/>
      <c r="J456" s="376" t="s">
        <v>2250</v>
      </c>
      <c r="K456" s="367" t="s">
        <v>2314</v>
      </c>
      <c r="L456" s="153"/>
      <c r="M456" s="152" t="str">
        <f>IF(VLOOKUP(A456,'Aux - pivots1'!$A:$E,3,0)=0, "",VLOOKUP(A456,'Aux - pivots1'!$A:$E,3,0))</f>
        <v/>
      </c>
      <c r="N456" s="152" t="str">
        <f>IF(VLOOKUP(A456,'Aux - pivots1'!$A:$E,4,0)=0, "",VLOOKUP(A456,'Aux - pivots1'!$A:$E,4,0))</f>
        <v/>
      </c>
      <c r="O456" s="152" t="str">
        <f>IF(VLOOKUP(A456,'Aux - pivots1'!$A:$E,5,0)=0, "",VLOOKUP(A456,'Aux - pivots1'!$A:$E,5,0))</f>
        <v/>
      </c>
      <c r="P456" s="203"/>
      <c r="Q456" s="203"/>
      <c r="R456" s="203"/>
      <c r="S456" s="380"/>
      <c r="T456" s="380"/>
      <c r="U456" s="380" t="s">
        <v>2330</v>
      </c>
      <c r="V456" s="327"/>
    </row>
    <row r="457" spans="1:22" ht="16.399999999999999" hidden="1" customHeight="1">
      <c r="A457" s="29" t="str">
        <f t="shared" si="7"/>
        <v>modesg_out_empr_info_nfinwtr_trnvr_ttl_elgbl</v>
      </c>
      <c r="B457" s="141" t="s">
        <v>26</v>
      </c>
      <c r="C457" s="137" t="s">
        <v>310</v>
      </c>
      <c r="D457" s="133" t="s">
        <v>40</v>
      </c>
      <c r="E457" s="134" t="s">
        <v>325</v>
      </c>
      <c r="F457" s="133" t="s">
        <v>267</v>
      </c>
      <c r="G457" s="135" t="str">
        <f>VLOOKUP(A457,Plano_V3!$A$26:$G$764,7,0)</f>
        <v>1. Concluído</v>
      </c>
      <c r="H457" s="135" t="s">
        <v>1846</v>
      </c>
      <c r="I457" s="485"/>
      <c r="J457" s="376" t="s">
        <v>2250</v>
      </c>
      <c r="K457" s="367" t="s">
        <v>2314</v>
      </c>
      <c r="L457" s="153"/>
      <c r="M457" s="152" t="str">
        <f>IF(VLOOKUP(A457,'Aux - pivots1'!$A:$E,3,0)=0, "",VLOOKUP(A457,'Aux - pivots1'!$A:$E,3,0))</f>
        <v/>
      </c>
      <c r="N457" s="152" t="str">
        <f>IF(VLOOKUP(A457,'Aux - pivots1'!$A:$E,4,0)=0, "",VLOOKUP(A457,'Aux - pivots1'!$A:$E,4,0))</f>
        <v/>
      </c>
      <c r="O457" s="152" t="str">
        <f>IF(VLOOKUP(A457,'Aux - pivots1'!$A:$E,5,0)=0, "",VLOOKUP(A457,'Aux - pivots1'!$A:$E,5,0))</f>
        <v/>
      </c>
      <c r="P457" s="203"/>
      <c r="Q457" s="203"/>
      <c r="R457" s="203"/>
      <c r="S457" s="380"/>
      <c r="T457" s="380"/>
      <c r="U457" s="380" t="s">
        <v>2330</v>
      </c>
      <c r="V457" s="327"/>
    </row>
    <row r="458" spans="1:22" ht="16.399999999999999" hidden="1" customHeight="1">
      <c r="A458" s="29" t="str">
        <f t="shared" si="7"/>
        <v>modesg_out_empr_info_nfinwtr_trnvr_enblng_alignd</v>
      </c>
      <c r="B458" s="141" t="s">
        <v>26</v>
      </c>
      <c r="C458" s="137" t="s">
        <v>310</v>
      </c>
      <c r="D458" s="133" t="s">
        <v>40</v>
      </c>
      <c r="E458" s="134" t="s">
        <v>325</v>
      </c>
      <c r="F458" s="133" t="s">
        <v>268</v>
      </c>
      <c r="G458" s="135" t="str">
        <f>VLOOKUP(A458,Plano_V3!$A$26:$G$764,7,0)</f>
        <v>1. Concluído</v>
      </c>
      <c r="H458" s="135" t="s">
        <v>1846</v>
      </c>
      <c r="I458" s="485"/>
      <c r="J458" s="376" t="s">
        <v>2250</v>
      </c>
      <c r="K458" s="367" t="s">
        <v>2314</v>
      </c>
      <c r="L458" s="153"/>
      <c r="M458" s="152" t="str">
        <f>IF(VLOOKUP(A458,'Aux - pivots1'!$A:$E,3,0)=0, "",VLOOKUP(A458,'Aux - pivots1'!$A:$E,3,0))</f>
        <v/>
      </c>
      <c r="N458" s="152" t="str">
        <f>IF(VLOOKUP(A458,'Aux - pivots1'!$A:$E,4,0)=0, "",VLOOKUP(A458,'Aux - pivots1'!$A:$E,4,0))</f>
        <v/>
      </c>
      <c r="O458" s="152" t="str">
        <f>IF(VLOOKUP(A458,'Aux - pivots1'!$A:$E,5,0)=0, "",VLOOKUP(A458,'Aux - pivots1'!$A:$E,5,0))</f>
        <v/>
      </c>
      <c r="P458" s="203"/>
      <c r="Q458" s="203"/>
      <c r="R458" s="203"/>
      <c r="S458" s="380"/>
      <c r="T458" s="380"/>
      <c r="U458" s="380" t="s">
        <v>2330</v>
      </c>
      <c r="V458" s="327"/>
    </row>
    <row r="459" spans="1:22" ht="16.399999999999999" hidden="1" customHeight="1">
      <c r="A459" s="29" t="str">
        <f t="shared" si="7"/>
        <v>modesg_out_empr_info_nfinwtr_turnover_own_prfrmnce_algnd</v>
      </c>
      <c r="B459" s="141" t="s">
        <v>26</v>
      </c>
      <c r="C459" s="137" t="s">
        <v>310</v>
      </c>
      <c r="D459" s="133" t="s">
        <v>40</v>
      </c>
      <c r="E459" s="134" t="s">
        <v>325</v>
      </c>
      <c r="F459" s="133" t="s">
        <v>269</v>
      </c>
      <c r="G459" s="135" t="str">
        <f>VLOOKUP(A459,Plano_V3!$A$26:$G$764,7,0)</f>
        <v>1. Concluído</v>
      </c>
      <c r="H459" s="135" t="s">
        <v>1846</v>
      </c>
      <c r="I459" s="485"/>
      <c r="J459" s="376" t="s">
        <v>2250</v>
      </c>
      <c r="K459" s="367" t="s">
        <v>2314</v>
      </c>
      <c r="L459" s="153"/>
      <c r="M459" s="152" t="str">
        <f>IF(VLOOKUP(A459,'Aux - pivots1'!$A:$E,3,0)=0, "",VLOOKUP(A459,'Aux - pivots1'!$A:$E,3,0))</f>
        <v/>
      </c>
      <c r="N459" s="152" t="str">
        <f>IF(VLOOKUP(A459,'Aux - pivots1'!$A:$E,4,0)=0, "",VLOOKUP(A459,'Aux - pivots1'!$A:$E,4,0))</f>
        <v/>
      </c>
      <c r="O459" s="152" t="str">
        <f>IF(VLOOKUP(A459,'Aux - pivots1'!$A:$E,5,0)=0, "",VLOOKUP(A459,'Aux - pivots1'!$A:$E,5,0))</f>
        <v/>
      </c>
      <c r="P459" s="203"/>
      <c r="Q459" s="203"/>
      <c r="R459" s="203"/>
      <c r="S459" s="380"/>
      <c r="T459" s="380"/>
      <c r="U459" s="380" t="s">
        <v>2330</v>
      </c>
      <c r="V459" s="327"/>
    </row>
    <row r="460" spans="1:22" ht="16.399999999999999" hidden="1" customHeight="1">
      <c r="A460" s="29" t="str">
        <f t="shared" si="7"/>
        <v>modesg_out_empr_info_nfinwtr_capex_ttl_elgbl</v>
      </c>
      <c r="B460" s="141" t="s">
        <v>26</v>
      </c>
      <c r="C460" s="137" t="s">
        <v>310</v>
      </c>
      <c r="D460" s="133" t="s">
        <v>40</v>
      </c>
      <c r="E460" s="134" t="s">
        <v>325</v>
      </c>
      <c r="F460" s="133" t="s">
        <v>270</v>
      </c>
      <c r="G460" s="135" t="str">
        <f>VLOOKUP(A460,Plano_V3!$A$26:$G$764,7,0)</f>
        <v>1. Concluído</v>
      </c>
      <c r="H460" s="135" t="s">
        <v>1846</v>
      </c>
      <c r="I460" s="485"/>
      <c r="J460" s="376" t="s">
        <v>2250</v>
      </c>
      <c r="K460" s="367" t="s">
        <v>2314</v>
      </c>
      <c r="L460" s="153"/>
      <c r="M460" s="152" t="str">
        <f>IF(VLOOKUP(A460,'Aux - pivots1'!$A:$E,3,0)=0, "",VLOOKUP(A460,'Aux - pivots1'!$A:$E,3,0))</f>
        <v/>
      </c>
      <c r="N460" s="152" t="str">
        <f>IF(VLOOKUP(A460,'Aux - pivots1'!$A:$E,4,0)=0, "",VLOOKUP(A460,'Aux - pivots1'!$A:$E,4,0))</f>
        <v/>
      </c>
      <c r="O460" s="152" t="str">
        <f>IF(VLOOKUP(A460,'Aux - pivots1'!$A:$E,5,0)=0, "",VLOOKUP(A460,'Aux - pivots1'!$A:$E,5,0))</f>
        <v/>
      </c>
      <c r="P460" s="203"/>
      <c r="Q460" s="203"/>
      <c r="R460" s="203"/>
      <c r="S460" s="380"/>
      <c r="T460" s="380"/>
      <c r="U460" s="380" t="s">
        <v>2330</v>
      </c>
      <c r="V460" s="327"/>
    </row>
    <row r="461" spans="1:22" ht="16.399999999999999" hidden="1" customHeight="1">
      <c r="A461" s="29" t="str">
        <f t="shared" si="7"/>
        <v>modesg_out_empr_info_nfinwtr_capex_enblng_algnd</v>
      </c>
      <c r="B461" s="141" t="s">
        <v>26</v>
      </c>
      <c r="C461" s="137" t="s">
        <v>310</v>
      </c>
      <c r="D461" s="133" t="s">
        <v>40</v>
      </c>
      <c r="E461" s="134" t="s">
        <v>325</v>
      </c>
      <c r="F461" s="133" t="s">
        <v>271</v>
      </c>
      <c r="G461" s="135" t="str">
        <f>VLOOKUP(A461,Plano_V3!$A$26:$G$764,7,0)</f>
        <v>1. Concluído</v>
      </c>
      <c r="H461" s="135" t="s">
        <v>1846</v>
      </c>
      <c r="I461" s="485"/>
      <c r="J461" s="376" t="s">
        <v>2250</v>
      </c>
      <c r="K461" s="367" t="s">
        <v>2314</v>
      </c>
      <c r="L461" s="153"/>
      <c r="M461" s="152" t="str">
        <f>IF(VLOOKUP(A461,'Aux - pivots1'!$A:$E,3,0)=0, "",VLOOKUP(A461,'Aux - pivots1'!$A:$E,3,0))</f>
        <v/>
      </c>
      <c r="N461" s="152" t="str">
        <f>IF(VLOOKUP(A461,'Aux - pivots1'!$A:$E,4,0)=0, "",VLOOKUP(A461,'Aux - pivots1'!$A:$E,4,0))</f>
        <v/>
      </c>
      <c r="O461" s="152" t="str">
        <f>IF(VLOOKUP(A461,'Aux - pivots1'!$A:$E,5,0)=0, "",VLOOKUP(A461,'Aux - pivots1'!$A:$E,5,0))</f>
        <v/>
      </c>
      <c r="P461" s="203"/>
      <c r="Q461" s="203"/>
      <c r="R461" s="203"/>
      <c r="S461" s="380"/>
      <c r="T461" s="380"/>
      <c r="U461" s="380" t="s">
        <v>2330</v>
      </c>
      <c r="V461" s="327"/>
    </row>
    <row r="462" spans="1:22" ht="16.399999999999999" hidden="1" customHeight="1">
      <c r="A462" s="29" t="str">
        <f t="shared" si="7"/>
        <v>modesg_out_empr_info_nfinwtr_capex_own_prfrmnce_algnd</v>
      </c>
      <c r="B462" s="141" t="s">
        <v>26</v>
      </c>
      <c r="C462" s="137" t="s">
        <v>310</v>
      </c>
      <c r="D462" s="133" t="s">
        <v>40</v>
      </c>
      <c r="E462" s="134" t="s">
        <v>325</v>
      </c>
      <c r="F462" s="133" t="s">
        <v>272</v>
      </c>
      <c r="G462" s="135" t="str">
        <f>VLOOKUP(A462,Plano_V3!$A$26:$G$764,7,0)</f>
        <v>1. Concluído</v>
      </c>
      <c r="H462" s="135" t="s">
        <v>1846</v>
      </c>
      <c r="I462" s="485"/>
      <c r="J462" s="376" t="s">
        <v>2250</v>
      </c>
      <c r="K462" s="367" t="s">
        <v>2314</v>
      </c>
      <c r="L462" s="153"/>
      <c r="M462" s="152" t="str">
        <f>IF(VLOOKUP(A462,'Aux - pivots1'!$A:$E,3,0)=0, "",VLOOKUP(A462,'Aux - pivots1'!$A:$E,3,0))</f>
        <v/>
      </c>
      <c r="N462" s="152" t="str">
        <f>IF(VLOOKUP(A462,'Aux - pivots1'!$A:$E,4,0)=0, "",VLOOKUP(A462,'Aux - pivots1'!$A:$E,4,0))</f>
        <v/>
      </c>
      <c r="O462" s="152" t="str">
        <f>IF(VLOOKUP(A462,'Aux - pivots1'!$A:$E,5,0)=0, "",VLOOKUP(A462,'Aux - pivots1'!$A:$E,5,0))</f>
        <v/>
      </c>
      <c r="P462" s="203"/>
      <c r="Q462" s="203"/>
      <c r="R462" s="203"/>
      <c r="S462" s="380"/>
      <c r="T462" s="380"/>
      <c r="U462" s="380" t="s">
        <v>2330</v>
      </c>
      <c r="V462" s="327"/>
    </row>
    <row r="463" spans="1:22" ht="16.399999999999999" hidden="1" customHeight="1">
      <c r="A463" s="29" t="str">
        <f t="shared" si="7"/>
        <v>modesg_out_empr_info_nfince_trnvr_ttl_elgbl</v>
      </c>
      <c r="B463" s="141" t="s">
        <v>26</v>
      </c>
      <c r="C463" s="137" t="s">
        <v>310</v>
      </c>
      <c r="D463" s="133" t="s">
        <v>40</v>
      </c>
      <c r="E463" s="134" t="s">
        <v>325</v>
      </c>
      <c r="F463" s="133" t="s">
        <v>273</v>
      </c>
      <c r="G463" s="135" t="str">
        <f>VLOOKUP(A463,Plano_V3!$A$26:$G$764,7,0)</f>
        <v>1. Concluído</v>
      </c>
      <c r="H463" s="135" t="s">
        <v>1846</v>
      </c>
      <c r="I463" s="485"/>
      <c r="J463" s="376" t="s">
        <v>2250</v>
      </c>
      <c r="K463" s="367" t="s">
        <v>2314</v>
      </c>
      <c r="L463" s="153"/>
      <c r="M463" s="152" t="str">
        <f>IF(VLOOKUP(A463,'Aux - pivots1'!$A:$E,3,0)=0, "",VLOOKUP(A463,'Aux - pivots1'!$A:$E,3,0))</f>
        <v/>
      </c>
      <c r="N463" s="152" t="str">
        <f>IF(VLOOKUP(A463,'Aux - pivots1'!$A:$E,4,0)=0, "",VLOOKUP(A463,'Aux - pivots1'!$A:$E,4,0))</f>
        <v/>
      </c>
      <c r="O463" s="152" t="str">
        <f>IF(VLOOKUP(A463,'Aux - pivots1'!$A:$E,5,0)=0, "",VLOOKUP(A463,'Aux - pivots1'!$A:$E,5,0))</f>
        <v/>
      </c>
      <c r="P463" s="203"/>
      <c r="Q463" s="203"/>
      <c r="R463" s="203"/>
      <c r="S463" s="380"/>
      <c r="T463" s="380"/>
      <c r="U463" s="380" t="s">
        <v>2330</v>
      </c>
      <c r="V463" s="327"/>
    </row>
    <row r="464" spans="1:22" ht="16.399999999999999" hidden="1" customHeight="1">
      <c r="A464" s="29" t="str">
        <f t="shared" si="7"/>
        <v>modesg_out_empr_info_nfince_trnvr_enblng_alignd</v>
      </c>
      <c r="B464" s="141" t="s">
        <v>26</v>
      </c>
      <c r="C464" s="137" t="s">
        <v>310</v>
      </c>
      <c r="D464" s="133" t="s">
        <v>40</v>
      </c>
      <c r="E464" s="134" t="s">
        <v>325</v>
      </c>
      <c r="F464" s="133" t="s">
        <v>274</v>
      </c>
      <c r="G464" s="135" t="str">
        <f>VLOOKUP(A464,Plano_V3!$A$26:$G$764,7,0)</f>
        <v>1. Concluído</v>
      </c>
      <c r="H464" s="135" t="s">
        <v>1846</v>
      </c>
      <c r="I464" s="485"/>
      <c r="J464" s="376" t="s">
        <v>2250</v>
      </c>
      <c r="K464" s="367" t="s">
        <v>2314</v>
      </c>
      <c r="L464" s="153"/>
      <c r="M464" s="152" t="str">
        <f>IF(VLOOKUP(A464,'Aux - pivots1'!$A:$E,3,0)=0, "",VLOOKUP(A464,'Aux - pivots1'!$A:$E,3,0))</f>
        <v/>
      </c>
      <c r="N464" s="152" t="str">
        <f>IF(VLOOKUP(A464,'Aux - pivots1'!$A:$E,4,0)=0, "",VLOOKUP(A464,'Aux - pivots1'!$A:$E,4,0))</f>
        <v/>
      </c>
      <c r="O464" s="152" t="str">
        <f>IF(VLOOKUP(A464,'Aux - pivots1'!$A:$E,5,0)=0, "",VLOOKUP(A464,'Aux - pivots1'!$A:$E,5,0))</f>
        <v/>
      </c>
      <c r="P464" s="203"/>
      <c r="Q464" s="203"/>
      <c r="R464" s="203"/>
      <c r="S464" s="380"/>
      <c r="T464" s="380"/>
      <c r="U464" s="380" t="s">
        <v>2330</v>
      </c>
      <c r="V464" s="327"/>
    </row>
    <row r="465" spans="1:22" ht="16.399999999999999" hidden="1" customHeight="1">
      <c r="A465" s="29" t="str">
        <f t="shared" si="7"/>
        <v>modesg_out_empr_info_nfince_turnover_own_prfrmnce_algnd</v>
      </c>
      <c r="B465" s="141" t="s">
        <v>26</v>
      </c>
      <c r="C465" s="137" t="s">
        <v>310</v>
      </c>
      <c r="D465" s="133" t="s">
        <v>40</v>
      </c>
      <c r="E465" s="134" t="s">
        <v>325</v>
      </c>
      <c r="F465" s="133" t="s">
        <v>275</v>
      </c>
      <c r="G465" s="135" t="str">
        <f>VLOOKUP(A465,Plano_V3!$A$26:$G$764,7,0)</f>
        <v>1. Concluído</v>
      </c>
      <c r="H465" s="135" t="s">
        <v>1846</v>
      </c>
      <c r="I465" s="485"/>
      <c r="J465" s="376" t="s">
        <v>2250</v>
      </c>
      <c r="K465" s="367" t="s">
        <v>2314</v>
      </c>
      <c r="L465" s="153"/>
      <c r="M465" s="152" t="str">
        <f>IF(VLOOKUP(A465,'Aux - pivots1'!$A:$E,3,0)=0, "",VLOOKUP(A465,'Aux - pivots1'!$A:$E,3,0))</f>
        <v/>
      </c>
      <c r="N465" s="152" t="str">
        <f>IF(VLOOKUP(A465,'Aux - pivots1'!$A:$E,4,0)=0, "",VLOOKUP(A465,'Aux - pivots1'!$A:$E,4,0))</f>
        <v/>
      </c>
      <c r="O465" s="152" t="str">
        <f>IF(VLOOKUP(A465,'Aux - pivots1'!$A:$E,5,0)=0, "",VLOOKUP(A465,'Aux - pivots1'!$A:$E,5,0))</f>
        <v/>
      </c>
      <c r="P465" s="203"/>
      <c r="Q465" s="203"/>
      <c r="R465" s="203"/>
      <c r="S465" s="380"/>
      <c r="T465" s="380"/>
      <c r="U465" s="380" t="s">
        <v>2330</v>
      </c>
      <c r="V465" s="327"/>
    </row>
    <row r="466" spans="1:22" ht="16.399999999999999" hidden="1" customHeight="1">
      <c r="A466" s="29" t="str">
        <f t="shared" si="7"/>
        <v>modesg_out_empr_info_nfince_capex_ttl_elgbl</v>
      </c>
      <c r="B466" s="141" t="s">
        <v>26</v>
      </c>
      <c r="C466" s="137" t="s">
        <v>310</v>
      </c>
      <c r="D466" s="133" t="s">
        <v>40</v>
      </c>
      <c r="E466" s="134" t="s">
        <v>325</v>
      </c>
      <c r="F466" s="133" t="s">
        <v>276</v>
      </c>
      <c r="G466" s="135" t="str">
        <f>VLOOKUP(A466,Plano_V3!$A$26:$G$764,7,0)</f>
        <v>1. Concluído</v>
      </c>
      <c r="H466" s="135" t="s">
        <v>1846</v>
      </c>
      <c r="I466" s="485"/>
      <c r="J466" s="376" t="s">
        <v>2250</v>
      </c>
      <c r="K466" s="367" t="s">
        <v>2314</v>
      </c>
      <c r="L466" s="153"/>
      <c r="M466" s="152" t="str">
        <f>IF(VLOOKUP(A466,'Aux - pivots1'!$A:$E,3,0)=0, "",VLOOKUP(A466,'Aux - pivots1'!$A:$E,3,0))</f>
        <v/>
      </c>
      <c r="N466" s="152" t="str">
        <f>IF(VLOOKUP(A466,'Aux - pivots1'!$A:$E,4,0)=0, "",VLOOKUP(A466,'Aux - pivots1'!$A:$E,4,0))</f>
        <v/>
      </c>
      <c r="O466" s="152" t="str">
        <f>IF(VLOOKUP(A466,'Aux - pivots1'!$A:$E,5,0)=0, "",VLOOKUP(A466,'Aux - pivots1'!$A:$E,5,0))</f>
        <v/>
      </c>
      <c r="P466" s="203"/>
      <c r="Q466" s="203"/>
      <c r="R466" s="203"/>
      <c r="S466" s="380"/>
      <c r="T466" s="380"/>
      <c r="U466" s="380" t="s">
        <v>2330</v>
      </c>
      <c r="V466" s="327"/>
    </row>
    <row r="467" spans="1:22" ht="16.399999999999999" hidden="1" customHeight="1">
      <c r="A467" s="29" t="str">
        <f t="shared" si="7"/>
        <v>modesg_out_empr_info_nfince_capex_enblng_algnd</v>
      </c>
      <c r="B467" s="141" t="s">
        <v>26</v>
      </c>
      <c r="C467" s="137" t="s">
        <v>310</v>
      </c>
      <c r="D467" s="133" t="s">
        <v>40</v>
      </c>
      <c r="E467" s="134" t="s">
        <v>325</v>
      </c>
      <c r="F467" s="133" t="s">
        <v>277</v>
      </c>
      <c r="G467" s="135" t="str">
        <f>VLOOKUP(A467,Plano_V3!$A$26:$G$764,7,0)</f>
        <v>1. Concluído</v>
      </c>
      <c r="H467" s="135" t="s">
        <v>1846</v>
      </c>
      <c r="I467" s="485"/>
      <c r="J467" s="376" t="s">
        <v>2250</v>
      </c>
      <c r="K467" s="367" t="s">
        <v>2314</v>
      </c>
      <c r="L467" s="153"/>
      <c r="M467" s="152" t="str">
        <f>IF(VLOOKUP(A467,'Aux - pivots1'!$A:$E,3,0)=0, "",VLOOKUP(A467,'Aux - pivots1'!$A:$E,3,0))</f>
        <v/>
      </c>
      <c r="N467" s="152" t="str">
        <f>IF(VLOOKUP(A467,'Aux - pivots1'!$A:$E,4,0)=0, "",VLOOKUP(A467,'Aux - pivots1'!$A:$E,4,0))</f>
        <v/>
      </c>
      <c r="O467" s="152" t="str">
        <f>IF(VLOOKUP(A467,'Aux - pivots1'!$A:$E,5,0)=0, "",VLOOKUP(A467,'Aux - pivots1'!$A:$E,5,0))</f>
        <v/>
      </c>
      <c r="P467" s="203"/>
      <c r="Q467" s="203"/>
      <c r="R467" s="203"/>
      <c r="S467" s="380"/>
      <c r="T467" s="380"/>
      <c r="U467" s="380" t="s">
        <v>2330</v>
      </c>
      <c r="V467" s="327"/>
    </row>
    <row r="468" spans="1:22" ht="16.399999999999999" hidden="1" customHeight="1">
      <c r="A468" s="29" t="str">
        <f t="shared" si="7"/>
        <v>modesg_out_empr_info_nfince_capex_own_prfrmnce_algnd</v>
      </c>
      <c r="B468" s="141" t="s">
        <v>26</v>
      </c>
      <c r="C468" s="137" t="s">
        <v>310</v>
      </c>
      <c r="D468" s="133" t="s">
        <v>40</v>
      </c>
      <c r="E468" s="134" t="s">
        <v>325</v>
      </c>
      <c r="F468" s="133" t="s">
        <v>278</v>
      </c>
      <c r="G468" s="135" t="str">
        <f>VLOOKUP(A468,Plano_V3!$A$26:$G$764,7,0)</f>
        <v>1. Concluído</v>
      </c>
      <c r="H468" s="135" t="s">
        <v>1846</v>
      </c>
      <c r="I468" s="485"/>
      <c r="J468" s="376" t="s">
        <v>2250</v>
      </c>
      <c r="K468" s="367" t="s">
        <v>2314</v>
      </c>
      <c r="L468" s="152"/>
      <c r="M468" s="152" t="str">
        <f>IF(VLOOKUP(A468,'Aux - pivots1'!$A:$E,3,0)=0, "",VLOOKUP(A468,'Aux - pivots1'!$A:$E,3,0))</f>
        <v/>
      </c>
      <c r="N468" s="152" t="str">
        <f>IF(VLOOKUP(A468,'Aux - pivots1'!$A:$E,4,0)=0, "",VLOOKUP(A468,'Aux - pivots1'!$A:$E,4,0))</f>
        <v/>
      </c>
      <c r="O468" s="152" t="str">
        <f>IF(VLOOKUP(A468,'Aux - pivots1'!$A:$E,5,0)=0, "",VLOOKUP(A468,'Aux - pivots1'!$A:$E,5,0))</f>
        <v/>
      </c>
      <c r="P468" s="152"/>
      <c r="Q468" s="152"/>
      <c r="R468" s="152"/>
      <c r="S468" s="380"/>
      <c r="T468" s="380"/>
      <c r="U468" s="380" t="s">
        <v>2330</v>
      </c>
      <c r="V468" s="152"/>
    </row>
    <row r="469" spans="1:22" ht="16.399999999999999" hidden="1" customHeight="1">
      <c r="A469" s="29" t="str">
        <f t="shared" si="7"/>
        <v>modesg_out_empr_info_nfincod_nace_esg</v>
      </c>
      <c r="B469" s="141" t="s">
        <v>26</v>
      </c>
      <c r="C469" s="137" t="s">
        <v>310</v>
      </c>
      <c r="D469" s="133" t="s">
        <v>40</v>
      </c>
      <c r="E469" s="134" t="s">
        <v>325</v>
      </c>
      <c r="F469" s="211" t="s">
        <v>281</v>
      </c>
      <c r="G469" s="212" t="str">
        <f>VLOOKUP(A469,Plano_V3!$A$26:$G$764,7,0)</f>
        <v xml:space="preserve">6. Em implementação </v>
      </c>
      <c r="H469" s="135" t="s">
        <v>2328</v>
      </c>
      <c r="I469" s="485"/>
      <c r="J469" s="376" t="s">
        <v>2250</v>
      </c>
      <c r="K469" s="367" t="s">
        <v>2363</v>
      </c>
      <c r="L469" s="376"/>
      <c r="M469" s="152" t="str">
        <f>IF(VLOOKUP(A440,'Aux - pivots1'!$A:$E,3,0)=0, "",VLOOKUP(A440,'Aux - pivots1'!$A:$E,3,0))</f>
        <v/>
      </c>
      <c r="N469" s="152" t="str">
        <f>IF(VLOOKUP(A440,'Aux - pivots1'!$A:$E,4,0)=0, "",VLOOKUP(A440,'Aux - pivots1'!$A:$E,4,0))</f>
        <v/>
      </c>
      <c r="O469" s="152" t="str">
        <f>IF(VLOOKUP(A440,'Aux - pivots1'!$A:$E,5,0)=0, "",VLOOKUP(A440,'Aux - pivots1'!$A:$E,5,0))</f>
        <v/>
      </c>
      <c r="P469" s="203"/>
      <c r="Q469" s="203"/>
      <c r="R469" s="203"/>
      <c r="S469" s="328"/>
      <c r="T469" s="328"/>
      <c r="U469" s="380" t="s">
        <v>2329</v>
      </c>
      <c r="V469" s="327" t="s">
        <v>1862</v>
      </c>
    </row>
    <row r="470" spans="1:22" ht="16.399999999999999" hidden="1" customHeight="1">
      <c r="A470" s="29" t="str">
        <f t="shared" si="7"/>
        <v>modesg_out_empr_info_nfinflg_emprs_excl_paris</v>
      </c>
      <c r="B470" s="141" t="s">
        <v>26</v>
      </c>
      <c r="C470" s="137" t="s">
        <v>310</v>
      </c>
      <c r="D470" s="133" t="s">
        <v>40</v>
      </c>
      <c r="E470" s="134" t="s">
        <v>325</v>
      </c>
      <c r="F470" s="133" t="s">
        <v>327</v>
      </c>
      <c r="G470" s="135" t="str">
        <f>VLOOKUP(A470,Plano_V3!$A$26:$G$764,7,0)</f>
        <v>1. Concluído</v>
      </c>
      <c r="H470" s="135" t="s">
        <v>612</v>
      </c>
      <c r="I470" s="485"/>
      <c r="J470" s="153"/>
      <c r="K470" s="153"/>
      <c r="L470" s="153"/>
      <c r="M470" s="152" t="str">
        <f>IF(VLOOKUP(A441,'Aux - pivots1'!$A:$E,3,0)=0, "",VLOOKUP(A441,'Aux - pivots1'!$A:$E,3,0))</f>
        <v/>
      </c>
      <c r="N470" s="152" t="str">
        <f>IF(VLOOKUP(A441,'Aux - pivots1'!$A:$E,4,0)=0, "",VLOOKUP(A441,'Aux - pivots1'!$A:$E,4,0))</f>
        <v/>
      </c>
      <c r="O470" s="152" t="str">
        <f>IF(VLOOKUP(A441,'Aux - pivots1'!$A:$E,5,0)=0, "",VLOOKUP(A441,'Aux - pivots1'!$A:$E,5,0))</f>
        <v/>
      </c>
      <c r="P470" s="203"/>
      <c r="Q470" s="203"/>
      <c r="R470" s="203"/>
      <c r="S470" s="328"/>
      <c r="T470" s="328"/>
      <c r="U470" s="380" t="s">
        <v>2329</v>
      </c>
      <c r="V470" s="327"/>
    </row>
    <row r="471" spans="1:22" ht="16.399999999999999" hidden="1" customHeight="1">
      <c r="A471" s="29" t="str">
        <f t="shared" si="7"/>
        <v>modesg_out_empr_info_nfinflg_nfrd</v>
      </c>
      <c r="B471" s="141" t="s">
        <v>26</v>
      </c>
      <c r="C471" s="137" t="s">
        <v>310</v>
      </c>
      <c r="D471" s="133" t="s">
        <v>40</v>
      </c>
      <c r="E471" s="134" t="s">
        <v>325</v>
      </c>
      <c r="F471" s="133" t="s">
        <v>244</v>
      </c>
      <c r="G471" s="135" t="str">
        <f>VLOOKUP(A471,Plano_V3!$A$26:$G$764,7,0)</f>
        <v>1. Concluído</v>
      </c>
      <c r="H471" s="135" t="s">
        <v>612</v>
      </c>
      <c r="I471" s="485"/>
      <c r="J471" s="153"/>
      <c r="K471" s="153"/>
      <c r="L471" s="153"/>
      <c r="M471" s="152" t="str">
        <f>IF(VLOOKUP(A442,'Aux - pivots1'!$A:$E,3,0)=0, "",VLOOKUP(A442,'Aux - pivots1'!$A:$E,3,0))</f>
        <v/>
      </c>
      <c r="N471" s="152" t="str">
        <f>IF(VLOOKUP(A442,'Aux - pivots1'!$A:$E,4,0)=0, "",VLOOKUP(A442,'Aux - pivots1'!$A:$E,4,0))</f>
        <v/>
      </c>
      <c r="O471" s="152" t="str">
        <f>IF(VLOOKUP(A442,'Aux - pivots1'!$A:$E,5,0)=0, "",VLOOKUP(A442,'Aux - pivots1'!$A:$E,5,0))</f>
        <v/>
      </c>
      <c r="P471" s="203"/>
      <c r="Q471" s="203"/>
      <c r="R471" s="203"/>
      <c r="S471" s="328"/>
      <c r="T471" s="328"/>
      <c r="U471" s="380" t="s">
        <v>2329</v>
      </c>
      <c r="V471" s="327"/>
    </row>
    <row r="472" spans="1:22" ht="16.399999999999999" hidden="1" customHeight="1">
      <c r="A472" s="29" t="str">
        <f t="shared" si="7"/>
        <v>modesg_out_empr_info_nfinflg_rsc_fsc_agd</v>
      </c>
      <c r="B472" s="141" t="s">
        <v>26</v>
      </c>
      <c r="C472" s="137" t="s">
        <v>310</v>
      </c>
      <c r="D472" s="133" t="s">
        <v>40</v>
      </c>
      <c r="E472" s="134" t="s">
        <v>325</v>
      </c>
      <c r="F472" s="133" t="s">
        <v>282</v>
      </c>
      <c r="G472" s="135" t="str">
        <f>VLOOKUP(A472,Plano_V3!$A$26:$G$764,7,0)</f>
        <v xml:space="preserve">6. Em implementação </v>
      </c>
      <c r="H472" s="135" t="s">
        <v>2328</v>
      </c>
      <c r="I472" s="485"/>
      <c r="J472" s="376" t="s">
        <v>2314</v>
      </c>
      <c r="K472" s="367" t="s">
        <v>2363</v>
      </c>
      <c r="L472" s="376"/>
      <c r="M472" s="152" t="str">
        <f>IF(VLOOKUP(A443,'Aux - pivots1'!$A:$E,3,0)=0, "",VLOOKUP(A443,'Aux - pivots1'!$A:$E,3,0))</f>
        <v/>
      </c>
      <c r="N472" s="152" t="str">
        <f>IF(VLOOKUP(A443,'Aux - pivots1'!$A:$E,4,0)=0, "",VLOOKUP(A443,'Aux - pivots1'!$A:$E,4,0))</f>
        <v/>
      </c>
      <c r="O472" s="152" t="str">
        <f>IF(VLOOKUP(A443,'Aux - pivots1'!$A:$E,5,0)=0, "",VLOOKUP(A443,'Aux - pivots1'!$A:$E,5,0))</f>
        <v/>
      </c>
      <c r="P472" s="203"/>
      <c r="Q472" s="203"/>
      <c r="R472" s="152" t="s">
        <v>2321</v>
      </c>
      <c r="S472" s="328"/>
      <c r="T472" s="328"/>
      <c r="U472" s="380" t="s">
        <v>2371</v>
      </c>
      <c r="V472" s="327" t="s">
        <v>1863</v>
      </c>
    </row>
    <row r="473" spans="1:22" ht="16.399999999999999" hidden="1" customHeight="1">
      <c r="A473" s="29" t="str">
        <f t="shared" si="7"/>
        <v>modesg_out_empr_info_nfinflg_rsc_fsc_crnc</v>
      </c>
      <c r="B473" s="141" t="s">
        <v>26</v>
      </c>
      <c r="C473" s="137" t="s">
        <v>310</v>
      </c>
      <c r="D473" s="133" t="s">
        <v>40</v>
      </c>
      <c r="E473" s="134" t="s">
        <v>325</v>
      </c>
      <c r="F473" s="133" t="s">
        <v>283</v>
      </c>
      <c r="G473" s="135" t="str">
        <f>VLOOKUP(A473,Plano_V3!$A$26:$G$764,7,0)</f>
        <v xml:space="preserve">6. Em implementação </v>
      </c>
      <c r="H473" s="135" t="s">
        <v>2328</v>
      </c>
      <c r="I473" s="485"/>
      <c r="J473" s="376" t="s">
        <v>2314</v>
      </c>
      <c r="K473" s="367" t="s">
        <v>2363</v>
      </c>
      <c r="L473" s="376"/>
      <c r="M473" s="152" t="str">
        <f>IF(VLOOKUP(A444,'Aux - pivots1'!$A:$E,3,0)=0, "",VLOOKUP(A444,'Aux - pivots1'!$A:$E,3,0))</f>
        <v/>
      </c>
      <c r="N473" s="152" t="str">
        <f>IF(VLOOKUP(A444,'Aux - pivots1'!$A:$E,4,0)=0, "",VLOOKUP(A444,'Aux - pivots1'!$A:$E,4,0))</f>
        <v/>
      </c>
      <c r="O473" s="152" t="str">
        <f>IF(VLOOKUP(A444,'Aux - pivots1'!$A:$E,5,0)=0, "",VLOOKUP(A444,'Aux - pivots1'!$A:$E,5,0))</f>
        <v/>
      </c>
      <c r="P473" s="203"/>
      <c r="Q473" s="203"/>
      <c r="R473" s="152" t="s">
        <v>2321</v>
      </c>
      <c r="S473" s="328"/>
      <c r="T473" s="328"/>
      <c r="U473" s="380" t="s">
        <v>2371</v>
      </c>
      <c r="V473" s="327" t="s">
        <v>1863</v>
      </c>
    </row>
    <row r="474" spans="1:22" ht="16.399999999999999" hidden="1" customHeight="1">
      <c r="A474" s="29" t="str">
        <f t="shared" si="7"/>
        <v>modesg_out_empr_info_nfinorigem_alinhamentos</v>
      </c>
      <c r="B474" s="141" t="s">
        <v>26</v>
      </c>
      <c r="C474" s="137" t="s">
        <v>310</v>
      </c>
      <c r="D474" s="133" t="s">
        <v>40</v>
      </c>
      <c r="E474" s="134" t="s">
        <v>325</v>
      </c>
      <c r="F474" s="133" t="s">
        <v>328</v>
      </c>
      <c r="G474" s="135" t="str">
        <f>VLOOKUP(A474,Plano_V3!$A$26:$G$764,7,0)</f>
        <v>1. Concluído</v>
      </c>
      <c r="H474" s="135" t="s">
        <v>612</v>
      </c>
      <c r="I474" s="485"/>
      <c r="J474" s="153"/>
      <c r="K474" s="153"/>
      <c r="L474" s="153"/>
      <c r="M474" s="152" t="str">
        <f>IF(VLOOKUP(A445,'Aux - pivots1'!$A:$E,3,0)=0, "",VLOOKUP(A445,'Aux - pivots1'!$A:$E,3,0))</f>
        <v/>
      </c>
      <c r="N474" s="152" t="str">
        <f>IF(VLOOKUP(A445,'Aux - pivots1'!$A:$E,4,0)=0, "",VLOOKUP(A445,'Aux - pivots1'!$A:$E,4,0))</f>
        <v/>
      </c>
      <c r="O474" s="152" t="str">
        <f>IF(VLOOKUP(A445,'Aux - pivots1'!$A:$E,5,0)=0, "",VLOOKUP(A445,'Aux - pivots1'!$A:$E,5,0))</f>
        <v/>
      </c>
      <c r="P474" s="203"/>
      <c r="Q474" s="203"/>
      <c r="R474" s="203"/>
      <c r="S474" s="328"/>
      <c r="T474" s="328"/>
      <c r="U474" s="380" t="s">
        <v>2329</v>
      </c>
      <c r="V474" s="327"/>
    </row>
    <row r="475" spans="1:22" ht="16.399999999999999" hidden="1" customHeight="1">
      <c r="A475" s="29" t="str">
        <f t="shared" si="7"/>
        <v>modesg_out_empr_info_nfinorigem_flg_emprs_excl_paris</v>
      </c>
      <c r="B475" s="141" t="s">
        <v>26</v>
      </c>
      <c r="C475" s="137" t="s">
        <v>310</v>
      </c>
      <c r="D475" s="133" t="s">
        <v>40</v>
      </c>
      <c r="E475" s="134" t="s">
        <v>325</v>
      </c>
      <c r="F475" s="133" t="s">
        <v>329</v>
      </c>
      <c r="G475" s="135" t="str">
        <f>VLOOKUP(A475,Plano_V3!$A$26:$G$764,7,0)</f>
        <v>1. Concluído</v>
      </c>
      <c r="H475" s="135" t="s">
        <v>612</v>
      </c>
      <c r="I475" s="485"/>
      <c r="J475" s="153"/>
      <c r="K475" s="153"/>
      <c r="L475" s="153"/>
      <c r="M475" s="152" t="str">
        <f>IF(VLOOKUP(A446,'Aux - pivots1'!$A:$E,3,0)=0, "",VLOOKUP(A446,'Aux - pivots1'!$A:$E,3,0))</f>
        <v/>
      </c>
      <c r="N475" s="152" t="str">
        <f>IF(VLOOKUP(A446,'Aux - pivots1'!$A:$E,4,0)=0, "",VLOOKUP(A446,'Aux - pivots1'!$A:$E,4,0))</f>
        <v/>
      </c>
      <c r="O475" s="152" t="str">
        <f>IF(VLOOKUP(A446,'Aux - pivots1'!$A:$E,5,0)=0, "",VLOOKUP(A446,'Aux - pivots1'!$A:$E,5,0))</f>
        <v/>
      </c>
      <c r="P475" s="203"/>
      <c r="Q475" s="203"/>
      <c r="R475" s="203"/>
      <c r="S475" s="328"/>
      <c r="T475" s="328"/>
      <c r="U475" s="380" t="s">
        <v>2329</v>
      </c>
      <c r="V475" s="327"/>
    </row>
    <row r="476" spans="1:22" ht="16.399999999999999" hidden="1" customHeight="1">
      <c r="A476" s="29" t="str">
        <f t="shared" si="7"/>
        <v>modesg_out_empr_info_nfinorigem_flg_nfrd</v>
      </c>
      <c r="B476" s="141" t="s">
        <v>26</v>
      </c>
      <c r="C476" s="137" t="s">
        <v>310</v>
      </c>
      <c r="D476" s="133" t="s">
        <v>40</v>
      </c>
      <c r="E476" s="134" t="s">
        <v>325</v>
      </c>
      <c r="F476" s="133" t="s">
        <v>330</v>
      </c>
      <c r="G476" s="135" t="str">
        <f>VLOOKUP(A476,Plano_V3!$A$26:$G$764,7,0)</f>
        <v>1. Concluído</v>
      </c>
      <c r="H476" s="135" t="s">
        <v>612</v>
      </c>
      <c r="I476" s="485"/>
      <c r="J476" s="153"/>
      <c r="K476" s="153"/>
      <c r="L476" s="153"/>
      <c r="M476" s="152" t="str">
        <f>IF(VLOOKUP(A447,'Aux - pivots1'!$A:$E,3,0)=0, "",VLOOKUP(A447,'Aux - pivots1'!$A:$E,3,0))</f>
        <v/>
      </c>
      <c r="N476" s="152" t="str">
        <f>IF(VLOOKUP(A447,'Aux - pivots1'!$A:$E,4,0)=0, "",VLOOKUP(A447,'Aux - pivots1'!$A:$E,4,0))</f>
        <v/>
      </c>
      <c r="O476" s="152" t="str">
        <f>IF(VLOOKUP(A447,'Aux - pivots1'!$A:$E,5,0)=0, "",VLOOKUP(A447,'Aux - pivots1'!$A:$E,5,0))</f>
        <v/>
      </c>
      <c r="P476" s="203"/>
      <c r="Q476" s="203"/>
      <c r="R476" s="203"/>
      <c r="S476" s="328"/>
      <c r="T476" s="328"/>
      <c r="U476" s="380" t="s">
        <v>2329</v>
      </c>
      <c r="V476" s="327"/>
    </row>
    <row r="477" spans="1:22" ht="16.399999999999999" hidden="1" customHeight="1">
      <c r="A477" s="29" t="str">
        <f t="shared" si="7"/>
        <v>modesg_out_empr_info_nfinorigem_flg_rsc_fsc_agd</v>
      </c>
      <c r="B477" s="141" t="s">
        <v>26</v>
      </c>
      <c r="C477" s="137" t="s">
        <v>310</v>
      </c>
      <c r="D477" s="133" t="s">
        <v>40</v>
      </c>
      <c r="E477" s="134" t="s">
        <v>325</v>
      </c>
      <c r="F477" s="133" t="s">
        <v>317</v>
      </c>
      <c r="G477" s="135" t="str">
        <f>VLOOKUP(A477,Plano_V3!$A$26:$G$764,7,0)</f>
        <v xml:space="preserve">6. Em implementação </v>
      </c>
      <c r="H477" s="135" t="s">
        <v>2328</v>
      </c>
      <c r="I477" s="485"/>
      <c r="J477" s="376" t="s">
        <v>2314</v>
      </c>
      <c r="K477" s="367" t="s">
        <v>2363</v>
      </c>
      <c r="L477" s="376"/>
      <c r="M477" s="152" t="str">
        <f>IF(VLOOKUP(A448,'Aux - pivots1'!$A:$E,3,0)=0, "",VLOOKUP(A448,'Aux - pivots1'!$A:$E,3,0))</f>
        <v/>
      </c>
      <c r="N477" s="152" t="str">
        <f>IF(VLOOKUP(A448,'Aux - pivots1'!$A:$E,4,0)=0, "",VLOOKUP(A448,'Aux - pivots1'!$A:$E,4,0))</f>
        <v/>
      </c>
      <c r="O477" s="152" t="str">
        <f>IF(VLOOKUP(A448,'Aux - pivots1'!$A:$E,5,0)=0, "",VLOOKUP(A448,'Aux - pivots1'!$A:$E,5,0))</f>
        <v/>
      </c>
      <c r="P477" s="203"/>
      <c r="Q477" s="203"/>
      <c r="R477" s="152" t="s">
        <v>2321</v>
      </c>
      <c r="S477" s="328"/>
      <c r="T477" s="328"/>
      <c r="U477" s="380" t="s">
        <v>2371</v>
      </c>
      <c r="V477" s="327" t="s">
        <v>1863</v>
      </c>
    </row>
    <row r="478" spans="1:22" ht="16.399999999999999" hidden="1" customHeight="1">
      <c r="A478" s="29" t="str">
        <f t="shared" si="7"/>
        <v>modesg_out_empr_info_nfinorigem_flg_rsc_fsc_crnc</v>
      </c>
      <c r="B478" s="141" t="s">
        <v>26</v>
      </c>
      <c r="C478" s="137" t="s">
        <v>310</v>
      </c>
      <c r="D478" s="133" t="s">
        <v>40</v>
      </c>
      <c r="E478" s="134" t="s">
        <v>325</v>
      </c>
      <c r="F478" s="133" t="s">
        <v>318</v>
      </c>
      <c r="G478" s="135" t="str">
        <f>VLOOKUP(A478,Plano_V3!$A$26:$G$764,7,0)</f>
        <v xml:space="preserve">6. Em implementação </v>
      </c>
      <c r="H478" s="135" t="s">
        <v>2328</v>
      </c>
      <c r="I478" s="485"/>
      <c r="J478" s="376" t="s">
        <v>2314</v>
      </c>
      <c r="K478" s="367" t="s">
        <v>2363</v>
      </c>
      <c r="L478" s="376"/>
      <c r="M478" s="152" t="str">
        <f>IF(VLOOKUP(A469,'Aux - pivots1'!$A:$E,3,0)=0, "",VLOOKUP(A469,'Aux - pivots1'!$A:$E,3,0))</f>
        <v/>
      </c>
      <c r="N478" s="152" t="str">
        <f>IF(VLOOKUP(A469,'Aux - pivots1'!$A:$E,4,0)=0, "",VLOOKUP(A469,'Aux - pivots1'!$A:$E,4,0))</f>
        <v/>
      </c>
      <c r="O478" s="152" t="str">
        <f>IF(VLOOKUP(A469,'Aux - pivots1'!$A:$E,5,0)=0, "",VLOOKUP(A469,'Aux - pivots1'!$A:$E,5,0))</f>
        <v/>
      </c>
      <c r="P478" s="203"/>
      <c r="Q478" s="203"/>
      <c r="R478" s="152" t="s">
        <v>2321</v>
      </c>
      <c r="S478" s="328"/>
      <c r="T478" s="328"/>
      <c r="U478" s="380" t="s">
        <v>2371</v>
      </c>
      <c r="V478" s="327" t="s">
        <v>1863</v>
      </c>
    </row>
    <row r="479" spans="1:22" ht="16.399999999999999" hidden="1" customHeight="1">
      <c r="A479" s="29" t="str">
        <f t="shared" si="7"/>
        <v>modesg_out_empr_info_nfinorigem_scp1_emss</v>
      </c>
      <c r="B479" s="141" t="s">
        <v>26</v>
      </c>
      <c r="C479" s="137" t="s">
        <v>310</v>
      </c>
      <c r="D479" s="133" t="s">
        <v>40</v>
      </c>
      <c r="E479" s="134" t="s">
        <v>325</v>
      </c>
      <c r="F479" s="133" t="s">
        <v>319</v>
      </c>
      <c r="G479" s="135" t="str">
        <f>VLOOKUP(A479,Plano_V3!$A$26:$G$764,7,0)</f>
        <v>2.1 Em Teste</v>
      </c>
      <c r="H479" s="135" t="s">
        <v>1846</v>
      </c>
      <c r="I479" s="485"/>
      <c r="J479" s="153"/>
      <c r="K479" s="153" t="s">
        <v>2363</v>
      </c>
      <c r="L479" s="153"/>
      <c r="M479" s="152" t="str">
        <f>IF(VLOOKUP(A470,'Aux - pivots1'!$A:$E,3,0)=0, "",VLOOKUP(A470,'Aux - pivots1'!$A:$E,3,0))</f>
        <v/>
      </c>
      <c r="N479" s="152" t="str">
        <f>IF(VLOOKUP(A470,'Aux - pivots1'!$A:$E,4,0)=0, "",VLOOKUP(A470,'Aux - pivots1'!$A:$E,4,0))</f>
        <v/>
      </c>
      <c r="O479" s="152" t="str">
        <f>IF(VLOOKUP(A470,'Aux - pivots1'!$A:$E,5,0)=0, "",VLOOKUP(A470,'Aux - pivots1'!$A:$E,5,0))</f>
        <v/>
      </c>
      <c r="P479" s="203"/>
      <c r="Q479" s="203"/>
      <c r="R479" s="203"/>
      <c r="S479" s="328"/>
      <c r="T479" s="328"/>
      <c r="U479" s="380" t="s">
        <v>2329</v>
      </c>
      <c r="V479" s="327" t="s">
        <v>1863</v>
      </c>
    </row>
    <row r="480" spans="1:22" ht="16.399999999999999" hidden="1" customHeight="1">
      <c r="A480" s="29" t="str">
        <f t="shared" si="7"/>
        <v>modesg_out_empr_info_nfinorigem_scp2_emss</v>
      </c>
      <c r="B480" s="141" t="s">
        <v>26</v>
      </c>
      <c r="C480" s="137" t="s">
        <v>310</v>
      </c>
      <c r="D480" s="133" t="s">
        <v>40</v>
      </c>
      <c r="E480" s="134" t="s">
        <v>325</v>
      </c>
      <c r="F480" s="133" t="s">
        <v>320</v>
      </c>
      <c r="G480" s="135" t="str">
        <f>VLOOKUP(A480,Plano_V3!$A$26:$G$764,7,0)</f>
        <v>2.1 Em Teste</v>
      </c>
      <c r="H480" s="135" t="s">
        <v>1846</v>
      </c>
      <c r="I480" s="485"/>
      <c r="J480" s="153"/>
      <c r="K480" s="153" t="s">
        <v>2363</v>
      </c>
      <c r="L480" s="153"/>
      <c r="M480" s="152" t="str">
        <f>IF(VLOOKUP(A471,'Aux - pivots1'!$A:$E,3,0)=0, "",VLOOKUP(A471,'Aux - pivots1'!$A:$E,3,0))</f>
        <v/>
      </c>
      <c r="N480" s="152" t="str">
        <f>IF(VLOOKUP(A471,'Aux - pivots1'!$A:$E,4,0)=0, "",VLOOKUP(A471,'Aux - pivots1'!$A:$E,4,0))</f>
        <v/>
      </c>
      <c r="O480" s="152" t="str">
        <f>IF(VLOOKUP(A471,'Aux - pivots1'!$A:$E,5,0)=0, "",VLOOKUP(A471,'Aux - pivots1'!$A:$E,5,0))</f>
        <v/>
      </c>
      <c r="P480" s="203"/>
      <c r="Q480" s="203"/>
      <c r="R480" s="203"/>
      <c r="S480" s="328"/>
      <c r="T480" s="328"/>
      <c r="U480" s="380" t="s">
        <v>2329</v>
      </c>
      <c r="V480" s="327" t="s">
        <v>1863</v>
      </c>
    </row>
    <row r="481" spans="1:22" ht="16.399999999999999" hidden="1" customHeight="1">
      <c r="A481" s="29" t="str">
        <f t="shared" si="7"/>
        <v>modesg_out_empr_info_nfinorigem_scp3_emss</v>
      </c>
      <c r="B481" s="141" t="s">
        <v>26</v>
      </c>
      <c r="C481" s="137" t="s">
        <v>310</v>
      </c>
      <c r="D481" s="133" t="s">
        <v>40</v>
      </c>
      <c r="E481" s="134" t="s">
        <v>325</v>
      </c>
      <c r="F481" s="133" t="s">
        <v>321</v>
      </c>
      <c r="G481" s="135" t="str">
        <f>VLOOKUP(A481,Plano_V3!$A$26:$G$764,7,0)</f>
        <v>2.1 Em Teste</v>
      </c>
      <c r="H481" s="135" t="s">
        <v>1846</v>
      </c>
      <c r="I481" s="485"/>
      <c r="J481" s="153"/>
      <c r="K481" s="153" t="s">
        <v>2363</v>
      </c>
      <c r="L481" s="153"/>
      <c r="M481" s="152" t="str">
        <f>IF(VLOOKUP(A472,'Aux - pivots1'!$A:$E,3,0)=0, "",VLOOKUP(A472,'Aux - pivots1'!$A:$E,3,0))</f>
        <v/>
      </c>
      <c r="N481" s="152" t="str">
        <f>IF(VLOOKUP(A472,'Aux - pivots1'!$A:$E,4,0)=0, "",VLOOKUP(A472,'Aux - pivots1'!$A:$E,4,0))</f>
        <v/>
      </c>
      <c r="O481" s="152" t="str">
        <f>IF(VLOOKUP(A472,'Aux - pivots1'!$A:$E,5,0)=0, "",VLOOKUP(A472,'Aux - pivots1'!$A:$E,5,0))</f>
        <v/>
      </c>
      <c r="P481" s="203"/>
      <c r="Q481" s="203"/>
      <c r="R481" s="203"/>
      <c r="S481" s="328"/>
      <c r="T481" s="328"/>
      <c r="U481" s="380" t="s">
        <v>2329</v>
      </c>
      <c r="V481" s="327" t="s">
        <v>1863</v>
      </c>
    </row>
    <row r="482" spans="1:22" ht="16.399999999999999" hidden="1" customHeight="1">
      <c r="A482" s="29" t="str">
        <f t="shared" si="7"/>
        <v>modesg_out_empr_info_nfinref_date</v>
      </c>
      <c r="B482" s="141" t="s">
        <v>26</v>
      </c>
      <c r="C482" s="137" t="s">
        <v>310</v>
      </c>
      <c r="D482" s="133" t="s">
        <v>40</v>
      </c>
      <c r="E482" s="134" t="s">
        <v>325</v>
      </c>
      <c r="F482" s="133" t="s">
        <v>208</v>
      </c>
      <c r="G482" s="135" t="str">
        <f>VLOOKUP(A482,Plano_V3!$A$26:$G$764,7,0)</f>
        <v>1. Concluído</v>
      </c>
      <c r="H482" s="135" t="s">
        <v>612</v>
      </c>
      <c r="I482" s="485"/>
      <c r="J482" s="153"/>
      <c r="K482" s="153"/>
      <c r="L482" s="153"/>
      <c r="M482" s="152" t="str">
        <f>IF(VLOOKUP(A473,'Aux - pivots1'!$A:$E,3,0)=0, "",VLOOKUP(A473,'Aux - pivots1'!$A:$E,3,0))</f>
        <v/>
      </c>
      <c r="N482" s="152" t="str">
        <f>IF(VLOOKUP(A473,'Aux - pivots1'!$A:$E,4,0)=0, "",VLOOKUP(A473,'Aux - pivots1'!$A:$E,4,0))</f>
        <v/>
      </c>
      <c r="O482" s="152" t="str">
        <f>IF(VLOOKUP(A473,'Aux - pivots1'!$A:$E,5,0)=0, "",VLOOKUP(A473,'Aux - pivots1'!$A:$E,5,0))</f>
        <v/>
      </c>
      <c r="P482" s="203"/>
      <c r="Q482" s="203"/>
      <c r="R482" s="203"/>
      <c r="S482" s="328"/>
      <c r="T482" s="328"/>
      <c r="U482" s="380" t="s">
        <v>2329</v>
      </c>
      <c r="V482" s="327"/>
    </row>
    <row r="483" spans="1:22" ht="16.399999999999999" hidden="1" customHeight="1">
      <c r="A483" s="29" t="str">
        <f t="shared" si="7"/>
        <v>modesg_out_empr_info_nfinscp1_emss</v>
      </c>
      <c r="B483" s="141" t="s">
        <v>26</v>
      </c>
      <c r="C483" s="137" t="s">
        <v>310</v>
      </c>
      <c r="D483" s="133" t="s">
        <v>40</v>
      </c>
      <c r="E483" s="134" t="s">
        <v>325</v>
      </c>
      <c r="F483" s="133" t="s">
        <v>285</v>
      </c>
      <c r="G483" s="135" t="str">
        <f>VLOOKUP(A483,Plano_V3!$A$26:$G$764,7,0)</f>
        <v>2.1 Em Teste</v>
      </c>
      <c r="H483" s="135" t="s">
        <v>1846</v>
      </c>
      <c r="I483" s="485"/>
      <c r="J483" s="153"/>
      <c r="K483" s="153" t="s">
        <v>2363</v>
      </c>
      <c r="L483" s="153"/>
      <c r="M483" s="152" t="str">
        <f>IF(VLOOKUP(A474,'Aux - pivots1'!$A:$E,3,0)=0, "",VLOOKUP(A474,'Aux - pivots1'!$A:$E,3,0))</f>
        <v/>
      </c>
      <c r="N483" s="152" t="str">
        <f>IF(VLOOKUP(A474,'Aux - pivots1'!$A:$E,4,0)=0, "",VLOOKUP(A474,'Aux - pivots1'!$A:$E,4,0))</f>
        <v/>
      </c>
      <c r="O483" s="152" t="str">
        <f>IF(VLOOKUP(A474,'Aux - pivots1'!$A:$E,5,0)=0, "",VLOOKUP(A474,'Aux - pivots1'!$A:$E,5,0))</f>
        <v/>
      </c>
      <c r="P483" s="203"/>
      <c r="Q483" s="203"/>
      <c r="R483" s="203"/>
      <c r="S483" s="328"/>
      <c r="T483" s="328"/>
      <c r="U483" s="380" t="s">
        <v>2329</v>
      </c>
      <c r="V483" s="327" t="s">
        <v>1863</v>
      </c>
    </row>
    <row r="484" spans="1:22" ht="16.399999999999999" hidden="1" customHeight="1">
      <c r="A484" s="29" t="str">
        <f t="shared" si="7"/>
        <v>modesg_out_empr_info_nfinscp2_emss</v>
      </c>
      <c r="B484" s="141" t="s">
        <v>26</v>
      </c>
      <c r="C484" s="137" t="s">
        <v>310</v>
      </c>
      <c r="D484" s="133" t="s">
        <v>40</v>
      </c>
      <c r="E484" s="134" t="s">
        <v>325</v>
      </c>
      <c r="F484" s="133" t="s">
        <v>286</v>
      </c>
      <c r="G484" s="135" t="str">
        <f>VLOOKUP(A484,Plano_V3!$A$26:$G$764,7,0)</f>
        <v>2.1 Em Teste</v>
      </c>
      <c r="H484" s="135" t="s">
        <v>1846</v>
      </c>
      <c r="I484" s="485"/>
      <c r="J484" s="153"/>
      <c r="K484" s="153" t="s">
        <v>2363</v>
      </c>
      <c r="L484" s="153"/>
      <c r="M484" s="152" t="str">
        <f>IF(VLOOKUP(A475,'Aux - pivots1'!$A:$E,3,0)=0, "",VLOOKUP(A475,'Aux - pivots1'!$A:$E,3,0))</f>
        <v/>
      </c>
      <c r="N484" s="152" t="str">
        <f>IF(VLOOKUP(A475,'Aux - pivots1'!$A:$E,4,0)=0, "",VLOOKUP(A475,'Aux - pivots1'!$A:$E,4,0))</f>
        <v/>
      </c>
      <c r="O484" s="152" t="str">
        <f>IF(VLOOKUP(A475,'Aux - pivots1'!$A:$E,5,0)=0, "",VLOOKUP(A475,'Aux - pivots1'!$A:$E,5,0))</f>
        <v/>
      </c>
      <c r="P484" s="203"/>
      <c r="Q484" s="203"/>
      <c r="R484" s="203"/>
      <c r="S484" s="328"/>
      <c r="T484" s="328"/>
      <c r="U484" s="380" t="s">
        <v>2329</v>
      </c>
      <c r="V484" s="327" t="s">
        <v>1863</v>
      </c>
    </row>
    <row r="485" spans="1:22" ht="16.399999999999999" hidden="1" customHeight="1">
      <c r="A485" s="29" t="str">
        <f t="shared" si="7"/>
        <v>modesg_out_empr_info_nfinscp3_emss</v>
      </c>
      <c r="B485" s="141" t="s">
        <v>26</v>
      </c>
      <c r="C485" s="137" t="s">
        <v>310</v>
      </c>
      <c r="D485" s="133" t="s">
        <v>40</v>
      </c>
      <c r="E485" s="134" t="s">
        <v>325</v>
      </c>
      <c r="F485" s="133" t="s">
        <v>287</v>
      </c>
      <c r="G485" s="135" t="str">
        <f>VLOOKUP(A485,Plano_V3!$A$26:$G$764,7,0)</f>
        <v>2.1 Em Teste</v>
      </c>
      <c r="H485" s="135" t="s">
        <v>1846</v>
      </c>
      <c r="I485" s="485"/>
      <c r="J485" s="153"/>
      <c r="K485" s="153" t="s">
        <v>2363</v>
      </c>
      <c r="L485" s="153"/>
      <c r="M485" s="152" t="str">
        <f>IF(VLOOKUP(A476,'Aux - pivots1'!$A:$E,3,0)=0, "",VLOOKUP(A476,'Aux - pivots1'!$A:$E,3,0))</f>
        <v/>
      </c>
      <c r="N485" s="152" t="str">
        <f>IF(VLOOKUP(A476,'Aux - pivots1'!$A:$E,4,0)=0, "",VLOOKUP(A476,'Aux - pivots1'!$A:$E,4,0))</f>
        <v/>
      </c>
      <c r="O485" s="152" t="str">
        <f>IF(VLOOKUP(A476,'Aux - pivots1'!$A:$E,5,0)=0, "",VLOOKUP(A476,'Aux - pivots1'!$A:$E,5,0))</f>
        <v/>
      </c>
      <c r="P485" s="203"/>
      <c r="Q485" s="203"/>
      <c r="R485" s="203"/>
      <c r="S485" s="328"/>
      <c r="T485" s="328"/>
      <c r="U485" s="380" t="s">
        <v>2329</v>
      </c>
      <c r="V485" s="327" t="s">
        <v>1863</v>
      </c>
    </row>
    <row r="486" spans="1:22" ht="16.399999999999999" hidden="1" customHeight="1">
      <c r="A486" s="29" t="str">
        <f t="shared" si="7"/>
        <v>modesg_out_empr_info_nfinzcliente</v>
      </c>
      <c r="B486" s="141" t="s">
        <v>26</v>
      </c>
      <c r="C486" s="137" t="s">
        <v>310</v>
      </c>
      <c r="D486" s="133" t="s">
        <v>40</v>
      </c>
      <c r="E486" s="134" t="s">
        <v>325</v>
      </c>
      <c r="F486" s="133" t="s">
        <v>209</v>
      </c>
      <c r="G486" s="135" t="str">
        <f>VLOOKUP(A486,Plano_V3!$A$26:$G$764,7,0)</f>
        <v>1. Concluído</v>
      </c>
      <c r="H486" s="135" t="s">
        <v>612</v>
      </c>
      <c r="I486" s="485"/>
      <c r="J486" s="153"/>
      <c r="K486" s="153"/>
      <c r="L486" s="153"/>
      <c r="M486" s="152" t="str">
        <f>IF(VLOOKUP(A477,'Aux - pivots1'!$A:$E,3,0)=0, "",VLOOKUP(A477,'Aux - pivots1'!$A:$E,3,0))</f>
        <v/>
      </c>
      <c r="N486" s="152" t="str">
        <f>IF(VLOOKUP(A477,'Aux - pivots1'!$A:$E,4,0)=0, "",VLOOKUP(A477,'Aux - pivots1'!$A:$E,4,0))</f>
        <v/>
      </c>
      <c r="O486" s="152" t="str">
        <f>IF(VLOOKUP(A477,'Aux - pivots1'!$A:$E,5,0)=0, "",VLOOKUP(A477,'Aux - pivots1'!$A:$E,5,0))</f>
        <v/>
      </c>
      <c r="P486" s="203"/>
      <c r="Q486" s="203"/>
      <c r="R486" s="203"/>
      <c r="S486" s="328"/>
      <c r="T486" s="328"/>
      <c r="U486" s="380" t="s">
        <v>2329</v>
      </c>
      <c r="V486" s="327"/>
    </row>
    <row r="487" spans="1:22" ht="16.399999999999999" hidden="1" customHeight="1">
      <c r="A487" s="29" t="str">
        <f t="shared" si="7"/>
        <v>modesg_out_emss_vclsn.a.</v>
      </c>
      <c r="B487" s="141" t="s">
        <v>26</v>
      </c>
      <c r="C487" s="137" t="s">
        <v>310</v>
      </c>
      <c r="D487" s="133" t="s">
        <v>36</v>
      </c>
      <c r="E487" s="134" t="s">
        <v>331</v>
      </c>
      <c r="F487" s="133" t="s">
        <v>38</v>
      </c>
      <c r="G487" s="135" t="str">
        <f>VLOOKUP(A487,Plano_V3!$A$26:$G$764,7,0)</f>
        <v>1. Concluído</v>
      </c>
      <c r="H487" s="135" t="s">
        <v>612</v>
      </c>
      <c r="I487" s="485"/>
      <c r="J487" s="142"/>
      <c r="K487" s="142"/>
      <c r="L487" s="142"/>
      <c r="M487" s="152" t="str">
        <f>IF(VLOOKUP(A478,'Aux - pivots1'!$A:$E,3,0)=0, "",VLOOKUP(A478,'Aux - pivots1'!$A:$E,3,0))</f>
        <v/>
      </c>
      <c r="N487" s="152" t="str">
        <f>IF(VLOOKUP(A478,'Aux - pivots1'!$A:$E,4,0)=0, "",VLOOKUP(A478,'Aux - pivots1'!$A:$E,4,0))</f>
        <v/>
      </c>
      <c r="O487" s="152" t="str">
        <f>IF(VLOOKUP(A478,'Aux - pivots1'!$A:$E,5,0)=0, "",VLOOKUP(A478,'Aux - pivots1'!$A:$E,5,0))</f>
        <v/>
      </c>
      <c r="P487" s="203"/>
      <c r="Q487" s="203"/>
      <c r="R487" s="203"/>
      <c r="S487" s="328"/>
      <c r="T487" s="328"/>
      <c r="U487" s="380" t="s">
        <v>2329</v>
      </c>
      <c r="V487" s="327"/>
    </row>
    <row r="488" spans="1:22" ht="16.399999999999999" hidden="1" customHeight="1">
      <c r="A488" s="29" t="str">
        <f t="shared" si="7"/>
        <v>modesg_out_emss_vclscempbem</v>
      </c>
      <c r="B488" s="141" t="s">
        <v>26</v>
      </c>
      <c r="C488" s="137" t="s">
        <v>310</v>
      </c>
      <c r="D488" s="133" t="s">
        <v>40</v>
      </c>
      <c r="E488" s="134" t="s">
        <v>331</v>
      </c>
      <c r="F488" s="133" t="s">
        <v>313</v>
      </c>
      <c r="G488" s="135" t="str">
        <f>VLOOKUP(A488,Plano_V3!$A$26:$G$764,7,0)</f>
        <v>1. Concluído</v>
      </c>
      <c r="H488" s="135" t="s">
        <v>612</v>
      </c>
      <c r="I488" s="485"/>
      <c r="J488" s="153"/>
      <c r="K488" s="153"/>
      <c r="L488" s="153"/>
      <c r="M488" s="152" t="str">
        <f>IF(VLOOKUP(A479,'Aux - pivots1'!$A:$E,3,0)=0, "",VLOOKUP(A479,'Aux - pivots1'!$A:$E,3,0))</f>
        <v/>
      </c>
      <c r="N488" s="152" t="str">
        <f>IF(VLOOKUP(A479,'Aux - pivots1'!$A:$E,4,0)=0, "",VLOOKUP(A479,'Aux - pivots1'!$A:$E,4,0))</f>
        <v/>
      </c>
      <c r="O488" s="152" t="str">
        <f>IF(VLOOKUP(A479,'Aux - pivots1'!$A:$E,5,0)=0, "",VLOOKUP(A479,'Aux - pivots1'!$A:$E,5,0))</f>
        <v/>
      </c>
      <c r="P488" s="203"/>
      <c r="Q488" s="203"/>
      <c r="R488" s="203"/>
      <c r="S488" s="328"/>
      <c r="T488" s="328"/>
      <c r="U488" s="380" t="s">
        <v>2329</v>
      </c>
      <c r="V488" s="327"/>
    </row>
    <row r="489" spans="1:22" ht="16.399999999999999" hidden="1" customHeight="1">
      <c r="A489" s="29" t="str">
        <f t="shared" si="7"/>
        <v>modesg_out_emss_vclsckbalbem</v>
      </c>
      <c r="B489" s="141" t="s">
        <v>26</v>
      </c>
      <c r="C489" s="137" t="s">
        <v>310</v>
      </c>
      <c r="D489" s="133" t="s">
        <v>40</v>
      </c>
      <c r="E489" s="134" t="s">
        <v>331</v>
      </c>
      <c r="F489" s="133" t="s">
        <v>314</v>
      </c>
      <c r="G489" s="135" t="str">
        <f>VLOOKUP(A489,Plano_V3!$A$26:$G$764,7,0)</f>
        <v>1. Concluído</v>
      </c>
      <c r="H489" s="135" t="s">
        <v>612</v>
      </c>
      <c r="I489" s="485"/>
      <c r="J489" s="153"/>
      <c r="K489" s="153"/>
      <c r="L489" s="153"/>
      <c r="M489" s="152" t="str">
        <f>IF(VLOOKUP(A480,'Aux - pivots1'!$A:$E,3,0)=0, "",VLOOKUP(A480,'Aux - pivots1'!$A:$E,3,0))</f>
        <v/>
      </c>
      <c r="N489" s="152" t="str">
        <f>IF(VLOOKUP(A480,'Aux - pivots1'!$A:$E,4,0)=0, "",VLOOKUP(A480,'Aux - pivots1'!$A:$E,4,0))</f>
        <v/>
      </c>
      <c r="O489" s="152" t="str">
        <f>IF(VLOOKUP(A480,'Aux - pivots1'!$A:$E,5,0)=0, "",VLOOKUP(A480,'Aux - pivots1'!$A:$E,5,0))</f>
        <v/>
      </c>
      <c r="P489" s="203"/>
      <c r="Q489" s="203"/>
      <c r="R489" s="203"/>
      <c r="S489" s="328"/>
      <c r="T489" s="328"/>
      <c r="U489" s="380" t="s">
        <v>2329</v>
      </c>
      <c r="V489" s="327"/>
    </row>
    <row r="490" spans="1:22" ht="16.399999999999999" hidden="1" customHeight="1">
      <c r="A490" s="29" t="str">
        <f t="shared" ref="A490:A552" si="8">E490&amp;F490</f>
        <v>modesg_out_emss_vclsckctabem</v>
      </c>
      <c r="B490" s="141" t="s">
        <v>26</v>
      </c>
      <c r="C490" s="137" t="s">
        <v>310</v>
      </c>
      <c r="D490" s="133" t="s">
        <v>40</v>
      </c>
      <c r="E490" s="134" t="s">
        <v>331</v>
      </c>
      <c r="F490" s="133" t="s">
        <v>315</v>
      </c>
      <c r="G490" s="135" t="str">
        <f>VLOOKUP(A490,Plano_V3!$A$26:$G$764,7,0)</f>
        <v>1. Concluído</v>
      </c>
      <c r="H490" s="135" t="s">
        <v>612</v>
      </c>
      <c r="I490" s="485"/>
      <c r="J490" s="153"/>
      <c r="K490" s="153"/>
      <c r="L490" s="153"/>
      <c r="M490" s="152" t="str">
        <f>IF(VLOOKUP(A481,'Aux - pivots1'!$A:$E,3,0)=0, "",VLOOKUP(A481,'Aux - pivots1'!$A:$E,3,0))</f>
        <v/>
      </c>
      <c r="N490" s="152" t="str">
        <f>IF(VLOOKUP(A481,'Aux - pivots1'!$A:$E,4,0)=0, "",VLOOKUP(A481,'Aux - pivots1'!$A:$E,4,0))</f>
        <v/>
      </c>
      <c r="O490" s="152" t="str">
        <f>IF(VLOOKUP(A481,'Aux - pivots1'!$A:$E,5,0)=0, "",VLOOKUP(A481,'Aux - pivots1'!$A:$E,5,0))</f>
        <v/>
      </c>
      <c r="P490" s="203"/>
      <c r="Q490" s="203"/>
      <c r="R490" s="203"/>
      <c r="S490" s="328"/>
      <c r="T490" s="328"/>
      <c r="U490" s="380" t="s">
        <v>2329</v>
      </c>
      <c r="V490" s="327"/>
    </row>
    <row r="491" spans="1:22" ht="16.399999999999999" hidden="1" customHeight="1">
      <c r="A491" s="29" t="str">
        <f t="shared" si="8"/>
        <v>modesg_out_emss_vclsckrefbem</v>
      </c>
      <c r="B491" s="141" t="s">
        <v>26</v>
      </c>
      <c r="C491" s="137" t="s">
        <v>310</v>
      </c>
      <c r="D491" s="133" t="s">
        <v>40</v>
      </c>
      <c r="E491" s="134" t="s">
        <v>331</v>
      </c>
      <c r="F491" s="133" t="s">
        <v>316</v>
      </c>
      <c r="G491" s="135" t="str">
        <f>VLOOKUP(A491,Plano_V3!$A$26:$G$764,7,0)</f>
        <v>1. Concluído</v>
      </c>
      <c r="H491" s="135" t="s">
        <v>612</v>
      </c>
      <c r="I491" s="485"/>
      <c r="J491" s="153"/>
      <c r="K491" s="153"/>
      <c r="L491" s="153"/>
      <c r="M491" s="152" t="str">
        <f>IF(VLOOKUP(A482,'Aux - pivots1'!$A:$E,3,0)=0, "",VLOOKUP(A482,'Aux - pivots1'!$A:$E,3,0))</f>
        <v/>
      </c>
      <c r="N491" s="152" t="str">
        <f>IF(VLOOKUP(A482,'Aux - pivots1'!$A:$E,4,0)=0, "",VLOOKUP(A482,'Aux - pivots1'!$A:$E,4,0))</f>
        <v/>
      </c>
      <c r="O491" s="152" t="str">
        <f>IF(VLOOKUP(A482,'Aux - pivots1'!$A:$E,5,0)=0, "",VLOOKUP(A482,'Aux - pivots1'!$A:$E,5,0))</f>
        <v/>
      </c>
      <c r="P491" s="203"/>
      <c r="Q491" s="203"/>
      <c r="R491" s="203"/>
      <c r="S491" s="328"/>
      <c r="T491" s="328"/>
      <c r="U491" s="380" t="s">
        <v>2329</v>
      </c>
      <c r="V491" s="327"/>
    </row>
    <row r="492" spans="1:22" ht="16.399999999999999" hidden="1" customHeight="1">
      <c r="A492" s="29" t="str">
        <f t="shared" si="8"/>
        <v>modesg_out_emss_vclscnsm_co2</v>
      </c>
      <c r="B492" s="141" t="s">
        <v>26</v>
      </c>
      <c r="C492" s="137" t="s">
        <v>310</v>
      </c>
      <c r="D492" s="133" t="s">
        <v>40</v>
      </c>
      <c r="E492" s="134" t="s">
        <v>331</v>
      </c>
      <c r="F492" s="133" t="s">
        <v>188</v>
      </c>
      <c r="G492" s="135" t="str">
        <f>VLOOKUP(A492,Plano_V3!$A$26:$G$764,7,0)</f>
        <v>1. Concluído</v>
      </c>
      <c r="H492" s="135" t="s">
        <v>612</v>
      </c>
      <c r="I492" s="485"/>
      <c r="J492" s="142"/>
      <c r="K492" s="142"/>
      <c r="L492" s="142"/>
      <c r="M492" s="152" t="str">
        <f>IF(VLOOKUP(A483,'Aux - pivots1'!$A:$E,3,0)=0, "",VLOOKUP(A483,'Aux - pivots1'!$A:$E,3,0))</f>
        <v/>
      </c>
      <c r="N492" s="152" t="str">
        <f>IF(VLOOKUP(A483,'Aux - pivots1'!$A:$E,4,0)=0, "",VLOOKUP(A483,'Aux - pivots1'!$A:$E,4,0))</f>
        <v/>
      </c>
      <c r="O492" s="152" t="str">
        <f>IF(VLOOKUP(A483,'Aux - pivots1'!$A:$E,5,0)=0, "",VLOOKUP(A483,'Aux - pivots1'!$A:$E,5,0))</f>
        <v/>
      </c>
      <c r="P492" s="203"/>
      <c r="Q492" s="203"/>
      <c r="R492" s="203"/>
      <c r="S492" s="328"/>
      <c r="T492" s="328"/>
      <c r="U492" s="380" t="s">
        <v>2329</v>
      </c>
      <c r="V492" s="327"/>
    </row>
    <row r="493" spans="1:22" ht="16.399999999999999" hidden="1" customHeight="1">
      <c r="A493" s="29" t="str">
        <f t="shared" si="8"/>
        <v>modesg_out_emss_vclsorigem_scp1_emss</v>
      </c>
      <c r="B493" s="141" t="s">
        <v>26</v>
      </c>
      <c r="C493" s="137" t="s">
        <v>310</v>
      </c>
      <c r="D493" s="133" t="s">
        <v>40</v>
      </c>
      <c r="E493" s="134" t="s">
        <v>331</v>
      </c>
      <c r="F493" s="133" t="s">
        <v>319</v>
      </c>
      <c r="G493" s="135" t="str">
        <f>VLOOKUP(A493,Plano_V3!$A$26:$G$764,7,0)</f>
        <v>1. Concluído</v>
      </c>
      <c r="H493" s="135" t="s">
        <v>612</v>
      </c>
      <c r="I493" s="485"/>
      <c r="J493" s="142"/>
      <c r="K493" s="142"/>
      <c r="L493" s="142" t="s">
        <v>2363</v>
      </c>
      <c r="M493" s="152" t="str">
        <f>IF(VLOOKUP(A484,'Aux - pivots1'!$A:$E,3,0)=0, "",VLOOKUP(A484,'Aux - pivots1'!$A:$E,3,0))</f>
        <v/>
      </c>
      <c r="N493" s="152" t="str">
        <f>IF(VLOOKUP(A484,'Aux - pivots1'!$A:$E,4,0)=0, "",VLOOKUP(A484,'Aux - pivots1'!$A:$E,4,0))</f>
        <v/>
      </c>
      <c r="O493" s="152" t="str">
        <f>IF(VLOOKUP(A484,'Aux - pivots1'!$A:$E,5,0)=0, "",VLOOKUP(A484,'Aux - pivots1'!$A:$E,5,0))</f>
        <v/>
      </c>
      <c r="P493" s="203"/>
      <c r="Q493" s="203"/>
      <c r="R493" s="203"/>
      <c r="S493" s="328"/>
      <c r="T493" s="328"/>
      <c r="U493" s="380" t="s">
        <v>2329</v>
      </c>
      <c r="V493" s="327"/>
    </row>
    <row r="494" spans="1:22" ht="16.399999999999999" hidden="1" customHeight="1">
      <c r="A494" s="29" t="str">
        <f t="shared" si="8"/>
        <v>modesg_out_emss_vclsorigem_scp2_emss</v>
      </c>
      <c r="B494" s="141" t="s">
        <v>26</v>
      </c>
      <c r="C494" s="137" t="s">
        <v>310</v>
      </c>
      <c r="D494" s="133" t="s">
        <v>40</v>
      </c>
      <c r="E494" s="134" t="s">
        <v>331</v>
      </c>
      <c r="F494" s="133" t="s">
        <v>320</v>
      </c>
      <c r="G494" s="135" t="str">
        <f>VLOOKUP(A494,Plano_V3!$A$26:$G$764,7,0)</f>
        <v>1. Concluído</v>
      </c>
      <c r="H494" s="135" t="s">
        <v>612</v>
      </c>
      <c r="I494" s="485"/>
      <c r="J494" s="142"/>
      <c r="K494" s="142"/>
      <c r="L494" s="142" t="s">
        <v>2363</v>
      </c>
      <c r="M494" s="152" t="str">
        <f>IF(VLOOKUP(A485,'Aux - pivots1'!$A:$E,3,0)=0, "",VLOOKUP(A485,'Aux - pivots1'!$A:$E,3,0))</f>
        <v/>
      </c>
      <c r="N494" s="152" t="str">
        <f>IF(VLOOKUP(A485,'Aux - pivots1'!$A:$E,4,0)=0, "",VLOOKUP(A485,'Aux - pivots1'!$A:$E,4,0))</f>
        <v/>
      </c>
      <c r="O494" s="152" t="str">
        <f>IF(VLOOKUP(A485,'Aux - pivots1'!$A:$E,5,0)=0, "",VLOOKUP(A485,'Aux - pivots1'!$A:$E,5,0))</f>
        <v/>
      </c>
      <c r="P494" s="203"/>
      <c r="Q494" s="203"/>
      <c r="R494" s="203"/>
      <c r="S494" s="328"/>
      <c r="T494" s="328"/>
      <c r="U494" s="380" t="s">
        <v>2329</v>
      </c>
      <c r="V494" s="327"/>
    </row>
    <row r="495" spans="1:22" ht="16.399999999999999" hidden="1" customHeight="1">
      <c r="A495" s="29" t="str">
        <f t="shared" si="8"/>
        <v>modesg_out_emss_vclsorigem_scp3_emss</v>
      </c>
      <c r="B495" s="141" t="s">
        <v>26</v>
      </c>
      <c r="C495" s="137" t="s">
        <v>310</v>
      </c>
      <c r="D495" s="133" t="s">
        <v>40</v>
      </c>
      <c r="E495" s="134" t="s">
        <v>331</v>
      </c>
      <c r="F495" s="133" t="s">
        <v>321</v>
      </c>
      <c r="G495" s="135" t="str">
        <f>VLOOKUP(A495,Plano_V3!$A$26:$G$764,7,0)</f>
        <v>1. Concluído</v>
      </c>
      <c r="H495" s="135" t="s">
        <v>612</v>
      </c>
      <c r="I495" s="485"/>
      <c r="J495" s="142"/>
      <c r="K495" s="142"/>
      <c r="L495" s="142" t="s">
        <v>2363</v>
      </c>
      <c r="M495" s="152" t="str">
        <f>IF(VLOOKUP(A486,'Aux - pivots1'!$A:$E,3,0)=0, "",VLOOKUP(A486,'Aux - pivots1'!$A:$E,3,0))</f>
        <v/>
      </c>
      <c r="N495" s="152" t="str">
        <f>IF(VLOOKUP(A486,'Aux - pivots1'!$A:$E,4,0)=0, "",VLOOKUP(A486,'Aux - pivots1'!$A:$E,4,0))</f>
        <v/>
      </c>
      <c r="O495" s="152" t="str">
        <f>IF(VLOOKUP(A486,'Aux - pivots1'!$A:$E,5,0)=0, "",VLOOKUP(A486,'Aux - pivots1'!$A:$E,5,0))</f>
        <v/>
      </c>
      <c r="P495" s="203"/>
      <c r="Q495" s="203"/>
      <c r="R495" s="203"/>
      <c r="S495" s="328"/>
      <c r="T495" s="328"/>
      <c r="U495" s="380" t="s">
        <v>2329</v>
      </c>
      <c r="V495" s="327"/>
    </row>
    <row r="496" spans="1:22" ht="16.399999999999999" hidden="1" customHeight="1">
      <c r="A496" s="29" t="str">
        <f t="shared" si="8"/>
        <v>modesg_out_emss_vclsref_date</v>
      </c>
      <c r="B496" s="141" t="s">
        <v>26</v>
      </c>
      <c r="C496" s="137" t="s">
        <v>310</v>
      </c>
      <c r="D496" s="133" t="s">
        <v>40</v>
      </c>
      <c r="E496" s="134" t="s">
        <v>331</v>
      </c>
      <c r="F496" s="133" t="s">
        <v>208</v>
      </c>
      <c r="G496" s="135" t="str">
        <f>VLOOKUP(A496,Plano_V3!$A$26:$G$764,7,0)</f>
        <v>1. Concluído</v>
      </c>
      <c r="H496" s="135" t="s">
        <v>612</v>
      </c>
      <c r="I496" s="485"/>
      <c r="J496" s="153"/>
      <c r="K496" s="153"/>
      <c r="L496" s="153"/>
      <c r="M496" s="152" t="str">
        <f>IF(VLOOKUP(A487,'Aux - pivots1'!$A:$E,3,0)=0, "",VLOOKUP(A487,'Aux - pivots1'!$A:$E,3,0))</f>
        <v/>
      </c>
      <c r="N496" s="152" t="str">
        <f>IF(VLOOKUP(A487,'Aux - pivots1'!$A:$E,4,0)=0, "",VLOOKUP(A487,'Aux - pivots1'!$A:$E,4,0))</f>
        <v/>
      </c>
      <c r="O496" s="152" t="str">
        <f>IF(VLOOKUP(A487,'Aux - pivots1'!$A:$E,5,0)=0, "",VLOOKUP(A487,'Aux - pivots1'!$A:$E,5,0))</f>
        <v/>
      </c>
      <c r="P496" s="203"/>
      <c r="Q496" s="203"/>
      <c r="R496" s="203"/>
      <c r="S496" s="328"/>
      <c r="T496" s="328"/>
      <c r="U496" s="380" t="s">
        <v>2329</v>
      </c>
      <c r="V496" s="327"/>
    </row>
    <row r="497" spans="1:22" ht="16.399999999999999" hidden="1" customHeight="1">
      <c r="A497" s="29" t="str">
        <f t="shared" si="8"/>
        <v>modesg_out_emss_vclsscp1_emss</v>
      </c>
      <c r="B497" s="141" t="s">
        <v>26</v>
      </c>
      <c r="C497" s="137" t="s">
        <v>310</v>
      </c>
      <c r="D497" s="133" t="s">
        <v>40</v>
      </c>
      <c r="E497" s="134" t="s">
        <v>331</v>
      </c>
      <c r="F497" s="133" t="s">
        <v>285</v>
      </c>
      <c r="G497" s="135" t="str">
        <f>VLOOKUP(A497,Plano_V3!$A$26:$G$764,7,0)</f>
        <v>1. Concluído</v>
      </c>
      <c r="H497" s="135" t="s">
        <v>612</v>
      </c>
      <c r="I497" s="485"/>
      <c r="J497" s="142"/>
      <c r="K497" s="142"/>
      <c r="L497" s="142" t="s">
        <v>2363</v>
      </c>
      <c r="M497" s="152" t="str">
        <f>IF(VLOOKUP(A488,'Aux - pivots1'!$A:$E,3,0)=0, "",VLOOKUP(A488,'Aux - pivots1'!$A:$E,3,0))</f>
        <v/>
      </c>
      <c r="N497" s="152" t="str">
        <f>IF(VLOOKUP(A488,'Aux - pivots1'!$A:$E,4,0)=0, "",VLOOKUP(A488,'Aux - pivots1'!$A:$E,4,0))</f>
        <v/>
      </c>
      <c r="O497" s="152" t="str">
        <f>IF(VLOOKUP(A488,'Aux - pivots1'!$A:$E,5,0)=0, "",VLOOKUP(A488,'Aux - pivots1'!$A:$E,5,0))</f>
        <v/>
      </c>
      <c r="P497" s="203"/>
      <c r="Q497" s="203"/>
      <c r="R497" s="203"/>
      <c r="S497" s="328"/>
      <c r="T497" s="328"/>
      <c r="U497" s="380" t="s">
        <v>2329</v>
      </c>
      <c r="V497" s="327"/>
    </row>
    <row r="498" spans="1:22" ht="16.399999999999999" hidden="1" customHeight="1">
      <c r="A498" s="29" t="str">
        <f t="shared" si="8"/>
        <v>modesg_out_emss_vclsscp2_emss</v>
      </c>
      <c r="B498" s="141" t="s">
        <v>26</v>
      </c>
      <c r="C498" s="137" t="s">
        <v>310</v>
      </c>
      <c r="D498" s="133" t="s">
        <v>40</v>
      </c>
      <c r="E498" s="134" t="s">
        <v>331</v>
      </c>
      <c r="F498" s="133" t="s">
        <v>286</v>
      </c>
      <c r="G498" s="135" t="str">
        <f>VLOOKUP(A498,Plano_V3!$A$26:$G$764,7,0)</f>
        <v>1. Concluído</v>
      </c>
      <c r="H498" s="135" t="s">
        <v>612</v>
      </c>
      <c r="I498" s="485"/>
      <c r="J498" s="142"/>
      <c r="K498" s="142"/>
      <c r="L498" s="142" t="s">
        <v>2363</v>
      </c>
      <c r="M498" s="152" t="str">
        <f>IF(VLOOKUP(A489,'Aux - pivots1'!$A:$E,3,0)=0, "",VLOOKUP(A489,'Aux - pivots1'!$A:$E,3,0))</f>
        <v/>
      </c>
      <c r="N498" s="152" t="str">
        <f>IF(VLOOKUP(A489,'Aux - pivots1'!$A:$E,4,0)=0, "",VLOOKUP(A489,'Aux - pivots1'!$A:$E,4,0))</f>
        <v/>
      </c>
      <c r="O498" s="152" t="str">
        <f>IF(VLOOKUP(A489,'Aux - pivots1'!$A:$E,5,0)=0, "",VLOOKUP(A489,'Aux - pivots1'!$A:$E,5,0))</f>
        <v/>
      </c>
      <c r="P498" s="203"/>
      <c r="Q498" s="203"/>
      <c r="R498" s="203"/>
      <c r="S498" s="328"/>
      <c r="T498" s="328"/>
      <c r="U498" s="380" t="s">
        <v>2329</v>
      </c>
      <c r="V498" s="327"/>
    </row>
    <row r="499" spans="1:22" ht="16.399999999999999" hidden="1" customHeight="1">
      <c r="A499" s="29" t="str">
        <f t="shared" si="8"/>
        <v>modesg_out_emss_vclsscp3_emss</v>
      </c>
      <c r="B499" s="141" t="s">
        <v>26</v>
      </c>
      <c r="C499" s="137" t="s">
        <v>310</v>
      </c>
      <c r="D499" s="133" t="s">
        <v>40</v>
      </c>
      <c r="E499" s="134" t="s">
        <v>331</v>
      </c>
      <c r="F499" s="133" t="s">
        <v>287</v>
      </c>
      <c r="G499" s="135" t="str">
        <f>VLOOKUP(A499,Plano_V3!$A$26:$G$764,7,0)</f>
        <v>1. Concluído</v>
      </c>
      <c r="H499" s="135" t="s">
        <v>612</v>
      </c>
      <c r="I499" s="485"/>
      <c r="J499" s="142"/>
      <c r="K499" s="142"/>
      <c r="L499" s="142" t="s">
        <v>2363</v>
      </c>
      <c r="M499" s="152" t="str">
        <f>IF(VLOOKUP(A490,'Aux - pivots1'!$A:$E,3,0)=0, "",VLOOKUP(A490,'Aux - pivots1'!$A:$E,3,0))</f>
        <v/>
      </c>
      <c r="N499" s="152" t="str">
        <f>IF(VLOOKUP(A490,'Aux - pivots1'!$A:$E,4,0)=0, "",VLOOKUP(A490,'Aux - pivots1'!$A:$E,4,0))</f>
        <v/>
      </c>
      <c r="O499" s="152" t="str">
        <f>IF(VLOOKUP(A490,'Aux - pivots1'!$A:$E,5,0)=0, "",VLOOKUP(A490,'Aux - pivots1'!$A:$E,5,0))</f>
        <v/>
      </c>
      <c r="P499" s="203"/>
      <c r="Q499" s="203"/>
      <c r="R499" s="203"/>
      <c r="S499" s="328"/>
      <c r="T499" s="328"/>
      <c r="U499" s="380" t="s">
        <v>2329</v>
      </c>
      <c r="V499" s="327"/>
    </row>
    <row r="500" spans="1:22" ht="16.399999999999999" hidden="1" customHeight="1">
      <c r="A500" s="29" t="str">
        <f t="shared" si="8"/>
        <v>modesg_out_emss_vclsunidade_funcional_scp1_emss</v>
      </c>
      <c r="B500" s="141" t="s">
        <v>26</v>
      </c>
      <c r="C500" s="137" t="s">
        <v>310</v>
      </c>
      <c r="D500" s="133" t="s">
        <v>40</v>
      </c>
      <c r="E500" s="134" t="s">
        <v>331</v>
      </c>
      <c r="F500" s="133" t="s">
        <v>322</v>
      </c>
      <c r="G500" s="135" t="str">
        <f>VLOOKUP(A500,Plano_V3!$A$26:$G$764,7,0)</f>
        <v>1. Concluído</v>
      </c>
      <c r="H500" s="135" t="s">
        <v>612</v>
      </c>
      <c r="I500" s="485"/>
      <c r="J500" s="153"/>
      <c r="K500" s="153"/>
      <c r="L500" s="142" t="s">
        <v>2363</v>
      </c>
      <c r="M500" s="152" t="str">
        <f>IF(VLOOKUP(A491,'Aux - pivots1'!$A:$E,3,0)=0, "",VLOOKUP(A491,'Aux - pivots1'!$A:$E,3,0))</f>
        <v/>
      </c>
      <c r="N500" s="152" t="str">
        <f>IF(VLOOKUP(A491,'Aux - pivots1'!$A:$E,4,0)=0, "",VLOOKUP(A491,'Aux - pivots1'!$A:$E,4,0))</f>
        <v/>
      </c>
      <c r="O500" s="152" t="str">
        <f>IF(VLOOKUP(A491,'Aux - pivots1'!$A:$E,5,0)=0, "",VLOOKUP(A491,'Aux - pivots1'!$A:$E,5,0))</f>
        <v/>
      </c>
      <c r="P500" s="203"/>
      <c r="Q500" s="203"/>
      <c r="R500" s="203"/>
      <c r="S500" s="328"/>
      <c r="T500" s="328"/>
      <c r="U500" s="380" t="s">
        <v>2329</v>
      </c>
      <c r="V500" s="327"/>
    </row>
    <row r="501" spans="1:22" ht="16.399999999999999" hidden="1" customHeight="1">
      <c r="A501" s="29" t="str">
        <f t="shared" si="8"/>
        <v>modesg_out_emss_vclsunidade_funcional_scp2_emss</v>
      </c>
      <c r="B501" s="141" t="s">
        <v>26</v>
      </c>
      <c r="C501" s="137" t="s">
        <v>310</v>
      </c>
      <c r="D501" s="133" t="s">
        <v>40</v>
      </c>
      <c r="E501" s="134" t="s">
        <v>331</v>
      </c>
      <c r="F501" s="133" t="s">
        <v>323</v>
      </c>
      <c r="G501" s="135" t="str">
        <f>VLOOKUP(A501,Plano_V3!$A$26:$G$764,7,0)</f>
        <v>1. Concluído</v>
      </c>
      <c r="H501" s="135" t="s">
        <v>612</v>
      </c>
      <c r="I501" s="485"/>
      <c r="J501" s="153"/>
      <c r="K501" s="153"/>
      <c r="L501" s="142" t="s">
        <v>2363</v>
      </c>
      <c r="M501" s="152" t="str">
        <f>IF(VLOOKUP(A492,'Aux - pivots1'!$A:$E,3,0)=0, "",VLOOKUP(A492,'Aux - pivots1'!$A:$E,3,0))</f>
        <v/>
      </c>
      <c r="N501" s="152" t="str">
        <f>IF(VLOOKUP(A492,'Aux - pivots1'!$A:$E,4,0)=0, "",VLOOKUP(A492,'Aux - pivots1'!$A:$E,4,0))</f>
        <v/>
      </c>
      <c r="O501" s="152" t="str">
        <f>IF(VLOOKUP(A492,'Aux - pivots1'!$A:$E,5,0)=0, "",VLOOKUP(A492,'Aux - pivots1'!$A:$E,5,0))</f>
        <v/>
      </c>
      <c r="P501" s="203"/>
      <c r="Q501" s="203"/>
      <c r="R501" s="203"/>
      <c r="S501" s="328"/>
      <c r="T501" s="328"/>
      <c r="U501" s="380" t="s">
        <v>2329</v>
      </c>
      <c r="V501" s="327"/>
    </row>
    <row r="502" spans="1:22" ht="16.399999999999999" hidden="1" customHeight="1">
      <c r="A502" s="29" t="str">
        <f t="shared" si="8"/>
        <v>modesg_out_emss_vclsunidade_funcional_scp3_emss</v>
      </c>
      <c r="B502" s="141" t="s">
        <v>26</v>
      </c>
      <c r="C502" s="137" t="s">
        <v>310</v>
      </c>
      <c r="D502" s="133" t="s">
        <v>40</v>
      </c>
      <c r="E502" s="134" t="s">
        <v>331</v>
      </c>
      <c r="F502" s="133" t="s">
        <v>324</v>
      </c>
      <c r="G502" s="135" t="str">
        <f>VLOOKUP(A502,Plano_V3!$A$26:$G$764,7,0)</f>
        <v>1. Concluído</v>
      </c>
      <c r="H502" s="135" t="s">
        <v>612</v>
      </c>
      <c r="I502" s="485"/>
      <c r="J502" s="153"/>
      <c r="K502" s="153"/>
      <c r="L502" s="142" t="s">
        <v>2363</v>
      </c>
      <c r="M502" s="152" t="str">
        <f>IF(VLOOKUP(A493,'Aux - pivots1'!$A:$E,3,0)=0, "",VLOOKUP(A493,'Aux - pivots1'!$A:$E,3,0))</f>
        <v/>
      </c>
      <c r="N502" s="152" t="str">
        <f>IF(VLOOKUP(A493,'Aux - pivots1'!$A:$E,4,0)=0, "",VLOOKUP(A493,'Aux - pivots1'!$A:$E,4,0))</f>
        <v/>
      </c>
      <c r="O502" s="152" t="str">
        <f>IF(VLOOKUP(A493,'Aux - pivots1'!$A:$E,5,0)=0, "",VLOOKUP(A493,'Aux - pivots1'!$A:$E,5,0))</f>
        <v/>
      </c>
      <c r="P502" s="203"/>
      <c r="Q502" s="203"/>
      <c r="R502" s="203"/>
      <c r="S502" s="328"/>
      <c r="T502" s="328"/>
      <c r="U502" s="380" t="s">
        <v>2329</v>
      </c>
      <c r="V502" s="327"/>
    </row>
    <row r="503" spans="1:22" ht="16.399999999999999" hidden="1" customHeight="1">
      <c r="A503" s="29" t="str">
        <f t="shared" si="8"/>
        <v>modesg_out_sfics_taxon_europeian.a.</v>
      </c>
      <c r="B503" s="141" t="s">
        <v>26</v>
      </c>
      <c r="C503" s="137" t="s">
        <v>310</v>
      </c>
      <c r="D503" s="133" t="s">
        <v>36</v>
      </c>
      <c r="E503" s="134" t="s">
        <v>2086</v>
      </c>
      <c r="F503" s="133" t="s">
        <v>38</v>
      </c>
      <c r="G503" s="135" t="str">
        <f>VLOOKUP(A503,Plano_V3!$A$26:$G$764,7,0)</f>
        <v xml:space="preserve">6. Em implementação </v>
      </c>
      <c r="H503" s="135" t="s">
        <v>2327</v>
      </c>
      <c r="I503" s="485"/>
      <c r="J503" s="142" t="s">
        <v>2363</v>
      </c>
      <c r="K503" s="367" t="s">
        <v>2363</v>
      </c>
      <c r="L503" s="142"/>
      <c r="M503" s="152" t="str">
        <f>IF(VLOOKUP(A494,'Aux - pivots1'!$A:$E,3,0)=0, "",VLOOKUP(A494,'Aux - pivots1'!$A:$E,3,0))</f>
        <v/>
      </c>
      <c r="N503" s="152" t="str">
        <f>IF(VLOOKUP(A494,'Aux - pivots1'!$A:$E,4,0)=0, "",VLOOKUP(A494,'Aux - pivots1'!$A:$E,4,0))</f>
        <v/>
      </c>
      <c r="O503" s="152" t="str">
        <f>IF(VLOOKUP(A494,'Aux - pivots1'!$A:$E,5,0)=0, "",VLOOKUP(A494,'Aux - pivots1'!$A:$E,5,0))</f>
        <v/>
      </c>
      <c r="P503" s="203"/>
      <c r="Q503" s="203"/>
      <c r="R503" s="203"/>
      <c r="S503" s="328"/>
      <c r="T503" s="328"/>
      <c r="U503" s="380" t="s">
        <v>2329</v>
      </c>
      <c r="V503" s="327" t="s">
        <v>2316</v>
      </c>
    </row>
    <row r="504" spans="1:22" ht="16.399999999999999" hidden="1" customHeight="1">
      <c r="A504" s="29" t="str">
        <f t="shared" si="8"/>
        <v>modesg_out_sfics_taxon_europeiacbalcao</v>
      </c>
      <c r="B504" s="141" t="s">
        <v>26</v>
      </c>
      <c r="C504" s="137" t="s">
        <v>310</v>
      </c>
      <c r="D504" s="133" t="s">
        <v>40</v>
      </c>
      <c r="E504" s="134" t="s">
        <v>2086</v>
      </c>
      <c r="F504" s="133" t="s">
        <v>183</v>
      </c>
      <c r="G504" s="135" t="str">
        <f>VLOOKUP(A504,Plano_V3!$A$26:$G$764,7,0)</f>
        <v xml:space="preserve">6. Em implementação </v>
      </c>
      <c r="H504" s="135" t="s">
        <v>2327</v>
      </c>
      <c r="I504" s="485"/>
      <c r="J504" s="142" t="s">
        <v>2363</v>
      </c>
      <c r="K504" s="367" t="s">
        <v>2363</v>
      </c>
      <c r="L504" s="142"/>
      <c r="M504" s="152" t="str">
        <f>IF(VLOOKUP(A495,'Aux - pivots1'!$A:$E,3,0)=0, "",VLOOKUP(A495,'Aux - pivots1'!$A:$E,3,0))</f>
        <v/>
      </c>
      <c r="N504" s="152" t="str">
        <f>IF(VLOOKUP(A495,'Aux - pivots1'!$A:$E,4,0)=0, "",VLOOKUP(A495,'Aux - pivots1'!$A:$E,4,0))</f>
        <v/>
      </c>
      <c r="O504" s="152" t="str">
        <f>IF(VLOOKUP(A495,'Aux - pivots1'!$A:$E,5,0)=0, "",VLOOKUP(A495,'Aux - pivots1'!$A:$E,5,0))</f>
        <v/>
      </c>
      <c r="P504" s="203"/>
      <c r="Q504" s="203"/>
      <c r="R504" s="203"/>
      <c r="S504" s="328"/>
      <c r="T504" s="328"/>
      <c r="U504" s="380" t="s">
        <v>2329</v>
      </c>
      <c r="V504" s="327" t="s">
        <v>2316</v>
      </c>
    </row>
    <row r="505" spans="1:22" ht="16.399999999999999" hidden="1" customHeight="1">
      <c r="A505" s="29" t="str">
        <f t="shared" si="8"/>
        <v>modesg_out_sfics_taxon_europeiacempresa</v>
      </c>
      <c r="B505" s="141" t="s">
        <v>26</v>
      </c>
      <c r="C505" s="137" t="s">
        <v>310</v>
      </c>
      <c r="D505" s="133" t="s">
        <v>40</v>
      </c>
      <c r="E505" s="134" t="s">
        <v>2086</v>
      </c>
      <c r="F505" s="133" t="s">
        <v>184</v>
      </c>
      <c r="G505" s="135" t="str">
        <f>VLOOKUP(A505,Plano_V3!$A$26:$G$764,7,0)</f>
        <v xml:space="preserve">6. Em implementação </v>
      </c>
      <c r="H505" s="135" t="s">
        <v>2327</v>
      </c>
      <c r="I505" s="485"/>
      <c r="J505" s="142" t="s">
        <v>2363</v>
      </c>
      <c r="K505" s="367" t="s">
        <v>2363</v>
      </c>
      <c r="L505" s="142"/>
      <c r="M505" s="152" t="str">
        <f>IF(VLOOKUP(A496,'Aux - pivots1'!$A:$E,3,0)=0, "",VLOOKUP(A496,'Aux - pivots1'!$A:$E,3,0))</f>
        <v/>
      </c>
      <c r="N505" s="152" t="str">
        <f>IF(VLOOKUP(A496,'Aux - pivots1'!$A:$E,4,0)=0, "",VLOOKUP(A496,'Aux - pivots1'!$A:$E,4,0))</f>
        <v/>
      </c>
      <c r="O505" s="152" t="str">
        <f>IF(VLOOKUP(A496,'Aux - pivots1'!$A:$E,5,0)=0, "",VLOOKUP(A496,'Aux - pivots1'!$A:$E,5,0))</f>
        <v/>
      </c>
      <c r="P505" s="203"/>
      <c r="Q505" s="203"/>
      <c r="R505" s="203"/>
      <c r="S505" s="328"/>
      <c r="T505" s="328"/>
      <c r="U505" s="380" t="s">
        <v>2329</v>
      </c>
      <c r="V505" s="327" t="s">
        <v>2316</v>
      </c>
    </row>
    <row r="506" spans="1:22" ht="16.399999999999999" hidden="1" customHeight="1">
      <c r="A506" s="29" t="str">
        <f t="shared" si="8"/>
        <v>modesg_out_sfics_taxon_europeiacnumecta</v>
      </c>
      <c r="B506" s="141" t="s">
        <v>26</v>
      </c>
      <c r="C506" s="137" t="s">
        <v>310</v>
      </c>
      <c r="D506" s="133" t="s">
        <v>40</v>
      </c>
      <c r="E506" s="134" t="s">
        <v>2086</v>
      </c>
      <c r="F506" s="133" t="s">
        <v>189</v>
      </c>
      <c r="G506" s="135" t="str">
        <f>VLOOKUP(A506,Plano_V3!$A$26:$G$764,7,0)</f>
        <v xml:space="preserve">6. Em implementação </v>
      </c>
      <c r="H506" s="135" t="s">
        <v>2327</v>
      </c>
      <c r="I506" s="485"/>
      <c r="J506" s="142" t="s">
        <v>2363</v>
      </c>
      <c r="K506" s="367" t="s">
        <v>2363</v>
      </c>
      <c r="L506" s="142"/>
      <c r="M506" s="152" t="str">
        <f>IF(VLOOKUP(A497,'Aux - pivots1'!$A:$E,3,0)=0, "",VLOOKUP(A497,'Aux - pivots1'!$A:$E,3,0))</f>
        <v/>
      </c>
      <c r="N506" s="152" t="str">
        <f>IF(VLOOKUP(A497,'Aux - pivots1'!$A:$E,4,0)=0, "",VLOOKUP(A497,'Aux - pivots1'!$A:$E,4,0))</f>
        <v/>
      </c>
      <c r="O506" s="152" t="str">
        <f>IF(VLOOKUP(A497,'Aux - pivots1'!$A:$E,5,0)=0, "",VLOOKUP(A497,'Aux - pivots1'!$A:$E,5,0))</f>
        <v/>
      </c>
      <c r="P506" s="203"/>
      <c r="Q506" s="203"/>
      <c r="R506" s="203"/>
      <c r="S506" s="328"/>
      <c r="T506" s="328"/>
      <c r="U506" s="380" t="s">
        <v>2329</v>
      </c>
      <c r="V506" s="327" t="s">
        <v>2316</v>
      </c>
    </row>
    <row r="507" spans="1:22" ht="16.399999999999999" hidden="1" customHeight="1">
      <c r="A507" s="29" t="str">
        <f t="shared" si="8"/>
        <v>modesg_out_sfics_taxon_europeiacod_regra</v>
      </c>
      <c r="B507" s="141" t="s">
        <v>26</v>
      </c>
      <c r="C507" s="137" t="s">
        <v>310</v>
      </c>
      <c r="D507" s="133" t="s">
        <v>40</v>
      </c>
      <c r="E507" s="134" t="s">
        <v>2086</v>
      </c>
      <c r="F507" s="133" t="s">
        <v>191</v>
      </c>
      <c r="G507" s="135" t="str">
        <f>VLOOKUP(A507,Plano_V3!$A$26:$G$764,7,0)</f>
        <v xml:space="preserve">6. Em implementação </v>
      </c>
      <c r="H507" s="135" t="s">
        <v>2327</v>
      </c>
      <c r="I507" s="485"/>
      <c r="J507" s="142" t="s">
        <v>2363</v>
      </c>
      <c r="K507" s="367" t="s">
        <v>2363</v>
      </c>
      <c r="L507" s="142"/>
      <c r="M507" s="152" t="str">
        <f>IF(VLOOKUP(A498,'Aux - pivots1'!$A:$E,3,0)=0, "",VLOOKUP(A498,'Aux - pivots1'!$A:$E,3,0))</f>
        <v/>
      </c>
      <c r="N507" s="152" t="str">
        <f>IF(VLOOKUP(A498,'Aux - pivots1'!$A:$E,4,0)=0, "",VLOOKUP(A498,'Aux - pivots1'!$A:$E,4,0))</f>
        <v/>
      </c>
      <c r="O507" s="152" t="str">
        <f>IF(VLOOKUP(A498,'Aux - pivots1'!$A:$E,5,0)=0, "",VLOOKUP(A498,'Aux - pivots1'!$A:$E,5,0))</f>
        <v/>
      </c>
      <c r="P507" s="203"/>
      <c r="Q507" s="203"/>
      <c r="R507" s="203"/>
      <c r="S507" s="328"/>
      <c r="T507" s="328"/>
      <c r="U507" s="380" t="s">
        <v>2329</v>
      </c>
      <c r="V507" s="327" t="s">
        <v>2316</v>
      </c>
    </row>
    <row r="508" spans="1:22" ht="16.399999999999999" hidden="1" customHeight="1">
      <c r="A508" s="29" t="str">
        <f t="shared" si="8"/>
        <v>modesg_out_sfics_taxon_europeianivel</v>
      </c>
      <c r="B508" s="141" t="s">
        <v>26</v>
      </c>
      <c r="C508" s="137" t="s">
        <v>310</v>
      </c>
      <c r="D508" s="133" t="s">
        <v>40</v>
      </c>
      <c r="E508" s="134" t="s">
        <v>2086</v>
      </c>
      <c r="F508" s="133" t="s">
        <v>2418</v>
      </c>
      <c r="G508" s="135" t="str">
        <f>VLOOKUP(A508,Plano_V3!$A$26:$G$764,7,0)</f>
        <v xml:space="preserve">6. Em implementação </v>
      </c>
      <c r="H508" s="135" t="s">
        <v>2327</v>
      </c>
      <c r="I508" s="485"/>
      <c r="J508" s="142"/>
      <c r="K508" s="367"/>
      <c r="L508" s="142"/>
      <c r="M508" s="152" t="str">
        <f>IF(VLOOKUP(A508,'Aux - pivots1'!$A:$E,3,0)=0, "",VLOOKUP(A508,'Aux - pivots1'!$A:$E,3,0))</f>
        <v/>
      </c>
      <c r="N508" s="152" t="str">
        <f>IF(VLOOKUP(A508,'Aux - pivots1'!$A:$E,4,0)=0, "",VLOOKUP(A508,'Aux - pivots1'!$A:$E,4,0))</f>
        <v/>
      </c>
      <c r="O508" s="152" t="str">
        <f>IF(VLOOKUP(A508,'Aux - pivots1'!$A:$E,5,0)=0, "",VLOOKUP(A508,'Aux - pivots1'!$A:$E,5,0))</f>
        <v/>
      </c>
      <c r="P508" s="203"/>
      <c r="Q508" s="203"/>
      <c r="R508" s="203"/>
      <c r="S508" s="328"/>
      <c r="T508" s="328"/>
      <c r="U508" s="380"/>
      <c r="V508" s="327"/>
    </row>
    <row r="509" spans="1:22" ht="16.399999999999999" hidden="1" customHeight="1">
      <c r="A509" s="29" t="str">
        <f t="shared" si="8"/>
        <v>modesg_out_sfics_taxon_europeiaordem</v>
      </c>
      <c r="B509" s="141" t="s">
        <v>26</v>
      </c>
      <c r="C509" s="137" t="s">
        <v>310</v>
      </c>
      <c r="D509" s="133" t="s">
        <v>40</v>
      </c>
      <c r="E509" s="134" t="s">
        <v>2086</v>
      </c>
      <c r="F509" s="133" t="s">
        <v>211</v>
      </c>
      <c r="G509" s="135" t="str">
        <f>VLOOKUP(A509,Plano_V3!$A$26:$G$764,7,0)</f>
        <v>0. Cancelado</v>
      </c>
      <c r="H509" s="135" t="s">
        <v>611</v>
      </c>
      <c r="I509" s="485"/>
      <c r="J509" s="144"/>
      <c r="K509" s="144"/>
      <c r="L509" s="144"/>
      <c r="M509" s="152" t="str">
        <f>IF(VLOOKUP(A499,'Aux - pivots1'!$A:$E,3,0)=0, "",VLOOKUP(A499,'Aux - pivots1'!$A:$E,3,0))</f>
        <v/>
      </c>
      <c r="N509" s="152" t="str">
        <f>IF(VLOOKUP(A499,'Aux - pivots1'!$A:$E,4,0)=0, "",VLOOKUP(A499,'Aux - pivots1'!$A:$E,4,0))</f>
        <v/>
      </c>
      <c r="O509" s="152" t="str">
        <f>IF(VLOOKUP(A499,'Aux - pivots1'!$A:$E,5,0)=0, "",VLOOKUP(A499,'Aux - pivots1'!$A:$E,5,0))</f>
        <v/>
      </c>
      <c r="P509" s="203"/>
      <c r="Q509" s="203"/>
      <c r="R509" s="203"/>
      <c r="S509" s="328"/>
      <c r="T509" s="328"/>
      <c r="U509" s="380" t="s">
        <v>2329</v>
      </c>
      <c r="V509" s="327"/>
    </row>
    <row r="510" spans="1:22" ht="16.399999999999999" hidden="1" customHeight="1">
      <c r="A510" s="29" t="str">
        <f t="shared" si="8"/>
        <v>modesg_out_sfics_taxon_europeiamontante_pndrc</v>
      </c>
      <c r="B510" s="141" t="s">
        <v>26</v>
      </c>
      <c r="C510" s="137" t="s">
        <v>310</v>
      </c>
      <c r="D510" s="133" t="s">
        <v>40</v>
      </c>
      <c r="E510" s="134" t="s">
        <v>2086</v>
      </c>
      <c r="F510" s="133" t="s">
        <v>202</v>
      </c>
      <c r="G510" s="135" t="str">
        <f>VLOOKUP(A510,Plano_V3!$A$26:$G$764,7,0)</f>
        <v xml:space="preserve">6. Em implementação </v>
      </c>
      <c r="H510" s="135" t="s">
        <v>2327</v>
      </c>
      <c r="I510" s="485"/>
      <c r="J510" s="142" t="s">
        <v>2363</v>
      </c>
      <c r="K510" s="367" t="s">
        <v>2363</v>
      </c>
      <c r="L510" s="142"/>
      <c r="M510" s="152" t="str">
        <f>IF(VLOOKUP(A500,'Aux - pivots1'!$A:$E,3,0)=0, "",VLOOKUP(A500,'Aux - pivots1'!$A:$E,3,0))</f>
        <v/>
      </c>
      <c r="N510" s="152" t="str">
        <f>IF(VLOOKUP(A500,'Aux - pivots1'!$A:$E,4,0)=0, "",VLOOKUP(A500,'Aux - pivots1'!$A:$E,4,0))</f>
        <v/>
      </c>
      <c r="O510" s="152" t="str">
        <f>IF(VLOOKUP(A500,'Aux - pivots1'!$A:$E,5,0)=0, "",VLOOKUP(A500,'Aux - pivots1'!$A:$E,5,0))</f>
        <v/>
      </c>
      <c r="P510" s="203"/>
      <c r="Q510" s="203"/>
      <c r="R510" s="203"/>
      <c r="S510" s="328"/>
      <c r="T510" s="328"/>
      <c r="U510" s="380" t="s">
        <v>2329</v>
      </c>
      <c r="V510" s="327" t="s">
        <v>2316</v>
      </c>
    </row>
    <row r="511" spans="1:22" ht="16.399999999999999" hidden="1" customHeight="1">
      <c r="A511" s="29" t="str">
        <f t="shared" si="8"/>
        <v>modesg_out_sfics_taxon_europeianome_ctgr_sfics</v>
      </c>
      <c r="B511" s="141" t="s">
        <v>26</v>
      </c>
      <c r="C511" s="137" t="s">
        <v>310</v>
      </c>
      <c r="D511" s="133" t="s">
        <v>40</v>
      </c>
      <c r="E511" s="134" t="s">
        <v>2086</v>
      </c>
      <c r="F511" s="133" t="s">
        <v>2054</v>
      </c>
      <c r="G511" s="135" t="str">
        <f>VLOOKUP(A511,Plano_V3!$A$26:$G$764,7,0)</f>
        <v xml:space="preserve">6. Em implementação </v>
      </c>
      <c r="H511" s="135" t="s">
        <v>2327</v>
      </c>
      <c r="I511" s="485"/>
      <c r="J511" s="142" t="s">
        <v>2363</v>
      </c>
      <c r="K511" s="367" t="s">
        <v>2363</v>
      </c>
      <c r="L511" s="142"/>
      <c r="M511" s="152" t="str">
        <f>IF(VLOOKUP(A501,'Aux - pivots1'!$A:$E,3,0)=0, "",VLOOKUP(A501,'Aux - pivots1'!$A:$E,3,0))</f>
        <v/>
      </c>
      <c r="N511" s="152" t="str">
        <f>IF(VLOOKUP(A501,'Aux - pivots1'!$A:$E,4,0)=0, "",VLOOKUP(A501,'Aux - pivots1'!$A:$E,4,0))</f>
        <v/>
      </c>
      <c r="O511" s="152" t="str">
        <f>IF(VLOOKUP(A501,'Aux - pivots1'!$A:$E,5,0)=0, "",VLOOKUP(A501,'Aux - pivots1'!$A:$E,5,0))</f>
        <v/>
      </c>
      <c r="P511" s="203"/>
      <c r="Q511" s="203"/>
      <c r="R511" s="203"/>
      <c r="S511" s="328"/>
      <c r="T511" s="328"/>
      <c r="U511" s="380" t="s">
        <v>2329</v>
      </c>
      <c r="V511" s="327" t="s">
        <v>2316</v>
      </c>
    </row>
    <row r="512" spans="1:22" ht="16.399999999999999" hidden="1" customHeight="1">
      <c r="A512" s="29" t="str">
        <f t="shared" si="8"/>
        <v>modesg_out_sfics_taxon_europeianome_general_specific_purpose</v>
      </c>
      <c r="B512" s="141" t="s">
        <v>26</v>
      </c>
      <c r="C512" s="137" t="s">
        <v>310</v>
      </c>
      <c r="D512" s="133" t="s">
        <v>40</v>
      </c>
      <c r="E512" s="134" t="s">
        <v>2086</v>
      </c>
      <c r="F512" s="133" t="s">
        <v>204</v>
      </c>
      <c r="G512" s="135" t="str">
        <f>VLOOKUP(A512,Plano_V3!$A$26:$G$764,7,0)</f>
        <v xml:space="preserve">6. Em implementação </v>
      </c>
      <c r="H512" s="135" t="s">
        <v>2327</v>
      </c>
      <c r="I512" s="485"/>
      <c r="J512" s="142" t="s">
        <v>2363</v>
      </c>
      <c r="K512" s="367" t="s">
        <v>2363</v>
      </c>
      <c r="L512" s="142"/>
      <c r="M512" s="152" t="str">
        <f>IF(VLOOKUP(A502,'Aux - pivots1'!$A:$E,3,0)=0, "",VLOOKUP(A502,'Aux - pivots1'!$A:$E,3,0))</f>
        <v/>
      </c>
      <c r="N512" s="152" t="str">
        <f>IF(VLOOKUP(A502,'Aux - pivots1'!$A:$E,4,0)=0, "",VLOOKUP(A502,'Aux - pivots1'!$A:$E,4,0))</f>
        <v/>
      </c>
      <c r="O512" s="152" t="str">
        <f>IF(VLOOKUP(A502,'Aux - pivots1'!$A:$E,5,0)=0, "",VLOOKUP(A502,'Aux - pivots1'!$A:$E,5,0))</f>
        <v/>
      </c>
      <c r="P512" s="203"/>
      <c r="Q512" s="203"/>
      <c r="R512" s="203"/>
      <c r="S512" s="328"/>
      <c r="T512" s="328"/>
      <c r="U512" s="380" t="s">
        <v>2329</v>
      </c>
      <c r="V512" s="327" t="s">
        <v>2316</v>
      </c>
    </row>
    <row r="513" spans="1:22" ht="16.399999999999999" hidden="1" customHeight="1">
      <c r="A513" s="29" t="str">
        <f t="shared" si="8"/>
        <v>modesg_out_sfics_taxon_europeianome_purpose_esg_alinh_tax</v>
      </c>
      <c r="B513" s="141" t="s">
        <v>26</v>
      </c>
      <c r="C513" s="137" t="s">
        <v>310</v>
      </c>
      <c r="D513" s="133" t="s">
        <v>40</v>
      </c>
      <c r="E513" s="134" t="s">
        <v>2086</v>
      </c>
      <c r="F513" s="133" t="s">
        <v>2065</v>
      </c>
      <c r="G513" s="135" t="str">
        <f>VLOOKUP(A513,Plano_V3!$A$26:$G$764,7,0)</f>
        <v xml:space="preserve">6. Em implementação </v>
      </c>
      <c r="H513" s="135" t="s">
        <v>2327</v>
      </c>
      <c r="I513" s="485"/>
      <c r="J513" s="142" t="s">
        <v>2363</v>
      </c>
      <c r="K513" s="367" t="s">
        <v>2363</v>
      </c>
      <c r="L513" s="142"/>
      <c r="M513" s="152" t="str">
        <f>IF(VLOOKUP(A503,'Aux - pivots1'!$A:$E,3,0)=0, "",VLOOKUP(A503,'Aux - pivots1'!$A:$E,3,0))</f>
        <v/>
      </c>
      <c r="N513" s="152" t="str">
        <f>IF(VLOOKUP(A503,'Aux - pivots1'!$A:$E,4,0)=0, "",VLOOKUP(A503,'Aux - pivots1'!$A:$E,4,0))</f>
        <v/>
      </c>
      <c r="O513" s="152" t="str">
        <f>IF(VLOOKUP(A503,'Aux - pivots1'!$A:$E,5,0)=0, "",VLOOKUP(A503,'Aux - pivots1'!$A:$E,5,0))</f>
        <v/>
      </c>
      <c r="P513" s="203"/>
      <c r="Q513" s="203"/>
      <c r="R513" s="203"/>
      <c r="S513" s="380"/>
      <c r="T513" s="380"/>
      <c r="U513" s="380" t="s">
        <v>2329</v>
      </c>
      <c r="V513" s="327" t="s">
        <v>2316</v>
      </c>
    </row>
    <row r="514" spans="1:22" ht="16.399999999999999" hidden="1" customHeight="1">
      <c r="A514" s="29" t="str">
        <f t="shared" si="8"/>
        <v>modesg_out_sfics_taxon_europeianome_purpose_esg_nalinh_tax</v>
      </c>
      <c r="B514" s="141" t="s">
        <v>26</v>
      </c>
      <c r="C514" s="137" t="s">
        <v>310</v>
      </c>
      <c r="D514" s="133" t="s">
        <v>40</v>
      </c>
      <c r="E514" s="134" t="s">
        <v>2086</v>
      </c>
      <c r="F514" s="133" t="s">
        <v>2066</v>
      </c>
      <c r="G514" s="135" t="str">
        <f>VLOOKUP(A514,Plano_V3!$A$26:$G$764,7,0)</f>
        <v xml:space="preserve">6. Em implementação </v>
      </c>
      <c r="H514" s="135" t="s">
        <v>2327</v>
      </c>
      <c r="I514" s="485"/>
      <c r="J514" s="142" t="s">
        <v>2363</v>
      </c>
      <c r="K514" s="367" t="s">
        <v>2363</v>
      </c>
      <c r="L514" s="142"/>
      <c r="M514" s="152" t="str">
        <f>IF(VLOOKUP(A504,'Aux - pivots1'!$A:$E,3,0)=0, "",VLOOKUP(A504,'Aux - pivots1'!$A:$E,3,0))</f>
        <v/>
      </c>
      <c r="N514" s="152" t="str">
        <f>IF(VLOOKUP(A504,'Aux - pivots1'!$A:$E,4,0)=0, "",VLOOKUP(A504,'Aux - pivots1'!$A:$E,4,0))</f>
        <v/>
      </c>
      <c r="O514" s="152" t="str">
        <f>IF(VLOOKUP(A504,'Aux - pivots1'!$A:$E,5,0)=0, "",VLOOKUP(A504,'Aux - pivots1'!$A:$E,5,0))</f>
        <v/>
      </c>
      <c r="P514" s="203"/>
      <c r="Q514" s="203"/>
      <c r="R514" s="203"/>
      <c r="S514" s="380"/>
      <c r="T514" s="380"/>
      <c r="U514" s="380" t="s">
        <v>2331</v>
      </c>
      <c r="V514" s="327" t="s">
        <v>2316</v>
      </c>
    </row>
    <row r="515" spans="1:22" ht="16.399999999999999" hidden="1" customHeight="1">
      <c r="A515" s="29" t="str">
        <f t="shared" si="8"/>
        <v>modesg_out_sfics_taxon_europeianome_specific_eligible</v>
      </c>
      <c r="B515" s="141" t="s">
        <v>26</v>
      </c>
      <c r="C515" s="137" t="s">
        <v>310</v>
      </c>
      <c r="D515" s="133" t="s">
        <v>40</v>
      </c>
      <c r="E515" s="134" t="s">
        <v>2086</v>
      </c>
      <c r="F515" s="133" t="s">
        <v>206</v>
      </c>
      <c r="G515" s="135" t="str">
        <f>VLOOKUP(A515,Plano_V3!$A$26:$G$764,7,0)</f>
        <v xml:space="preserve">6. Em implementação </v>
      </c>
      <c r="H515" s="135" t="s">
        <v>2327</v>
      </c>
      <c r="I515" s="485"/>
      <c r="J515" s="142" t="s">
        <v>2363</v>
      </c>
      <c r="K515" s="367" t="s">
        <v>2363</v>
      </c>
      <c r="L515" s="142"/>
      <c r="M515" s="152" t="str">
        <f>IF(VLOOKUP(A504,'Aux - pivots1'!$A:$E,3,0)=0, "",VLOOKUP(A504,'Aux - pivots1'!$A:$E,3,0))</f>
        <v/>
      </c>
      <c r="N515" s="152" t="str">
        <f>IF(VLOOKUP(A504,'Aux - pivots1'!$A:$E,4,0)=0, "",VLOOKUP(A504,'Aux - pivots1'!$A:$E,4,0))</f>
        <v/>
      </c>
      <c r="O515" s="152" t="str">
        <f>IF(VLOOKUP(A504,'Aux - pivots1'!$A:$E,5,0)=0, "",VLOOKUP(A504,'Aux - pivots1'!$A:$E,5,0))</f>
        <v/>
      </c>
      <c r="P515" s="203"/>
      <c r="Q515" s="203"/>
      <c r="R515" s="203"/>
      <c r="S515" s="328"/>
      <c r="T515" s="328"/>
      <c r="U515" s="380" t="s">
        <v>2329</v>
      </c>
      <c r="V515" s="327" t="s">
        <v>2316</v>
      </c>
    </row>
    <row r="516" spans="1:22" ht="16.399999999999999" hidden="1" customHeight="1">
      <c r="A516" s="29" t="str">
        <f t="shared" si="8"/>
        <v>modesg_out_sfics_taxon_europeianome_specific_sustainable</v>
      </c>
      <c r="B516" s="141" t="s">
        <v>26</v>
      </c>
      <c r="C516" s="137" t="s">
        <v>310</v>
      </c>
      <c r="D516" s="133" t="s">
        <v>40</v>
      </c>
      <c r="E516" s="134" t="s">
        <v>2086</v>
      </c>
      <c r="F516" s="133" t="s">
        <v>207</v>
      </c>
      <c r="G516" s="135" t="str">
        <f>VLOOKUP(A516,Plano_V3!$A$26:$G$764,7,0)</f>
        <v xml:space="preserve">6. Em implementação </v>
      </c>
      <c r="H516" s="135" t="s">
        <v>2327</v>
      </c>
      <c r="I516" s="485"/>
      <c r="J516" s="142" t="s">
        <v>2363</v>
      </c>
      <c r="K516" s="367" t="s">
        <v>2363</v>
      </c>
      <c r="L516" s="142"/>
      <c r="M516" s="152" t="str">
        <f>IF(VLOOKUP(A505,'Aux - pivots1'!$A:$E,3,0)=0, "",VLOOKUP(A505,'Aux - pivots1'!$A:$E,3,0))</f>
        <v/>
      </c>
      <c r="N516" s="152" t="str">
        <f>IF(VLOOKUP(A505,'Aux - pivots1'!$A:$E,4,0)=0, "",VLOOKUP(A505,'Aux - pivots1'!$A:$E,4,0))</f>
        <v/>
      </c>
      <c r="O516" s="152" t="str">
        <f>IF(VLOOKUP(A505,'Aux - pivots1'!$A:$E,5,0)=0, "",VLOOKUP(A505,'Aux - pivots1'!$A:$E,5,0))</f>
        <v/>
      </c>
      <c r="P516" s="203"/>
      <c r="Q516" s="203"/>
      <c r="R516" s="203"/>
      <c r="S516" s="328"/>
      <c r="T516" s="328"/>
      <c r="U516" s="380" t="s">
        <v>2329</v>
      </c>
      <c r="V516" s="327" t="s">
        <v>2316</v>
      </c>
    </row>
    <row r="517" spans="1:22" ht="16.399999999999999" hidden="1" customHeight="1">
      <c r="A517" s="29" t="str">
        <f t="shared" si="8"/>
        <v>modesg_out_sfics_taxon_europeiasstnbl_indctr</v>
      </c>
      <c r="B517" s="141" t="s">
        <v>26</v>
      </c>
      <c r="C517" s="137" t="s">
        <v>310</v>
      </c>
      <c r="D517" s="133" t="s">
        <v>40</v>
      </c>
      <c r="E517" s="134" t="s">
        <v>2086</v>
      </c>
      <c r="F517" s="133" t="s">
        <v>418</v>
      </c>
      <c r="G517" s="135" t="str">
        <f>VLOOKUP(A517,Plano_V3!$A$26:$G$764,7,0)</f>
        <v>2.2 Em especificação</v>
      </c>
      <c r="H517" s="135"/>
      <c r="I517" s="485"/>
      <c r="J517" s="142"/>
      <c r="K517" s="367"/>
      <c r="L517" s="142"/>
      <c r="M517" s="152" t="str">
        <f>IF(VLOOKUP(A517,'Aux - pivots1'!$A:$E,3,0)=0, "",VLOOKUP(A517,'Aux - pivots1'!$A:$E,3,0))</f>
        <v/>
      </c>
      <c r="N517" s="152" t="str">
        <f>IF(VLOOKUP(A517,'Aux - pivots1'!$A:$E,4,0)=0, "",VLOOKUP(A517,'Aux - pivots1'!$A:$E,4,0))</f>
        <v/>
      </c>
      <c r="O517" s="152" t="str">
        <f>IF(VLOOKUP(A517,'Aux - pivots1'!$A:$E,5,0)=0, "",VLOOKUP(A517,'Aux - pivots1'!$A:$E,5,0))</f>
        <v/>
      </c>
      <c r="P517" s="203"/>
      <c r="Q517" s="203"/>
      <c r="R517" s="203"/>
      <c r="S517" s="328"/>
      <c r="T517" s="328"/>
      <c r="U517" s="380"/>
      <c r="V517" s="327"/>
    </row>
    <row r="518" spans="1:22" ht="16.399999999999999" hidden="1" customHeight="1">
      <c r="A518" s="29" t="str">
        <f t="shared" si="8"/>
        <v>modesg_out_sfics_taxon_europeiaorigem</v>
      </c>
      <c r="B518" s="141" t="s">
        <v>26</v>
      </c>
      <c r="C518" s="137" t="s">
        <v>310</v>
      </c>
      <c r="D518" s="133" t="s">
        <v>40</v>
      </c>
      <c r="E518" s="134" t="s">
        <v>2086</v>
      </c>
      <c r="F518" s="133" t="s">
        <v>72</v>
      </c>
      <c r="G518" s="135" t="str">
        <f>VLOOKUP(A518,Plano_V3!$A$26:$G$764,7,0)</f>
        <v>0. Cancelado</v>
      </c>
      <c r="H518" s="135" t="s">
        <v>612</v>
      </c>
      <c r="I518" s="485"/>
      <c r="J518" s="142" t="s">
        <v>2363</v>
      </c>
      <c r="K518" s="367" t="s">
        <v>2363</v>
      </c>
      <c r="L518" s="142"/>
      <c r="M518" s="152" t="str">
        <f>IF(VLOOKUP(A506,'Aux - pivots1'!$A:$E,3,0)=0, "",VLOOKUP(A506,'Aux - pivots1'!$A:$E,3,0))</f>
        <v/>
      </c>
      <c r="N518" s="152" t="str">
        <f>IF(VLOOKUP(A506,'Aux - pivots1'!$A:$E,4,0)=0, "",VLOOKUP(A506,'Aux - pivots1'!$A:$E,4,0))</f>
        <v/>
      </c>
      <c r="O518" s="152" t="str">
        <f>IF(VLOOKUP(A506,'Aux - pivots1'!$A:$E,5,0)=0, "",VLOOKUP(A506,'Aux - pivots1'!$A:$E,5,0))</f>
        <v/>
      </c>
      <c r="P518" s="203"/>
      <c r="Q518" s="203"/>
      <c r="R518" s="203"/>
      <c r="S518" s="328"/>
      <c r="T518" s="328"/>
      <c r="U518" s="380" t="s">
        <v>2329</v>
      </c>
      <c r="V518" s="327"/>
    </row>
    <row r="519" spans="1:22" ht="16.399999999999999" hidden="1" customHeight="1">
      <c r="A519" s="29" t="str">
        <f t="shared" si="8"/>
        <v>modesg_out_sfics_taxon_europeiaref_date</v>
      </c>
      <c r="B519" s="141" t="s">
        <v>26</v>
      </c>
      <c r="C519" s="137" t="s">
        <v>310</v>
      </c>
      <c r="D519" s="133" t="s">
        <v>40</v>
      </c>
      <c r="E519" s="134" t="s">
        <v>2086</v>
      </c>
      <c r="F519" s="133" t="s">
        <v>208</v>
      </c>
      <c r="G519" s="135" t="str">
        <f>VLOOKUP(A519,Plano_V3!$A$26:$G$764,7,0)</f>
        <v xml:space="preserve">6. Em implementação </v>
      </c>
      <c r="H519" s="135" t="s">
        <v>2327</v>
      </c>
      <c r="I519" s="485"/>
      <c r="J519" s="142" t="s">
        <v>2363</v>
      </c>
      <c r="K519" s="367" t="s">
        <v>2363</v>
      </c>
      <c r="L519" s="142"/>
      <c r="M519" s="152" t="str">
        <f>IF(VLOOKUP(A507,'Aux - pivots1'!$A:$E,3,0)=0, "",VLOOKUP(A507,'Aux - pivots1'!$A:$E,3,0))</f>
        <v/>
      </c>
      <c r="N519" s="152" t="str">
        <f>IF(VLOOKUP(A507,'Aux - pivots1'!$A:$E,4,0)=0, "",VLOOKUP(A507,'Aux - pivots1'!$A:$E,4,0))</f>
        <v/>
      </c>
      <c r="O519" s="152" t="str">
        <f>IF(VLOOKUP(A507,'Aux - pivots1'!$A:$E,5,0)=0, "",VLOOKUP(A507,'Aux - pivots1'!$A:$E,5,0))</f>
        <v/>
      </c>
      <c r="P519" s="203"/>
      <c r="Q519" s="203"/>
      <c r="R519" s="203"/>
      <c r="S519" s="328"/>
      <c r="T519" s="328"/>
      <c r="U519" s="380" t="s">
        <v>2329</v>
      </c>
      <c r="V519" s="327" t="s">
        <v>2316</v>
      </c>
    </row>
    <row r="520" spans="1:22" ht="16.399999999999999" hidden="1" customHeight="1">
      <c r="A520" s="29" t="str">
        <f t="shared" si="8"/>
        <v>modesg_out_sfics_taxon_europeiazdeposit</v>
      </c>
      <c r="B520" s="141" t="s">
        <v>26</v>
      </c>
      <c r="C520" s="137" t="s">
        <v>310</v>
      </c>
      <c r="D520" s="133" t="s">
        <v>40</v>
      </c>
      <c r="E520" s="134" t="s">
        <v>2086</v>
      </c>
      <c r="F520" s="133" t="s">
        <v>210</v>
      </c>
      <c r="G520" s="135" t="str">
        <f>VLOOKUP(A520,Plano_V3!$A$26:$G$764,7,0)</f>
        <v xml:space="preserve">6. Em implementação </v>
      </c>
      <c r="H520" s="135" t="s">
        <v>2327</v>
      </c>
      <c r="I520" s="485"/>
      <c r="J520" s="142" t="s">
        <v>2363</v>
      </c>
      <c r="K520" s="367" t="s">
        <v>2363</v>
      </c>
      <c r="L520" s="142"/>
      <c r="M520" s="152" t="str">
        <f>IF(VLOOKUP(A509,'Aux - pivots1'!$A:$E,3,0)=0, "",VLOOKUP(A509,'Aux - pivots1'!$A:$E,3,0))</f>
        <v/>
      </c>
      <c r="N520" s="152" t="str">
        <f>IF(VLOOKUP(A509,'Aux - pivots1'!$A:$E,4,0)=0, "",VLOOKUP(A509,'Aux - pivots1'!$A:$E,4,0))</f>
        <v/>
      </c>
      <c r="O520" s="152" t="str">
        <f>IF(VLOOKUP(A509,'Aux - pivots1'!$A:$E,5,0)=0, "",VLOOKUP(A509,'Aux - pivots1'!$A:$E,5,0))</f>
        <v/>
      </c>
      <c r="P520" s="203"/>
      <c r="Q520" s="203"/>
      <c r="R520" s="203"/>
      <c r="S520" s="328"/>
      <c r="T520" s="328"/>
      <c r="U520" s="380" t="s">
        <v>2329</v>
      </c>
      <c r="V520" s="327" t="s">
        <v>2316</v>
      </c>
    </row>
    <row r="521" spans="1:22" ht="16.399999999999999" hidden="1" customHeight="1">
      <c r="A521" s="29" t="str">
        <f t="shared" si="8"/>
        <v>lt003_entitynace_esg</v>
      </c>
      <c r="B521" s="141" t="s">
        <v>26</v>
      </c>
      <c r="C521" s="137" t="s">
        <v>26</v>
      </c>
      <c r="D521" s="133" t="s">
        <v>40</v>
      </c>
      <c r="E521" s="136" t="s">
        <v>335</v>
      </c>
      <c r="F521" s="136" t="s">
        <v>336</v>
      </c>
      <c r="G521" s="487" t="str">
        <f>VLOOKUP(A521,Plano_V3!$A$26:$G$764,7,0)</f>
        <v>3. Pendente de outros desenvolvimentos</v>
      </c>
      <c r="H521" s="135" t="s">
        <v>613</v>
      </c>
      <c r="I521" s="485"/>
      <c r="J521" s="142"/>
      <c r="K521" s="142"/>
      <c r="L521" s="142"/>
      <c r="M521" s="152" t="str">
        <f>IF(VLOOKUP(A510,'Aux - pivots1'!$A:$E,3,0)=0, "",VLOOKUP(A510,'Aux - pivots1'!$A:$E,3,0))</f>
        <v/>
      </c>
      <c r="N521" s="152" t="str">
        <f>IF(VLOOKUP(A510,'Aux - pivots1'!$A:$E,4,0)=0, "",VLOOKUP(A510,'Aux - pivots1'!$A:$E,4,0))</f>
        <v/>
      </c>
      <c r="O521" s="152" t="str">
        <f>IF(VLOOKUP(A510,'Aux - pivots1'!$A:$E,5,0)=0, "",VLOOKUP(A510,'Aux - pivots1'!$A:$E,5,0))</f>
        <v/>
      </c>
      <c r="P521" s="203"/>
      <c r="Q521" s="203"/>
      <c r="R521" s="203"/>
      <c r="S521" s="328"/>
      <c r="T521" s="328"/>
      <c r="U521" s="380" t="s">
        <v>2329</v>
      </c>
      <c r="V521" s="327" t="s">
        <v>1862</v>
      </c>
    </row>
    <row r="522" spans="1:22" ht="16.399999999999999" hidden="1" customHeight="1">
      <c r="A522" s="29" t="str">
        <f t="shared" si="8"/>
        <v>lt003_entitytxnmy_elgbl_capex_ccm</v>
      </c>
      <c r="B522" s="141" t="s">
        <v>26</v>
      </c>
      <c r="C522" s="137" t="s">
        <v>26</v>
      </c>
      <c r="D522" s="133" t="s">
        <v>40</v>
      </c>
      <c r="E522" s="136" t="s">
        <v>335</v>
      </c>
      <c r="F522" s="136" t="s">
        <v>338</v>
      </c>
      <c r="G522" s="135" t="str">
        <f>VLOOKUP(A522,Plano_V3!$A$26:$G$764,7,0)</f>
        <v>1. Concluído</v>
      </c>
      <c r="H522" s="135" t="s">
        <v>612</v>
      </c>
      <c r="I522" s="485"/>
      <c r="J522" s="142"/>
      <c r="K522" s="142"/>
      <c r="L522" s="142"/>
      <c r="M522" s="152" t="str">
        <f>IF(VLOOKUP(A511,'Aux - pivots1'!$A:$E,3,0)=0, "",VLOOKUP(A511,'Aux - pivots1'!$A:$E,3,0))</f>
        <v/>
      </c>
      <c r="N522" s="152" t="str">
        <f>IF(VLOOKUP(A511,'Aux - pivots1'!$A:$E,4,0)=0, "",VLOOKUP(A511,'Aux - pivots1'!$A:$E,4,0))</f>
        <v/>
      </c>
      <c r="O522" s="152" t="str">
        <f>IF(VLOOKUP(A511,'Aux - pivots1'!$A:$E,5,0)=0, "",VLOOKUP(A511,'Aux - pivots1'!$A:$E,5,0))</f>
        <v/>
      </c>
      <c r="P522" s="203"/>
      <c r="Q522" s="203"/>
      <c r="R522" s="203"/>
      <c r="S522" s="328"/>
      <c r="T522" s="328"/>
      <c r="U522" s="380" t="s">
        <v>2329</v>
      </c>
      <c r="V522" s="327"/>
    </row>
    <row r="523" spans="1:22" ht="16.399999999999999" hidden="1" customHeight="1">
      <c r="A523" s="29" t="str">
        <f t="shared" si="8"/>
        <v>lt003_entitytxnmy_elgbl_trnvr_ccm</v>
      </c>
      <c r="B523" s="141" t="s">
        <v>26</v>
      </c>
      <c r="C523" s="137" t="s">
        <v>26</v>
      </c>
      <c r="D523" s="133" t="s">
        <v>40</v>
      </c>
      <c r="E523" s="136" t="s">
        <v>335</v>
      </c>
      <c r="F523" s="136" t="s">
        <v>339</v>
      </c>
      <c r="G523" s="135" t="str">
        <f>VLOOKUP(A523,Plano_V3!$A$26:$G$764,7,0)</f>
        <v>1. Concluído</v>
      </c>
      <c r="H523" s="135" t="s">
        <v>612</v>
      </c>
      <c r="I523" s="485"/>
      <c r="J523" s="142"/>
      <c r="K523" s="142"/>
      <c r="L523" s="142"/>
      <c r="M523" s="152" t="str">
        <f>IF(VLOOKUP(A512,'Aux - pivots1'!$A:$E,3,0)=0, "",VLOOKUP(A512,'Aux - pivots1'!$A:$E,3,0))</f>
        <v/>
      </c>
      <c r="N523" s="152" t="str">
        <f>IF(VLOOKUP(A512,'Aux - pivots1'!$A:$E,4,0)=0, "",VLOOKUP(A512,'Aux - pivots1'!$A:$E,4,0))</f>
        <v/>
      </c>
      <c r="O523" s="152" t="str">
        <f>IF(VLOOKUP(A512,'Aux - pivots1'!$A:$E,5,0)=0, "",VLOOKUP(A512,'Aux - pivots1'!$A:$E,5,0))</f>
        <v/>
      </c>
      <c r="P523" s="203"/>
      <c r="Q523" s="203"/>
      <c r="R523" s="203"/>
      <c r="S523" s="328"/>
      <c r="T523" s="328"/>
      <c r="U523" s="380" t="s">
        <v>2329</v>
      </c>
      <c r="V523" s="327"/>
    </row>
    <row r="524" spans="1:22" ht="16.399999999999999" hidden="1" customHeight="1">
      <c r="A524" s="29" t="str">
        <f t="shared" si="8"/>
        <v>lt003_entitytxnmy_elgbl_capex_cca</v>
      </c>
      <c r="B524" s="141" t="s">
        <v>26</v>
      </c>
      <c r="C524" s="137" t="s">
        <v>26</v>
      </c>
      <c r="D524" s="133" t="s">
        <v>40</v>
      </c>
      <c r="E524" s="136" t="s">
        <v>335</v>
      </c>
      <c r="F524" s="136" t="s">
        <v>340</v>
      </c>
      <c r="G524" s="135" t="str">
        <f>VLOOKUP(A524,Plano_V3!$A$26:$G$764,7,0)</f>
        <v>1. Concluído</v>
      </c>
      <c r="H524" s="135" t="s">
        <v>612</v>
      </c>
      <c r="I524" s="485"/>
      <c r="J524" s="142"/>
      <c r="K524" s="142"/>
      <c r="L524" s="142"/>
      <c r="M524" s="152" t="str">
        <f>IF(VLOOKUP(A513,'Aux - pivots1'!$A:$E,3,0)=0, "",VLOOKUP(A513,'Aux - pivots1'!$A:$E,3,0))</f>
        <v/>
      </c>
      <c r="N524" s="152" t="str">
        <f>IF(VLOOKUP(A513,'Aux - pivots1'!$A:$E,4,0)=0, "",VLOOKUP(A513,'Aux - pivots1'!$A:$E,4,0))</f>
        <v/>
      </c>
      <c r="O524" s="152" t="str">
        <f>IF(VLOOKUP(A513,'Aux - pivots1'!$A:$E,5,0)=0, "",VLOOKUP(A513,'Aux - pivots1'!$A:$E,5,0))</f>
        <v/>
      </c>
      <c r="P524" s="203"/>
      <c r="Q524" s="203"/>
      <c r="R524" s="203"/>
      <c r="S524" s="328"/>
      <c r="T524" s="328"/>
      <c r="U524" s="380" t="s">
        <v>2329</v>
      </c>
      <c r="V524" s="327"/>
    </row>
    <row r="525" spans="1:22" ht="16.399999999999999" hidden="1" customHeight="1">
      <c r="A525" s="29" t="str">
        <f t="shared" si="8"/>
        <v>lt003_entitytxnmy_elgbl_trnvr_cca</v>
      </c>
      <c r="B525" s="141" t="s">
        <v>26</v>
      </c>
      <c r="C525" s="137" t="s">
        <v>26</v>
      </c>
      <c r="D525" s="133" t="s">
        <v>40</v>
      </c>
      <c r="E525" s="136" t="s">
        <v>335</v>
      </c>
      <c r="F525" s="136" t="s">
        <v>341</v>
      </c>
      <c r="G525" s="135" t="str">
        <f>VLOOKUP(A525,Plano_V3!$A$26:$G$764,7,0)</f>
        <v>1. Concluído</v>
      </c>
      <c r="H525" s="135" t="s">
        <v>612</v>
      </c>
      <c r="I525" s="485"/>
      <c r="J525" s="142"/>
      <c r="K525" s="142"/>
      <c r="L525" s="142"/>
      <c r="M525" s="152" t="str">
        <f>IF(VLOOKUP(A515,'Aux - pivots1'!$A:$E,3,0)=0, "",VLOOKUP(A515,'Aux - pivots1'!$A:$E,3,0))</f>
        <v/>
      </c>
      <c r="N525" s="152" t="str">
        <f>IF(VLOOKUP(A515,'Aux - pivots1'!$A:$E,4,0)=0, "",VLOOKUP(A515,'Aux - pivots1'!$A:$E,4,0))</f>
        <v/>
      </c>
      <c r="O525" s="152" t="str">
        <f>IF(VLOOKUP(A515,'Aux - pivots1'!$A:$E,5,0)=0, "",VLOOKUP(A515,'Aux - pivots1'!$A:$E,5,0))</f>
        <v/>
      </c>
      <c r="P525" s="203"/>
      <c r="Q525" s="203"/>
      <c r="R525" s="203"/>
      <c r="S525" s="328"/>
      <c r="T525" s="328"/>
      <c r="U525" s="380" t="s">
        <v>2329</v>
      </c>
      <c r="V525" s="327"/>
    </row>
    <row r="526" spans="1:22" ht="16.399999999999999" hidden="1" customHeight="1">
      <c r="A526" s="29" t="str">
        <f t="shared" si="8"/>
        <v>lt003_entityenblng_capex_ccm</v>
      </c>
      <c r="B526" s="141" t="s">
        <v>26</v>
      </c>
      <c r="C526" s="137" t="s">
        <v>26</v>
      </c>
      <c r="D526" s="133" t="s">
        <v>40</v>
      </c>
      <c r="E526" s="136" t="s">
        <v>335</v>
      </c>
      <c r="F526" s="136" t="s">
        <v>342</v>
      </c>
      <c r="G526" s="135" t="str">
        <f>VLOOKUP(A526,Plano_V3!$A$26:$G$764,7,0)</f>
        <v>1. Concluído</v>
      </c>
      <c r="H526" s="135" t="s">
        <v>612</v>
      </c>
      <c r="I526" s="485"/>
      <c r="J526" s="142"/>
      <c r="K526" s="142"/>
      <c r="L526" s="142"/>
      <c r="M526" s="152" t="str">
        <f>IF(VLOOKUP(A516,'Aux - pivots1'!$A:$E,3,0)=0, "",VLOOKUP(A516,'Aux - pivots1'!$A:$E,3,0))</f>
        <v/>
      </c>
      <c r="N526" s="152" t="str">
        <f>IF(VLOOKUP(A516,'Aux - pivots1'!$A:$E,4,0)=0, "",VLOOKUP(A516,'Aux - pivots1'!$A:$E,4,0))</f>
        <v/>
      </c>
      <c r="O526" s="152" t="str">
        <f>IF(VLOOKUP(A516,'Aux - pivots1'!$A:$E,5,0)=0, "",VLOOKUP(A516,'Aux - pivots1'!$A:$E,5,0))</f>
        <v/>
      </c>
      <c r="P526" s="203"/>
      <c r="Q526" s="203"/>
      <c r="R526" s="203"/>
      <c r="S526" s="328"/>
      <c r="T526" s="328"/>
      <c r="U526" s="380" t="s">
        <v>2329</v>
      </c>
      <c r="V526" s="327"/>
    </row>
    <row r="527" spans="1:22" ht="16.399999999999999" hidden="1" customHeight="1">
      <c r="A527" s="29" t="str">
        <f t="shared" si="8"/>
        <v>lt003_entityenblng_capex_cca</v>
      </c>
      <c r="B527" s="141" t="s">
        <v>26</v>
      </c>
      <c r="C527" s="137" t="s">
        <v>26</v>
      </c>
      <c r="D527" s="133" t="s">
        <v>40</v>
      </c>
      <c r="E527" s="136" t="s">
        <v>335</v>
      </c>
      <c r="F527" s="136" t="s">
        <v>343</v>
      </c>
      <c r="G527" s="135" t="str">
        <f>VLOOKUP(A527,Plano_V3!$A$26:$G$764,7,0)</f>
        <v>1. Concluído</v>
      </c>
      <c r="H527" s="135" t="s">
        <v>612</v>
      </c>
      <c r="I527" s="485"/>
      <c r="J527" s="142"/>
      <c r="K527" s="142"/>
      <c r="L527" s="142"/>
      <c r="M527" s="152" t="str">
        <f>IF(VLOOKUP(A518,'Aux - pivots1'!$A:$E,3,0)=0, "",VLOOKUP(A518,'Aux - pivots1'!$A:$E,3,0))</f>
        <v/>
      </c>
      <c r="N527" s="152" t="str">
        <f>IF(VLOOKUP(A518,'Aux - pivots1'!$A:$E,4,0)=0, "",VLOOKUP(A518,'Aux - pivots1'!$A:$E,4,0))</f>
        <v/>
      </c>
      <c r="O527" s="152" t="str">
        <f>IF(VLOOKUP(A518,'Aux - pivots1'!$A:$E,5,0)=0, "",VLOOKUP(A518,'Aux - pivots1'!$A:$E,5,0))</f>
        <v/>
      </c>
      <c r="P527" s="203"/>
      <c r="Q527" s="203"/>
      <c r="R527" s="203"/>
      <c r="S527" s="328"/>
      <c r="T527" s="328"/>
      <c r="U527" s="380" t="s">
        <v>2329</v>
      </c>
      <c r="V527" s="327"/>
    </row>
    <row r="528" spans="1:22" ht="16.399999999999999" hidden="1" customHeight="1">
      <c r="A528" s="29" t="str">
        <f t="shared" si="8"/>
        <v>lt003_entitytrnstnl_capex</v>
      </c>
      <c r="B528" s="141" t="s">
        <v>26</v>
      </c>
      <c r="C528" s="137" t="s">
        <v>26</v>
      </c>
      <c r="D528" s="133" t="s">
        <v>40</v>
      </c>
      <c r="E528" s="136" t="s">
        <v>335</v>
      </c>
      <c r="F528" s="136" t="s">
        <v>344</v>
      </c>
      <c r="G528" s="135" t="str">
        <f>VLOOKUP(A528,Plano_V3!$A$26:$G$764,7,0)</f>
        <v>1. Concluído</v>
      </c>
      <c r="H528" s="135" t="s">
        <v>612</v>
      </c>
      <c r="I528" s="485"/>
      <c r="J528" s="142"/>
      <c r="K528" s="142"/>
      <c r="L528" s="142"/>
      <c r="M528" s="152" t="str">
        <f>IF(VLOOKUP(A519,'Aux - pivots1'!$A:$E,3,0)=0, "",VLOOKUP(A519,'Aux - pivots1'!$A:$E,3,0))</f>
        <v/>
      </c>
      <c r="N528" s="152" t="str">
        <f>IF(VLOOKUP(A519,'Aux - pivots1'!$A:$E,4,0)=0, "",VLOOKUP(A519,'Aux - pivots1'!$A:$E,4,0))</f>
        <v/>
      </c>
      <c r="O528" s="152" t="str">
        <f>IF(VLOOKUP(A519,'Aux - pivots1'!$A:$E,5,0)=0, "",VLOOKUP(A519,'Aux - pivots1'!$A:$E,5,0))</f>
        <v/>
      </c>
      <c r="P528" s="203"/>
      <c r="Q528" s="203"/>
      <c r="R528" s="203"/>
      <c r="S528" s="328"/>
      <c r="T528" s="328"/>
      <c r="U528" s="380" t="s">
        <v>2329</v>
      </c>
      <c r="V528" s="327"/>
    </row>
    <row r="529" spans="1:22" ht="16.399999999999999" hidden="1" customHeight="1">
      <c r="A529" s="29" t="str">
        <f t="shared" si="8"/>
        <v>lt003_entitypure_capex_ccm</v>
      </c>
      <c r="B529" s="141" t="s">
        <v>26</v>
      </c>
      <c r="C529" s="137" t="s">
        <v>26</v>
      </c>
      <c r="D529" s="133" t="s">
        <v>40</v>
      </c>
      <c r="E529" s="136" t="s">
        <v>335</v>
      </c>
      <c r="F529" s="136" t="s">
        <v>345</v>
      </c>
      <c r="G529" s="135" t="str">
        <f>VLOOKUP(A529,Plano_V3!$A$26:$G$764,7,0)</f>
        <v>1. Concluído</v>
      </c>
      <c r="H529" s="135" t="s">
        <v>612</v>
      </c>
      <c r="I529" s="485"/>
      <c r="J529" s="142"/>
      <c r="K529" s="142"/>
      <c r="L529" s="142"/>
      <c r="M529" s="152" t="str">
        <f>IF(VLOOKUP(A520,'Aux - pivots1'!$A:$E,3,0)=0, "",VLOOKUP(A520,'Aux - pivots1'!$A:$E,3,0))</f>
        <v/>
      </c>
      <c r="N529" s="152" t="str">
        <f>IF(VLOOKUP(A520,'Aux - pivots1'!$A:$E,4,0)=0, "",VLOOKUP(A520,'Aux - pivots1'!$A:$E,4,0))</f>
        <v/>
      </c>
      <c r="O529" s="152" t="str">
        <f>IF(VLOOKUP(A520,'Aux - pivots1'!$A:$E,5,0)=0, "",VLOOKUP(A520,'Aux - pivots1'!$A:$E,5,0))</f>
        <v/>
      </c>
      <c r="P529" s="203"/>
      <c r="Q529" s="203"/>
      <c r="R529" s="203"/>
      <c r="S529" s="328"/>
      <c r="T529" s="328"/>
      <c r="U529" s="380" t="s">
        <v>2329</v>
      </c>
      <c r="V529" s="327"/>
    </row>
    <row r="530" spans="1:22" ht="16.399999999999999" hidden="1" customHeight="1">
      <c r="A530" s="29" t="str">
        <f t="shared" si="8"/>
        <v>lt003_entitypure_capex_cca</v>
      </c>
      <c r="B530" s="141" t="s">
        <v>26</v>
      </c>
      <c r="C530" s="137" t="s">
        <v>26</v>
      </c>
      <c r="D530" s="133" t="s">
        <v>40</v>
      </c>
      <c r="E530" s="136" t="s">
        <v>335</v>
      </c>
      <c r="F530" s="136" t="s">
        <v>346</v>
      </c>
      <c r="G530" s="135" t="str">
        <f>VLOOKUP(A530,Plano_V3!$A$26:$G$764,7,0)</f>
        <v>1. Concluído</v>
      </c>
      <c r="H530" s="135" t="s">
        <v>612</v>
      </c>
      <c r="I530" s="485"/>
      <c r="J530" s="142"/>
      <c r="K530" s="142"/>
      <c r="L530" s="142"/>
      <c r="M530" s="152" t="str">
        <f>IF(VLOOKUP(A521,'Aux - pivots1'!$A:$E,3,0)=0, "",VLOOKUP(A521,'Aux - pivots1'!$A:$E,3,0))</f>
        <v/>
      </c>
      <c r="N530" s="152" t="str">
        <f>IF(VLOOKUP(A521,'Aux - pivots1'!$A:$E,4,0)=0, "",VLOOKUP(A521,'Aux - pivots1'!$A:$E,4,0))</f>
        <v/>
      </c>
      <c r="O530" s="152" t="str">
        <f>IF(VLOOKUP(A521,'Aux - pivots1'!$A:$E,5,0)=0, "",VLOOKUP(A521,'Aux - pivots1'!$A:$E,5,0))</f>
        <v/>
      </c>
      <c r="P530" s="203"/>
      <c r="Q530" s="203"/>
      <c r="R530" s="203"/>
      <c r="S530" s="328"/>
      <c r="T530" s="328"/>
      <c r="U530" s="380" t="s">
        <v>2329</v>
      </c>
      <c r="V530" s="327"/>
    </row>
    <row r="531" spans="1:22" ht="16.399999999999999" hidden="1" customHeight="1">
      <c r="A531" s="29" t="str">
        <f t="shared" si="8"/>
        <v>lt003_entityenblng_trnvr_ccm</v>
      </c>
      <c r="B531" s="141" t="s">
        <v>26</v>
      </c>
      <c r="C531" s="137" t="s">
        <v>26</v>
      </c>
      <c r="D531" s="133" t="s">
        <v>40</v>
      </c>
      <c r="E531" s="136" t="s">
        <v>335</v>
      </c>
      <c r="F531" s="136" t="s">
        <v>347</v>
      </c>
      <c r="G531" s="135" t="str">
        <f>VLOOKUP(A531,Plano_V3!$A$26:$G$764,7,0)</f>
        <v>1. Concluído</v>
      </c>
      <c r="H531" s="135" t="s">
        <v>612</v>
      </c>
      <c r="I531" s="485"/>
      <c r="J531" s="142"/>
      <c r="K531" s="142"/>
      <c r="L531" s="142"/>
      <c r="M531" s="152" t="str">
        <f>IF(VLOOKUP(A522,'Aux - pivots1'!$A:$E,3,0)=0, "",VLOOKUP(A522,'Aux - pivots1'!$A:$E,3,0))</f>
        <v/>
      </c>
      <c r="N531" s="152" t="str">
        <f>IF(VLOOKUP(A522,'Aux - pivots1'!$A:$E,4,0)=0, "",VLOOKUP(A522,'Aux - pivots1'!$A:$E,4,0))</f>
        <v/>
      </c>
      <c r="O531" s="152" t="str">
        <f>IF(VLOOKUP(A522,'Aux - pivots1'!$A:$E,5,0)=0, "",VLOOKUP(A522,'Aux - pivots1'!$A:$E,5,0))</f>
        <v/>
      </c>
      <c r="P531" s="203"/>
      <c r="Q531" s="203"/>
      <c r="R531" s="203"/>
      <c r="S531" s="328"/>
      <c r="T531" s="328"/>
      <c r="U531" s="380" t="s">
        <v>2329</v>
      </c>
      <c r="V531" s="327"/>
    </row>
    <row r="532" spans="1:22" ht="16.399999999999999" hidden="1" customHeight="1">
      <c r="A532" s="29" t="str">
        <f t="shared" si="8"/>
        <v>lt003_entityenblng_trnvr_cca</v>
      </c>
      <c r="B532" s="141" t="s">
        <v>26</v>
      </c>
      <c r="C532" s="137" t="s">
        <v>26</v>
      </c>
      <c r="D532" s="133" t="s">
        <v>40</v>
      </c>
      <c r="E532" s="136" t="s">
        <v>335</v>
      </c>
      <c r="F532" s="136" t="s">
        <v>348</v>
      </c>
      <c r="G532" s="135" t="str">
        <f>VLOOKUP(A532,Plano_V3!$A$26:$G$764,7,0)</f>
        <v>1. Concluído</v>
      </c>
      <c r="H532" s="135" t="s">
        <v>612</v>
      </c>
      <c r="I532" s="485"/>
      <c r="J532" s="142"/>
      <c r="K532" s="142"/>
      <c r="L532" s="142"/>
      <c r="M532" s="152" t="str">
        <f>IF(VLOOKUP(A523,'Aux - pivots1'!$A:$E,3,0)=0, "",VLOOKUP(A523,'Aux - pivots1'!$A:$E,3,0))</f>
        <v/>
      </c>
      <c r="N532" s="152" t="str">
        <f>IF(VLOOKUP(A523,'Aux - pivots1'!$A:$E,4,0)=0, "",VLOOKUP(A523,'Aux - pivots1'!$A:$E,4,0))</f>
        <v/>
      </c>
      <c r="O532" s="152" t="str">
        <f>IF(VLOOKUP(A523,'Aux - pivots1'!$A:$E,5,0)=0, "",VLOOKUP(A523,'Aux - pivots1'!$A:$E,5,0))</f>
        <v/>
      </c>
      <c r="P532" s="203"/>
      <c r="Q532" s="203"/>
      <c r="R532" s="203"/>
      <c r="S532" s="328"/>
      <c r="T532" s="328"/>
      <c r="U532" s="380" t="s">
        <v>2329</v>
      </c>
      <c r="V532" s="327"/>
    </row>
    <row r="533" spans="1:22" ht="16.399999999999999" hidden="1" customHeight="1">
      <c r="A533" s="29" t="str">
        <f t="shared" si="8"/>
        <v>lt003_entitytrnstnl_trnvr</v>
      </c>
      <c r="B533" s="141" t="s">
        <v>26</v>
      </c>
      <c r="C533" s="137" t="s">
        <v>26</v>
      </c>
      <c r="D533" s="133" t="s">
        <v>40</v>
      </c>
      <c r="E533" s="136" t="s">
        <v>335</v>
      </c>
      <c r="F533" s="136" t="s">
        <v>349</v>
      </c>
      <c r="G533" s="135" t="str">
        <f>VLOOKUP(A533,Plano_V3!$A$26:$G$764,7,0)</f>
        <v>1. Concluído</v>
      </c>
      <c r="H533" s="135" t="s">
        <v>612</v>
      </c>
      <c r="I533" s="485"/>
      <c r="J533" s="142"/>
      <c r="K533" s="142"/>
      <c r="L533" s="142"/>
      <c r="M533" s="152" t="str">
        <f>IF(VLOOKUP(A524,'Aux - pivots1'!$A:$E,3,0)=0, "",VLOOKUP(A524,'Aux - pivots1'!$A:$E,3,0))</f>
        <v/>
      </c>
      <c r="N533" s="152" t="str">
        <f>IF(VLOOKUP(A524,'Aux - pivots1'!$A:$E,4,0)=0, "",VLOOKUP(A524,'Aux - pivots1'!$A:$E,4,0))</f>
        <v/>
      </c>
      <c r="O533" s="152" t="str">
        <f>IF(VLOOKUP(A524,'Aux - pivots1'!$A:$E,5,0)=0, "",VLOOKUP(A524,'Aux - pivots1'!$A:$E,5,0))</f>
        <v/>
      </c>
      <c r="P533" s="203"/>
      <c r="Q533" s="203"/>
      <c r="R533" s="203"/>
      <c r="S533" s="328"/>
      <c r="T533" s="328"/>
      <c r="U533" s="380" t="s">
        <v>2329</v>
      </c>
      <c r="V533" s="327"/>
    </row>
    <row r="534" spans="1:22" ht="16.399999999999999" hidden="1" customHeight="1">
      <c r="A534" s="29" t="str">
        <f t="shared" si="8"/>
        <v>lt003_entitypure_trnvr_ccm</v>
      </c>
      <c r="B534" s="141" t="s">
        <v>26</v>
      </c>
      <c r="C534" s="137" t="s">
        <v>26</v>
      </c>
      <c r="D534" s="133" t="s">
        <v>40</v>
      </c>
      <c r="E534" s="136" t="s">
        <v>335</v>
      </c>
      <c r="F534" s="136" t="s">
        <v>350</v>
      </c>
      <c r="G534" s="135" t="str">
        <f>VLOOKUP(A534,Plano_V3!$A$26:$G$764,7,0)</f>
        <v>1. Concluído</v>
      </c>
      <c r="H534" s="135" t="s">
        <v>612</v>
      </c>
      <c r="I534" s="485"/>
      <c r="J534" s="142"/>
      <c r="K534" s="142"/>
      <c r="L534" s="142"/>
      <c r="M534" s="152" t="str">
        <f>IF(VLOOKUP(A525,'Aux - pivots1'!$A:$E,3,0)=0, "",VLOOKUP(A525,'Aux - pivots1'!$A:$E,3,0))</f>
        <v/>
      </c>
      <c r="N534" s="152" t="str">
        <f>IF(VLOOKUP(A525,'Aux - pivots1'!$A:$E,4,0)=0, "",VLOOKUP(A525,'Aux - pivots1'!$A:$E,4,0))</f>
        <v/>
      </c>
      <c r="O534" s="152" t="str">
        <f>IF(VLOOKUP(A525,'Aux - pivots1'!$A:$E,5,0)=0, "",VLOOKUP(A525,'Aux - pivots1'!$A:$E,5,0))</f>
        <v/>
      </c>
      <c r="P534" s="203"/>
      <c r="Q534" s="203"/>
      <c r="R534" s="203"/>
      <c r="S534" s="328"/>
      <c r="T534" s="328"/>
      <c r="U534" s="380" t="s">
        <v>2329</v>
      </c>
      <c r="V534" s="327"/>
    </row>
    <row r="535" spans="1:22" ht="16.399999999999999" hidden="1" customHeight="1">
      <c r="A535" s="29" t="str">
        <f t="shared" si="8"/>
        <v>lt003_entitypure_trnvr_cca</v>
      </c>
      <c r="B535" s="141" t="s">
        <v>26</v>
      </c>
      <c r="C535" s="137" t="s">
        <v>26</v>
      </c>
      <c r="D535" s="133" t="s">
        <v>40</v>
      </c>
      <c r="E535" s="136" t="s">
        <v>335</v>
      </c>
      <c r="F535" s="136" t="s">
        <v>351</v>
      </c>
      <c r="G535" s="135" t="str">
        <f>VLOOKUP(A535,Plano_V3!$A$26:$G$764,7,0)</f>
        <v>1. Concluído</v>
      </c>
      <c r="H535" s="135" t="s">
        <v>612</v>
      </c>
      <c r="I535" s="485"/>
      <c r="J535" s="142"/>
      <c r="K535" s="142"/>
      <c r="L535" s="142"/>
      <c r="M535" s="152" t="str">
        <f>IF(VLOOKUP(A526,'Aux - pivots1'!$A:$E,3,0)=0, "",VLOOKUP(A526,'Aux - pivots1'!$A:$E,3,0))</f>
        <v/>
      </c>
      <c r="N535" s="152" t="str">
        <f>IF(VLOOKUP(A526,'Aux - pivots1'!$A:$E,4,0)=0, "",VLOOKUP(A526,'Aux - pivots1'!$A:$E,4,0))</f>
        <v/>
      </c>
      <c r="O535" s="152" t="str">
        <f>IF(VLOOKUP(A526,'Aux - pivots1'!$A:$E,5,0)=0, "",VLOOKUP(A526,'Aux - pivots1'!$A:$E,5,0))</f>
        <v/>
      </c>
      <c r="P535" s="203"/>
      <c r="Q535" s="203"/>
      <c r="R535" s="203"/>
      <c r="S535" s="328"/>
      <c r="T535" s="328"/>
      <c r="U535" s="380" t="s">
        <v>2329</v>
      </c>
      <c r="V535" s="327"/>
    </row>
    <row r="536" spans="1:22" ht="16.399999999999999" hidden="1" customHeight="1">
      <c r="A536" s="29" t="str">
        <f t="shared" si="8"/>
        <v>lt003_entityflg_nfrd_applcblty</v>
      </c>
      <c r="B536" s="141" t="s">
        <v>26</v>
      </c>
      <c r="C536" s="137" t="s">
        <v>26</v>
      </c>
      <c r="D536" s="133" t="s">
        <v>40</v>
      </c>
      <c r="E536" s="136" t="s">
        <v>335</v>
      </c>
      <c r="F536" s="136" t="s">
        <v>352</v>
      </c>
      <c r="G536" s="135" t="str">
        <f>VLOOKUP(A536,Plano_V3!$A$26:$G$764,7,0)</f>
        <v>1. Concluído</v>
      </c>
      <c r="H536" s="135" t="s">
        <v>612</v>
      </c>
      <c r="I536" s="485"/>
      <c r="J536" s="142"/>
      <c r="K536" s="142"/>
      <c r="L536" s="142"/>
      <c r="M536" s="152" t="str">
        <f>IF(VLOOKUP(A527,'Aux - pivots1'!$A:$E,3,0)=0, "",VLOOKUP(A527,'Aux - pivots1'!$A:$E,3,0))</f>
        <v/>
      </c>
      <c r="N536" s="152" t="str">
        <f>IF(VLOOKUP(A527,'Aux - pivots1'!$A:$E,4,0)=0, "",VLOOKUP(A527,'Aux - pivots1'!$A:$E,4,0))</f>
        <v/>
      </c>
      <c r="O536" s="152" t="str">
        <f>IF(VLOOKUP(A527,'Aux - pivots1'!$A:$E,5,0)=0, "",VLOOKUP(A527,'Aux - pivots1'!$A:$E,5,0))</f>
        <v/>
      </c>
      <c r="P536" s="203"/>
      <c r="Q536" s="203"/>
      <c r="R536" s="203"/>
      <c r="S536" s="328"/>
      <c r="T536" s="328"/>
      <c r="U536" s="380" t="s">
        <v>2329</v>
      </c>
      <c r="V536" s="327"/>
    </row>
    <row r="537" spans="1:22" ht="16.399999999999999" hidden="1" customHeight="1">
      <c r="A537" s="29" t="str">
        <f t="shared" si="8"/>
        <v>lt003_entitycntrprty_emssns_scp1</v>
      </c>
      <c r="B537" s="141" t="s">
        <v>26</v>
      </c>
      <c r="C537" s="137" t="s">
        <v>26</v>
      </c>
      <c r="D537" s="133" t="s">
        <v>40</v>
      </c>
      <c r="E537" s="136" t="s">
        <v>335</v>
      </c>
      <c r="F537" s="136" t="s">
        <v>353</v>
      </c>
      <c r="G537" s="135" t="str">
        <f>VLOOKUP(A537,Plano_V3!$A$26:$G$764,7,0)</f>
        <v>1. Concluído</v>
      </c>
      <c r="H537" s="135" t="s">
        <v>612</v>
      </c>
      <c r="I537" s="485"/>
      <c r="J537" s="142"/>
      <c r="K537" s="142"/>
      <c r="L537" s="142"/>
      <c r="M537" s="152" t="str">
        <f>IF(VLOOKUP(A528,'Aux - pivots1'!$A:$E,3,0)=0, "",VLOOKUP(A528,'Aux - pivots1'!$A:$E,3,0))</f>
        <v/>
      </c>
      <c r="N537" s="152" t="str">
        <f>IF(VLOOKUP(A528,'Aux - pivots1'!$A:$E,4,0)=0, "",VLOOKUP(A528,'Aux - pivots1'!$A:$E,4,0))</f>
        <v/>
      </c>
      <c r="O537" s="152" t="str">
        <f>IF(VLOOKUP(A528,'Aux - pivots1'!$A:$E,5,0)=0, "",VLOOKUP(A528,'Aux - pivots1'!$A:$E,5,0))</f>
        <v/>
      </c>
      <c r="P537" s="203"/>
      <c r="Q537" s="203"/>
      <c r="R537" s="203"/>
      <c r="S537" s="328"/>
      <c r="T537" s="328"/>
      <c r="U537" s="380" t="s">
        <v>2329</v>
      </c>
      <c r="V537" s="327"/>
    </row>
    <row r="538" spans="1:22" ht="16.399999999999999" hidden="1" customHeight="1">
      <c r="A538" s="29" t="str">
        <f t="shared" si="8"/>
        <v>lt003_entitycntrprty_emssns_scp2</v>
      </c>
      <c r="B538" s="141" t="s">
        <v>26</v>
      </c>
      <c r="C538" s="137" t="s">
        <v>26</v>
      </c>
      <c r="D538" s="133" t="s">
        <v>40</v>
      </c>
      <c r="E538" s="136" t="s">
        <v>335</v>
      </c>
      <c r="F538" s="136" t="s">
        <v>354</v>
      </c>
      <c r="G538" s="135" t="str">
        <f>VLOOKUP(A538,Plano_V3!$A$26:$G$764,7,0)</f>
        <v>1. Concluído</v>
      </c>
      <c r="H538" s="135" t="s">
        <v>612</v>
      </c>
      <c r="I538" s="485"/>
      <c r="J538" s="142"/>
      <c r="K538" s="142"/>
      <c r="L538" s="142"/>
      <c r="M538" s="152" t="str">
        <f>IF(VLOOKUP(A529,'Aux - pivots1'!$A:$E,3,0)=0, "",VLOOKUP(A529,'Aux - pivots1'!$A:$E,3,0))</f>
        <v/>
      </c>
      <c r="N538" s="152" t="str">
        <f>IF(VLOOKUP(A529,'Aux - pivots1'!$A:$E,4,0)=0, "",VLOOKUP(A529,'Aux - pivots1'!$A:$E,4,0))</f>
        <v/>
      </c>
      <c r="O538" s="152" t="str">
        <f>IF(VLOOKUP(A529,'Aux - pivots1'!$A:$E,5,0)=0, "",VLOOKUP(A529,'Aux - pivots1'!$A:$E,5,0))</f>
        <v/>
      </c>
      <c r="P538" s="203"/>
      <c r="Q538" s="203"/>
      <c r="R538" s="203"/>
      <c r="S538" s="328"/>
      <c r="T538" s="328"/>
      <c r="U538" s="380" t="s">
        <v>2329</v>
      </c>
      <c r="V538" s="327"/>
    </row>
    <row r="539" spans="1:22" ht="16.399999999999999" hidden="1" customHeight="1">
      <c r="A539" s="29" t="str">
        <f t="shared" si="8"/>
        <v>lt003_entitycntrprty_emssns_scp3</v>
      </c>
      <c r="B539" s="141" t="s">
        <v>26</v>
      </c>
      <c r="C539" s="137" t="s">
        <v>26</v>
      </c>
      <c r="D539" s="133" t="s">
        <v>40</v>
      </c>
      <c r="E539" s="136" t="s">
        <v>335</v>
      </c>
      <c r="F539" s="136" t="s">
        <v>355</v>
      </c>
      <c r="G539" s="135" t="str">
        <f>VLOOKUP(A539,Plano_V3!$A$26:$G$764,7,0)</f>
        <v>1. Concluído</v>
      </c>
      <c r="H539" s="135" t="s">
        <v>612</v>
      </c>
      <c r="I539" s="485"/>
      <c r="J539" s="142"/>
      <c r="K539" s="142"/>
      <c r="L539" s="142"/>
      <c r="M539" s="152" t="str">
        <f>IF(VLOOKUP(A530,'Aux - pivots1'!$A:$E,3,0)=0, "",VLOOKUP(A530,'Aux - pivots1'!$A:$E,3,0))</f>
        <v/>
      </c>
      <c r="N539" s="152" t="str">
        <f>IF(VLOOKUP(A530,'Aux - pivots1'!$A:$E,4,0)=0, "",VLOOKUP(A530,'Aux - pivots1'!$A:$E,4,0))</f>
        <v/>
      </c>
      <c r="O539" s="152" t="str">
        <f>IF(VLOOKUP(A530,'Aux - pivots1'!$A:$E,5,0)=0, "",VLOOKUP(A530,'Aux - pivots1'!$A:$E,5,0))</f>
        <v/>
      </c>
      <c r="P539" s="203"/>
      <c r="Q539" s="203"/>
      <c r="R539" s="203"/>
      <c r="S539" s="328"/>
      <c r="T539" s="328"/>
      <c r="U539" s="380" t="s">
        <v>2329</v>
      </c>
      <c r="V539" s="327"/>
    </row>
    <row r="540" spans="1:22" ht="16.399999999999999" hidden="1" customHeight="1">
      <c r="A540" s="29" t="str">
        <f t="shared" si="8"/>
        <v>lt003_entityflg_excldd_eu_prs_algnd_bnchmrk</v>
      </c>
      <c r="B540" s="141" t="s">
        <v>26</v>
      </c>
      <c r="C540" s="137" t="s">
        <v>26</v>
      </c>
      <c r="D540" s="133" t="s">
        <v>40</v>
      </c>
      <c r="E540" s="136" t="s">
        <v>335</v>
      </c>
      <c r="F540" s="136" t="s">
        <v>356</v>
      </c>
      <c r="G540" s="135" t="str">
        <f>VLOOKUP(A540,Plano_V3!$A$26:$G$764,7,0)</f>
        <v>1. Concluído</v>
      </c>
      <c r="H540" s="135" t="s">
        <v>612</v>
      </c>
      <c r="I540" s="485"/>
      <c r="J540" s="142"/>
      <c r="K540" s="142"/>
      <c r="L540" s="142"/>
      <c r="M540" s="152" t="str">
        <f>IF(VLOOKUP(A531,'Aux - pivots1'!$A:$E,3,0)=0, "",VLOOKUP(A531,'Aux - pivots1'!$A:$E,3,0))</f>
        <v/>
      </c>
      <c r="N540" s="152" t="str">
        <f>IF(VLOOKUP(A531,'Aux - pivots1'!$A:$E,4,0)=0, "",VLOOKUP(A531,'Aux - pivots1'!$A:$E,4,0))</f>
        <v/>
      </c>
      <c r="O540" s="152" t="str">
        <f>IF(VLOOKUP(A531,'Aux - pivots1'!$A:$E,5,0)=0, "",VLOOKUP(A531,'Aux - pivots1'!$A:$E,5,0))</f>
        <v/>
      </c>
      <c r="P540" s="203"/>
      <c r="Q540" s="203"/>
      <c r="R540" s="203"/>
      <c r="S540" s="328"/>
      <c r="T540" s="328"/>
      <c r="U540" s="380" t="s">
        <v>2329</v>
      </c>
      <c r="V540" s="327"/>
    </row>
    <row r="541" spans="1:22" ht="16.399999999999999" hidden="1" customHeight="1">
      <c r="A541" s="29" t="str">
        <f t="shared" si="8"/>
        <v>lt003_entityflg_act_physcl_rsk</v>
      </c>
      <c r="B541" s="141" t="s">
        <v>26</v>
      </c>
      <c r="C541" s="137" t="s">
        <v>26</v>
      </c>
      <c r="D541" s="133" t="s">
        <v>40</v>
      </c>
      <c r="E541" s="136" t="s">
        <v>335</v>
      </c>
      <c r="F541" s="136" t="s">
        <v>357</v>
      </c>
      <c r="G541" s="487" t="str">
        <f>VLOOKUP(A541,Plano_V3!$A$26:$G$764,7,0)</f>
        <v>3. Pendente de outros desenvolvimentos</v>
      </c>
      <c r="H541" s="135" t="s">
        <v>613</v>
      </c>
      <c r="I541" s="485"/>
      <c r="J541" s="142"/>
      <c r="K541" s="142" t="s">
        <v>2363</v>
      </c>
      <c r="L541" s="142"/>
      <c r="M541" s="152" t="str">
        <f>IF(VLOOKUP(A532,'Aux - pivots1'!$A:$E,3,0)=0, "",VLOOKUP(A532,'Aux - pivots1'!$A:$E,3,0))</f>
        <v/>
      </c>
      <c r="N541" s="152" t="str">
        <f>IF(VLOOKUP(A532,'Aux - pivots1'!$A:$E,4,0)=0, "",VLOOKUP(A532,'Aux - pivots1'!$A:$E,4,0))</f>
        <v/>
      </c>
      <c r="O541" s="152" t="str">
        <f>IF(VLOOKUP(A532,'Aux - pivots1'!$A:$E,5,0)=0, "",VLOOKUP(A532,'Aux - pivots1'!$A:$E,5,0))</f>
        <v/>
      </c>
      <c r="P541" s="203"/>
      <c r="Q541" s="203"/>
      <c r="R541" s="203"/>
      <c r="S541" s="328"/>
      <c r="T541" s="328"/>
      <c r="U541" s="380" t="s">
        <v>2329</v>
      </c>
      <c r="V541" s="327" t="s">
        <v>1863</v>
      </c>
    </row>
    <row r="542" spans="1:22" ht="16.399999999999999" hidden="1" customHeight="1">
      <c r="A542" s="29" t="str">
        <f t="shared" si="8"/>
        <v>lt003_entityflg_chrnc_physcl_rsk</v>
      </c>
      <c r="B542" s="141" t="s">
        <v>26</v>
      </c>
      <c r="C542" s="137" t="s">
        <v>26</v>
      </c>
      <c r="D542" s="133" t="s">
        <v>40</v>
      </c>
      <c r="E542" s="136" t="s">
        <v>335</v>
      </c>
      <c r="F542" s="136" t="s">
        <v>358</v>
      </c>
      <c r="G542" s="487" t="str">
        <f>VLOOKUP(A542,Plano_V3!$A$26:$G$764,7,0)</f>
        <v>3. Pendente de outros desenvolvimentos</v>
      </c>
      <c r="H542" s="135" t="s">
        <v>613</v>
      </c>
      <c r="I542" s="485"/>
      <c r="J542" s="142"/>
      <c r="K542" s="142" t="s">
        <v>2363</v>
      </c>
      <c r="L542" s="142"/>
      <c r="M542" s="152" t="str">
        <f>IF(VLOOKUP(A533,'Aux - pivots1'!$A:$E,3,0)=0, "",VLOOKUP(A533,'Aux - pivots1'!$A:$E,3,0))</f>
        <v/>
      </c>
      <c r="N542" s="152" t="str">
        <f>IF(VLOOKUP(A533,'Aux - pivots1'!$A:$E,4,0)=0, "",VLOOKUP(A533,'Aux - pivots1'!$A:$E,4,0))</f>
        <v/>
      </c>
      <c r="O542" s="152" t="str">
        <f>IF(VLOOKUP(A533,'Aux - pivots1'!$A:$E,5,0)=0, "",VLOOKUP(A533,'Aux - pivots1'!$A:$E,5,0))</f>
        <v/>
      </c>
      <c r="P542" s="203"/>
      <c r="Q542" s="203"/>
      <c r="R542" s="203"/>
      <c r="S542" s="328"/>
      <c r="T542" s="328"/>
      <c r="U542" s="380" t="s">
        <v>2329</v>
      </c>
      <c r="V542" s="327" t="s">
        <v>1863</v>
      </c>
    </row>
    <row r="543" spans="1:22" ht="16.399999999999999" hidden="1" customHeight="1">
      <c r="A543" s="29" t="str">
        <f t="shared" si="8"/>
        <v>lt003_entitypst_cd</v>
      </c>
      <c r="B543" s="141" t="s">
        <v>26</v>
      </c>
      <c r="C543" s="137" t="s">
        <v>26</v>
      </c>
      <c r="D543" s="133" t="s">
        <v>40</v>
      </c>
      <c r="E543" s="136" t="s">
        <v>335</v>
      </c>
      <c r="F543" s="136" t="s">
        <v>359</v>
      </c>
      <c r="G543" s="135" t="str">
        <f>VLOOKUP(A543,Plano_V3!$A$26:$G$764,7,0)</f>
        <v>1. Concluído</v>
      </c>
      <c r="H543" s="135" t="s">
        <v>612</v>
      </c>
      <c r="I543" s="485"/>
      <c r="J543" s="142"/>
      <c r="K543" s="142"/>
      <c r="L543" s="142"/>
      <c r="M543" s="152" t="str">
        <f>IF(VLOOKUP(A534,'Aux - pivots1'!$A:$E,3,0)=0, "",VLOOKUP(A534,'Aux - pivots1'!$A:$E,3,0))</f>
        <v/>
      </c>
      <c r="N543" s="152" t="str">
        <f>IF(VLOOKUP(A534,'Aux - pivots1'!$A:$E,4,0)=0, "",VLOOKUP(A534,'Aux - pivots1'!$A:$E,4,0))</f>
        <v/>
      </c>
      <c r="O543" s="152" t="str">
        <f>IF(VLOOKUP(A534,'Aux - pivots1'!$A:$E,5,0)=0, "",VLOOKUP(A534,'Aux - pivots1'!$A:$E,5,0))</f>
        <v/>
      </c>
      <c r="P543" s="203"/>
      <c r="Q543" s="203"/>
      <c r="R543" s="203"/>
      <c r="S543" s="328"/>
      <c r="T543" s="328"/>
      <c r="U543" s="380" t="s">
        <v>2329</v>
      </c>
      <c r="V543" s="327"/>
    </row>
    <row r="544" spans="1:22" ht="16.399999999999999" hidden="1" customHeight="1">
      <c r="A544" s="29" t="str">
        <f t="shared" si="8"/>
        <v>lt003_entityesg_sbsctr</v>
      </c>
      <c r="B544" s="141" t="s">
        <v>26</v>
      </c>
      <c r="C544" s="137" t="s">
        <v>26</v>
      </c>
      <c r="D544" s="133" t="s">
        <v>40</v>
      </c>
      <c r="E544" s="136" t="s">
        <v>335</v>
      </c>
      <c r="F544" s="136" t="s">
        <v>360</v>
      </c>
      <c r="G544" s="487" t="str">
        <f>VLOOKUP(A544,Plano_V3!$A$26:$G$764,7,0)</f>
        <v xml:space="preserve">6. Em implementação </v>
      </c>
      <c r="H544" s="135" t="s">
        <v>613</v>
      </c>
      <c r="I544" s="485"/>
      <c r="J544" s="142" t="s">
        <v>2314</v>
      </c>
      <c r="K544" s="142" t="s">
        <v>2363</v>
      </c>
      <c r="L544" s="142"/>
      <c r="M544" s="152" t="str">
        <f>IF(VLOOKUP(A535,'Aux - pivots1'!$A:$E,3,0)=0, "",VLOOKUP(A535,'Aux - pivots1'!$A:$E,3,0))</f>
        <v/>
      </c>
      <c r="N544" s="152" t="str">
        <f>IF(VLOOKUP(A535,'Aux - pivots1'!$A:$E,4,0)=0, "",VLOOKUP(A535,'Aux - pivots1'!$A:$E,4,0))</f>
        <v/>
      </c>
      <c r="O544" s="152" t="str">
        <f>IF(VLOOKUP(A535,'Aux - pivots1'!$A:$E,5,0)=0, "",VLOOKUP(A535,'Aux - pivots1'!$A:$E,5,0))</f>
        <v/>
      </c>
      <c r="P544" s="203"/>
      <c r="Q544" s="203"/>
      <c r="R544" s="203"/>
      <c r="S544" s="380" t="s">
        <v>2435</v>
      </c>
      <c r="T544" s="328"/>
      <c r="U544" s="380" t="s">
        <v>2329</v>
      </c>
      <c r="V544" s="327" t="s">
        <v>2318</v>
      </c>
    </row>
    <row r="545" spans="1:22" ht="16.399999999999999" hidden="1" customHeight="1">
      <c r="A545" s="29" t="str">
        <f t="shared" si="8"/>
        <v>lt003_entityttl_lblty</v>
      </c>
      <c r="B545" s="141" t="s">
        <v>26</v>
      </c>
      <c r="C545" s="137" t="s">
        <v>26</v>
      </c>
      <c r="D545" s="133" t="s">
        <v>40</v>
      </c>
      <c r="E545" s="136" t="s">
        <v>335</v>
      </c>
      <c r="F545" s="136" t="s">
        <v>361</v>
      </c>
      <c r="G545" s="135" t="str">
        <f>VLOOKUP(A545,Plano_V3!$A$26:$G$764,7,0)</f>
        <v>1. Concluído</v>
      </c>
      <c r="H545" s="135" t="s">
        <v>612</v>
      </c>
      <c r="I545" s="485"/>
      <c r="J545" s="142"/>
      <c r="K545" s="142"/>
      <c r="L545" s="142"/>
      <c r="M545" s="152" t="str">
        <f>IF(VLOOKUP(A536,'Aux - pivots1'!$A:$E,3,0)=0, "",VLOOKUP(A536,'Aux - pivots1'!$A:$E,3,0))</f>
        <v/>
      </c>
      <c r="N545" s="152" t="str">
        <f>IF(VLOOKUP(A536,'Aux - pivots1'!$A:$E,4,0)=0, "",VLOOKUP(A536,'Aux - pivots1'!$A:$E,4,0))</f>
        <v/>
      </c>
      <c r="O545" s="152" t="str">
        <f>IF(VLOOKUP(A536,'Aux - pivots1'!$A:$E,5,0)=0, "",VLOOKUP(A536,'Aux - pivots1'!$A:$E,5,0))</f>
        <v/>
      </c>
      <c r="P545" s="203">
        <v>45593</v>
      </c>
      <c r="Q545" s="203"/>
      <c r="R545" s="203"/>
      <c r="S545" s="328"/>
      <c r="T545" s="328"/>
      <c r="U545" s="380" t="s">
        <v>2329</v>
      </c>
      <c r="V545" s="327"/>
    </row>
    <row r="546" spans="1:22" ht="16.399999999999999" hidden="1" customHeight="1">
      <c r="A546" s="29" t="str">
        <f t="shared" si="8"/>
        <v>lt003_entityisin</v>
      </c>
      <c r="B546" s="141" t="s">
        <v>26</v>
      </c>
      <c r="C546" s="137" t="s">
        <v>26</v>
      </c>
      <c r="D546" s="133" t="s">
        <v>40</v>
      </c>
      <c r="E546" s="136" t="s">
        <v>335</v>
      </c>
      <c r="F546" s="136" t="s">
        <v>238</v>
      </c>
      <c r="G546" s="135" t="str">
        <f>VLOOKUP(A546,Plano_V3!$A$26:$G$764,7,0)</f>
        <v>1. Concluído</v>
      </c>
      <c r="H546" s="135" t="s">
        <v>612</v>
      </c>
      <c r="I546" s="485"/>
      <c r="J546" s="142"/>
      <c r="K546" s="142"/>
      <c r="L546" s="142"/>
      <c r="M546" s="152" t="str">
        <f>IF(VLOOKUP(A537,'Aux - pivots1'!$A:$E,3,0)=0, "",VLOOKUP(A537,'Aux - pivots1'!$A:$E,3,0))</f>
        <v/>
      </c>
      <c r="N546" s="152" t="str">
        <f>IF(VLOOKUP(A537,'Aux - pivots1'!$A:$E,4,0)=0, "",VLOOKUP(A537,'Aux - pivots1'!$A:$E,4,0))</f>
        <v/>
      </c>
      <c r="O546" s="152" t="str">
        <f>IF(VLOOKUP(A537,'Aux - pivots1'!$A:$E,5,0)=0, "",VLOOKUP(A537,'Aux - pivots1'!$A:$E,5,0))</f>
        <v/>
      </c>
      <c r="P546" s="203">
        <v>45588</v>
      </c>
      <c r="Q546" s="203"/>
      <c r="R546" s="203"/>
      <c r="S546" s="328"/>
      <c r="T546" s="328"/>
      <c r="U546" s="380" t="s">
        <v>2329</v>
      </c>
      <c r="V546" s="327"/>
    </row>
    <row r="547" spans="1:22" ht="16.399999999999999" hidden="1" customHeight="1">
      <c r="A547" s="29" t="str">
        <f t="shared" si="8"/>
        <v>lt003_entitygrp_annl_trnvr_le</v>
      </c>
      <c r="B547" s="141" t="s">
        <v>26</v>
      </c>
      <c r="C547" s="137" t="s">
        <v>26</v>
      </c>
      <c r="D547" s="133" t="s">
        <v>40</v>
      </c>
      <c r="E547" s="136" t="s">
        <v>335</v>
      </c>
      <c r="F547" s="136" t="s">
        <v>362</v>
      </c>
      <c r="G547" s="135" t="str">
        <f>VLOOKUP(A547,Plano_V3!$A$26:$G$764,7,0)</f>
        <v>1. Concluído</v>
      </c>
      <c r="H547" s="135" t="s">
        <v>612</v>
      </c>
      <c r="I547" s="485"/>
      <c r="J547" s="142"/>
      <c r="K547" s="142"/>
      <c r="L547" s="142"/>
      <c r="M547" s="152" t="str">
        <f>IF(VLOOKUP(A538,'Aux - pivots1'!$A:$E,3,0)=0, "",VLOOKUP(A538,'Aux - pivots1'!$A:$E,3,0))</f>
        <v/>
      </c>
      <c r="N547" s="152" t="str">
        <f>IF(VLOOKUP(A538,'Aux - pivots1'!$A:$E,4,0)=0, "",VLOOKUP(A538,'Aux - pivots1'!$A:$E,4,0))</f>
        <v/>
      </c>
      <c r="O547" s="152" t="str">
        <f>IF(VLOOKUP(A538,'Aux - pivots1'!$A:$E,5,0)=0, "",VLOOKUP(A538,'Aux - pivots1'!$A:$E,5,0))</f>
        <v/>
      </c>
      <c r="P547" s="203">
        <v>45593</v>
      </c>
      <c r="Q547" s="203"/>
      <c r="R547" s="203"/>
      <c r="S547" s="328"/>
      <c r="T547" s="328"/>
      <c r="U547" s="380" t="s">
        <v>2329</v>
      </c>
      <c r="V547" s="327"/>
    </row>
    <row r="548" spans="1:22" ht="16.399999999999999" hidden="1" customHeight="1">
      <c r="A548" s="29" t="str">
        <f t="shared" si="8"/>
        <v>lt003_entitygrp_ttl_lblty</v>
      </c>
      <c r="B548" s="141" t="s">
        <v>26</v>
      </c>
      <c r="C548" s="137" t="s">
        <v>26</v>
      </c>
      <c r="D548" s="133" t="s">
        <v>40</v>
      </c>
      <c r="E548" s="136" t="s">
        <v>335</v>
      </c>
      <c r="F548" s="136" t="s">
        <v>363</v>
      </c>
      <c r="G548" s="135" t="str">
        <f>VLOOKUP(A548,Plano_V3!$A$26:$G$764,7,0)</f>
        <v>1. Concluído</v>
      </c>
      <c r="H548" s="135" t="s">
        <v>612</v>
      </c>
      <c r="I548" s="485"/>
      <c r="J548" s="142"/>
      <c r="K548" s="142"/>
      <c r="L548" s="142"/>
      <c r="M548" s="152" t="str">
        <f>IF(VLOOKUP(A539,'Aux - pivots1'!$A:$E,3,0)=0, "",VLOOKUP(A539,'Aux - pivots1'!$A:$E,3,0))</f>
        <v/>
      </c>
      <c r="N548" s="152" t="str">
        <f>IF(VLOOKUP(A539,'Aux - pivots1'!$A:$E,4,0)=0, "",VLOOKUP(A539,'Aux - pivots1'!$A:$E,4,0))</f>
        <v/>
      </c>
      <c r="O548" s="152" t="str">
        <f>IF(VLOOKUP(A539,'Aux - pivots1'!$A:$E,5,0)=0, "",VLOOKUP(A539,'Aux - pivots1'!$A:$E,5,0))</f>
        <v/>
      </c>
      <c r="P548" s="203">
        <v>45593</v>
      </c>
      <c r="Q548" s="203"/>
      <c r="R548" s="203"/>
      <c r="S548" s="328"/>
      <c r="T548" s="328"/>
      <c r="U548" s="380" t="s">
        <v>2329</v>
      </c>
      <c r="V548" s="327"/>
    </row>
    <row r="549" spans="1:22" ht="16.399999999999999" hidden="1" customHeight="1">
      <c r="A549" s="29" t="str">
        <f t="shared" si="8"/>
        <v>lt003_entityflg_grp_nfrd_applcblty</v>
      </c>
      <c r="B549" s="141" t="s">
        <v>26</v>
      </c>
      <c r="C549" s="137" t="s">
        <v>26</v>
      </c>
      <c r="D549" s="133" t="s">
        <v>40</v>
      </c>
      <c r="E549" s="136" t="s">
        <v>335</v>
      </c>
      <c r="F549" s="136" t="s">
        <v>364</v>
      </c>
      <c r="G549" s="135" t="str">
        <f>VLOOKUP(A549,Plano_V3!$A$26:$G$764,7,0)</f>
        <v>1. Concluído</v>
      </c>
      <c r="H549" s="135" t="s">
        <v>612</v>
      </c>
      <c r="I549" s="485"/>
      <c r="J549" s="142"/>
      <c r="K549" s="142"/>
      <c r="L549" s="142"/>
      <c r="M549" s="152" t="str">
        <f>IF(VLOOKUP(A540,'Aux - pivots1'!$A:$E,3,0)=0, "",VLOOKUP(A540,'Aux - pivots1'!$A:$E,3,0))</f>
        <v/>
      </c>
      <c r="N549" s="152" t="str">
        <f>IF(VLOOKUP(A540,'Aux - pivots1'!$A:$E,4,0)=0, "",VLOOKUP(A540,'Aux - pivots1'!$A:$E,4,0))</f>
        <v/>
      </c>
      <c r="O549" s="152" t="str">
        <f>IF(VLOOKUP(A540,'Aux - pivots1'!$A:$E,5,0)=0, "",VLOOKUP(A540,'Aux - pivots1'!$A:$E,5,0))</f>
        <v/>
      </c>
      <c r="P549" s="203">
        <v>45588</v>
      </c>
      <c r="Q549" s="203"/>
      <c r="R549" s="203"/>
      <c r="S549" s="328"/>
      <c r="T549" s="328"/>
      <c r="U549" s="380" t="s">
        <v>2329</v>
      </c>
      <c r="V549" s="327"/>
    </row>
    <row r="550" spans="1:22" ht="16.399999999999999" hidden="1" customHeight="1">
      <c r="A550" s="29" t="str">
        <f t="shared" si="8"/>
        <v>lt003_entitygrp_emssns_scp1</v>
      </c>
      <c r="B550" s="141" t="s">
        <v>26</v>
      </c>
      <c r="C550" s="137" t="s">
        <v>26</v>
      </c>
      <c r="D550" s="133" t="s">
        <v>40</v>
      </c>
      <c r="E550" s="136" t="s">
        <v>335</v>
      </c>
      <c r="F550" s="136" t="s">
        <v>365</v>
      </c>
      <c r="G550" s="135" t="str">
        <f>VLOOKUP(A550,Plano_V3!$A$26:$G$764,7,0)</f>
        <v>1. Concluído</v>
      </c>
      <c r="H550" s="135" t="s">
        <v>612</v>
      </c>
      <c r="I550" s="485"/>
      <c r="J550" s="142"/>
      <c r="K550" s="142"/>
      <c r="L550" s="142"/>
      <c r="M550" s="152" t="str">
        <f>IF(VLOOKUP(A541,'Aux - pivots1'!$A:$E,3,0)=0, "",VLOOKUP(A541,'Aux - pivots1'!$A:$E,3,0))</f>
        <v/>
      </c>
      <c r="N550" s="152" t="str">
        <f>IF(VLOOKUP(A541,'Aux - pivots1'!$A:$E,4,0)=0, "",VLOOKUP(A541,'Aux - pivots1'!$A:$E,4,0))</f>
        <v/>
      </c>
      <c r="O550" s="152" t="str">
        <f>IF(VLOOKUP(A541,'Aux - pivots1'!$A:$E,5,0)=0, "",VLOOKUP(A541,'Aux - pivots1'!$A:$E,5,0))</f>
        <v/>
      </c>
      <c r="P550" s="203">
        <v>45588</v>
      </c>
      <c r="Q550" s="203"/>
      <c r="R550" s="203"/>
      <c r="S550" s="328"/>
      <c r="T550" s="328"/>
      <c r="U550" s="380" t="s">
        <v>2329</v>
      </c>
      <c r="V550" s="327"/>
    </row>
    <row r="551" spans="1:22" ht="16.399999999999999" hidden="1" customHeight="1">
      <c r="A551" s="29" t="str">
        <f t="shared" si="8"/>
        <v>lt003_entitygrp_emssns_scp2</v>
      </c>
      <c r="B551" s="141" t="s">
        <v>26</v>
      </c>
      <c r="C551" s="137" t="s">
        <v>26</v>
      </c>
      <c r="D551" s="133" t="s">
        <v>40</v>
      </c>
      <c r="E551" s="136" t="s">
        <v>335</v>
      </c>
      <c r="F551" s="136" t="s">
        <v>366</v>
      </c>
      <c r="G551" s="135" t="str">
        <f>VLOOKUP(A551,Plano_V3!$A$26:$G$764,7,0)</f>
        <v>1. Concluído</v>
      </c>
      <c r="H551" s="135" t="s">
        <v>612</v>
      </c>
      <c r="I551" s="485"/>
      <c r="J551" s="142"/>
      <c r="K551" s="142"/>
      <c r="L551" s="142"/>
      <c r="M551" s="152" t="str">
        <f>IF(VLOOKUP(A542,'Aux - pivots1'!$A:$E,3,0)=0, "",VLOOKUP(A542,'Aux - pivots1'!$A:$E,3,0))</f>
        <v/>
      </c>
      <c r="N551" s="152" t="str">
        <f>IF(VLOOKUP(A542,'Aux - pivots1'!$A:$E,4,0)=0, "",VLOOKUP(A542,'Aux - pivots1'!$A:$E,4,0))</f>
        <v/>
      </c>
      <c r="O551" s="152" t="str">
        <f>IF(VLOOKUP(A542,'Aux - pivots1'!$A:$E,5,0)=0, "",VLOOKUP(A542,'Aux - pivots1'!$A:$E,5,0))</f>
        <v/>
      </c>
      <c r="P551" s="203">
        <v>45588</v>
      </c>
      <c r="Q551" s="203"/>
      <c r="R551" s="203"/>
      <c r="S551" s="328"/>
      <c r="T551" s="328"/>
      <c r="U551" s="380" t="s">
        <v>2329</v>
      </c>
      <c r="V551" s="327"/>
    </row>
    <row r="552" spans="1:22" ht="16.399999999999999" hidden="1" customHeight="1">
      <c r="A552" s="29" t="str">
        <f t="shared" si="8"/>
        <v>lt003_entitygrp_emssns_scp3</v>
      </c>
      <c r="B552" s="141" t="s">
        <v>26</v>
      </c>
      <c r="C552" s="137" t="s">
        <v>26</v>
      </c>
      <c r="D552" s="133" t="s">
        <v>40</v>
      </c>
      <c r="E552" s="136" t="s">
        <v>335</v>
      </c>
      <c r="F552" s="136" t="s">
        <v>367</v>
      </c>
      <c r="G552" s="135" t="str">
        <f>VLOOKUP(A552,Plano_V3!$A$26:$G$764,7,0)</f>
        <v>1. Concluído</v>
      </c>
      <c r="H552" s="135" t="s">
        <v>612</v>
      </c>
      <c r="I552" s="485"/>
      <c r="J552" s="142"/>
      <c r="K552" s="142"/>
      <c r="L552" s="142"/>
      <c r="M552" s="152" t="str">
        <f>IF(VLOOKUP(A543,'Aux - pivots1'!$A:$E,3,0)=0, "",VLOOKUP(A543,'Aux - pivots1'!$A:$E,3,0))</f>
        <v/>
      </c>
      <c r="N552" s="152" t="str">
        <f>IF(VLOOKUP(A543,'Aux - pivots1'!$A:$E,4,0)=0, "",VLOOKUP(A543,'Aux - pivots1'!$A:$E,4,0))</f>
        <v/>
      </c>
      <c r="O552" s="152" t="str">
        <f>IF(VLOOKUP(A543,'Aux - pivots1'!$A:$E,5,0)=0, "",VLOOKUP(A543,'Aux - pivots1'!$A:$E,5,0))</f>
        <v/>
      </c>
      <c r="P552" s="203">
        <v>45588</v>
      </c>
      <c r="Q552" s="203"/>
      <c r="R552" s="203"/>
      <c r="S552" s="328"/>
      <c r="T552" s="328"/>
      <c r="U552" s="380" t="s">
        <v>2329</v>
      </c>
      <c r="V552" s="327"/>
    </row>
    <row r="553" spans="1:22" ht="16.399999999999999" hidden="1" customHeight="1">
      <c r="A553" s="29" t="str">
        <f>E553&amp;F553</f>
        <v>lt004_protectiontyp_ep_scr</v>
      </c>
      <c r="B553" s="141" t="s">
        <v>26</v>
      </c>
      <c r="C553" s="137" t="s">
        <v>26</v>
      </c>
      <c r="D553" s="133" t="s">
        <v>40</v>
      </c>
      <c r="E553" s="136" t="s">
        <v>368</v>
      </c>
      <c r="F553" s="310" t="s">
        <v>369</v>
      </c>
      <c r="G553" s="135" t="str">
        <f>VLOOKUP(A553,Plano_V3!$A$26:$G$764,7,0)</f>
        <v>1. Concluído</v>
      </c>
      <c r="H553" s="135" t="s">
        <v>612</v>
      </c>
      <c r="I553" s="485"/>
      <c r="J553" s="142"/>
      <c r="K553" s="142"/>
      <c r="L553" s="142"/>
      <c r="M553" s="152" t="str">
        <f>IF(VLOOKUP(A544,'Aux - pivots1'!$A:$E,3,0)=0, "",VLOOKUP(A544,'Aux - pivots1'!$A:$E,3,0))</f>
        <v/>
      </c>
      <c r="N553" s="152" t="str">
        <f>IF(VLOOKUP(A544,'Aux - pivots1'!$A:$E,4,0)=0, "",VLOOKUP(A544,'Aux - pivots1'!$A:$E,4,0))</f>
        <v/>
      </c>
      <c r="O553" s="152" t="str">
        <f>IF(VLOOKUP(A544,'Aux - pivots1'!$A:$E,5,0)=0, "",VLOOKUP(A544,'Aux - pivots1'!$A:$E,5,0))</f>
        <v/>
      </c>
      <c r="P553" s="203"/>
      <c r="Q553" s="203"/>
      <c r="R553" s="203"/>
      <c r="S553" s="328"/>
      <c r="T553" s="328"/>
      <c r="U553" s="380" t="s">
        <v>2329</v>
      </c>
      <c r="V553" s="327"/>
    </row>
    <row r="554" spans="1:22" ht="16.399999999999999" hidden="1" customHeight="1">
      <c r="A554" s="29" t="str">
        <f>E554&amp;F554</f>
        <v>lt004_protectionep_scr</v>
      </c>
      <c r="B554" s="141" t="s">
        <v>26</v>
      </c>
      <c r="C554" s="137" t="s">
        <v>26</v>
      </c>
      <c r="D554" s="133" t="s">
        <v>40</v>
      </c>
      <c r="E554" s="136" t="s">
        <v>368</v>
      </c>
      <c r="F554" s="310" t="s">
        <v>370</v>
      </c>
      <c r="G554" s="135" t="str">
        <f>VLOOKUP(A554,Plano_V3!$A$26:$G$764,7,0)</f>
        <v>1. Concluído</v>
      </c>
      <c r="H554" s="135" t="s">
        <v>612</v>
      </c>
      <c r="I554" s="485"/>
      <c r="J554" s="142"/>
      <c r="K554" s="142"/>
      <c r="L554" s="142"/>
      <c r="M554" s="152" t="str">
        <f>IF(VLOOKUP(A545,'Aux - pivots1'!$A:$E,3,0)=0, "",VLOOKUP(A545,'Aux - pivots1'!$A:$E,3,0))</f>
        <v/>
      </c>
      <c r="N554" s="152" t="str">
        <f>IF(VLOOKUP(A545,'Aux - pivots1'!$A:$E,4,0)=0, "",VLOOKUP(A545,'Aux - pivots1'!$A:$E,4,0))</f>
        <v/>
      </c>
      <c r="O554" s="152" t="str">
        <f>IF(VLOOKUP(A545,'Aux - pivots1'!$A:$E,5,0)=0, "",VLOOKUP(A545,'Aux - pivots1'!$A:$E,5,0))</f>
        <v/>
      </c>
      <c r="P554" s="203"/>
      <c r="Q554" s="203"/>
      <c r="R554" s="203"/>
      <c r="S554" s="328"/>
      <c r="T554" s="328"/>
      <c r="U554" s="380" t="s">
        <v>2329</v>
      </c>
      <c r="V554" s="327"/>
    </row>
    <row r="555" spans="1:22" ht="16.399999999999999" hidden="1" customHeight="1">
      <c r="A555" s="29" t="str">
        <f>E555&amp;F555</f>
        <v>lt004_protectiontyp_epc_lbl</v>
      </c>
      <c r="B555" s="141" t="s">
        <v>26</v>
      </c>
      <c r="C555" s="137" t="s">
        <v>26</v>
      </c>
      <c r="D555" s="133" t="s">
        <v>40</v>
      </c>
      <c r="E555" s="136" t="s">
        <v>368</v>
      </c>
      <c r="F555" s="310" t="s">
        <v>371</v>
      </c>
      <c r="G555" s="135" t="str">
        <f>VLOOKUP(A555,Plano_V3!$A$26:$G$764,7,0)</f>
        <v>1. Concluído</v>
      </c>
      <c r="H555" s="135" t="s">
        <v>612</v>
      </c>
      <c r="I555" s="485"/>
      <c r="J555" s="142"/>
      <c r="K555" s="142"/>
      <c r="L555" s="142" t="s">
        <v>2363</v>
      </c>
      <c r="M555" s="152" t="str">
        <f>IF(VLOOKUP(A546,'Aux - pivots1'!$A:$E,3,0)=0, "",VLOOKUP(A546,'Aux - pivots1'!$A:$E,3,0))</f>
        <v/>
      </c>
      <c r="N555" s="152" t="str">
        <f>IF(VLOOKUP(A546,'Aux - pivots1'!$A:$E,4,0)=0, "",VLOOKUP(A546,'Aux - pivots1'!$A:$E,4,0))</f>
        <v/>
      </c>
      <c r="O555" s="152" t="str">
        <f>IF(VLOOKUP(A546,'Aux - pivots1'!$A:$E,5,0)=0, "",VLOOKUP(A546,'Aux - pivots1'!$A:$E,5,0))</f>
        <v/>
      </c>
      <c r="P555" s="203"/>
      <c r="Q555" s="203"/>
      <c r="R555" s="203"/>
      <c r="S555" s="328"/>
      <c r="T555" s="328"/>
      <c r="U555" s="380" t="s">
        <v>2329</v>
      </c>
      <c r="V555" s="327"/>
    </row>
    <row r="556" spans="1:22" ht="16.399999999999999" hidden="1" customHeight="1">
      <c r="A556" s="29" t="str">
        <f t="shared" ref="A556:A626" si="9">E556&amp;F556</f>
        <v>lt004_protectionepc_lbl</v>
      </c>
      <c r="B556" s="141" t="s">
        <v>26</v>
      </c>
      <c r="C556" s="137" t="s">
        <v>26</v>
      </c>
      <c r="D556" s="133" t="s">
        <v>40</v>
      </c>
      <c r="E556" s="136" t="s">
        <v>368</v>
      </c>
      <c r="F556" s="310" t="s">
        <v>372</v>
      </c>
      <c r="G556" s="135" t="str">
        <f>VLOOKUP(A556,Plano_V3!$A$26:$G$764,7,0)</f>
        <v>1. Concluído</v>
      </c>
      <c r="H556" s="135" t="s">
        <v>612</v>
      </c>
      <c r="I556" s="485"/>
      <c r="J556" s="142"/>
      <c r="K556" s="142"/>
      <c r="L556" s="142" t="s">
        <v>2363</v>
      </c>
      <c r="M556" s="152" t="str">
        <f>IF(VLOOKUP(A547,'Aux - pivots1'!$A:$E,3,0)=0, "",VLOOKUP(A547,'Aux - pivots1'!$A:$E,3,0))</f>
        <v/>
      </c>
      <c r="N556" s="152" t="str">
        <f>IF(VLOOKUP(A547,'Aux - pivots1'!$A:$E,4,0)=0, "",VLOOKUP(A547,'Aux - pivots1'!$A:$E,4,0))</f>
        <v/>
      </c>
      <c r="O556" s="152" t="str">
        <f>IF(VLOOKUP(A547,'Aux - pivots1'!$A:$E,5,0)=0, "",VLOOKUP(A547,'Aux - pivots1'!$A:$E,5,0))</f>
        <v/>
      </c>
      <c r="P556" s="203"/>
      <c r="Q556" s="203"/>
      <c r="R556" s="203"/>
      <c r="S556" s="328"/>
      <c r="T556" s="328"/>
      <c r="U556" s="380" t="s">
        <v>2329</v>
      </c>
      <c r="V556" s="327"/>
    </row>
    <row r="557" spans="1:22" ht="16.399999999999999" hidden="1" customHeight="1">
      <c r="A557" s="29" t="str">
        <f t="shared" si="9"/>
        <v>lt004_protectionemssns_scp1_prtctn</v>
      </c>
      <c r="B557" s="141" t="s">
        <v>26</v>
      </c>
      <c r="C557" s="137" t="s">
        <v>26</v>
      </c>
      <c r="D557" s="133" t="s">
        <v>40</v>
      </c>
      <c r="E557" s="136" t="s">
        <v>368</v>
      </c>
      <c r="F557" s="310" t="s">
        <v>373</v>
      </c>
      <c r="G557" s="311" t="str">
        <f>VLOOKUP(A557,Plano_V3!$A$26:$G$764,7,0)</f>
        <v>1. Concluído</v>
      </c>
      <c r="H557" s="135" t="s">
        <v>612</v>
      </c>
      <c r="I557" s="485"/>
      <c r="J557" s="142"/>
      <c r="K557" s="142"/>
      <c r="L557" s="142" t="s">
        <v>2363</v>
      </c>
      <c r="M557" s="152" t="str">
        <f>IF(VLOOKUP(A548,'Aux - pivots1'!$A:$E,3,0)=0, "",VLOOKUP(A548,'Aux - pivots1'!$A:$E,3,0))</f>
        <v/>
      </c>
      <c r="N557" s="152" t="str">
        <f>IF(VLOOKUP(A548,'Aux - pivots1'!$A:$E,4,0)=0, "",VLOOKUP(A548,'Aux - pivots1'!$A:$E,4,0))</f>
        <v/>
      </c>
      <c r="O557" s="152" t="str">
        <f>IF(VLOOKUP(A548,'Aux - pivots1'!$A:$E,5,0)=0, "",VLOOKUP(A548,'Aux - pivots1'!$A:$E,5,0))</f>
        <v/>
      </c>
      <c r="P557" s="203"/>
      <c r="Q557" s="203"/>
      <c r="R557" s="203"/>
      <c r="S557" s="328"/>
      <c r="T557" s="328"/>
      <c r="U557" s="380" t="s">
        <v>2329</v>
      </c>
      <c r="V557" s="327"/>
    </row>
    <row r="558" spans="1:22" ht="16.399999999999999" hidden="1" customHeight="1">
      <c r="A558" s="29" t="str">
        <f t="shared" si="9"/>
        <v>lt004_protectionemssns_scp2_prtctn</v>
      </c>
      <c r="B558" s="141" t="s">
        <v>26</v>
      </c>
      <c r="C558" s="137" t="s">
        <v>26</v>
      </c>
      <c r="D558" s="133" t="s">
        <v>40</v>
      </c>
      <c r="E558" s="136" t="s">
        <v>368</v>
      </c>
      <c r="F558" s="310" t="s">
        <v>374</v>
      </c>
      <c r="G558" s="311" t="str">
        <f>VLOOKUP(A558,Plano_V3!$A$26:$G$764,7,0)</f>
        <v>1. Concluído</v>
      </c>
      <c r="H558" s="135" t="s">
        <v>612</v>
      </c>
      <c r="I558" s="485"/>
      <c r="J558" s="142"/>
      <c r="K558" s="142"/>
      <c r="L558" s="142" t="s">
        <v>2363</v>
      </c>
      <c r="M558" s="152" t="str">
        <f>IF(VLOOKUP(A549,'Aux - pivots1'!$A:$E,3,0)=0, "",VLOOKUP(A549,'Aux - pivots1'!$A:$E,3,0))</f>
        <v/>
      </c>
      <c r="N558" s="152" t="str">
        <f>IF(VLOOKUP(A549,'Aux - pivots1'!$A:$E,4,0)=0, "",VLOOKUP(A549,'Aux - pivots1'!$A:$E,4,0))</f>
        <v/>
      </c>
      <c r="O558" s="152" t="str">
        <f>IF(VLOOKUP(A549,'Aux - pivots1'!$A:$E,5,0)=0, "",VLOOKUP(A549,'Aux - pivots1'!$A:$E,5,0))</f>
        <v/>
      </c>
      <c r="P558" s="203"/>
      <c r="Q558" s="203"/>
      <c r="R558" s="203"/>
      <c r="S558" s="328"/>
      <c r="T558" s="328"/>
      <c r="U558" s="380" t="s">
        <v>2329</v>
      </c>
      <c r="V558" s="327"/>
    </row>
    <row r="559" spans="1:22" ht="16.399999999999999" hidden="1" customHeight="1">
      <c r="A559" s="29" t="str">
        <f t="shared" si="9"/>
        <v>lt004_protectionemssns_scp3_prtctn</v>
      </c>
      <c r="B559" s="141" t="s">
        <v>26</v>
      </c>
      <c r="C559" s="137" t="s">
        <v>26</v>
      </c>
      <c r="D559" s="133" t="s">
        <v>40</v>
      </c>
      <c r="E559" s="136" t="s">
        <v>368</v>
      </c>
      <c r="F559" s="310" t="s">
        <v>375</v>
      </c>
      <c r="G559" s="311" t="str">
        <f>VLOOKUP(A559,Plano_V3!$A$26:$G$764,7,0)</f>
        <v>1. Concluído</v>
      </c>
      <c r="H559" s="135" t="s">
        <v>612</v>
      </c>
      <c r="I559" s="485"/>
      <c r="J559" s="142"/>
      <c r="K559" s="142"/>
      <c r="L559" s="142" t="s">
        <v>2363</v>
      </c>
      <c r="M559" s="152" t="str">
        <f>IF(VLOOKUP(A550,'Aux - pivots1'!$A:$E,3,0)=0, "",VLOOKUP(A550,'Aux - pivots1'!$A:$E,3,0))</f>
        <v/>
      </c>
      <c r="N559" s="152" t="str">
        <f>IF(VLOOKUP(A550,'Aux - pivots1'!$A:$E,4,0)=0, "",VLOOKUP(A550,'Aux - pivots1'!$A:$E,4,0))</f>
        <v/>
      </c>
      <c r="O559" s="152" t="str">
        <f>IF(VLOOKUP(A550,'Aux - pivots1'!$A:$E,5,0)=0, "",VLOOKUP(A550,'Aux - pivots1'!$A:$E,5,0))</f>
        <v/>
      </c>
      <c r="P559" s="203"/>
      <c r="Q559" s="203"/>
      <c r="R559" s="203"/>
      <c r="S559" s="328"/>
      <c r="T559" s="328"/>
      <c r="U559" s="380" t="s">
        <v>2329</v>
      </c>
      <c r="V559" s="327"/>
    </row>
    <row r="560" spans="1:22" ht="16.399999999999999" hidden="1" customHeight="1">
      <c r="A560" s="29" t="str">
        <f t="shared" si="9"/>
        <v>lt004_protectionmthd_usd_prtctn_scp_1</v>
      </c>
      <c r="B560" s="141" t="s">
        <v>26</v>
      </c>
      <c r="C560" s="137" t="s">
        <v>26</v>
      </c>
      <c r="D560" s="133" t="s">
        <v>40</v>
      </c>
      <c r="E560" s="136" t="s">
        <v>368</v>
      </c>
      <c r="F560" s="310" t="s">
        <v>376</v>
      </c>
      <c r="G560" s="311" t="str">
        <f>VLOOKUP(A560,Plano_V3!$A$26:$G$764,7,0)</f>
        <v>1. Concluído</v>
      </c>
      <c r="H560" s="135" t="s">
        <v>612</v>
      </c>
      <c r="I560" s="485"/>
      <c r="J560" s="142"/>
      <c r="K560" s="142"/>
      <c r="L560" s="142" t="s">
        <v>2363</v>
      </c>
      <c r="M560" s="152" t="str">
        <f>IF(VLOOKUP(A551,'Aux - pivots1'!$A:$E,3,0)=0, "",VLOOKUP(A551,'Aux - pivots1'!$A:$E,3,0))</f>
        <v/>
      </c>
      <c r="N560" s="152" t="str">
        <f>IF(VLOOKUP(A551,'Aux - pivots1'!$A:$E,4,0)=0, "",VLOOKUP(A551,'Aux - pivots1'!$A:$E,4,0))</f>
        <v/>
      </c>
      <c r="O560" s="152" t="str">
        <f>IF(VLOOKUP(A551,'Aux - pivots1'!$A:$E,5,0)=0, "",VLOOKUP(A551,'Aux - pivots1'!$A:$E,5,0))</f>
        <v/>
      </c>
      <c r="P560" s="203"/>
      <c r="Q560" s="203"/>
      <c r="R560" s="203"/>
      <c r="S560" s="328"/>
      <c r="T560" s="328"/>
      <c r="U560" s="380" t="s">
        <v>2329</v>
      </c>
      <c r="V560" s="327"/>
    </row>
    <row r="561" spans="1:22" ht="16.5" hidden="1">
      <c r="A561" s="29" t="str">
        <f t="shared" si="9"/>
        <v>lt004_protectionmthd_usd_prtctn_scp_2</v>
      </c>
      <c r="B561" s="141" t="s">
        <v>26</v>
      </c>
      <c r="C561" s="137" t="s">
        <v>26</v>
      </c>
      <c r="D561" s="133" t="s">
        <v>40</v>
      </c>
      <c r="E561" s="136" t="s">
        <v>368</v>
      </c>
      <c r="F561" s="310" t="s">
        <v>377</v>
      </c>
      <c r="G561" s="311" t="str">
        <f>VLOOKUP(A561,Plano_V3!$A$26:$G$764,7,0)</f>
        <v>1. Concluído</v>
      </c>
      <c r="H561" s="135" t="s">
        <v>612</v>
      </c>
      <c r="I561" s="485"/>
      <c r="J561" s="142"/>
      <c r="K561" s="142"/>
      <c r="L561" s="142" t="s">
        <v>2363</v>
      </c>
      <c r="M561" s="152" t="str">
        <f>IF(VLOOKUP(A552,'Aux - pivots1'!$A:$E,3,0)=0, "",VLOOKUP(A552,'Aux - pivots1'!$A:$E,3,0))</f>
        <v/>
      </c>
      <c r="N561" s="152" t="str">
        <f>IF(VLOOKUP(A552,'Aux - pivots1'!$A:$E,4,0)=0, "",VLOOKUP(A552,'Aux - pivots1'!$A:$E,4,0))</f>
        <v/>
      </c>
      <c r="O561" s="152" t="str">
        <f>IF(VLOOKUP(A552,'Aux - pivots1'!$A:$E,5,0)=0, "",VLOOKUP(A552,'Aux - pivots1'!$A:$E,5,0))</f>
        <v/>
      </c>
      <c r="P561" s="203"/>
      <c r="Q561" s="203"/>
      <c r="R561" s="203"/>
      <c r="S561" s="328"/>
      <c r="T561" s="328"/>
      <c r="U561" s="380" t="s">
        <v>2329</v>
      </c>
      <c r="V561" s="327"/>
    </row>
    <row r="562" spans="1:22" ht="16.5" hidden="1">
      <c r="A562" s="29" t="str">
        <f t="shared" si="9"/>
        <v>lt004_protectionmthd_usd_prtctn_scp_3</v>
      </c>
      <c r="B562" s="141" t="s">
        <v>26</v>
      </c>
      <c r="C562" s="137" t="s">
        <v>26</v>
      </c>
      <c r="D562" s="133" t="s">
        <v>40</v>
      </c>
      <c r="E562" s="136" t="s">
        <v>368</v>
      </c>
      <c r="F562" s="310" t="s">
        <v>378</v>
      </c>
      <c r="G562" s="311" t="str">
        <f>VLOOKUP(A562,Plano_V3!$A$26:$G$764,7,0)</f>
        <v>1. Concluído</v>
      </c>
      <c r="H562" s="135" t="s">
        <v>612</v>
      </c>
      <c r="I562" s="485"/>
      <c r="J562" s="142"/>
      <c r="K562" s="142"/>
      <c r="L562" s="142" t="s">
        <v>2363</v>
      </c>
      <c r="M562" s="152" t="str">
        <f>IF(VLOOKUP(A553,'Aux - pivots1'!$A:$E,3,0)=0, "",VLOOKUP(A553,'Aux - pivots1'!$A:$E,3,0))</f>
        <v/>
      </c>
      <c r="N562" s="152" t="str">
        <f>IF(VLOOKUP(A553,'Aux - pivots1'!$A:$E,4,0)=0, "",VLOOKUP(A553,'Aux - pivots1'!$A:$E,4,0))</f>
        <v/>
      </c>
      <c r="O562" s="152" t="str">
        <f>IF(VLOOKUP(A553,'Aux - pivots1'!$A:$E,5,0)=0, "",VLOOKUP(A553,'Aux - pivots1'!$A:$E,5,0))</f>
        <v/>
      </c>
      <c r="P562" s="203"/>
      <c r="Q562" s="203"/>
      <c r="R562" s="203"/>
      <c r="S562" s="328"/>
      <c r="T562" s="328"/>
      <c r="U562" s="380" t="s">
        <v>2329</v>
      </c>
      <c r="V562" s="327"/>
    </row>
    <row r="563" spans="1:22" ht="16.5" hidden="1">
      <c r="A563" s="29" t="str">
        <f t="shared" si="9"/>
        <v>lt004_protectionflg_act_physcl_rsk</v>
      </c>
      <c r="B563" s="141" t="s">
        <v>26</v>
      </c>
      <c r="C563" s="137" t="s">
        <v>26</v>
      </c>
      <c r="D563" s="133" t="s">
        <v>40</v>
      </c>
      <c r="E563" s="136" t="s">
        <v>368</v>
      </c>
      <c r="F563" s="310" t="s">
        <v>357</v>
      </c>
      <c r="G563" s="487" t="str">
        <f>VLOOKUP(A563,Plano_V3!$A$26:$G$764,7,0)</f>
        <v>3. Pendente de outros desenvolvimentos</v>
      </c>
      <c r="H563" s="135" t="s">
        <v>613</v>
      </c>
      <c r="I563" s="485"/>
      <c r="J563" s="142"/>
      <c r="K563" s="142" t="s">
        <v>2363</v>
      </c>
      <c r="L563" s="142"/>
      <c r="M563" s="152" t="str">
        <f>IF(VLOOKUP(A554,'Aux - pivots1'!$A:$E,3,0)=0, "",VLOOKUP(A554,'Aux - pivots1'!$A:$E,3,0))</f>
        <v/>
      </c>
      <c r="N563" s="152" t="str">
        <f>IF(VLOOKUP(A554,'Aux - pivots1'!$A:$E,4,0)=0, "",VLOOKUP(A554,'Aux - pivots1'!$A:$E,4,0))</f>
        <v/>
      </c>
      <c r="O563" s="152" t="str">
        <f>IF(VLOOKUP(A554,'Aux - pivots1'!$A:$E,5,0)=0, "",VLOOKUP(A554,'Aux - pivots1'!$A:$E,5,0))</f>
        <v/>
      </c>
      <c r="P563" s="203"/>
      <c r="Q563" s="203"/>
      <c r="R563" s="203"/>
      <c r="S563" s="328"/>
      <c r="T563" s="328"/>
      <c r="U563" s="380" t="s">
        <v>2329</v>
      </c>
      <c r="V563" s="327"/>
    </row>
    <row r="564" spans="1:22" ht="16.399999999999999" hidden="1" customHeight="1">
      <c r="A564" s="29" t="str">
        <f t="shared" si="9"/>
        <v>lt004_protectionflg_chrnc_physcl_rsk</v>
      </c>
      <c r="B564" s="141" t="s">
        <v>26</v>
      </c>
      <c r="C564" s="137" t="s">
        <v>26</v>
      </c>
      <c r="D564" s="133" t="s">
        <v>40</v>
      </c>
      <c r="E564" s="136" t="s">
        <v>368</v>
      </c>
      <c r="F564" s="310" t="s">
        <v>358</v>
      </c>
      <c r="G564" s="487" t="str">
        <f>VLOOKUP(A564,Plano_V3!$A$26:$G$764,7,0)</f>
        <v>3. Pendente de outros desenvolvimentos</v>
      </c>
      <c r="H564" s="135" t="s">
        <v>613</v>
      </c>
      <c r="I564" s="485"/>
      <c r="J564" s="142"/>
      <c r="K564" s="142" t="s">
        <v>2363</v>
      </c>
      <c r="L564" s="142"/>
      <c r="M564" s="152" t="str">
        <f>IF(VLOOKUP(A555,'Aux - pivots1'!$A:$E,3,0)=0, "",VLOOKUP(A555,'Aux - pivots1'!$A:$E,3,0))</f>
        <v/>
      </c>
      <c r="N564" s="152" t="str">
        <f>IF(VLOOKUP(A555,'Aux - pivots1'!$A:$E,4,0)=0, "",VLOOKUP(A555,'Aux - pivots1'!$A:$E,4,0))</f>
        <v/>
      </c>
      <c r="O564" s="152" t="str">
        <f>IF(VLOOKUP(A555,'Aux - pivots1'!$A:$E,5,0)=0, "",VLOOKUP(A555,'Aux - pivots1'!$A:$E,5,0))</f>
        <v/>
      </c>
      <c r="P564" s="203"/>
      <c r="Q564" s="203"/>
      <c r="R564" s="203"/>
      <c r="S564" s="328"/>
      <c r="T564" s="328"/>
      <c r="U564" s="380" t="s">
        <v>2329</v>
      </c>
      <c r="V564" s="327"/>
    </row>
    <row r="565" spans="1:22" ht="16.399999999999999" hidden="1" customHeight="1">
      <c r="A565" s="29" t="str">
        <f t="shared" si="9"/>
        <v>lt002_instrumentrsk_mtgtd_cct</v>
      </c>
      <c r="B565" s="141" t="s">
        <v>26</v>
      </c>
      <c r="C565" s="137" t="s">
        <v>26</v>
      </c>
      <c r="D565" s="133" t="s">
        <v>40</v>
      </c>
      <c r="E565" s="136" t="s">
        <v>379</v>
      </c>
      <c r="F565" s="136" t="s">
        <v>380</v>
      </c>
      <c r="G565" s="135" t="str">
        <f>VLOOKUP(A565,Plano_V3!$A$26:$G$764,7,0)</f>
        <v>1. Concluído</v>
      </c>
      <c r="H565" s="135" t="s">
        <v>612</v>
      </c>
      <c r="I565" s="485"/>
      <c r="J565" s="142"/>
      <c r="K565" s="142"/>
      <c r="L565" s="142"/>
      <c r="M565" s="152" t="str">
        <f>IF(VLOOKUP(A556,'Aux - pivots1'!$A:$E,3,0)=0, "",VLOOKUP(A556,'Aux - pivots1'!$A:$E,3,0))</f>
        <v/>
      </c>
      <c r="N565" s="152" t="str">
        <f>IF(VLOOKUP(A556,'Aux - pivots1'!$A:$E,4,0)=0, "",VLOOKUP(A556,'Aux - pivots1'!$A:$E,4,0))</f>
        <v/>
      </c>
      <c r="O565" s="152" t="str">
        <f>IF(VLOOKUP(A556,'Aux - pivots1'!$A:$E,5,0)=0, "",VLOOKUP(A556,'Aux - pivots1'!$A:$E,5,0))</f>
        <v/>
      </c>
      <c r="P565" s="203">
        <v>45595</v>
      </c>
      <c r="Q565" s="203"/>
      <c r="R565" s="203"/>
      <c r="S565" s="328"/>
      <c r="T565" s="328"/>
      <c r="U565" s="380" t="s">
        <v>2329</v>
      </c>
      <c r="V565" s="327"/>
    </row>
    <row r="566" spans="1:22" ht="16.399999999999999" hidden="1" customHeight="1">
      <c r="A566" s="29" t="str">
        <f t="shared" si="9"/>
        <v>lt002_instrumentrsk_mtgtd_ccp</v>
      </c>
      <c r="B566" s="141" t="s">
        <v>26</v>
      </c>
      <c r="C566" s="137" t="s">
        <v>26</v>
      </c>
      <c r="D566" s="133" t="s">
        <v>40</v>
      </c>
      <c r="E566" s="136" t="s">
        <v>379</v>
      </c>
      <c r="F566" s="136" t="s">
        <v>381</v>
      </c>
      <c r="G566" s="487" t="str">
        <f>VLOOKUP(A566,Plano_V3!$A$26:$G$764,7,0)</f>
        <v>3. Pendente de outros desenvolvimentos</v>
      </c>
      <c r="H566" s="135" t="s">
        <v>613</v>
      </c>
      <c r="I566" s="485"/>
      <c r="J566" s="142"/>
      <c r="K566" s="142"/>
      <c r="L566" s="142"/>
      <c r="M566" s="152" t="str">
        <f>IF(VLOOKUP(A557,'Aux - pivots1'!$A:$E,3,0)=0, "",VLOOKUP(A557,'Aux - pivots1'!$A:$E,3,0))</f>
        <v/>
      </c>
      <c r="N566" s="152" t="str">
        <f>IF(VLOOKUP(A557,'Aux - pivots1'!$A:$E,4,0)=0, "",VLOOKUP(A557,'Aux - pivots1'!$A:$E,4,0))</f>
        <v/>
      </c>
      <c r="O566" s="152" t="str">
        <f>IF(VLOOKUP(A557,'Aux - pivots1'!$A:$E,5,0)=0, "",VLOOKUP(A557,'Aux - pivots1'!$A:$E,5,0))</f>
        <v/>
      </c>
      <c r="P566" s="203">
        <v>45595</v>
      </c>
      <c r="Q566" s="203"/>
      <c r="R566" s="152" t="s">
        <v>2322</v>
      </c>
      <c r="S566" s="328"/>
      <c r="T566" s="328"/>
      <c r="U566" s="380" t="s">
        <v>2329</v>
      </c>
      <c r="V566" s="327" t="s">
        <v>1862</v>
      </c>
    </row>
    <row r="567" spans="1:22" ht="16.399999999999999" hidden="1" customHeight="1">
      <c r="A567" s="29" t="str">
        <f t="shared" si="9"/>
        <v>lt007_instr_activityenvrnmntl_objctv</v>
      </c>
      <c r="B567" s="141" t="s">
        <v>26</v>
      </c>
      <c r="C567" s="137" t="s">
        <v>26</v>
      </c>
      <c r="D567" s="133" t="s">
        <v>40</v>
      </c>
      <c r="E567" s="136" t="s">
        <v>1866</v>
      </c>
      <c r="F567" s="136" t="s">
        <v>382</v>
      </c>
      <c r="G567" s="135" t="str">
        <f>VLOOKUP(A567,Plano_V3!$A$26:$G$764,7,0)</f>
        <v>1. Concluído</v>
      </c>
      <c r="H567" s="135" t="s">
        <v>612</v>
      </c>
      <c r="I567" s="485"/>
      <c r="J567" s="142"/>
      <c r="K567" s="142"/>
      <c r="L567" s="142"/>
      <c r="M567" s="152" t="str">
        <f>IF(VLOOKUP(A558,'Aux - pivots1'!$A:$E,3,0)=0, "",VLOOKUP(A558,'Aux - pivots1'!$A:$E,3,0))</f>
        <v/>
      </c>
      <c r="N567" s="152" t="str">
        <f>IF(VLOOKUP(A558,'Aux - pivots1'!$A:$E,4,0)=0, "",VLOOKUP(A558,'Aux - pivots1'!$A:$E,4,0))</f>
        <v/>
      </c>
      <c r="O567" s="152" t="str">
        <f>IF(VLOOKUP(A558,'Aux - pivots1'!$A:$E,5,0)=0, "",VLOOKUP(A558,'Aux - pivots1'!$A:$E,5,0))</f>
        <v/>
      </c>
      <c r="P567" s="203">
        <v>45593</v>
      </c>
      <c r="Q567" s="203"/>
      <c r="R567" s="203"/>
      <c r="S567" s="328"/>
      <c r="T567" s="328"/>
      <c r="U567" s="380" t="s">
        <v>2329</v>
      </c>
      <c r="V567" s="327" t="s">
        <v>2320</v>
      </c>
    </row>
    <row r="568" spans="1:22" ht="16.399999999999999" hidden="1" customHeight="1">
      <c r="A568" s="29" t="str">
        <f t="shared" si="9"/>
        <v>lt007_instr_activitytyp_actvty</v>
      </c>
      <c r="B568" s="141" t="s">
        <v>26</v>
      </c>
      <c r="C568" s="137" t="s">
        <v>26</v>
      </c>
      <c r="D568" s="133" t="s">
        <v>40</v>
      </c>
      <c r="E568" s="136" t="s">
        <v>1866</v>
      </c>
      <c r="F568" s="136" t="s">
        <v>383</v>
      </c>
      <c r="G568" s="135" t="str">
        <f>VLOOKUP(A568,Plano_V3!$A$26:$G$764,7,0)</f>
        <v>1. Concluído</v>
      </c>
      <c r="H568" s="135" t="s">
        <v>612</v>
      </c>
      <c r="I568" s="485"/>
      <c r="J568" s="142"/>
      <c r="K568" s="142"/>
      <c r="L568" s="142"/>
      <c r="M568" s="152" t="str">
        <f>IF(VLOOKUP(A559,'Aux - pivots1'!$A:$E,3,0)=0, "",VLOOKUP(A559,'Aux - pivots1'!$A:$E,3,0))</f>
        <v/>
      </c>
      <c r="N568" s="152" t="str">
        <f>IF(VLOOKUP(A559,'Aux - pivots1'!$A:$E,4,0)=0, "",VLOOKUP(A559,'Aux - pivots1'!$A:$E,4,0))</f>
        <v/>
      </c>
      <c r="O568" s="152" t="str">
        <f>IF(VLOOKUP(A559,'Aux - pivots1'!$A:$E,5,0)=0, "",VLOOKUP(A559,'Aux - pivots1'!$A:$E,5,0))</f>
        <v/>
      </c>
      <c r="P568" s="203">
        <v>45593</v>
      </c>
      <c r="Q568" s="203"/>
      <c r="R568" s="203"/>
      <c r="S568" s="328"/>
      <c r="T568" s="328"/>
      <c r="U568" s="380" t="s">
        <v>2329</v>
      </c>
      <c r="V568" s="327" t="s">
        <v>2320</v>
      </c>
    </row>
    <row r="569" spans="1:22" ht="16.5" hidden="1">
      <c r="A569" s="29" t="str">
        <f t="shared" si="9"/>
        <v>lt002_instrumentlns_clltrlzd_clssfctn</v>
      </c>
      <c r="B569" s="141" t="s">
        <v>26</v>
      </c>
      <c r="C569" s="137" t="s">
        <v>26</v>
      </c>
      <c r="D569" s="133" t="s">
        <v>40</v>
      </c>
      <c r="E569" s="136" t="s">
        <v>379</v>
      </c>
      <c r="F569" s="136" t="s">
        <v>384</v>
      </c>
      <c r="G569" s="135" t="str">
        <f>VLOOKUP(A569,Plano_V3!$A$26:$G$764,7,0)</f>
        <v>1. Concluído</v>
      </c>
      <c r="H569" s="135" t="s">
        <v>612</v>
      </c>
      <c r="I569" s="485"/>
      <c r="J569" s="142"/>
      <c r="K569" s="142"/>
      <c r="L569" s="142"/>
      <c r="M569" s="152" t="str">
        <f>IF(VLOOKUP(A560,'Aux - pivots1'!$A:$E,3,0)=0, "",VLOOKUP(A560,'Aux - pivots1'!$A:$E,3,0))</f>
        <v/>
      </c>
      <c r="N569" s="152" t="str">
        <f>IF(VLOOKUP(A560,'Aux - pivots1'!$A:$E,4,0)=0, "",VLOOKUP(A560,'Aux - pivots1'!$A:$E,4,0))</f>
        <v/>
      </c>
      <c r="O569" s="152" t="str">
        <f>IF(VLOOKUP(A560,'Aux - pivots1'!$A:$E,5,0)=0, "",VLOOKUP(A560,'Aux - pivots1'!$A:$E,5,0))</f>
        <v/>
      </c>
      <c r="P569" s="203"/>
      <c r="Q569" s="203"/>
      <c r="R569" s="203"/>
      <c r="S569" s="328"/>
      <c r="T569" s="328"/>
      <c r="U569" s="380" t="s">
        <v>2329</v>
      </c>
      <c r="V569" s="327"/>
    </row>
    <row r="570" spans="1:22" ht="16.5" hidden="1">
      <c r="A570" s="29" t="str">
        <f t="shared" si="9"/>
        <v>lt002_instrumentmthd_usd_instrmnt_scp_1</v>
      </c>
      <c r="B570" s="141" t="s">
        <v>26</v>
      </c>
      <c r="C570" s="137" t="s">
        <v>26</v>
      </c>
      <c r="D570" s="133" t="s">
        <v>40</v>
      </c>
      <c r="E570" s="136" t="s">
        <v>379</v>
      </c>
      <c r="F570" s="136" t="s">
        <v>385</v>
      </c>
      <c r="G570" s="487" t="str">
        <f>VLOOKUP(A570,Plano_V3!$A$26:$G$764,7,0)</f>
        <v>3. Pendente de outros desenvolvimentos</v>
      </c>
      <c r="H570" s="135" t="s">
        <v>613</v>
      </c>
      <c r="I570" s="485"/>
      <c r="J570" s="142"/>
      <c r="K570" s="142" t="s">
        <v>2363</v>
      </c>
      <c r="L570" s="142"/>
      <c r="M570" s="152" t="str">
        <f>IF(VLOOKUP(A561,'Aux - pivots1'!$A:$E,3,0)=0, "",VLOOKUP(A561,'Aux - pivots1'!$A:$E,3,0))</f>
        <v/>
      </c>
      <c r="N570" s="152" t="str">
        <f>IF(VLOOKUP(A561,'Aux - pivots1'!$A:$E,4,0)=0, "",VLOOKUP(A561,'Aux - pivots1'!$A:$E,4,0))</f>
        <v/>
      </c>
      <c r="O570" s="152" t="str">
        <f>IF(VLOOKUP(A561,'Aux - pivots1'!$A:$E,5,0)=0, "",VLOOKUP(A561,'Aux - pivots1'!$A:$E,5,0))</f>
        <v/>
      </c>
      <c r="P570" s="203">
        <v>45593</v>
      </c>
      <c r="Q570" s="203"/>
      <c r="R570" s="152" t="s">
        <v>2322</v>
      </c>
      <c r="S570" s="328"/>
      <c r="T570" s="328"/>
      <c r="U570" s="380" t="s">
        <v>2329</v>
      </c>
      <c r="V570" s="327" t="s">
        <v>1863</v>
      </c>
    </row>
    <row r="571" spans="1:22" ht="16.5" hidden="1">
      <c r="A571" s="29" t="str">
        <f t="shared" si="9"/>
        <v>lt002_instrumentmthd_usd_instrmnt_scp_2</v>
      </c>
      <c r="B571" s="141" t="s">
        <v>26</v>
      </c>
      <c r="C571" s="137" t="s">
        <v>26</v>
      </c>
      <c r="D571" s="133" t="s">
        <v>40</v>
      </c>
      <c r="E571" s="136" t="s">
        <v>379</v>
      </c>
      <c r="F571" s="136" t="s">
        <v>386</v>
      </c>
      <c r="G571" s="487" t="str">
        <f>VLOOKUP(A571,Plano_V3!$A$26:$G$764,7,0)</f>
        <v>3. Pendente de outros desenvolvimentos</v>
      </c>
      <c r="H571" s="135" t="s">
        <v>613</v>
      </c>
      <c r="I571" s="485"/>
      <c r="J571" s="142"/>
      <c r="K571" s="142" t="s">
        <v>2363</v>
      </c>
      <c r="L571" s="142"/>
      <c r="M571" s="152" t="str">
        <f>IF(VLOOKUP(A562,'Aux - pivots1'!$A:$E,3,0)=0, "",VLOOKUP(A562,'Aux - pivots1'!$A:$E,3,0))</f>
        <v/>
      </c>
      <c r="N571" s="152" t="str">
        <f>IF(VLOOKUP(A562,'Aux - pivots1'!$A:$E,4,0)=0, "",VLOOKUP(A562,'Aux - pivots1'!$A:$E,4,0))</f>
        <v/>
      </c>
      <c r="O571" s="152" t="str">
        <f>IF(VLOOKUP(A562,'Aux - pivots1'!$A:$E,5,0)=0, "",VLOOKUP(A562,'Aux - pivots1'!$A:$E,5,0))</f>
        <v/>
      </c>
      <c r="P571" s="203">
        <v>45593</v>
      </c>
      <c r="Q571" s="203"/>
      <c r="R571" s="152" t="s">
        <v>2322</v>
      </c>
      <c r="S571" s="328"/>
      <c r="T571" s="328"/>
      <c r="U571" s="380" t="s">
        <v>2329</v>
      </c>
      <c r="V571" s="327" t="s">
        <v>1863</v>
      </c>
    </row>
    <row r="572" spans="1:22" ht="16.5" hidden="1">
      <c r="A572" s="29" t="str">
        <f t="shared" si="9"/>
        <v>lt002_instrumentmthd_usd_instrmnt_scp_3</v>
      </c>
      <c r="B572" s="141" t="s">
        <v>26</v>
      </c>
      <c r="C572" s="137" t="s">
        <v>26</v>
      </c>
      <c r="D572" s="133" t="s">
        <v>40</v>
      </c>
      <c r="E572" s="136" t="s">
        <v>379</v>
      </c>
      <c r="F572" s="136" t="s">
        <v>387</v>
      </c>
      <c r="G572" s="487" t="str">
        <f>VLOOKUP(A572,Plano_V3!$A$26:$G$764,7,0)</f>
        <v>3. Pendente de outros desenvolvimentos</v>
      </c>
      <c r="H572" s="135" t="s">
        <v>613</v>
      </c>
      <c r="I572" s="485"/>
      <c r="J572" s="142"/>
      <c r="K572" s="142" t="s">
        <v>2363</v>
      </c>
      <c r="L572" s="142"/>
      <c r="M572" s="152" t="str">
        <f>IF(VLOOKUP(A563,'Aux - pivots1'!$A:$E,3,0)=0, "",VLOOKUP(A563,'Aux - pivots1'!$A:$E,3,0))</f>
        <v/>
      </c>
      <c r="N572" s="152" t="str">
        <f>IF(VLOOKUP(A563,'Aux - pivots1'!$A:$E,4,0)=0, "",VLOOKUP(A563,'Aux - pivots1'!$A:$E,4,0))</f>
        <v/>
      </c>
      <c r="O572" s="152" t="str">
        <f>IF(VLOOKUP(A563,'Aux - pivots1'!$A:$E,5,0)=0, "",VLOOKUP(A563,'Aux - pivots1'!$A:$E,5,0))</f>
        <v/>
      </c>
      <c r="P572" s="203">
        <v>45593</v>
      </c>
      <c r="Q572" s="203"/>
      <c r="R572" s="152" t="s">
        <v>2322</v>
      </c>
      <c r="S572" s="328"/>
      <c r="T572" s="328"/>
      <c r="U572" s="380" t="s">
        <v>2329</v>
      </c>
      <c r="V572" s="327" t="s">
        <v>1863</v>
      </c>
    </row>
    <row r="573" spans="1:22" ht="16.5" hidden="1">
      <c r="A573" s="29" t="str">
        <f t="shared" si="9"/>
        <v>lt002_instrumentsstnbl_ctgry_txnmy</v>
      </c>
      <c r="B573" s="141" t="s">
        <v>26</v>
      </c>
      <c r="C573" s="137" t="s">
        <v>26</v>
      </c>
      <c r="D573" s="133" t="s">
        <v>40</v>
      </c>
      <c r="E573" s="136" t="s">
        <v>379</v>
      </c>
      <c r="F573" s="136" t="s">
        <v>388</v>
      </c>
      <c r="G573" s="135" t="str">
        <f>VLOOKUP(A573,Plano_V3!$A$26:$G$764,7,0)</f>
        <v>1. Concluído</v>
      </c>
      <c r="H573" s="135" t="s">
        <v>612</v>
      </c>
      <c r="I573" s="485"/>
      <c r="J573" s="142"/>
      <c r="K573" s="142"/>
      <c r="L573" s="142"/>
      <c r="M573" s="152" t="str">
        <f>IF(VLOOKUP(A564,'Aux - pivots1'!$A:$E,3,0)=0, "",VLOOKUP(A564,'Aux - pivots1'!$A:$E,3,0))</f>
        <v/>
      </c>
      <c r="N573" s="152" t="str">
        <f>IF(VLOOKUP(A564,'Aux - pivots1'!$A:$E,4,0)=0, "",VLOOKUP(A564,'Aux - pivots1'!$A:$E,4,0))</f>
        <v/>
      </c>
      <c r="O573" s="152" t="str">
        <f>IF(VLOOKUP(A564,'Aux - pivots1'!$A:$E,5,0)=0, "",VLOOKUP(A564,'Aux - pivots1'!$A:$E,5,0))</f>
        <v/>
      </c>
      <c r="P573" s="203">
        <v>45593</v>
      </c>
      <c r="Q573" s="203"/>
      <c r="R573" s="203"/>
      <c r="S573" s="328"/>
      <c r="T573" s="328"/>
      <c r="U573" s="380" t="s">
        <v>2329</v>
      </c>
      <c r="V573" s="327"/>
    </row>
    <row r="574" spans="1:22" ht="16.5" hidden="1">
      <c r="A574" s="29" t="str">
        <f t="shared" si="9"/>
        <v>lt827_mthd_usd_instrmntambito</v>
      </c>
      <c r="B574" s="141" t="s">
        <v>26</v>
      </c>
      <c r="C574" s="137" t="s">
        <v>26</v>
      </c>
      <c r="D574" s="133" t="s">
        <v>40</v>
      </c>
      <c r="E574" s="136" t="s">
        <v>1867</v>
      </c>
      <c r="F574" s="136" t="s">
        <v>390</v>
      </c>
      <c r="G574" s="135" t="str">
        <f>VLOOKUP(A574,Plano_V3!$A$26:$G$764,7,0)</f>
        <v>1. Concluído</v>
      </c>
      <c r="H574" s="135" t="s">
        <v>612</v>
      </c>
      <c r="I574" s="485"/>
      <c r="J574" s="142"/>
      <c r="K574" s="142"/>
      <c r="L574" s="142"/>
      <c r="M574" s="152" t="str">
        <f>IF(VLOOKUP(A565,'Aux - pivots1'!$A:$E,3,0)=0, "",VLOOKUP(A565,'Aux - pivots1'!$A:$E,3,0))</f>
        <v/>
      </c>
      <c r="N574" s="152" t="str">
        <f>IF(VLOOKUP(A565,'Aux - pivots1'!$A:$E,4,0)=0, "",VLOOKUP(A565,'Aux - pivots1'!$A:$E,4,0))</f>
        <v/>
      </c>
      <c r="O574" s="152" t="str">
        <f>IF(VLOOKUP(A565,'Aux - pivots1'!$A:$E,5,0)=0, "",VLOOKUP(A565,'Aux - pivots1'!$A:$E,5,0))</f>
        <v/>
      </c>
      <c r="P574" s="203">
        <v>45593</v>
      </c>
      <c r="Q574" s="203"/>
      <c r="R574" s="203"/>
      <c r="S574" s="328"/>
      <c r="T574" s="328"/>
      <c r="U574" s="380" t="s">
        <v>2329</v>
      </c>
      <c r="V574" s="327"/>
    </row>
    <row r="575" spans="1:22" ht="16.5" hidden="1">
      <c r="A575" s="29" t="str">
        <f t="shared" si="9"/>
        <v>lt827_mthd_usd_instrmntref_date</v>
      </c>
      <c r="B575" s="141" t="s">
        <v>26</v>
      </c>
      <c r="C575" s="137" t="s">
        <v>26</v>
      </c>
      <c r="D575" s="133" t="s">
        <v>40</v>
      </c>
      <c r="E575" s="136" t="s">
        <v>1867</v>
      </c>
      <c r="F575" s="136" t="s">
        <v>208</v>
      </c>
      <c r="G575" s="135" t="str">
        <f>VLOOKUP(A575,Plano_V3!$A$26:$G$764,7,0)</f>
        <v>1. Concluído</v>
      </c>
      <c r="H575" s="135" t="s">
        <v>612</v>
      </c>
      <c r="I575" s="485"/>
      <c r="J575" s="142"/>
      <c r="K575" s="142"/>
      <c r="L575" s="142"/>
      <c r="M575" s="152" t="str">
        <f>IF(VLOOKUP(A566,'Aux - pivots1'!$A:$E,3,0)=0, "",VLOOKUP(A566,'Aux - pivots1'!$A:$E,3,0))</f>
        <v/>
      </c>
      <c r="N575" s="152" t="str">
        <f>IF(VLOOKUP(A566,'Aux - pivots1'!$A:$E,4,0)=0, "",VLOOKUP(A566,'Aux - pivots1'!$A:$E,4,0))</f>
        <v/>
      </c>
      <c r="O575" s="152" t="str">
        <f>IF(VLOOKUP(A566,'Aux - pivots1'!$A:$E,5,0)=0, "",VLOOKUP(A566,'Aux - pivots1'!$A:$E,5,0))</f>
        <v/>
      </c>
      <c r="P575" s="203">
        <v>45593</v>
      </c>
      <c r="Q575" s="203"/>
      <c r="R575" s="203"/>
      <c r="S575" s="328"/>
      <c r="T575" s="328"/>
      <c r="U575" s="380" t="s">
        <v>2329</v>
      </c>
      <c r="V575" s="327"/>
    </row>
    <row r="576" spans="1:22" ht="16.5" hidden="1">
      <c r="A576" s="29" t="str">
        <f t="shared" si="9"/>
        <v>lt827_mthd_usd_instrmntordem</v>
      </c>
      <c r="B576" s="141" t="s">
        <v>26</v>
      </c>
      <c r="C576" s="137" t="s">
        <v>26</v>
      </c>
      <c r="D576" s="133" t="s">
        <v>40</v>
      </c>
      <c r="E576" s="136" t="s">
        <v>1867</v>
      </c>
      <c r="F576" s="136" t="s">
        <v>211</v>
      </c>
      <c r="G576" s="135" t="str">
        <f>VLOOKUP(A576,Plano_V3!$A$26:$G$764,7,0)</f>
        <v>1. Concluído</v>
      </c>
      <c r="H576" s="135" t="s">
        <v>612</v>
      </c>
      <c r="I576" s="485"/>
      <c r="J576" s="142"/>
      <c r="K576" s="142"/>
      <c r="L576" s="142"/>
      <c r="M576" s="152" t="str">
        <f>IF(VLOOKUP(A567,'Aux - pivots1'!$A:$E,3,0)=0, "",VLOOKUP(A567,'Aux - pivots1'!$A:$E,3,0))</f>
        <v/>
      </c>
      <c r="N576" s="152" t="str">
        <f>IF(VLOOKUP(A567,'Aux - pivots1'!$A:$E,4,0)=0, "",VLOOKUP(A567,'Aux - pivots1'!$A:$E,4,0))</f>
        <v/>
      </c>
      <c r="O576" s="152" t="str">
        <f>IF(VLOOKUP(A567,'Aux - pivots1'!$A:$E,5,0)=0, "",VLOOKUP(A567,'Aux - pivots1'!$A:$E,5,0))</f>
        <v/>
      </c>
      <c r="P576" s="203">
        <v>45593</v>
      </c>
      <c r="Q576" s="203"/>
      <c r="R576" s="203"/>
      <c r="S576" s="328"/>
      <c r="T576" s="328"/>
      <c r="U576" s="380" t="s">
        <v>2329</v>
      </c>
      <c r="V576" s="327"/>
    </row>
    <row r="577" spans="1:22" ht="16.5" hidden="1">
      <c r="A577" s="29" t="str">
        <f t="shared" si="9"/>
        <v>lt827_mthd_usd_instrmnttabela</v>
      </c>
      <c r="B577" s="141" t="s">
        <v>26</v>
      </c>
      <c r="C577" s="137" t="s">
        <v>26</v>
      </c>
      <c r="D577" s="133" t="s">
        <v>40</v>
      </c>
      <c r="E577" s="136" t="s">
        <v>1867</v>
      </c>
      <c r="F577" s="136" t="s">
        <v>391</v>
      </c>
      <c r="G577" s="135" t="str">
        <f>VLOOKUP(A577,Plano_V3!$A$26:$G$764,7,0)</f>
        <v>1. Concluído</v>
      </c>
      <c r="H577" s="135" t="s">
        <v>612</v>
      </c>
      <c r="I577" s="485"/>
      <c r="J577" s="142"/>
      <c r="K577" s="142"/>
      <c r="L577" s="142"/>
      <c r="M577" s="152" t="str">
        <f>IF(VLOOKUP(A568,'Aux - pivots1'!$A:$E,3,0)=0, "",VLOOKUP(A568,'Aux - pivots1'!$A:$E,3,0))</f>
        <v/>
      </c>
      <c r="N577" s="152" t="str">
        <f>IF(VLOOKUP(A568,'Aux - pivots1'!$A:$E,4,0)=0, "",VLOOKUP(A568,'Aux - pivots1'!$A:$E,4,0))</f>
        <v/>
      </c>
      <c r="O577" s="152" t="str">
        <f>IF(VLOOKUP(A568,'Aux - pivots1'!$A:$E,5,0)=0, "",VLOOKUP(A568,'Aux - pivots1'!$A:$E,5,0))</f>
        <v/>
      </c>
      <c r="P577" s="203">
        <v>45593</v>
      </c>
      <c r="Q577" s="203"/>
      <c r="R577" s="203"/>
      <c r="S577" s="328"/>
      <c r="T577" s="328"/>
      <c r="U577" s="380" t="s">
        <v>2329</v>
      </c>
      <c r="V577" s="327"/>
    </row>
    <row r="578" spans="1:22" ht="16.5" hidden="1">
      <c r="A578" s="29" t="str">
        <f t="shared" si="9"/>
        <v>lt827_mthd_usd_instrmntorigem_scp1_emss</v>
      </c>
      <c r="B578" s="141" t="s">
        <v>26</v>
      </c>
      <c r="C578" s="137" t="s">
        <v>26</v>
      </c>
      <c r="D578" s="133" t="s">
        <v>40</v>
      </c>
      <c r="E578" s="136" t="s">
        <v>1867</v>
      </c>
      <c r="F578" s="136" t="s">
        <v>319</v>
      </c>
      <c r="G578" s="135" t="str">
        <f>VLOOKUP(A578,Plano_V3!$A$26:$G$764,7,0)</f>
        <v>1. Concluído</v>
      </c>
      <c r="H578" s="135" t="s">
        <v>612</v>
      </c>
      <c r="I578" s="485"/>
      <c r="J578" s="142"/>
      <c r="K578" s="142"/>
      <c r="L578" s="142"/>
      <c r="M578" s="152" t="str">
        <f>IF(VLOOKUP(A569,'Aux - pivots1'!$A:$E,3,0)=0, "",VLOOKUP(A569,'Aux - pivots1'!$A:$E,3,0))</f>
        <v/>
      </c>
      <c r="N578" s="152" t="str">
        <f>IF(VLOOKUP(A569,'Aux - pivots1'!$A:$E,4,0)=0, "",VLOOKUP(A569,'Aux - pivots1'!$A:$E,4,0))</f>
        <v/>
      </c>
      <c r="O578" s="152" t="str">
        <f>IF(VLOOKUP(A569,'Aux - pivots1'!$A:$E,5,0)=0, "",VLOOKUP(A569,'Aux - pivots1'!$A:$E,5,0))</f>
        <v/>
      </c>
      <c r="P578" s="203">
        <v>45593</v>
      </c>
      <c r="Q578" s="203"/>
      <c r="R578" s="203"/>
      <c r="S578" s="328"/>
      <c r="T578" s="328"/>
      <c r="U578" s="380" t="s">
        <v>2329</v>
      </c>
      <c r="V578" s="327"/>
    </row>
    <row r="579" spans="1:22" ht="16.5" hidden="1">
      <c r="A579" s="29" t="str">
        <f t="shared" si="9"/>
        <v>lt827_mthd_usd_instrmntorigem_scp2_emss</v>
      </c>
      <c r="B579" s="141" t="s">
        <v>26</v>
      </c>
      <c r="C579" s="137" t="s">
        <v>26</v>
      </c>
      <c r="D579" s="133" t="s">
        <v>40</v>
      </c>
      <c r="E579" s="136" t="s">
        <v>1867</v>
      </c>
      <c r="F579" s="136" t="s">
        <v>320</v>
      </c>
      <c r="G579" s="135" t="str">
        <f>VLOOKUP(A579,Plano_V3!$A$26:$G$764,7,0)</f>
        <v>1. Concluído</v>
      </c>
      <c r="H579" s="135" t="s">
        <v>612</v>
      </c>
      <c r="I579" s="485"/>
      <c r="J579" s="142"/>
      <c r="K579" s="142"/>
      <c r="L579" s="142"/>
      <c r="M579" s="152" t="str">
        <f>IF(VLOOKUP(A570,'Aux - pivots1'!$A:$E,3,0)=0, "",VLOOKUP(A570,'Aux - pivots1'!$A:$E,3,0))</f>
        <v/>
      </c>
      <c r="N579" s="152" t="str">
        <f>IF(VLOOKUP(A570,'Aux - pivots1'!$A:$E,4,0)=0, "",VLOOKUP(A570,'Aux - pivots1'!$A:$E,4,0))</f>
        <v/>
      </c>
      <c r="O579" s="152" t="str">
        <f>IF(VLOOKUP(A570,'Aux - pivots1'!$A:$E,5,0)=0, "",VLOOKUP(A570,'Aux - pivots1'!$A:$E,5,0))</f>
        <v/>
      </c>
      <c r="P579" s="203">
        <v>45593</v>
      </c>
      <c r="Q579" s="203"/>
      <c r="R579" s="203"/>
      <c r="S579" s="328"/>
      <c r="T579" s="328"/>
      <c r="U579" s="380" t="s">
        <v>2329</v>
      </c>
      <c r="V579" s="327"/>
    </row>
    <row r="580" spans="1:22" ht="16.399999999999999" hidden="1" customHeight="1">
      <c r="A580" s="29" t="str">
        <f t="shared" si="9"/>
        <v>lt827_mthd_usd_instrmntorigem_scp3_emss</v>
      </c>
      <c r="B580" s="141" t="s">
        <v>26</v>
      </c>
      <c r="C580" s="137" t="s">
        <v>26</v>
      </c>
      <c r="D580" s="133" t="s">
        <v>40</v>
      </c>
      <c r="E580" s="136" t="s">
        <v>1867</v>
      </c>
      <c r="F580" s="136" t="s">
        <v>321</v>
      </c>
      <c r="G580" s="135" t="str">
        <f>VLOOKUP(A580,Plano_V3!$A$26:$G$764,7,0)</f>
        <v>1. Concluído</v>
      </c>
      <c r="H580" s="135" t="s">
        <v>612</v>
      </c>
      <c r="I580" s="485"/>
      <c r="J580" s="142"/>
      <c r="K580" s="142"/>
      <c r="L580" s="142"/>
      <c r="M580" s="152" t="str">
        <f>IF(VLOOKUP(A571,'Aux - pivots1'!$A:$E,3,0)=0, "",VLOOKUP(A571,'Aux - pivots1'!$A:$E,3,0))</f>
        <v/>
      </c>
      <c r="N580" s="152" t="str">
        <f>IF(VLOOKUP(A571,'Aux - pivots1'!$A:$E,4,0)=0, "",VLOOKUP(A571,'Aux - pivots1'!$A:$E,4,0))</f>
        <v/>
      </c>
      <c r="O580" s="152" t="str">
        <f>IF(VLOOKUP(A571,'Aux - pivots1'!$A:$E,5,0)=0, "",VLOOKUP(A571,'Aux - pivots1'!$A:$E,5,0))</f>
        <v/>
      </c>
      <c r="P580" s="203">
        <v>45593</v>
      </c>
      <c r="Q580" s="203"/>
      <c r="R580" s="203"/>
      <c r="S580" s="328"/>
      <c r="T580" s="328"/>
      <c r="U580" s="380" t="s">
        <v>2329</v>
      </c>
      <c r="V580" s="327"/>
    </row>
    <row r="581" spans="1:22" ht="16.399999999999999" hidden="1" customHeight="1">
      <c r="A581" s="29" t="str">
        <f t="shared" si="9"/>
        <v>lt827_mthd_usd_instrmntmthd_usd_instrmnt_scp_1</v>
      </c>
      <c r="B581" s="141" t="s">
        <v>26</v>
      </c>
      <c r="C581" s="137" t="s">
        <v>26</v>
      </c>
      <c r="D581" s="133" t="s">
        <v>40</v>
      </c>
      <c r="E581" s="136" t="s">
        <v>1867</v>
      </c>
      <c r="F581" s="136" t="s">
        <v>385</v>
      </c>
      <c r="G581" s="135" t="str">
        <f>VLOOKUP(A581,Plano_V3!$A$26:$G$764,7,0)</f>
        <v>1. Concluído</v>
      </c>
      <c r="H581" s="135" t="s">
        <v>612</v>
      </c>
      <c r="I581" s="485"/>
      <c r="J581" s="142"/>
      <c r="K581" s="142"/>
      <c r="L581" s="142"/>
      <c r="M581" s="152" t="str">
        <f>IF(VLOOKUP(A572,'Aux - pivots1'!$A:$E,3,0)=0, "",VLOOKUP(A572,'Aux - pivots1'!$A:$E,3,0))</f>
        <v/>
      </c>
      <c r="N581" s="152" t="str">
        <f>IF(VLOOKUP(A572,'Aux - pivots1'!$A:$E,4,0)=0, "",VLOOKUP(A572,'Aux - pivots1'!$A:$E,4,0))</f>
        <v/>
      </c>
      <c r="O581" s="152" t="str">
        <f>IF(VLOOKUP(A572,'Aux - pivots1'!$A:$E,5,0)=0, "",VLOOKUP(A572,'Aux - pivots1'!$A:$E,5,0))</f>
        <v/>
      </c>
      <c r="P581" s="203">
        <v>45593</v>
      </c>
      <c r="Q581" s="203"/>
      <c r="R581" s="203"/>
      <c r="S581" s="328"/>
      <c r="T581" s="328"/>
      <c r="U581" s="380" t="s">
        <v>2329</v>
      </c>
      <c r="V581" s="327"/>
    </row>
    <row r="582" spans="1:22" ht="16.399999999999999" hidden="1" customHeight="1">
      <c r="A582" s="29" t="str">
        <f t="shared" si="9"/>
        <v>lt827_mthd_usd_instrmntmthd_usd_instrmnt_scp_2</v>
      </c>
      <c r="B582" s="141" t="s">
        <v>26</v>
      </c>
      <c r="C582" s="137" t="s">
        <v>26</v>
      </c>
      <c r="D582" s="133" t="s">
        <v>40</v>
      </c>
      <c r="E582" s="136" t="s">
        <v>1867</v>
      </c>
      <c r="F582" s="136" t="s">
        <v>386</v>
      </c>
      <c r="G582" s="135" t="str">
        <f>VLOOKUP(A582,Plano_V3!$A$26:$G$764,7,0)</f>
        <v>1. Concluído</v>
      </c>
      <c r="H582" s="135" t="s">
        <v>612</v>
      </c>
      <c r="I582" s="485"/>
      <c r="J582" s="142"/>
      <c r="K582" s="142"/>
      <c r="L582" s="142"/>
      <c r="M582" s="152" t="str">
        <f>IF(VLOOKUP(A573,'Aux - pivots1'!$A:$E,3,0)=0, "",VLOOKUP(A573,'Aux - pivots1'!$A:$E,3,0))</f>
        <v/>
      </c>
      <c r="N582" s="152" t="str">
        <f>IF(VLOOKUP(A573,'Aux - pivots1'!$A:$E,4,0)=0, "",VLOOKUP(A573,'Aux - pivots1'!$A:$E,4,0))</f>
        <v/>
      </c>
      <c r="O582" s="152" t="str">
        <f>IF(VLOOKUP(A573,'Aux - pivots1'!$A:$E,5,0)=0, "",VLOOKUP(A573,'Aux - pivots1'!$A:$E,5,0))</f>
        <v/>
      </c>
      <c r="P582" s="203">
        <v>45593</v>
      </c>
      <c r="Q582" s="203"/>
      <c r="R582" s="203"/>
      <c r="S582" s="328"/>
      <c r="T582" s="328"/>
      <c r="U582" s="380" t="s">
        <v>2329</v>
      </c>
      <c r="V582" s="327"/>
    </row>
    <row r="583" spans="1:22" ht="16.399999999999999" hidden="1" customHeight="1">
      <c r="A583" s="29" t="str">
        <f t="shared" si="9"/>
        <v>lt827_mthd_usd_instrmntmthd_usd_instrmnt_scp_3</v>
      </c>
      <c r="B583" s="141" t="s">
        <v>26</v>
      </c>
      <c r="C583" s="137" t="s">
        <v>26</v>
      </c>
      <c r="D583" s="133" t="s">
        <v>40</v>
      </c>
      <c r="E583" s="136" t="s">
        <v>1867</v>
      </c>
      <c r="F583" s="136" t="s">
        <v>387</v>
      </c>
      <c r="G583" s="135" t="str">
        <f>VLOOKUP(A583,Plano_V3!$A$26:$G$764,7,0)</f>
        <v>1. Concluído</v>
      </c>
      <c r="H583" s="135" t="s">
        <v>612</v>
      </c>
      <c r="I583" s="485"/>
      <c r="J583" s="142"/>
      <c r="K583" s="142"/>
      <c r="L583" s="142"/>
      <c r="M583" s="152" t="str">
        <f>IF(VLOOKUP(A574,'Aux - pivots1'!$A:$E,3,0)=0, "",VLOOKUP(A574,'Aux - pivots1'!$A:$E,3,0))</f>
        <v/>
      </c>
      <c r="N583" s="152" t="str">
        <f>IF(VLOOKUP(A574,'Aux - pivots1'!$A:$E,4,0)=0, "",VLOOKUP(A574,'Aux - pivots1'!$A:$E,4,0))</f>
        <v/>
      </c>
      <c r="O583" s="152" t="str">
        <f>IF(VLOOKUP(A574,'Aux - pivots1'!$A:$E,5,0)=0, "",VLOOKUP(A574,'Aux - pivots1'!$A:$E,5,0))</f>
        <v/>
      </c>
      <c r="P583" s="203">
        <v>45593</v>
      </c>
      <c r="Q583" s="203"/>
      <c r="R583" s="203"/>
      <c r="S583" s="328"/>
      <c r="T583" s="328"/>
      <c r="U583" s="380" t="s">
        <v>2329</v>
      </c>
      <c r="V583" s="327"/>
    </row>
    <row r="584" spans="1:22" ht="16.399999999999999" hidden="1" customHeight="1">
      <c r="A584" s="29" t="str">
        <f t="shared" si="9"/>
        <v>lt827_mthd_usd_instrmntpurpose_code</v>
      </c>
      <c r="B584" s="141" t="s">
        <v>26</v>
      </c>
      <c r="C584" s="137" t="s">
        <v>26</v>
      </c>
      <c r="D584" s="133" t="s">
        <v>40</v>
      </c>
      <c r="E584" s="136" t="s">
        <v>1867</v>
      </c>
      <c r="F584" s="136" t="s">
        <v>1853</v>
      </c>
      <c r="G584" s="135" t="str">
        <f>VLOOKUP(A584,Plano_V3!$A$26:$G$764,7,0)</f>
        <v>1. Concluído</v>
      </c>
      <c r="H584" s="135" t="s">
        <v>612</v>
      </c>
      <c r="I584" s="485"/>
      <c r="J584" s="142"/>
      <c r="K584" s="142"/>
      <c r="L584" s="142"/>
      <c r="M584" s="152" t="str">
        <f>IF(VLOOKUP(A575,'Aux - pivots1'!$A:$E,3,0)=0, "",VLOOKUP(A575,'Aux - pivots1'!$A:$E,3,0))</f>
        <v/>
      </c>
      <c r="N584" s="152" t="str">
        <f>IF(VLOOKUP(A575,'Aux - pivots1'!$A:$E,4,0)=0, "",VLOOKUP(A575,'Aux - pivots1'!$A:$E,4,0))</f>
        <v/>
      </c>
      <c r="O584" s="152" t="str">
        <f>IF(VLOOKUP(A575,'Aux - pivots1'!$A:$E,5,0)=0, "",VLOOKUP(A575,'Aux - pivots1'!$A:$E,5,0))</f>
        <v/>
      </c>
      <c r="P584" s="203"/>
      <c r="Q584" s="203"/>
      <c r="R584" s="203"/>
      <c r="S584" s="328"/>
      <c r="T584" s="328"/>
      <c r="U584" s="380" t="s">
        <v>2329</v>
      </c>
      <c r="V584" s="327"/>
    </row>
    <row r="585" spans="1:22" ht="16.399999999999999" hidden="1" customHeight="1">
      <c r="A585" s="29" t="str">
        <f t="shared" si="9"/>
        <v>lt827_mthd_usd_instrmntflg_fin</v>
      </c>
      <c r="B585" s="141" t="s">
        <v>26</v>
      </c>
      <c r="C585" s="137" t="s">
        <v>26</v>
      </c>
      <c r="D585" s="133" t="s">
        <v>40</v>
      </c>
      <c r="E585" s="136" t="s">
        <v>1867</v>
      </c>
      <c r="F585" s="136" t="s">
        <v>480</v>
      </c>
      <c r="G585" s="135" t="str">
        <f>VLOOKUP(A585,Plano_V3!$A$26:$G$764,7,0)</f>
        <v>1. Concluído</v>
      </c>
      <c r="H585" s="135" t="s">
        <v>612</v>
      </c>
      <c r="I585" s="485"/>
      <c r="J585" s="142"/>
      <c r="K585" s="142"/>
      <c r="L585" s="142"/>
      <c r="M585" s="152" t="str">
        <f>IF(VLOOKUP(A576,'Aux - pivots1'!$A:$E,3,0)=0, "",VLOOKUP(A576,'Aux - pivots1'!$A:$E,3,0))</f>
        <v/>
      </c>
      <c r="N585" s="152" t="str">
        <f>IF(VLOOKUP(A576,'Aux - pivots1'!$A:$E,4,0)=0, "",VLOOKUP(A576,'Aux - pivots1'!$A:$E,4,0))</f>
        <v/>
      </c>
      <c r="O585" s="152" t="str">
        <f>IF(VLOOKUP(A576,'Aux - pivots1'!$A:$E,5,0)=0, "",VLOOKUP(A576,'Aux - pivots1'!$A:$E,5,0))</f>
        <v/>
      </c>
      <c r="P585" s="203"/>
      <c r="Q585" s="203"/>
      <c r="R585" s="203"/>
      <c r="S585" s="328"/>
      <c r="T585" s="328"/>
      <c r="U585" s="380" t="s">
        <v>2329</v>
      </c>
      <c r="V585" s="327"/>
    </row>
    <row r="586" spans="1:22" ht="16.399999999999999" hidden="1" customHeight="1">
      <c r="A586" s="29" t="str">
        <f t="shared" si="9"/>
        <v>lt827_mthd_usd_instrmntflg_exec</v>
      </c>
      <c r="B586" s="141" t="s">
        <v>26</v>
      </c>
      <c r="C586" s="137" t="s">
        <v>26</v>
      </c>
      <c r="D586" s="133" t="s">
        <v>40</v>
      </c>
      <c r="E586" s="136" t="s">
        <v>1867</v>
      </c>
      <c r="F586" s="136" t="s">
        <v>1280</v>
      </c>
      <c r="G586" s="135" t="str">
        <f>VLOOKUP(A586,Plano_V3!$A$26:$G$764,7,0)</f>
        <v>1. Concluído</v>
      </c>
      <c r="H586" s="135" t="s">
        <v>612</v>
      </c>
      <c r="I586" s="485"/>
      <c r="J586" s="142"/>
      <c r="K586" s="142"/>
      <c r="L586" s="142"/>
      <c r="M586" s="152" t="str">
        <f>IF(VLOOKUP(A577,'Aux - pivots1'!$A:$E,3,0)=0, "",VLOOKUP(A577,'Aux - pivots1'!$A:$E,3,0))</f>
        <v/>
      </c>
      <c r="N586" s="152" t="str">
        <f>IF(VLOOKUP(A577,'Aux - pivots1'!$A:$E,4,0)=0, "",VLOOKUP(A577,'Aux - pivots1'!$A:$E,4,0))</f>
        <v/>
      </c>
      <c r="O586" s="152" t="str">
        <f>IF(VLOOKUP(A577,'Aux - pivots1'!$A:$E,5,0)=0, "",VLOOKUP(A577,'Aux - pivots1'!$A:$E,5,0))</f>
        <v/>
      </c>
      <c r="P586" s="203"/>
      <c r="Q586" s="203"/>
      <c r="R586" s="203"/>
      <c r="S586" s="328"/>
      <c r="T586" s="328"/>
      <c r="U586" s="380" t="s">
        <v>2329</v>
      </c>
      <c r="V586" s="327"/>
    </row>
    <row r="587" spans="1:22" ht="16.399999999999999" hidden="1" customHeight="1">
      <c r="A587" s="29" t="str">
        <f t="shared" si="9"/>
        <v>lt827_mthd_usd_instrmntflg_col</v>
      </c>
      <c r="B587" s="141" t="s">
        <v>26</v>
      </c>
      <c r="C587" s="137" t="s">
        <v>26</v>
      </c>
      <c r="D587" s="133" t="s">
        <v>40</v>
      </c>
      <c r="E587" s="136" t="s">
        <v>1867</v>
      </c>
      <c r="F587" s="136" t="s">
        <v>479</v>
      </c>
      <c r="G587" s="135" t="str">
        <f>VLOOKUP(A587,Plano_V3!$A$26:$G$764,7,0)</f>
        <v>1. Concluído</v>
      </c>
      <c r="H587" s="135" t="s">
        <v>612</v>
      </c>
      <c r="I587" s="485"/>
      <c r="J587" s="142"/>
      <c r="K587" s="142"/>
      <c r="L587" s="142"/>
      <c r="M587" s="152" t="str">
        <f>IF(VLOOKUP(A578,'Aux - pivots1'!$A:$E,3,0)=0, "",VLOOKUP(A578,'Aux - pivots1'!$A:$E,3,0))</f>
        <v/>
      </c>
      <c r="N587" s="152" t="str">
        <f>IF(VLOOKUP(A578,'Aux - pivots1'!$A:$E,4,0)=0, "",VLOOKUP(A578,'Aux - pivots1'!$A:$E,4,0))</f>
        <v/>
      </c>
      <c r="O587" s="152" t="str">
        <f>IF(VLOOKUP(A578,'Aux - pivots1'!$A:$E,5,0)=0, "",VLOOKUP(A578,'Aux - pivots1'!$A:$E,5,0))</f>
        <v/>
      </c>
      <c r="P587" s="203"/>
      <c r="Q587" s="203"/>
      <c r="R587" s="203"/>
      <c r="S587" s="328"/>
      <c r="T587" s="328"/>
      <c r="U587" s="380" t="s">
        <v>2329</v>
      </c>
      <c r="V587" s="327"/>
    </row>
    <row r="588" spans="1:22" ht="16.399999999999999" hidden="1" customHeight="1">
      <c r="A588" s="29" t="str">
        <f t="shared" si="9"/>
        <v>lt827_mthd_usd_instrmntflg_pro</v>
      </c>
      <c r="B588" s="141" t="s">
        <v>26</v>
      </c>
      <c r="C588" s="137" t="s">
        <v>26</v>
      </c>
      <c r="D588" s="133" t="s">
        <v>40</v>
      </c>
      <c r="E588" s="136" t="s">
        <v>1867</v>
      </c>
      <c r="F588" s="136" t="s">
        <v>481</v>
      </c>
      <c r="G588" s="135" t="str">
        <f>VLOOKUP(A588,Plano_V3!$A$26:$G$764,7,0)</f>
        <v>1. Concluído</v>
      </c>
      <c r="H588" s="135" t="s">
        <v>612</v>
      </c>
      <c r="I588" s="485"/>
      <c r="J588" s="142"/>
      <c r="K588" s="142"/>
      <c r="L588" s="142"/>
      <c r="M588" s="152" t="str">
        <f>IF(VLOOKUP(A579,'Aux - pivots1'!$A:$E,3,0)=0, "",VLOOKUP(A579,'Aux - pivots1'!$A:$E,3,0))</f>
        <v/>
      </c>
      <c r="N588" s="152" t="str">
        <f>IF(VLOOKUP(A579,'Aux - pivots1'!$A:$E,4,0)=0, "",VLOOKUP(A579,'Aux - pivots1'!$A:$E,4,0))</f>
        <v/>
      </c>
      <c r="O588" s="152" t="str">
        <f>IF(VLOOKUP(A579,'Aux - pivots1'!$A:$E,5,0)=0, "",VLOOKUP(A579,'Aux - pivots1'!$A:$E,5,0))</f>
        <v/>
      </c>
      <c r="P588" s="203"/>
      <c r="Q588" s="203"/>
      <c r="R588" s="203"/>
      <c r="S588" s="328"/>
      <c r="T588" s="328"/>
      <c r="U588" s="380" t="s">
        <v>2329</v>
      </c>
      <c r="V588" s="327"/>
    </row>
    <row r="589" spans="1:22" ht="16.399999999999999" hidden="1" customHeight="1">
      <c r="A589" s="29" t="str">
        <f t="shared" si="9"/>
        <v>lt826_esg_sbsctrambito</v>
      </c>
      <c r="B589" s="141" t="s">
        <v>26</v>
      </c>
      <c r="C589" s="137" t="s">
        <v>26</v>
      </c>
      <c r="D589" s="133" t="s">
        <v>40</v>
      </c>
      <c r="E589" s="136" t="s">
        <v>392</v>
      </c>
      <c r="F589" s="136" t="s">
        <v>390</v>
      </c>
      <c r="G589" s="135" t="str">
        <f>VLOOKUP(A589,Plano_V3!$A$26:$G$764,7,0)</f>
        <v>1. Concluído</v>
      </c>
      <c r="H589" s="135" t="s">
        <v>612</v>
      </c>
      <c r="I589" s="485"/>
      <c r="J589" s="142"/>
      <c r="K589" s="142"/>
      <c r="L589" s="142"/>
      <c r="M589" s="152" t="str">
        <f>IF(VLOOKUP(A580,'Aux - pivots1'!$A:$E,3,0)=0, "",VLOOKUP(A580,'Aux - pivots1'!$A:$E,3,0))</f>
        <v/>
      </c>
      <c r="N589" s="152" t="str">
        <f>IF(VLOOKUP(A580,'Aux - pivots1'!$A:$E,4,0)=0, "",VLOOKUP(A580,'Aux - pivots1'!$A:$E,4,0))</f>
        <v/>
      </c>
      <c r="O589" s="152" t="str">
        <f>IF(VLOOKUP(A580,'Aux - pivots1'!$A:$E,5,0)=0, "",VLOOKUP(A580,'Aux - pivots1'!$A:$E,5,0))</f>
        <v/>
      </c>
      <c r="P589" s="203"/>
      <c r="Q589" s="203"/>
      <c r="R589" s="203"/>
      <c r="S589" s="328"/>
      <c r="T589" s="328"/>
      <c r="U589" s="380" t="s">
        <v>2329</v>
      </c>
      <c r="V589" s="327"/>
    </row>
    <row r="590" spans="1:22" ht="16.399999999999999" hidden="1" customHeight="1">
      <c r="A590" s="29" t="str">
        <f t="shared" si="9"/>
        <v>lt826_esg_sbsctrref_date</v>
      </c>
      <c r="B590" s="141" t="s">
        <v>26</v>
      </c>
      <c r="C590" s="137" t="s">
        <v>26</v>
      </c>
      <c r="D590" s="133" t="s">
        <v>40</v>
      </c>
      <c r="E590" s="136" t="s">
        <v>392</v>
      </c>
      <c r="F590" s="136" t="s">
        <v>208</v>
      </c>
      <c r="G590" s="135" t="str">
        <f>VLOOKUP(A590,Plano_V3!$A$26:$G$764,7,0)</f>
        <v>1. Concluído</v>
      </c>
      <c r="H590" s="135" t="s">
        <v>612</v>
      </c>
      <c r="I590" s="485"/>
      <c r="J590" s="142"/>
      <c r="K590" s="142"/>
      <c r="L590" s="142"/>
      <c r="M590" s="152" t="str">
        <f>IF(VLOOKUP(A581,'Aux - pivots1'!$A:$E,3,0)=0, "",VLOOKUP(A581,'Aux - pivots1'!$A:$E,3,0))</f>
        <v/>
      </c>
      <c r="N590" s="152" t="str">
        <f>IF(VLOOKUP(A581,'Aux - pivots1'!$A:$E,4,0)=0, "",VLOOKUP(A581,'Aux - pivots1'!$A:$E,4,0))</f>
        <v/>
      </c>
      <c r="O590" s="152" t="str">
        <f>IF(VLOOKUP(A581,'Aux - pivots1'!$A:$E,5,0)=0, "",VLOOKUP(A581,'Aux - pivots1'!$A:$E,5,0))</f>
        <v/>
      </c>
      <c r="P590" s="203"/>
      <c r="Q590" s="203"/>
      <c r="R590" s="203"/>
      <c r="S590" s="328"/>
      <c r="T590" s="328"/>
      <c r="U590" s="380" t="s">
        <v>2329</v>
      </c>
      <c r="V590" s="327"/>
    </row>
    <row r="591" spans="1:22" ht="16.399999999999999" hidden="1" customHeight="1">
      <c r="A591" s="29" t="str">
        <f t="shared" si="9"/>
        <v>lt826_esg_sbsctrordem</v>
      </c>
      <c r="B591" s="141" t="s">
        <v>26</v>
      </c>
      <c r="C591" s="137" t="s">
        <v>26</v>
      </c>
      <c r="D591" s="133" t="s">
        <v>40</v>
      </c>
      <c r="E591" s="136" t="s">
        <v>392</v>
      </c>
      <c r="F591" s="136" t="s">
        <v>211</v>
      </c>
      <c r="G591" s="135" t="str">
        <f>VLOOKUP(A591,Plano_V3!$A$26:$G$764,7,0)</f>
        <v>1. Concluído</v>
      </c>
      <c r="H591" s="135" t="s">
        <v>612</v>
      </c>
      <c r="I591" s="485"/>
      <c r="J591" s="142"/>
      <c r="K591" s="142"/>
      <c r="L591" s="142"/>
      <c r="M591" s="152" t="str">
        <f>IF(VLOOKUP(A582,'Aux - pivots1'!$A:$E,3,0)=0, "",VLOOKUP(A582,'Aux - pivots1'!$A:$E,3,0))</f>
        <v/>
      </c>
      <c r="N591" s="152" t="str">
        <f>IF(VLOOKUP(A582,'Aux - pivots1'!$A:$E,4,0)=0, "",VLOOKUP(A582,'Aux - pivots1'!$A:$E,4,0))</f>
        <v/>
      </c>
      <c r="O591" s="152" t="str">
        <f>IF(VLOOKUP(A582,'Aux - pivots1'!$A:$E,5,0)=0, "",VLOOKUP(A582,'Aux - pivots1'!$A:$E,5,0))</f>
        <v/>
      </c>
      <c r="P591" s="203"/>
      <c r="Q591" s="203"/>
      <c r="R591" s="203"/>
      <c r="S591" s="328"/>
      <c r="T591" s="328"/>
      <c r="U591" s="380" t="s">
        <v>2329</v>
      </c>
      <c r="V591" s="327"/>
    </row>
    <row r="592" spans="1:22" ht="16.399999999999999" hidden="1" customHeight="1">
      <c r="A592" s="29" t="str">
        <f t="shared" si="9"/>
        <v>lt826_esg_sbsctrnace_code</v>
      </c>
      <c r="B592" s="141" t="s">
        <v>26</v>
      </c>
      <c r="C592" s="137" t="s">
        <v>26</v>
      </c>
      <c r="D592" s="133" t="s">
        <v>40</v>
      </c>
      <c r="E592" s="136" t="s">
        <v>392</v>
      </c>
      <c r="F592" s="136" t="s">
        <v>393</v>
      </c>
      <c r="G592" s="135" t="str">
        <f>VLOOKUP(A592,Plano_V3!$A$26:$G$764,7,0)</f>
        <v>1. Concluído</v>
      </c>
      <c r="H592" s="135" t="s">
        <v>612</v>
      </c>
      <c r="I592" s="485"/>
      <c r="J592" s="142"/>
      <c r="K592" s="142"/>
      <c r="L592" s="142"/>
      <c r="M592" s="152" t="str">
        <f>IF(VLOOKUP(A583,'Aux - pivots1'!$A:$E,3,0)=0, "",VLOOKUP(A583,'Aux - pivots1'!$A:$E,3,0))</f>
        <v/>
      </c>
      <c r="N592" s="152" t="str">
        <f>IF(VLOOKUP(A583,'Aux - pivots1'!$A:$E,4,0)=0, "",VLOOKUP(A583,'Aux - pivots1'!$A:$E,4,0))</f>
        <v/>
      </c>
      <c r="O592" s="152" t="str">
        <f>IF(VLOOKUP(A583,'Aux - pivots1'!$A:$E,5,0)=0, "",VLOOKUP(A583,'Aux - pivots1'!$A:$E,5,0))</f>
        <v/>
      </c>
      <c r="P592" s="203"/>
      <c r="Q592" s="203"/>
      <c r="R592" s="203"/>
      <c r="S592" s="328"/>
      <c r="T592" s="328"/>
      <c r="U592" s="380" t="s">
        <v>2329</v>
      </c>
      <c r="V592" s="327"/>
    </row>
    <row r="593" spans="1:22" ht="16.399999999999999" hidden="1" customHeight="1">
      <c r="A593" s="29" t="str">
        <f t="shared" si="9"/>
        <v>lt826_esg_sbsctrcontraparte</v>
      </c>
      <c r="B593" s="141" t="s">
        <v>26</v>
      </c>
      <c r="C593" s="137" t="s">
        <v>26</v>
      </c>
      <c r="D593" s="133" t="s">
        <v>40</v>
      </c>
      <c r="E593" s="136" t="s">
        <v>392</v>
      </c>
      <c r="F593" s="136" t="s">
        <v>394</v>
      </c>
      <c r="G593" s="135" t="str">
        <f>VLOOKUP(A593,Plano_V3!$A$26:$G$764,7,0)</f>
        <v>1. Concluído</v>
      </c>
      <c r="H593" s="135" t="s">
        <v>612</v>
      </c>
      <c r="I593" s="485"/>
      <c r="J593" s="142"/>
      <c r="K593" s="142"/>
      <c r="L593" s="142"/>
      <c r="M593" s="152" t="str">
        <f>IF(VLOOKUP(A584,'Aux - pivots1'!$A:$E,3,0)=0, "",VLOOKUP(A584,'Aux - pivots1'!$A:$E,3,0))</f>
        <v/>
      </c>
      <c r="N593" s="152" t="str">
        <f>IF(VLOOKUP(A584,'Aux - pivots1'!$A:$E,4,0)=0, "",VLOOKUP(A584,'Aux - pivots1'!$A:$E,4,0))</f>
        <v/>
      </c>
      <c r="O593" s="152" t="str">
        <f>IF(VLOOKUP(A584,'Aux - pivots1'!$A:$E,5,0)=0, "",VLOOKUP(A584,'Aux - pivots1'!$A:$E,5,0))</f>
        <v/>
      </c>
      <c r="P593" s="203"/>
      <c r="Q593" s="203"/>
      <c r="R593" s="203"/>
      <c r="S593" s="328"/>
      <c r="T593" s="328"/>
      <c r="U593" s="380" t="s">
        <v>2329</v>
      </c>
      <c r="V593" s="327"/>
    </row>
    <row r="594" spans="1:22" ht="16.399999999999999" hidden="1" customHeight="1">
      <c r="A594" s="29" t="str">
        <f t="shared" si="9"/>
        <v>lt826_esg_sbsctrcnatureza_juri</v>
      </c>
      <c r="B594" s="141" t="s">
        <v>26</v>
      </c>
      <c r="C594" s="137" t="s">
        <v>26</v>
      </c>
      <c r="D594" s="133" t="s">
        <v>40</v>
      </c>
      <c r="E594" s="136" t="s">
        <v>392</v>
      </c>
      <c r="F594" s="136" t="s">
        <v>395</v>
      </c>
      <c r="G594" s="135" t="str">
        <f>VLOOKUP(A594,Plano_V3!$A$26:$G$764,7,0)</f>
        <v>1. Concluído</v>
      </c>
      <c r="H594" s="135" t="s">
        <v>612</v>
      </c>
      <c r="I594" s="485"/>
      <c r="J594" s="142"/>
      <c r="K594" s="142"/>
      <c r="L594" s="142"/>
      <c r="M594" s="152" t="str">
        <f>IF(VLOOKUP(A585,'Aux - pivots1'!$A:$E,3,0)=0, "",VLOOKUP(A585,'Aux - pivots1'!$A:$E,3,0))</f>
        <v/>
      </c>
      <c r="N594" s="152" t="str">
        <f>IF(VLOOKUP(A585,'Aux - pivots1'!$A:$E,4,0)=0, "",VLOOKUP(A585,'Aux - pivots1'!$A:$E,4,0))</f>
        <v/>
      </c>
      <c r="O594" s="152" t="str">
        <f>IF(VLOOKUP(A585,'Aux - pivots1'!$A:$E,5,0)=0, "",VLOOKUP(A585,'Aux - pivots1'!$A:$E,5,0))</f>
        <v/>
      </c>
      <c r="P594" s="203"/>
      <c r="Q594" s="203"/>
      <c r="R594" s="203"/>
      <c r="S594" s="328"/>
      <c r="T594" s="328"/>
      <c r="U594" s="380" t="s">
        <v>2329</v>
      </c>
      <c r="V594" s="327"/>
    </row>
    <row r="595" spans="1:22" ht="16.399999999999999" hidden="1" customHeight="1">
      <c r="A595" s="29" t="str">
        <f t="shared" si="9"/>
        <v>lt826_esg_sbsctridcomb</v>
      </c>
      <c r="B595" s="141" t="s">
        <v>26</v>
      </c>
      <c r="C595" s="137" t="s">
        <v>26</v>
      </c>
      <c r="D595" s="133" t="s">
        <v>40</v>
      </c>
      <c r="E595" s="136" t="s">
        <v>392</v>
      </c>
      <c r="F595" s="136" t="s">
        <v>396</v>
      </c>
      <c r="G595" s="135" t="str">
        <f>VLOOKUP(A595,Plano_V3!$A$26:$G$764,7,0)</f>
        <v>1. Concluído</v>
      </c>
      <c r="H595" s="135" t="s">
        <v>612</v>
      </c>
      <c r="I595" s="485"/>
      <c r="J595" s="142"/>
      <c r="K595" s="142"/>
      <c r="L595" s="142"/>
      <c r="M595" s="152" t="str">
        <f>IF(VLOOKUP(A586,'Aux - pivots1'!$A:$E,3,0)=0, "",VLOOKUP(A586,'Aux - pivots1'!$A:$E,3,0))</f>
        <v/>
      </c>
      <c r="N595" s="152" t="str">
        <f>IF(VLOOKUP(A586,'Aux - pivots1'!$A:$E,4,0)=0, "",VLOOKUP(A586,'Aux - pivots1'!$A:$E,4,0))</f>
        <v/>
      </c>
      <c r="O595" s="152" t="str">
        <f>IF(VLOOKUP(A586,'Aux - pivots1'!$A:$E,5,0)=0, "",VLOOKUP(A586,'Aux - pivots1'!$A:$E,5,0))</f>
        <v/>
      </c>
      <c r="P595" s="203"/>
      <c r="Q595" s="203"/>
      <c r="R595" s="203"/>
      <c r="S595" s="328"/>
      <c r="T595" s="328"/>
      <c r="U595" s="380" t="s">
        <v>2329</v>
      </c>
      <c r="V595" s="327"/>
    </row>
    <row r="596" spans="1:22" ht="16.399999999999999" hidden="1" customHeight="1">
      <c r="A596" s="29" t="str">
        <f t="shared" si="9"/>
        <v>lt826_esg_sbsctresg_sbsctr</v>
      </c>
      <c r="B596" s="141" t="s">
        <v>26</v>
      </c>
      <c r="C596" s="137" t="s">
        <v>26</v>
      </c>
      <c r="D596" s="133" t="s">
        <v>40</v>
      </c>
      <c r="E596" s="136" t="s">
        <v>392</v>
      </c>
      <c r="F596" s="136" t="s">
        <v>360</v>
      </c>
      <c r="G596" s="135" t="str">
        <f>VLOOKUP(A596,Plano_V3!$A$26:$G$764,7,0)</f>
        <v>1. Concluído</v>
      </c>
      <c r="H596" s="135" t="s">
        <v>612</v>
      </c>
      <c r="I596" s="485"/>
      <c r="J596" s="142"/>
      <c r="K596" s="142"/>
      <c r="L596" s="142"/>
      <c r="M596" s="152" t="str">
        <f>IF(VLOOKUP(A587,'Aux - pivots1'!$A:$E,3,0)=0, "",VLOOKUP(A587,'Aux - pivots1'!$A:$E,3,0))</f>
        <v/>
      </c>
      <c r="N596" s="152" t="str">
        <f>IF(VLOOKUP(A587,'Aux - pivots1'!$A:$E,4,0)=0, "",VLOOKUP(A587,'Aux - pivots1'!$A:$E,4,0))</f>
        <v/>
      </c>
      <c r="O596" s="152" t="str">
        <f>IF(VLOOKUP(A587,'Aux - pivots1'!$A:$E,5,0)=0, "",VLOOKUP(A587,'Aux - pivots1'!$A:$E,5,0))</f>
        <v/>
      </c>
      <c r="P596" s="203"/>
      <c r="Q596" s="203"/>
      <c r="R596" s="203"/>
      <c r="S596" s="328"/>
      <c r="T596" s="328"/>
      <c r="U596" s="380" t="s">
        <v>2329</v>
      </c>
      <c r="V596" s="327"/>
    </row>
    <row r="597" spans="1:22" ht="16.399999999999999" hidden="1" customHeight="1">
      <c r="A597" s="29" t="str">
        <f t="shared" si="9"/>
        <v>lt826_esg_sbsctrdescrição</v>
      </c>
      <c r="B597" s="141" t="s">
        <v>26</v>
      </c>
      <c r="C597" s="137" t="s">
        <v>26</v>
      </c>
      <c r="D597" s="133" t="s">
        <v>40</v>
      </c>
      <c r="E597" s="136" t="s">
        <v>392</v>
      </c>
      <c r="F597" s="136" t="s">
        <v>397</v>
      </c>
      <c r="G597" s="135" t="str">
        <f>VLOOKUP(A597,Plano_V3!$A$26:$G$764,7,0)</f>
        <v>1. Concluído</v>
      </c>
      <c r="H597" s="135" t="s">
        <v>612</v>
      </c>
      <c r="I597" s="485"/>
      <c r="J597" s="142"/>
      <c r="K597" s="142"/>
      <c r="L597" s="142"/>
      <c r="M597" s="152" t="str">
        <f>IF(VLOOKUP(A588,'Aux - pivots1'!$A:$E,3,0)=0, "",VLOOKUP(A588,'Aux - pivots1'!$A:$E,3,0))</f>
        <v/>
      </c>
      <c r="N597" s="152" t="str">
        <f>IF(VLOOKUP(A588,'Aux - pivots1'!$A:$E,4,0)=0, "",VLOOKUP(A588,'Aux - pivots1'!$A:$E,4,0))</f>
        <v/>
      </c>
      <c r="O597" s="152" t="str">
        <f>IF(VLOOKUP(A588,'Aux - pivots1'!$A:$E,5,0)=0, "",VLOOKUP(A588,'Aux - pivots1'!$A:$E,5,0))</f>
        <v/>
      </c>
      <c r="P597" s="203"/>
      <c r="Q597" s="203"/>
      <c r="R597" s="203"/>
      <c r="S597" s="328"/>
      <c r="T597" s="328"/>
      <c r="U597" s="380" t="s">
        <v>2329</v>
      </c>
      <c r="V597" s="327"/>
    </row>
    <row r="598" spans="1:22" ht="16.399999999999999" hidden="1" customHeight="1">
      <c r="A598" s="29" t="str">
        <f t="shared" si="9"/>
        <v>lt002_instrumentdt_rfrnc</v>
      </c>
      <c r="B598" s="141" t="s">
        <v>26</v>
      </c>
      <c r="C598" s="137" t="s">
        <v>26</v>
      </c>
      <c r="D598" s="133" t="s">
        <v>40</v>
      </c>
      <c r="E598" s="136" t="s">
        <v>379</v>
      </c>
      <c r="F598" s="136" t="s">
        <v>398</v>
      </c>
      <c r="G598" s="135" t="str">
        <f>VLOOKUP(A598,Plano_V3!$A$26:$G$764,7,0)</f>
        <v>1. Concluído</v>
      </c>
      <c r="H598" s="135" t="s">
        <v>612</v>
      </c>
      <c r="I598" s="485"/>
      <c r="J598" s="142"/>
      <c r="K598" s="142"/>
      <c r="L598" s="142"/>
      <c r="M598" s="152" t="str">
        <f>IF(VLOOKUP(A589,'Aux - pivots1'!$A:$E,3,0)=0, "",VLOOKUP(A589,'Aux - pivots1'!$A:$E,3,0))</f>
        <v/>
      </c>
      <c r="N598" s="152" t="str">
        <f>IF(VLOOKUP(A589,'Aux - pivots1'!$A:$E,4,0)=0, "",VLOOKUP(A589,'Aux - pivots1'!$A:$E,4,0))</f>
        <v/>
      </c>
      <c r="O598" s="152" t="str">
        <f>IF(VLOOKUP(A589,'Aux - pivots1'!$A:$E,5,0)=0, "",VLOOKUP(A589,'Aux - pivots1'!$A:$E,5,0))</f>
        <v/>
      </c>
      <c r="P598" s="203"/>
      <c r="Q598" s="203"/>
      <c r="R598" s="203"/>
      <c r="S598" s="328"/>
      <c r="T598" s="328"/>
      <c r="U598" s="380" t="s">
        <v>2329</v>
      </c>
      <c r="V598" s="327"/>
    </row>
    <row r="599" spans="1:22" ht="16.399999999999999" hidden="1" customHeight="1">
      <c r="A599" s="29" t="str">
        <f t="shared" si="9"/>
        <v>lt002_instrumentinstrmnt_id</v>
      </c>
      <c r="B599" s="141" t="s">
        <v>26</v>
      </c>
      <c r="C599" s="137" t="s">
        <v>26</v>
      </c>
      <c r="D599" s="133" t="s">
        <v>40</v>
      </c>
      <c r="E599" s="136" t="s">
        <v>379</v>
      </c>
      <c r="F599" s="136" t="s">
        <v>400</v>
      </c>
      <c r="G599" s="135" t="str">
        <f>VLOOKUP(A599,Plano_V3!$A$26:$G$764,7,0)</f>
        <v>1. Concluído</v>
      </c>
      <c r="H599" s="135" t="s">
        <v>612</v>
      </c>
      <c r="I599" s="485"/>
      <c r="J599" s="142"/>
      <c r="K599" s="142"/>
      <c r="L599" s="142"/>
      <c r="M599" s="152" t="str">
        <f>IF(VLOOKUP(A590,'Aux - pivots1'!$A:$E,3,0)=0, "",VLOOKUP(A590,'Aux - pivots1'!$A:$E,3,0))</f>
        <v/>
      </c>
      <c r="N599" s="152" t="str">
        <f>IF(VLOOKUP(A590,'Aux - pivots1'!$A:$E,4,0)=0, "",VLOOKUP(A590,'Aux - pivots1'!$A:$E,4,0))</f>
        <v/>
      </c>
      <c r="O599" s="152" t="str">
        <f>IF(VLOOKUP(A590,'Aux - pivots1'!$A:$E,5,0)=0, "",VLOOKUP(A590,'Aux - pivots1'!$A:$E,5,0))</f>
        <v/>
      </c>
      <c r="P599" s="203"/>
      <c r="Q599" s="203"/>
      <c r="R599" s="203"/>
      <c r="S599" s="328"/>
      <c r="T599" s="328"/>
      <c r="U599" s="380" t="s">
        <v>2329</v>
      </c>
      <c r="V599" s="327"/>
    </row>
    <row r="600" spans="1:22" ht="16.399999999999999" hidden="1" customHeight="1">
      <c r="A600" s="29" t="str">
        <f t="shared" si="9"/>
        <v>lt002_instrumentdt_incptn</v>
      </c>
      <c r="B600" s="141" t="s">
        <v>26</v>
      </c>
      <c r="C600" s="137" t="s">
        <v>26</v>
      </c>
      <c r="D600" s="133" t="s">
        <v>40</v>
      </c>
      <c r="E600" s="136" t="s">
        <v>379</v>
      </c>
      <c r="F600" s="136" t="s">
        <v>401</v>
      </c>
      <c r="G600" s="135" t="str">
        <f>VLOOKUP(A600,Plano_V3!$A$26:$G$764,7,0)</f>
        <v>1. Concluído</v>
      </c>
      <c r="H600" s="135" t="s">
        <v>612</v>
      </c>
      <c r="I600" s="485"/>
      <c r="J600" s="142"/>
      <c r="K600" s="142"/>
      <c r="L600" s="142"/>
      <c r="M600" s="152" t="str">
        <f>IF(VLOOKUP(A591,'Aux - pivots1'!$A:$E,3,0)=0, "",VLOOKUP(A591,'Aux - pivots1'!$A:$E,3,0))</f>
        <v/>
      </c>
      <c r="N600" s="152" t="str">
        <f>IF(VLOOKUP(A591,'Aux - pivots1'!$A:$E,4,0)=0, "",VLOOKUP(A591,'Aux - pivots1'!$A:$E,4,0))</f>
        <v/>
      </c>
      <c r="O600" s="152" t="str">
        <f>IF(VLOOKUP(A591,'Aux - pivots1'!$A:$E,5,0)=0, "",VLOOKUP(A591,'Aux - pivots1'!$A:$E,5,0))</f>
        <v/>
      </c>
      <c r="P600" s="203"/>
      <c r="Q600" s="203"/>
      <c r="R600" s="203"/>
      <c r="S600" s="328"/>
      <c r="T600" s="328"/>
      <c r="U600" s="380" t="s">
        <v>2329</v>
      </c>
      <c r="V600" s="327"/>
    </row>
    <row r="601" spans="1:22" ht="16.399999999999999" hidden="1" customHeight="1">
      <c r="A601" s="29" t="str">
        <f t="shared" si="9"/>
        <v>lt002_instrumentdflt_stts_instrmnt</v>
      </c>
      <c r="B601" s="141" t="s">
        <v>26</v>
      </c>
      <c r="C601" s="137" t="s">
        <v>26</v>
      </c>
      <c r="D601" s="133" t="s">
        <v>40</v>
      </c>
      <c r="E601" s="136" t="s">
        <v>379</v>
      </c>
      <c r="F601" s="136" t="s">
        <v>402</v>
      </c>
      <c r="G601" s="135" t="str">
        <f>VLOOKUP(A601,Plano_V3!$A$26:$G$764,7,0)</f>
        <v>1. Concluído</v>
      </c>
      <c r="H601" s="135" t="s">
        <v>612</v>
      </c>
      <c r="I601" s="485"/>
      <c r="J601" s="142"/>
      <c r="K601" s="142"/>
      <c r="L601" s="142"/>
      <c r="M601" s="152" t="str">
        <f>IF(VLOOKUP(A592,'Aux - pivots1'!$A:$E,3,0)=0, "",VLOOKUP(A592,'Aux - pivots1'!$A:$E,3,0))</f>
        <v/>
      </c>
      <c r="N601" s="152" t="str">
        <f>IF(VLOOKUP(A592,'Aux - pivots1'!$A:$E,4,0)=0, "",VLOOKUP(A592,'Aux - pivots1'!$A:$E,4,0))</f>
        <v/>
      </c>
      <c r="O601" s="152" t="str">
        <f>IF(VLOOKUP(A592,'Aux - pivots1'!$A:$E,5,0)=0, "",VLOOKUP(A592,'Aux - pivots1'!$A:$E,5,0))</f>
        <v/>
      </c>
      <c r="P601" s="203"/>
      <c r="Q601" s="203"/>
      <c r="R601" s="203"/>
      <c r="S601" s="328"/>
      <c r="T601" s="328"/>
      <c r="U601" s="380" t="s">
        <v>2329</v>
      </c>
      <c r="V601" s="327"/>
    </row>
    <row r="602" spans="1:22" ht="16.399999999999999" hidden="1" customHeight="1">
      <c r="A602" s="29" t="str">
        <f t="shared" si="9"/>
        <v>lt002_instrumentimprmnt_stts</v>
      </c>
      <c r="B602" s="141" t="s">
        <v>26</v>
      </c>
      <c r="C602" s="137" t="s">
        <v>26</v>
      </c>
      <c r="D602" s="133" t="s">
        <v>40</v>
      </c>
      <c r="E602" s="136" t="s">
        <v>379</v>
      </c>
      <c r="F602" s="136" t="s">
        <v>403</v>
      </c>
      <c r="G602" s="135" t="str">
        <f>VLOOKUP(A602,Plano_V3!$A$26:$G$764,7,0)</f>
        <v>1. Concluído</v>
      </c>
      <c r="H602" s="135" t="s">
        <v>612</v>
      </c>
      <c r="I602" s="485"/>
      <c r="J602" s="142"/>
      <c r="K602" s="142"/>
      <c r="L602" s="142"/>
      <c r="M602" s="152" t="str">
        <f>IF(VLOOKUP(A593,'Aux - pivots1'!$A:$E,3,0)=0, "",VLOOKUP(A593,'Aux - pivots1'!$A:$E,3,0))</f>
        <v/>
      </c>
      <c r="N602" s="152" t="str">
        <f>IF(VLOOKUP(A593,'Aux - pivots1'!$A:$E,4,0)=0, "",VLOOKUP(A593,'Aux - pivots1'!$A:$E,4,0))</f>
        <v/>
      </c>
      <c r="O602" s="152" t="str">
        <f>IF(VLOOKUP(A593,'Aux - pivots1'!$A:$E,5,0)=0, "",VLOOKUP(A593,'Aux - pivots1'!$A:$E,5,0))</f>
        <v/>
      </c>
      <c r="P602" s="203"/>
      <c r="Q602" s="203"/>
      <c r="R602" s="203"/>
      <c r="S602" s="328"/>
      <c r="T602" s="328"/>
      <c r="U602" s="380" t="s">
        <v>2329</v>
      </c>
      <c r="V602" s="327"/>
    </row>
    <row r="603" spans="1:22" ht="16.399999999999999" hidden="1" customHeight="1">
      <c r="A603" s="29" t="str">
        <f t="shared" si="9"/>
        <v>lt002_instrumentprfrmng_stts</v>
      </c>
      <c r="B603" s="141" t="s">
        <v>26</v>
      </c>
      <c r="C603" s="137" t="s">
        <v>26</v>
      </c>
      <c r="D603" s="133" t="s">
        <v>40</v>
      </c>
      <c r="E603" s="136" t="s">
        <v>379</v>
      </c>
      <c r="F603" s="136" t="s">
        <v>404</v>
      </c>
      <c r="G603" s="135" t="str">
        <f>VLOOKUP(A603,Plano_V3!$A$26:$G$764,7,0)</f>
        <v>1. Concluído</v>
      </c>
      <c r="H603" s="135" t="s">
        <v>612</v>
      </c>
      <c r="I603" s="485"/>
      <c r="J603" s="142"/>
      <c r="K603" s="142"/>
      <c r="L603" s="142"/>
      <c r="M603" s="152" t="str">
        <f>IF(VLOOKUP(A594,'Aux - pivots1'!$A:$E,3,0)=0, "",VLOOKUP(A594,'Aux - pivots1'!$A:$E,3,0))</f>
        <v/>
      </c>
      <c r="N603" s="152" t="str">
        <f>IF(VLOOKUP(A594,'Aux - pivots1'!$A:$E,4,0)=0, "",VLOOKUP(A594,'Aux - pivots1'!$A:$E,4,0))</f>
        <v/>
      </c>
      <c r="O603" s="152" t="str">
        <f>IF(VLOOKUP(A594,'Aux - pivots1'!$A:$E,5,0)=0, "",VLOOKUP(A594,'Aux - pivots1'!$A:$E,5,0))</f>
        <v/>
      </c>
      <c r="P603" s="203"/>
      <c r="Q603" s="203"/>
      <c r="R603" s="203"/>
      <c r="S603" s="328"/>
      <c r="T603" s="328"/>
      <c r="U603" s="380" t="s">
        <v>2329</v>
      </c>
      <c r="V603" s="327"/>
    </row>
    <row r="604" spans="1:22" ht="16.399999999999999" hidden="1" customHeight="1">
      <c r="A604" s="29" t="str">
        <f t="shared" si="9"/>
        <v>lt002_instrumentprjct_fnnc_ln</v>
      </c>
      <c r="B604" s="141" t="s">
        <v>26</v>
      </c>
      <c r="C604" s="137" t="s">
        <v>26</v>
      </c>
      <c r="D604" s="133" t="s">
        <v>40</v>
      </c>
      <c r="E604" s="136" t="s">
        <v>379</v>
      </c>
      <c r="F604" s="136" t="s">
        <v>405</v>
      </c>
      <c r="G604" s="135" t="str">
        <f>VLOOKUP(A604,Plano_V3!$A$26:$G$764,7,0)</f>
        <v>1. Concluído</v>
      </c>
      <c r="H604" s="135" t="s">
        <v>612</v>
      </c>
      <c r="I604" s="485"/>
      <c r="J604" s="142"/>
      <c r="K604" s="142"/>
      <c r="L604" s="142"/>
      <c r="M604" s="152" t="str">
        <f>IF(VLOOKUP(A595,'Aux - pivots1'!$A:$E,3,0)=0, "",VLOOKUP(A595,'Aux - pivots1'!$A:$E,3,0))</f>
        <v/>
      </c>
      <c r="N604" s="152" t="str">
        <f>IF(VLOOKUP(A595,'Aux - pivots1'!$A:$E,4,0)=0, "",VLOOKUP(A595,'Aux - pivots1'!$A:$E,4,0))</f>
        <v/>
      </c>
      <c r="O604" s="152" t="str">
        <f>IF(VLOOKUP(A595,'Aux - pivots1'!$A:$E,5,0)=0, "",VLOOKUP(A595,'Aux - pivots1'!$A:$E,5,0))</f>
        <v/>
      </c>
      <c r="P604" s="203"/>
      <c r="Q604" s="203"/>
      <c r="R604" s="203"/>
      <c r="S604" s="328"/>
      <c r="T604" s="328"/>
      <c r="U604" s="380" t="s">
        <v>2329</v>
      </c>
      <c r="V604" s="327"/>
    </row>
    <row r="605" spans="1:22" ht="16.399999999999999" hidden="1" customHeight="1">
      <c r="A605" s="29" t="str">
        <f t="shared" si="9"/>
        <v>lt002_instrumenttyp_instrmnt</v>
      </c>
      <c r="B605" s="141" t="s">
        <v>26</v>
      </c>
      <c r="C605" s="137" t="s">
        <v>26</v>
      </c>
      <c r="D605" s="133" t="s">
        <v>40</v>
      </c>
      <c r="E605" s="136" t="s">
        <v>379</v>
      </c>
      <c r="F605" s="136" t="s">
        <v>406</v>
      </c>
      <c r="G605" s="135" t="str">
        <f>VLOOKUP(A605,Plano_V3!$A$26:$G$764,7,0)</f>
        <v>1. Concluído</v>
      </c>
      <c r="H605" s="135" t="s">
        <v>612</v>
      </c>
      <c r="I605" s="485"/>
      <c r="J605" s="142"/>
      <c r="K605" s="142"/>
      <c r="L605" s="142"/>
      <c r="M605" s="152" t="str">
        <f>IF(VLOOKUP(A596,'Aux - pivots1'!$A:$E,3,0)=0, "",VLOOKUP(A596,'Aux - pivots1'!$A:$E,3,0))</f>
        <v/>
      </c>
      <c r="N605" s="152" t="str">
        <f>IF(VLOOKUP(A596,'Aux - pivots1'!$A:$E,4,0)=0, "",VLOOKUP(A596,'Aux - pivots1'!$A:$E,4,0))</f>
        <v/>
      </c>
      <c r="O605" s="152" t="str">
        <f>IF(VLOOKUP(A596,'Aux - pivots1'!$A:$E,5,0)=0, "",VLOOKUP(A596,'Aux - pivots1'!$A:$E,5,0))</f>
        <v/>
      </c>
      <c r="P605" s="203"/>
      <c r="Q605" s="203"/>
      <c r="R605" s="203"/>
      <c r="S605" s="328"/>
      <c r="T605" s="328"/>
      <c r="U605" s="380" t="s">
        <v>2329</v>
      </c>
      <c r="V605" s="327"/>
    </row>
    <row r="606" spans="1:22" ht="16.399999999999999" hidden="1" customHeight="1">
      <c r="A606" s="29" t="str">
        <f t="shared" si="9"/>
        <v>lt002_instrumentgrss_crryng_amnt_instrmnt</v>
      </c>
      <c r="B606" s="141" t="s">
        <v>26</v>
      </c>
      <c r="C606" s="137" t="s">
        <v>26</v>
      </c>
      <c r="D606" s="133" t="s">
        <v>40</v>
      </c>
      <c r="E606" s="136" t="s">
        <v>379</v>
      </c>
      <c r="F606" s="136" t="s">
        <v>407</v>
      </c>
      <c r="G606" s="135" t="str">
        <f>VLOOKUP(A606,Plano_V3!$A$26:$G$764,7,0)</f>
        <v>1. Concluído</v>
      </c>
      <c r="H606" s="135" t="s">
        <v>612</v>
      </c>
      <c r="I606" s="485"/>
      <c r="J606" s="142"/>
      <c r="K606" s="142"/>
      <c r="L606" s="142"/>
      <c r="M606" s="152" t="str">
        <f>IF(VLOOKUP(A597,'Aux - pivots1'!$A:$E,3,0)=0, "",VLOOKUP(A597,'Aux - pivots1'!$A:$E,3,0))</f>
        <v/>
      </c>
      <c r="N606" s="152" t="str">
        <f>IF(VLOOKUP(A597,'Aux - pivots1'!$A:$E,4,0)=0, "",VLOOKUP(A597,'Aux - pivots1'!$A:$E,4,0))</f>
        <v/>
      </c>
      <c r="O606" s="152" t="str">
        <f>IF(VLOOKUP(A597,'Aux - pivots1'!$A:$E,5,0)=0, "",VLOOKUP(A597,'Aux - pivots1'!$A:$E,5,0))</f>
        <v/>
      </c>
      <c r="P606" s="203"/>
      <c r="Q606" s="203"/>
      <c r="R606" s="203"/>
      <c r="S606" s="328"/>
      <c r="T606" s="328"/>
      <c r="U606" s="380" t="s">
        <v>2329</v>
      </c>
      <c r="V606" s="327"/>
    </row>
    <row r="607" spans="1:22" ht="16.399999999999999" hidden="1" customHeight="1">
      <c r="A607" s="29" t="str">
        <f t="shared" si="9"/>
        <v>lt002_instrumentaccmltd_chngs_fv_cr_instrmnt</v>
      </c>
      <c r="B607" s="141" t="s">
        <v>26</v>
      </c>
      <c r="C607" s="137" t="s">
        <v>26</v>
      </c>
      <c r="D607" s="133" t="s">
        <v>40</v>
      </c>
      <c r="E607" s="136" t="s">
        <v>379</v>
      </c>
      <c r="F607" s="136" t="s">
        <v>408</v>
      </c>
      <c r="G607" s="135" t="str">
        <f>VLOOKUP(A607,Plano_V3!$A$26:$G$764,7,0)</f>
        <v>1. Concluído</v>
      </c>
      <c r="H607" s="135" t="s">
        <v>612</v>
      </c>
      <c r="I607" s="485"/>
      <c r="J607" s="142"/>
      <c r="K607" s="142"/>
      <c r="L607" s="142"/>
      <c r="M607" s="152" t="str">
        <f>IF(VLOOKUP(A598,'Aux - pivots1'!$A:$E,3,0)=0, "",VLOOKUP(A598,'Aux - pivots1'!$A:$E,3,0))</f>
        <v/>
      </c>
      <c r="N607" s="152" t="str">
        <f>IF(VLOOKUP(A598,'Aux - pivots1'!$A:$E,4,0)=0, "",VLOOKUP(A598,'Aux - pivots1'!$A:$E,4,0))</f>
        <v/>
      </c>
      <c r="O607" s="152" t="str">
        <f>IF(VLOOKUP(A598,'Aux - pivots1'!$A:$E,5,0)=0, "",VLOOKUP(A598,'Aux - pivots1'!$A:$E,5,0))</f>
        <v/>
      </c>
      <c r="P607" s="203"/>
      <c r="Q607" s="203"/>
      <c r="R607" s="203"/>
      <c r="S607" s="328"/>
      <c r="T607" s="328"/>
      <c r="U607" s="380" t="s">
        <v>2329</v>
      </c>
      <c r="V607" s="327"/>
    </row>
    <row r="608" spans="1:22" ht="16.399999999999999" hidden="1" customHeight="1">
      <c r="A608" s="29" t="str">
        <f t="shared" si="9"/>
        <v>lt002_instrumentaccntng_clssfctn</v>
      </c>
      <c r="B608" s="141" t="s">
        <v>26</v>
      </c>
      <c r="C608" s="137" t="s">
        <v>26</v>
      </c>
      <c r="D608" s="133" t="s">
        <v>40</v>
      </c>
      <c r="E608" s="136" t="s">
        <v>379</v>
      </c>
      <c r="F608" s="136" t="s">
        <v>409</v>
      </c>
      <c r="G608" s="135" t="str">
        <f>VLOOKUP(A608,Plano_V3!$A$26:$G$764,7,0)</f>
        <v>1. Concluído</v>
      </c>
      <c r="H608" s="135" t="s">
        <v>612</v>
      </c>
      <c r="I608" s="485"/>
      <c r="J608" s="142"/>
      <c r="K608" s="142"/>
      <c r="L608" s="142"/>
      <c r="M608" s="152" t="str">
        <f>IF(VLOOKUP(A599,'Aux - pivots1'!$A:$E,3,0)=0, "",VLOOKUP(A599,'Aux - pivots1'!$A:$E,3,0))</f>
        <v/>
      </c>
      <c r="N608" s="152" t="str">
        <f>IF(VLOOKUP(A599,'Aux - pivots1'!$A:$E,4,0)=0, "",VLOOKUP(A599,'Aux - pivots1'!$A:$E,4,0))</f>
        <v/>
      </c>
      <c r="O608" s="152" t="str">
        <f>IF(VLOOKUP(A599,'Aux - pivots1'!$A:$E,5,0)=0, "",VLOOKUP(A599,'Aux - pivots1'!$A:$E,5,0))</f>
        <v/>
      </c>
      <c r="P608" s="203"/>
      <c r="Q608" s="203"/>
      <c r="R608" s="203"/>
      <c r="S608" s="328"/>
      <c r="T608" s="328"/>
      <c r="U608" s="380" t="s">
        <v>2329</v>
      </c>
      <c r="V608" s="327"/>
    </row>
    <row r="609" spans="1:22" ht="16.399999999999999" hidden="1" customHeight="1">
      <c r="A609" s="29" t="str">
        <f t="shared" si="9"/>
        <v>lt002_instrumentdt_lgl_fnl_mtrty</v>
      </c>
      <c r="B609" s="141" t="s">
        <v>26</v>
      </c>
      <c r="C609" s="137" t="s">
        <v>26</v>
      </c>
      <c r="D609" s="133" t="s">
        <v>40</v>
      </c>
      <c r="E609" s="136" t="s">
        <v>379</v>
      </c>
      <c r="F609" s="136" t="s">
        <v>410</v>
      </c>
      <c r="G609" s="135" t="str">
        <f>VLOOKUP(A609,Plano_V3!$A$26:$G$764,7,0)</f>
        <v>1. Concluído</v>
      </c>
      <c r="H609" s="135" t="s">
        <v>612</v>
      </c>
      <c r="I609" s="485"/>
      <c r="J609" s="142"/>
      <c r="K609" s="142"/>
      <c r="L609" s="142"/>
      <c r="M609" s="152" t="str">
        <f>IF(VLOOKUP(A600,'Aux - pivots1'!$A:$E,3,0)=0, "",VLOOKUP(A600,'Aux - pivots1'!$A:$E,3,0))</f>
        <v/>
      </c>
      <c r="N609" s="152" t="str">
        <f>IF(VLOOKUP(A600,'Aux - pivots1'!$A:$E,4,0)=0, "",VLOOKUP(A600,'Aux - pivots1'!$A:$E,4,0))</f>
        <v/>
      </c>
      <c r="O609" s="152" t="str">
        <f>IF(VLOOKUP(A600,'Aux - pivots1'!$A:$E,5,0)=0, "",VLOOKUP(A600,'Aux - pivots1'!$A:$E,5,0))</f>
        <v/>
      </c>
      <c r="P609" s="203"/>
      <c r="Q609" s="203"/>
      <c r="R609" s="203"/>
      <c r="S609" s="328"/>
      <c r="T609" s="328"/>
      <c r="U609" s="380" t="s">
        <v>2329</v>
      </c>
      <c r="V609" s="327"/>
    </row>
    <row r="610" spans="1:22" ht="16.399999999999999" hidden="1" customHeight="1">
      <c r="A610" s="29" t="str">
        <f t="shared" si="9"/>
        <v>lt002_instrumentaccmltd_imprmnt_instrmnt</v>
      </c>
      <c r="B610" s="141" t="s">
        <v>26</v>
      </c>
      <c r="C610" s="137" t="s">
        <v>26</v>
      </c>
      <c r="D610" s="133" t="s">
        <v>40</v>
      </c>
      <c r="E610" s="136" t="s">
        <v>379</v>
      </c>
      <c r="F610" s="136" t="s">
        <v>411</v>
      </c>
      <c r="G610" s="135" t="str">
        <f>VLOOKUP(A610,Plano_V3!$A$26:$G$764,7,0)</f>
        <v>1. Concluído</v>
      </c>
      <c r="H610" s="135" t="s">
        <v>612</v>
      </c>
      <c r="I610" s="485"/>
      <c r="J610" s="142"/>
      <c r="K610" s="142"/>
      <c r="L610" s="142"/>
      <c r="M610" s="152" t="str">
        <f>IF(VLOOKUP(A601,'Aux - pivots1'!$A:$E,3,0)=0, "",VLOOKUP(A601,'Aux - pivots1'!$A:$E,3,0))</f>
        <v/>
      </c>
      <c r="N610" s="152" t="str">
        <f>IF(VLOOKUP(A601,'Aux - pivots1'!$A:$E,4,0)=0, "",VLOOKUP(A601,'Aux - pivots1'!$A:$E,4,0))</f>
        <v/>
      </c>
      <c r="O610" s="152" t="str">
        <f>IF(VLOOKUP(A601,'Aux - pivots1'!$A:$E,5,0)=0, "",VLOOKUP(A601,'Aux - pivots1'!$A:$E,5,0))</f>
        <v/>
      </c>
      <c r="P610" s="203"/>
      <c r="Q610" s="203"/>
      <c r="R610" s="203"/>
      <c r="S610" s="328"/>
      <c r="T610" s="328"/>
      <c r="U610" s="380" t="s">
        <v>2329</v>
      </c>
      <c r="V610" s="327"/>
    </row>
    <row r="611" spans="1:22" ht="16.399999999999999" hidden="1" customHeight="1">
      <c r="A611" s="29" t="str">
        <f t="shared" si="9"/>
        <v>lt002_instrumentissr_cntry</v>
      </c>
      <c r="B611" s="141" t="s">
        <v>26</v>
      </c>
      <c r="C611" s="137" t="s">
        <v>26</v>
      </c>
      <c r="D611" s="133" t="s">
        <v>40</v>
      </c>
      <c r="E611" s="136" t="s">
        <v>379</v>
      </c>
      <c r="F611" s="136" t="s">
        <v>412</v>
      </c>
      <c r="G611" s="135" t="str">
        <f>VLOOKUP(A611,Plano_V3!$A$26:$G$764,7,0)</f>
        <v>1. Concluído</v>
      </c>
      <c r="H611" s="135" t="s">
        <v>612</v>
      </c>
      <c r="I611" s="485"/>
      <c r="J611" s="142"/>
      <c r="K611" s="142"/>
      <c r="L611" s="142"/>
      <c r="M611" s="152" t="str">
        <f>IF(VLOOKUP(A602,'Aux - pivots1'!$A:$E,3,0)=0, "",VLOOKUP(A602,'Aux - pivots1'!$A:$E,3,0))</f>
        <v/>
      </c>
      <c r="N611" s="152" t="str">
        <f>IF(VLOOKUP(A602,'Aux - pivots1'!$A:$E,4,0)=0, "",VLOOKUP(A602,'Aux - pivots1'!$A:$E,4,0))</f>
        <v/>
      </c>
      <c r="O611" s="152" t="str">
        <f>IF(VLOOKUP(A602,'Aux - pivots1'!$A:$E,5,0)=0, "",VLOOKUP(A602,'Aux - pivots1'!$A:$E,5,0))</f>
        <v/>
      </c>
      <c r="P611" s="203"/>
      <c r="Q611" s="203"/>
      <c r="R611" s="203"/>
      <c r="S611" s="328"/>
      <c r="T611" s="328"/>
      <c r="U611" s="380" t="s">
        <v>2329</v>
      </c>
      <c r="V611" s="327"/>
    </row>
    <row r="612" spans="1:22" ht="16.399999999999999" hidden="1" customHeight="1">
      <c r="A612" s="29" t="str">
        <f t="shared" si="9"/>
        <v>lt002_instrumentissr_nace_sctr</v>
      </c>
      <c r="B612" s="141" t="s">
        <v>26</v>
      </c>
      <c r="C612" s="137" t="s">
        <v>26</v>
      </c>
      <c r="D612" s="133" t="s">
        <v>40</v>
      </c>
      <c r="E612" s="136" t="s">
        <v>379</v>
      </c>
      <c r="F612" s="136" t="s">
        <v>413</v>
      </c>
      <c r="G612" s="135" t="str">
        <f>VLOOKUP(A612,Plano_V3!$A$26:$G$764,7,0)</f>
        <v>1. Concluído</v>
      </c>
      <c r="H612" s="135" t="s">
        <v>612</v>
      </c>
      <c r="I612" s="485"/>
      <c r="J612" s="142"/>
      <c r="K612" s="142"/>
      <c r="L612" s="142"/>
      <c r="M612" s="152" t="str">
        <f>IF(VLOOKUP(A603,'Aux - pivots1'!$A:$E,3,0)=0, "",VLOOKUP(A603,'Aux - pivots1'!$A:$E,3,0))</f>
        <v/>
      </c>
      <c r="N612" s="152" t="str">
        <f>IF(VLOOKUP(A603,'Aux - pivots1'!$A:$E,4,0)=0, "",VLOOKUP(A603,'Aux - pivots1'!$A:$E,4,0))</f>
        <v/>
      </c>
      <c r="O612" s="152" t="str">
        <f>IF(VLOOKUP(A603,'Aux - pivots1'!$A:$E,5,0)=0, "",VLOOKUP(A603,'Aux - pivots1'!$A:$E,5,0))</f>
        <v/>
      </c>
      <c r="P612" s="203"/>
      <c r="Q612" s="203"/>
      <c r="R612" s="203"/>
      <c r="S612" s="328"/>
      <c r="T612" s="328"/>
      <c r="U612" s="380" t="s">
        <v>2329</v>
      </c>
      <c r="V612" s="327"/>
    </row>
    <row r="613" spans="1:22" ht="16.399999999999999" hidden="1" customHeight="1">
      <c r="A613" s="29" t="str">
        <f t="shared" si="9"/>
        <v>lt002_instrumentprmry_asst_clssf</v>
      </c>
      <c r="B613" s="141" t="s">
        <v>26</v>
      </c>
      <c r="C613" s="137" t="s">
        <v>26</v>
      </c>
      <c r="D613" s="133" t="s">
        <v>40</v>
      </c>
      <c r="E613" s="136" t="s">
        <v>379</v>
      </c>
      <c r="F613" s="136" t="s">
        <v>414</v>
      </c>
      <c r="G613" s="135" t="str">
        <f>VLOOKUP(A613,Plano_V3!$A$26:$G$764,7,0)</f>
        <v>1. Concluído</v>
      </c>
      <c r="H613" s="135" t="s">
        <v>612</v>
      </c>
      <c r="I613" s="485"/>
      <c r="J613" s="142"/>
      <c r="K613" s="142"/>
      <c r="L613" s="142"/>
      <c r="M613" s="152" t="str">
        <f>IF(VLOOKUP(A604,'Aux - pivots1'!$A:$E,3,0)=0, "",VLOOKUP(A604,'Aux - pivots1'!$A:$E,3,0))</f>
        <v/>
      </c>
      <c r="N613" s="152" t="str">
        <f>IF(VLOOKUP(A604,'Aux - pivots1'!$A:$E,4,0)=0, "",VLOOKUP(A604,'Aux - pivots1'!$A:$E,4,0))</f>
        <v/>
      </c>
      <c r="O613" s="152" t="str">
        <f>IF(VLOOKUP(A604,'Aux - pivots1'!$A:$E,5,0)=0, "",VLOOKUP(A604,'Aux - pivots1'!$A:$E,5,0))</f>
        <v/>
      </c>
      <c r="P613" s="203"/>
      <c r="Q613" s="203"/>
      <c r="R613" s="203"/>
      <c r="S613" s="328"/>
      <c r="T613" s="328"/>
      <c r="U613" s="380" t="s">
        <v>2329</v>
      </c>
      <c r="V613" s="327"/>
    </row>
    <row r="614" spans="1:22" ht="16.399999999999999" hidden="1" customHeight="1">
      <c r="A614" s="29" t="str">
        <f t="shared" si="9"/>
        <v>lt002_instrumentsubportfolio_id</v>
      </c>
      <c r="B614" s="141" t="s">
        <v>26</v>
      </c>
      <c r="C614" s="137" t="s">
        <v>26</v>
      </c>
      <c r="D614" s="133" t="s">
        <v>40</v>
      </c>
      <c r="E614" s="136" t="s">
        <v>379</v>
      </c>
      <c r="F614" s="136" t="s">
        <v>415</v>
      </c>
      <c r="G614" s="135" t="str">
        <f>VLOOKUP(A614,Plano_V3!$A$26:$G$764,7,0)</f>
        <v>1. Concluído</v>
      </c>
      <c r="H614" s="135" t="s">
        <v>612</v>
      </c>
      <c r="I614" s="485"/>
      <c r="J614" s="142"/>
      <c r="K614" s="142"/>
      <c r="L614" s="142"/>
      <c r="M614" s="152" t="str">
        <f>IF(VLOOKUP(A605,'Aux - pivots1'!$A:$E,3,0)=0, "",VLOOKUP(A605,'Aux - pivots1'!$A:$E,3,0))</f>
        <v/>
      </c>
      <c r="N614" s="152" t="str">
        <f>IF(VLOOKUP(A605,'Aux - pivots1'!$A:$E,4,0)=0, "",VLOOKUP(A605,'Aux - pivots1'!$A:$E,4,0))</f>
        <v/>
      </c>
      <c r="O614" s="152" t="str">
        <f>IF(VLOOKUP(A605,'Aux - pivots1'!$A:$E,5,0)=0, "",VLOOKUP(A605,'Aux - pivots1'!$A:$E,5,0))</f>
        <v/>
      </c>
      <c r="P614" s="203"/>
      <c r="Q614" s="203"/>
      <c r="R614" s="203"/>
      <c r="S614" s="328"/>
      <c r="T614" s="328"/>
      <c r="U614" s="380" t="s">
        <v>2329</v>
      </c>
      <c r="V614" s="327"/>
    </row>
    <row r="615" spans="1:22" ht="16.399999999999999" hidden="1" customHeight="1">
      <c r="A615" s="29" t="str">
        <f t="shared" si="9"/>
        <v>lt002_instrumentcod_soc</v>
      </c>
      <c r="B615" s="141" t="s">
        <v>26</v>
      </c>
      <c r="C615" s="137" t="s">
        <v>26</v>
      </c>
      <c r="D615" s="133" t="s">
        <v>40</v>
      </c>
      <c r="E615" s="136" t="s">
        <v>379</v>
      </c>
      <c r="F615" s="136" t="s">
        <v>416</v>
      </c>
      <c r="G615" s="135" t="str">
        <f>VLOOKUP(A615,Plano_V3!$A$26:$G$764,7,0)</f>
        <v>1. Concluído</v>
      </c>
      <c r="H615" s="135" t="s">
        <v>612</v>
      </c>
      <c r="I615" s="485"/>
      <c r="J615" s="142"/>
      <c r="K615" s="142"/>
      <c r="L615" s="142"/>
      <c r="M615" s="152" t="str">
        <f>IF(VLOOKUP(A606,'Aux - pivots1'!$A:$E,3,0)=0, "",VLOOKUP(A606,'Aux - pivots1'!$A:$E,3,0))</f>
        <v/>
      </c>
      <c r="N615" s="152" t="str">
        <f>IF(VLOOKUP(A606,'Aux - pivots1'!$A:$E,4,0)=0, "",VLOOKUP(A606,'Aux - pivots1'!$A:$E,4,0))</f>
        <v/>
      </c>
      <c r="O615" s="152" t="str">
        <f>IF(VLOOKUP(A606,'Aux - pivots1'!$A:$E,5,0)=0, "",VLOOKUP(A606,'Aux - pivots1'!$A:$E,5,0))</f>
        <v/>
      </c>
      <c r="P615" s="203"/>
      <c r="Q615" s="203"/>
      <c r="R615" s="203"/>
      <c r="S615" s="328"/>
      <c r="T615" s="328"/>
      <c r="U615" s="380" t="s">
        <v>2329</v>
      </c>
      <c r="V615" s="327"/>
    </row>
    <row r="616" spans="1:22" ht="16.399999999999999" hidden="1" customHeight="1">
      <c r="A616" s="29" t="str">
        <f t="shared" si="9"/>
        <v>lt002_instrumentlcl_instmrnt_id</v>
      </c>
      <c r="B616" s="141" t="s">
        <v>26</v>
      </c>
      <c r="C616" s="137" t="s">
        <v>26</v>
      </c>
      <c r="D616" s="133" t="s">
        <v>40</v>
      </c>
      <c r="E616" s="136" t="s">
        <v>379</v>
      </c>
      <c r="F616" s="136" t="s">
        <v>417</v>
      </c>
      <c r="G616" s="135" t="str">
        <f>VLOOKUP(A616,Plano_V3!$A$26:$G$764,7,0)</f>
        <v>1. Concluído</v>
      </c>
      <c r="H616" s="135" t="s">
        <v>612</v>
      </c>
      <c r="I616" s="485"/>
      <c r="J616" s="142"/>
      <c r="K616" s="142"/>
      <c r="L616" s="142"/>
      <c r="M616" s="152" t="str">
        <f>IF(VLOOKUP(A607,'Aux - pivots1'!$A:$E,3,0)=0, "",VLOOKUP(A607,'Aux - pivots1'!$A:$E,3,0))</f>
        <v/>
      </c>
      <c r="N616" s="152" t="str">
        <f>IF(VLOOKUP(A607,'Aux - pivots1'!$A:$E,4,0)=0, "",VLOOKUP(A607,'Aux - pivots1'!$A:$E,4,0))</f>
        <v/>
      </c>
      <c r="O616" s="152" t="str">
        <f>IF(VLOOKUP(A607,'Aux - pivots1'!$A:$E,5,0)=0, "",VLOOKUP(A607,'Aux - pivots1'!$A:$E,5,0))</f>
        <v/>
      </c>
      <c r="P616" s="203"/>
      <c r="Q616" s="203"/>
      <c r="R616" s="203"/>
      <c r="S616" s="328"/>
      <c r="T616" s="328"/>
      <c r="U616" s="380" t="s">
        <v>2329</v>
      </c>
      <c r="V616" s="327"/>
    </row>
    <row r="617" spans="1:22" ht="16.399999999999999" hidden="1" customHeight="1">
      <c r="A617" s="29" t="str">
        <f t="shared" si="9"/>
        <v>lt007_instr_activitysstnbl_indctr</v>
      </c>
      <c r="B617" s="141" t="s">
        <v>26</v>
      </c>
      <c r="C617" s="137" t="s">
        <v>26</v>
      </c>
      <c r="D617" s="133" t="s">
        <v>40</v>
      </c>
      <c r="E617" s="136" t="s">
        <v>1866</v>
      </c>
      <c r="F617" s="136" t="s">
        <v>418</v>
      </c>
      <c r="G617" s="135" t="str">
        <f>VLOOKUP(A617,Plano_V3!$A$26:$G$764,7,0)</f>
        <v>4. Validação EF</v>
      </c>
      <c r="H617" s="135" t="s">
        <v>614</v>
      </c>
      <c r="I617" s="485"/>
      <c r="J617" s="367" t="s">
        <v>2249</v>
      </c>
      <c r="K617" s="367" t="s">
        <v>2363</v>
      </c>
      <c r="L617" s="367"/>
      <c r="M617" s="152" t="str">
        <f>IF(VLOOKUP(A608,'Aux - pivots1'!$A:$E,3,0)=0, "",VLOOKUP(A608,'Aux - pivots1'!$A:$E,3,0))</f>
        <v/>
      </c>
      <c r="N617" s="152" t="str">
        <f>IF(VLOOKUP(A608,'Aux - pivots1'!$A:$E,4,0)=0, "",VLOOKUP(A608,'Aux - pivots1'!$A:$E,4,0))</f>
        <v/>
      </c>
      <c r="O617" s="152" t="str">
        <f>IF(VLOOKUP(A608,'Aux - pivots1'!$A:$E,5,0)=0, "",VLOOKUP(A608,'Aux - pivots1'!$A:$E,5,0))</f>
        <v/>
      </c>
      <c r="P617" s="203">
        <v>45593</v>
      </c>
      <c r="Q617" s="203"/>
      <c r="R617" s="152" t="s">
        <v>2323</v>
      </c>
      <c r="S617" s="328"/>
      <c r="T617" s="328"/>
      <c r="U617" s="380" t="s">
        <v>2329</v>
      </c>
      <c r="V617" s="327" t="s">
        <v>2316</v>
      </c>
    </row>
    <row r="618" spans="1:22" ht="16.399999999999999" hidden="1" customHeight="1">
      <c r="A618" s="29" t="str">
        <f t="shared" ref="A618:A624" si="10">E618&amp;F618</f>
        <v>lt007_instr_activityCOD_SOC</v>
      </c>
      <c r="B618" s="141" t="s">
        <v>26</v>
      </c>
      <c r="C618" s="137" t="s">
        <v>26</v>
      </c>
      <c r="D618" s="133" t="s">
        <v>40</v>
      </c>
      <c r="E618" s="136" t="s">
        <v>1866</v>
      </c>
      <c r="F618" s="363" t="s">
        <v>1299</v>
      </c>
      <c r="G618" s="135" t="str">
        <f>VLOOKUP(A618,Plano_V3!$A$26:$G$764,7,0)</f>
        <v xml:space="preserve">6. Em implementação </v>
      </c>
      <c r="H618" s="135" t="s">
        <v>28</v>
      </c>
      <c r="I618" s="485"/>
      <c r="J618" s="367" t="s">
        <v>2248</v>
      </c>
      <c r="K618" s="367" t="s">
        <v>2363</v>
      </c>
      <c r="L618" s="367"/>
      <c r="M618" s="152" t="str">
        <f>IF(VLOOKUP(A618,'Aux - pivots1'!$A:$E,3,0)=0, "",VLOOKUP(A618,'Aux - pivots1'!$A:$E,3,0))</f>
        <v/>
      </c>
      <c r="N618" s="152" t="str">
        <f>IF(VLOOKUP(A618,'Aux - pivots1'!$A:$E,4,0)=0, "",VLOOKUP(A618,'Aux - pivots1'!$A:$E,4,0))</f>
        <v/>
      </c>
      <c r="O618" s="152" t="str">
        <f>IF(VLOOKUP(A618,'Aux - pivots1'!$A:$E,5,0)=0, "",VLOOKUP(A618,'Aux - pivots1'!$A:$E,5,0))</f>
        <v/>
      </c>
      <c r="P618" s="203"/>
      <c r="Q618" s="203"/>
      <c r="R618" s="152" t="s">
        <v>2321</v>
      </c>
      <c r="S618" s="328" t="s">
        <v>2391</v>
      </c>
      <c r="T618" s="380" t="s">
        <v>2370</v>
      </c>
      <c r="U618" s="380" t="s">
        <v>2330</v>
      </c>
      <c r="V618" s="327" t="s">
        <v>2316</v>
      </c>
    </row>
    <row r="619" spans="1:22" ht="16.399999999999999" hidden="1" customHeight="1">
      <c r="A619" s="29" t="str">
        <f t="shared" si="10"/>
        <v>lt007_instr_activityDT_RFRNC</v>
      </c>
      <c r="B619" s="141" t="s">
        <v>26</v>
      </c>
      <c r="C619" s="137" t="s">
        <v>26</v>
      </c>
      <c r="D619" s="133" t="s">
        <v>40</v>
      </c>
      <c r="E619" s="136" t="s">
        <v>1866</v>
      </c>
      <c r="F619" s="363" t="s">
        <v>1304</v>
      </c>
      <c r="G619" s="135" t="str">
        <f>VLOOKUP(A619,Plano_V3!$A$26:$G$764,7,0)</f>
        <v xml:space="preserve">6. Em implementação </v>
      </c>
      <c r="H619" s="135" t="s">
        <v>2328</v>
      </c>
      <c r="I619" s="485"/>
      <c r="J619" s="367" t="s">
        <v>2247</v>
      </c>
      <c r="K619" s="367" t="s">
        <v>2363</v>
      </c>
      <c r="L619" s="367"/>
      <c r="M619" s="152" t="str">
        <f>IF(VLOOKUP(A619,'Aux - pivots1'!$A:$E,3,0)=0, "",VLOOKUP(A619,'Aux - pivots1'!$A:$E,3,0))</f>
        <v/>
      </c>
      <c r="N619" s="152" t="str">
        <f>IF(VLOOKUP(A619,'Aux - pivots1'!$A:$E,4,0)=0, "",VLOOKUP(A619,'Aux - pivots1'!$A:$E,4,0))</f>
        <v/>
      </c>
      <c r="O619" s="152" t="str">
        <f>IF(VLOOKUP(A619,'Aux - pivots1'!$A:$E,5,0)=0, "",VLOOKUP(A619,'Aux - pivots1'!$A:$E,5,0))</f>
        <v/>
      </c>
      <c r="P619" s="203"/>
      <c r="Q619" s="203"/>
      <c r="R619" s="152" t="s">
        <v>2321</v>
      </c>
      <c r="S619" s="328" t="s">
        <v>2391</v>
      </c>
      <c r="T619" s="380" t="s">
        <v>2370</v>
      </c>
      <c r="U619" s="380" t="s">
        <v>2330</v>
      </c>
      <c r="V619" s="327" t="s">
        <v>2316</v>
      </c>
    </row>
    <row r="620" spans="1:22" ht="16.399999999999999" hidden="1" customHeight="1">
      <c r="A620" s="29" t="str">
        <f t="shared" si="10"/>
        <v>lt007_instr_activityINSTRMNT_ID</v>
      </c>
      <c r="B620" s="141" t="s">
        <v>26</v>
      </c>
      <c r="C620" s="137" t="s">
        <v>26</v>
      </c>
      <c r="D620" s="133" t="s">
        <v>40</v>
      </c>
      <c r="E620" s="136" t="s">
        <v>1866</v>
      </c>
      <c r="F620" s="363" t="s">
        <v>1313</v>
      </c>
      <c r="G620" s="135" t="str">
        <f>VLOOKUP(A620,Plano_V3!$A$26:$G$764,7,0)</f>
        <v xml:space="preserve">6. Em implementação </v>
      </c>
      <c r="H620" s="135" t="s">
        <v>28</v>
      </c>
      <c r="I620" s="485"/>
      <c r="J620" s="367" t="s">
        <v>2248</v>
      </c>
      <c r="K620" s="367" t="s">
        <v>2363</v>
      </c>
      <c r="L620" s="367"/>
      <c r="M620" s="152" t="str">
        <f>IF(VLOOKUP(A620,'Aux - pivots1'!$A:$E,3,0)=0, "",VLOOKUP(A620,'Aux - pivots1'!$A:$E,3,0))</f>
        <v/>
      </c>
      <c r="N620" s="152" t="str">
        <f>IF(VLOOKUP(A620,'Aux - pivots1'!$A:$E,4,0)=0, "",VLOOKUP(A620,'Aux - pivots1'!$A:$E,4,0))</f>
        <v/>
      </c>
      <c r="O620" s="152" t="str">
        <f>IF(VLOOKUP(A620,'Aux - pivots1'!$A:$E,5,0)=0, "",VLOOKUP(A620,'Aux - pivots1'!$A:$E,5,0))</f>
        <v/>
      </c>
      <c r="P620" s="203"/>
      <c r="Q620" s="203"/>
      <c r="R620" s="152" t="s">
        <v>2321</v>
      </c>
      <c r="S620" s="328" t="s">
        <v>2391</v>
      </c>
      <c r="T620" s="380" t="s">
        <v>2370</v>
      </c>
      <c r="U620" s="380" t="s">
        <v>2330</v>
      </c>
      <c r="V620" s="327" t="s">
        <v>2316</v>
      </c>
    </row>
    <row r="621" spans="1:22" ht="16.399999999999999" hidden="1" customHeight="1">
      <c r="A621" s="29" t="str">
        <f t="shared" si="10"/>
        <v>lt007_instr_activityPRCNTG_ACTVTY</v>
      </c>
      <c r="B621" s="141" t="s">
        <v>26</v>
      </c>
      <c r="C621" s="137" t="s">
        <v>26</v>
      </c>
      <c r="D621" s="133" t="s">
        <v>40</v>
      </c>
      <c r="E621" s="136" t="s">
        <v>1866</v>
      </c>
      <c r="F621" s="363" t="s">
        <v>2299</v>
      </c>
      <c r="G621" s="135" t="str">
        <f>VLOOKUP(A621,Plano_V3!$A$26:$G$764,7,0)</f>
        <v xml:space="preserve">6. Em implementação </v>
      </c>
      <c r="H621" s="135" t="s">
        <v>28</v>
      </c>
      <c r="I621" s="485"/>
      <c r="J621" s="367" t="s">
        <v>2249</v>
      </c>
      <c r="K621" s="367" t="s">
        <v>2363</v>
      </c>
      <c r="L621" s="367"/>
      <c r="M621" s="152" t="str">
        <f>IF(VLOOKUP(A621,'Aux - pivots1'!$A:$E,3,0)=0, "",VLOOKUP(A621,'Aux - pivots1'!$A:$E,3,0))</f>
        <v/>
      </c>
      <c r="N621" s="152" t="str">
        <f>IF(VLOOKUP(A621,'Aux - pivots1'!$A:$E,4,0)=0, "",VLOOKUP(A621,'Aux - pivots1'!$A:$E,4,0))</f>
        <v/>
      </c>
      <c r="O621" s="152" t="str">
        <f>IF(VLOOKUP(A621,'Aux - pivots1'!$A:$E,5,0)=0, "",VLOOKUP(A621,'Aux - pivots1'!$A:$E,5,0))</f>
        <v/>
      </c>
      <c r="P621" s="203"/>
      <c r="Q621" s="203"/>
      <c r="R621" s="152" t="s">
        <v>2321</v>
      </c>
      <c r="S621" s="328" t="s">
        <v>2391</v>
      </c>
      <c r="T621" s="380" t="s">
        <v>2370</v>
      </c>
      <c r="U621" s="380" t="s">
        <v>2330</v>
      </c>
      <c r="V621" s="327" t="s">
        <v>2316</v>
      </c>
    </row>
    <row r="622" spans="1:22" ht="16.399999999999999" hidden="1" customHeight="1">
      <c r="A622" s="29" t="str">
        <f t="shared" si="10"/>
        <v>lt007_instr_activityFLG_SBSTNTL_CNTRBTN</v>
      </c>
      <c r="B622" s="141" t="s">
        <v>26</v>
      </c>
      <c r="C622" s="137" t="s">
        <v>26</v>
      </c>
      <c r="D622" s="133" t="s">
        <v>40</v>
      </c>
      <c r="E622" s="136" t="s">
        <v>1866</v>
      </c>
      <c r="F622" s="363" t="s">
        <v>2300</v>
      </c>
      <c r="G622" s="135" t="str">
        <f>VLOOKUP(A622,Plano_V3!$A$26:$G$764,7,0)</f>
        <v xml:space="preserve">6. Em implementação </v>
      </c>
      <c r="H622" s="135" t="s">
        <v>28</v>
      </c>
      <c r="I622" s="485"/>
      <c r="J622" s="367" t="s">
        <v>2249</v>
      </c>
      <c r="K622" s="367" t="s">
        <v>2363</v>
      </c>
      <c r="L622" s="367"/>
      <c r="M622" s="152" t="str">
        <f>IF(VLOOKUP(A622,'Aux - pivots1'!$A:$E,3,0)=0, "",VLOOKUP(A622,'Aux - pivots1'!$A:$E,3,0))</f>
        <v/>
      </c>
      <c r="N622" s="152" t="str">
        <f>IF(VLOOKUP(A622,'Aux - pivots1'!$A:$E,4,0)=0, "",VLOOKUP(A622,'Aux - pivots1'!$A:$E,4,0))</f>
        <v/>
      </c>
      <c r="O622" s="152" t="str">
        <f>IF(VLOOKUP(A622,'Aux - pivots1'!$A:$E,5,0)=0, "",VLOOKUP(A622,'Aux - pivots1'!$A:$E,5,0))</f>
        <v/>
      </c>
      <c r="P622" s="203"/>
      <c r="Q622" s="203"/>
      <c r="R622" s="152" t="s">
        <v>2321</v>
      </c>
      <c r="S622" s="328" t="s">
        <v>2392</v>
      </c>
      <c r="T622" s="380" t="s">
        <v>2370</v>
      </c>
      <c r="U622" s="380" t="s">
        <v>2330</v>
      </c>
      <c r="V622" s="327" t="s">
        <v>2316</v>
      </c>
    </row>
    <row r="623" spans="1:22" ht="16.399999999999999" hidden="1" customHeight="1">
      <c r="A623" s="29" t="str">
        <f t="shared" si="10"/>
        <v>lt007_instr_activityFLG_DNSH_CMPLNC</v>
      </c>
      <c r="B623" s="141" t="s">
        <v>26</v>
      </c>
      <c r="C623" s="137" t="s">
        <v>26</v>
      </c>
      <c r="D623" s="133" t="s">
        <v>40</v>
      </c>
      <c r="E623" s="136" t="s">
        <v>1866</v>
      </c>
      <c r="F623" s="363" t="s">
        <v>2301</v>
      </c>
      <c r="G623" s="135" t="str">
        <f>VLOOKUP(A623,Plano_V3!$A$26:$G$764,7,0)</f>
        <v xml:space="preserve">6. Em implementação </v>
      </c>
      <c r="H623" s="135" t="s">
        <v>2328</v>
      </c>
      <c r="I623" s="485"/>
      <c r="J623" s="367" t="s">
        <v>2314</v>
      </c>
      <c r="K623" s="367" t="s">
        <v>2363</v>
      </c>
      <c r="L623" s="367"/>
      <c r="M623" s="152" t="str">
        <f>IF(VLOOKUP(A623,'Aux - pivots1'!$A:$E,3,0)=0, "",VLOOKUP(A623,'Aux - pivots1'!$A:$E,3,0))</f>
        <v/>
      </c>
      <c r="N623" s="152" t="str">
        <f>IF(VLOOKUP(A623,'Aux - pivots1'!$A:$E,4,0)=0, "",VLOOKUP(A623,'Aux - pivots1'!$A:$E,4,0))</f>
        <v/>
      </c>
      <c r="O623" s="152" t="str">
        <f>IF(VLOOKUP(A623,'Aux - pivots1'!$A:$E,5,0)=0, "",VLOOKUP(A623,'Aux - pivots1'!$A:$E,5,0))</f>
        <v/>
      </c>
      <c r="P623" s="203"/>
      <c r="Q623" s="203"/>
      <c r="R623" s="152" t="s">
        <v>2321</v>
      </c>
      <c r="S623" s="328" t="s">
        <v>2392</v>
      </c>
      <c r="T623" s="380" t="s">
        <v>2370</v>
      </c>
      <c r="U623" s="380" t="s">
        <v>2330</v>
      </c>
      <c r="V623" s="327" t="s">
        <v>2318</v>
      </c>
    </row>
    <row r="624" spans="1:22" ht="16.399999999999999" hidden="1" customHeight="1">
      <c r="A624" s="29" t="str">
        <f t="shared" si="10"/>
        <v>lt007_instr_activityDNSH_DTL</v>
      </c>
      <c r="B624" s="141" t="s">
        <v>26</v>
      </c>
      <c r="C624" s="137" t="s">
        <v>26</v>
      </c>
      <c r="D624" s="133" t="s">
        <v>40</v>
      </c>
      <c r="E624" s="136" t="s">
        <v>1866</v>
      </c>
      <c r="F624" s="363" t="s">
        <v>2302</v>
      </c>
      <c r="G624" s="135" t="str">
        <f>VLOOKUP(A624,Plano_V3!$A$26:$G$764,7,0)</f>
        <v xml:space="preserve">6. Em implementação </v>
      </c>
      <c r="H624" s="135" t="s">
        <v>2328</v>
      </c>
      <c r="I624" s="485"/>
      <c r="J624" s="367" t="s">
        <v>2314</v>
      </c>
      <c r="K624" s="367" t="s">
        <v>2363</v>
      </c>
      <c r="L624" s="367"/>
      <c r="M624" s="152" t="str">
        <f>IF(VLOOKUP(A624,'Aux - pivots1'!$A:$E,3,0)=0, "",VLOOKUP(A624,'Aux - pivots1'!$A:$E,3,0))</f>
        <v/>
      </c>
      <c r="N624" s="152" t="str">
        <f>IF(VLOOKUP(A624,'Aux - pivots1'!$A:$E,4,0)=0, "",VLOOKUP(A624,'Aux - pivots1'!$A:$E,4,0))</f>
        <v/>
      </c>
      <c r="O624" s="152" t="str">
        <f>IF(VLOOKUP(A624,'Aux - pivots1'!$A:$E,5,0)=0, "",VLOOKUP(A624,'Aux - pivots1'!$A:$E,5,0))</f>
        <v/>
      </c>
      <c r="P624" s="203"/>
      <c r="Q624" s="203"/>
      <c r="R624" s="152" t="s">
        <v>2321</v>
      </c>
      <c r="S624" s="328" t="s">
        <v>2392</v>
      </c>
      <c r="T624" s="380" t="s">
        <v>2370</v>
      </c>
      <c r="U624" s="380" t="s">
        <v>2330</v>
      </c>
      <c r="V624" s="327" t="s">
        <v>2318</v>
      </c>
    </row>
    <row r="625" spans="1:22" ht="16.399999999999999" hidden="1" customHeight="1">
      <c r="A625" s="29" t="str">
        <f t="shared" si="9"/>
        <v>lt007_instr_activitysstnbl_ctgry</v>
      </c>
      <c r="B625" s="141" t="s">
        <v>26</v>
      </c>
      <c r="C625" s="137" t="s">
        <v>26</v>
      </c>
      <c r="D625" s="133" t="s">
        <v>40</v>
      </c>
      <c r="E625" s="136" t="s">
        <v>1866</v>
      </c>
      <c r="F625" s="363" t="s">
        <v>419</v>
      </c>
      <c r="G625" s="135" t="str">
        <f>VLOOKUP(A625,Plano_V3!$A$26:$G$764,7,0)</f>
        <v xml:space="preserve">6. Em implementação </v>
      </c>
      <c r="H625" s="135" t="s">
        <v>614</v>
      </c>
      <c r="I625" s="485"/>
      <c r="J625" s="367" t="s">
        <v>2249</v>
      </c>
      <c r="K625" s="367" t="s">
        <v>2363</v>
      </c>
      <c r="L625" s="367"/>
      <c r="M625" s="152" t="str">
        <f>IF(VLOOKUP(A609,'Aux - pivots1'!$A:$E,3,0)=0, "",VLOOKUP(A609,'Aux - pivots1'!$A:$E,3,0))</f>
        <v/>
      </c>
      <c r="N625" s="152" t="str">
        <f>IF(VLOOKUP(A609,'Aux - pivots1'!$A:$E,4,0)=0, "",VLOOKUP(A609,'Aux - pivots1'!$A:$E,4,0))</f>
        <v/>
      </c>
      <c r="O625" s="152" t="str">
        <f>IF(VLOOKUP(A609,'Aux - pivots1'!$A:$E,5,0)=0, "",VLOOKUP(A609,'Aux - pivots1'!$A:$E,5,0))</f>
        <v/>
      </c>
      <c r="P625" s="203">
        <v>45593</v>
      </c>
      <c r="Q625" s="203"/>
      <c r="R625" s="152" t="s">
        <v>2323</v>
      </c>
      <c r="S625" s="328"/>
      <c r="T625" s="328"/>
      <c r="U625" s="380" t="s">
        <v>2329</v>
      </c>
      <c r="V625" s="327" t="s">
        <v>2316</v>
      </c>
    </row>
    <row r="626" spans="1:22" ht="16.399999999999999" hidden="1" customHeight="1">
      <c r="A626" s="29" t="str">
        <f t="shared" si="9"/>
        <v>lt002_instrumentgrss_intrst_incm</v>
      </c>
      <c r="B626" s="141" t="s">
        <v>26</v>
      </c>
      <c r="C626" s="137" t="s">
        <v>26</v>
      </c>
      <c r="D626" s="133" t="s">
        <v>40</v>
      </c>
      <c r="E626" s="136" t="s">
        <v>379</v>
      </c>
      <c r="F626" s="363" t="s">
        <v>420</v>
      </c>
      <c r="G626" s="135" t="str">
        <f>VLOOKUP(A626,Plano_V3!$A$26:$G$764,7,0)</f>
        <v>2.2 Em especificação</v>
      </c>
      <c r="H626" s="135" t="s">
        <v>2327</v>
      </c>
      <c r="I626" s="485"/>
      <c r="J626" s="367"/>
      <c r="K626" s="367" t="s">
        <v>2250</v>
      </c>
      <c r="L626" s="367"/>
      <c r="M626" s="152" t="str">
        <f>IF(VLOOKUP(A610,'Aux - pivots1'!$A:$E,3,0)=0, "",VLOOKUP(A610,'Aux - pivots1'!$A:$E,3,0))</f>
        <v/>
      </c>
      <c r="N626" s="152" t="str">
        <f>IF(VLOOKUP(A610,'Aux - pivots1'!$A:$E,4,0)=0, "",VLOOKUP(A610,'Aux - pivots1'!$A:$E,4,0))</f>
        <v/>
      </c>
      <c r="O626" s="152" t="str">
        <f>IF(VLOOKUP(A610,'Aux - pivots1'!$A:$E,5,0)=0, "",VLOOKUP(A610,'Aux - pivots1'!$A:$E,5,0))</f>
        <v/>
      </c>
      <c r="P626" s="203">
        <v>45595</v>
      </c>
      <c r="Q626" s="203"/>
      <c r="R626" s="203"/>
      <c r="S626" s="328"/>
      <c r="T626" s="328"/>
      <c r="U626" s="380" t="s">
        <v>2329</v>
      </c>
      <c r="V626" s="327" t="s">
        <v>1863</v>
      </c>
    </row>
    <row r="627" spans="1:22" ht="16.399999999999999" hidden="1" customHeight="1">
      <c r="A627" s="29" t="str">
        <f t="shared" ref="A627:A736" si="11">E627&amp;F627</f>
        <v>lt002_instrumentgrss_cmmssn_incm</v>
      </c>
      <c r="B627" s="141" t="s">
        <v>26</v>
      </c>
      <c r="C627" s="137" t="s">
        <v>26</v>
      </c>
      <c r="D627" s="133" t="s">
        <v>40</v>
      </c>
      <c r="E627" s="136" t="s">
        <v>379</v>
      </c>
      <c r="F627" s="363" t="s">
        <v>421</v>
      </c>
      <c r="G627" s="135" t="str">
        <f>VLOOKUP(A627,Plano_V3!$A$26:$G$764,7,0)</f>
        <v>2.2 Em especificação</v>
      </c>
      <c r="H627" s="135" t="s">
        <v>2327</v>
      </c>
      <c r="I627" s="485"/>
      <c r="J627" s="367"/>
      <c r="K627" s="367" t="s">
        <v>2250</v>
      </c>
      <c r="L627" s="367"/>
      <c r="M627" s="152" t="str">
        <f>IF(VLOOKUP(A611,'Aux - pivots1'!$A:$E,3,0)=0, "",VLOOKUP(A611,'Aux - pivots1'!$A:$E,3,0))</f>
        <v/>
      </c>
      <c r="N627" s="152" t="str">
        <f>IF(VLOOKUP(A611,'Aux - pivots1'!$A:$E,4,0)=0, "",VLOOKUP(A611,'Aux - pivots1'!$A:$E,4,0))</f>
        <v/>
      </c>
      <c r="O627" s="152" t="str">
        <f>IF(VLOOKUP(A611,'Aux - pivots1'!$A:$E,5,0)=0, "",VLOOKUP(A611,'Aux - pivots1'!$A:$E,5,0))</f>
        <v/>
      </c>
      <c r="P627" s="203">
        <v>45595</v>
      </c>
      <c r="Q627" s="203"/>
      <c r="R627" s="203"/>
      <c r="S627" s="328"/>
      <c r="T627" s="328"/>
      <c r="U627" s="380" t="s">
        <v>2329</v>
      </c>
      <c r="V627" s="327" t="s">
        <v>1863</v>
      </c>
    </row>
    <row r="628" spans="1:22" ht="16.399999999999999" hidden="1" customHeight="1">
      <c r="A628" s="29" t="str">
        <f t="shared" si="11"/>
        <v>lt002_instrumentgrss_cmmssn_incm_off_blnc</v>
      </c>
      <c r="B628" s="141" t="s">
        <v>26</v>
      </c>
      <c r="C628" s="137" t="s">
        <v>26</v>
      </c>
      <c r="D628" s="133" t="s">
        <v>40</v>
      </c>
      <c r="E628" s="136" t="s">
        <v>379</v>
      </c>
      <c r="F628" s="363" t="s">
        <v>422</v>
      </c>
      <c r="G628" s="135" t="str">
        <f>VLOOKUP(A628,Plano_V3!$A$26:$G$764,7,0)</f>
        <v>2.2 Em especificação</v>
      </c>
      <c r="H628" s="135" t="s">
        <v>2327</v>
      </c>
      <c r="I628" s="485"/>
      <c r="J628" s="367"/>
      <c r="K628" s="367" t="s">
        <v>2250</v>
      </c>
      <c r="L628" s="367"/>
      <c r="M628" s="152" t="str">
        <f>IF(VLOOKUP(A612,'Aux - pivots1'!$A:$E,3,0)=0, "",VLOOKUP(A612,'Aux - pivots1'!$A:$E,3,0))</f>
        <v/>
      </c>
      <c r="N628" s="152" t="str">
        <f>IF(VLOOKUP(A612,'Aux - pivots1'!$A:$E,4,0)=0, "",VLOOKUP(A612,'Aux - pivots1'!$A:$E,4,0))</f>
        <v/>
      </c>
      <c r="O628" s="152" t="str">
        <f>IF(VLOOKUP(A612,'Aux - pivots1'!$A:$E,5,0)=0, "",VLOOKUP(A612,'Aux - pivots1'!$A:$E,5,0))</f>
        <v/>
      </c>
      <c r="P628" s="203">
        <v>45595</v>
      </c>
      <c r="Q628" s="203"/>
      <c r="R628" s="203"/>
      <c r="S628" s="328"/>
      <c r="T628" s="328"/>
      <c r="U628" s="380" t="s">
        <v>2329</v>
      </c>
      <c r="V628" s="327" t="s">
        <v>1863</v>
      </c>
    </row>
    <row r="629" spans="1:22" ht="16.399999999999999" hidden="1" customHeight="1">
      <c r="A629" s="29" t="str">
        <f t="shared" ref="A629:A645" si="12">E629&amp;F629</f>
        <v>lt002_instrumentidcmb</v>
      </c>
      <c r="B629" s="141" t="s">
        <v>26</v>
      </c>
      <c r="C629" s="137" t="s">
        <v>26</v>
      </c>
      <c r="D629" s="133" t="s">
        <v>40</v>
      </c>
      <c r="E629" s="136" t="s">
        <v>379</v>
      </c>
      <c r="F629" s="363" t="s">
        <v>423</v>
      </c>
      <c r="G629" s="135" t="str">
        <f>VLOOKUP(A629,Plano_V3!$A$26:$G$764,7,0)</f>
        <v>1. Concluído</v>
      </c>
      <c r="H629" s="135" t="s">
        <v>612</v>
      </c>
      <c r="I629" s="485"/>
      <c r="J629" s="142"/>
      <c r="K629" s="142"/>
      <c r="L629" s="142"/>
      <c r="M629" s="152" t="str">
        <f>IF(VLOOKUP(A612,'Aux - pivots1'!$A:$E,3,0)=0, "",VLOOKUP(A612,'Aux - pivots1'!$A:$E,3,0))</f>
        <v/>
      </c>
      <c r="N629" s="152" t="str">
        <f>IF(VLOOKUP(A612,'Aux - pivots1'!$A:$E,4,0)=0, "",VLOOKUP(A612,'Aux - pivots1'!$A:$E,4,0))</f>
        <v/>
      </c>
      <c r="O629" s="152" t="str">
        <f>IF(VLOOKUP(A612,'Aux - pivots1'!$A:$E,5,0)=0, "",VLOOKUP(A612,'Aux - pivots1'!$A:$E,5,0))</f>
        <v/>
      </c>
      <c r="P629" s="203"/>
      <c r="Q629" s="203"/>
      <c r="R629" s="203"/>
      <c r="S629" s="328"/>
      <c r="T629" s="328"/>
      <c r="U629" s="380" t="s">
        <v>2329</v>
      </c>
      <c r="V629" s="327"/>
    </row>
    <row r="630" spans="1:22" ht="16.399999999999999" hidden="1" customHeight="1">
      <c r="A630" s="29" t="str">
        <f t="shared" si="12"/>
        <v>lt002_instrumentFRBRNC_STTS_INSTRMNT</v>
      </c>
      <c r="B630" s="141" t="s">
        <v>26</v>
      </c>
      <c r="C630" s="137" t="s">
        <v>26</v>
      </c>
      <c r="D630" s="133" t="s">
        <v>40</v>
      </c>
      <c r="E630" s="136" t="s">
        <v>379</v>
      </c>
      <c r="F630" s="363" t="s">
        <v>2170</v>
      </c>
      <c r="G630" s="135" t="str">
        <f>VLOOKUP(A630,Plano_V3!$A$26:$G$764,7,0)</f>
        <v xml:space="preserve">6. Em implementação </v>
      </c>
      <c r="H630" s="135" t="s">
        <v>2328</v>
      </c>
      <c r="I630" s="485"/>
      <c r="J630" s="142" t="s">
        <v>2317</v>
      </c>
      <c r="K630" s="367" t="s">
        <v>2363</v>
      </c>
      <c r="L630" s="142"/>
      <c r="M630" s="152" t="str">
        <f>IF(VLOOKUP(A630,'Aux - pivots1'!$A:$E,3,0)=0, "",VLOOKUP(A630,'Aux - pivots1'!$A:$E,3,0))</f>
        <v/>
      </c>
      <c r="N630" s="152" t="str">
        <f>IF(VLOOKUP(A630,'Aux - pivots1'!$A:$E,4,0)=0, "",VLOOKUP(A630,'Aux - pivots1'!$A:$E,4,0))</f>
        <v/>
      </c>
      <c r="O630" s="152" t="str">
        <f>IF(VLOOKUP(A630,'Aux - pivots1'!$A:$E,5,0)=0, "",VLOOKUP(A630,'Aux - pivots1'!$A:$E,5,0))</f>
        <v/>
      </c>
      <c r="P630" s="203"/>
      <c r="Q630" s="203"/>
      <c r="R630" s="152" t="s">
        <v>2321</v>
      </c>
      <c r="S630" s="328" t="s">
        <v>2393</v>
      </c>
      <c r="T630" s="380" t="s">
        <v>2369</v>
      </c>
      <c r="U630" s="380" t="s">
        <v>2330</v>
      </c>
      <c r="V630" s="327" t="s">
        <v>1862</v>
      </c>
    </row>
    <row r="631" spans="1:22" ht="16.399999999999999" hidden="1" customHeight="1">
      <c r="A631" s="29" t="str">
        <f t="shared" si="12"/>
        <v>lt002_instrumentINTRNL_SGMNT</v>
      </c>
      <c r="B631" s="141" t="s">
        <v>26</v>
      </c>
      <c r="C631" s="137" t="s">
        <v>26</v>
      </c>
      <c r="D631" s="133" t="s">
        <v>40</v>
      </c>
      <c r="E631" s="136" t="s">
        <v>379</v>
      </c>
      <c r="F631" s="363" t="s">
        <v>2171</v>
      </c>
      <c r="G631" s="135" t="str">
        <f>VLOOKUP(A631,Plano_V3!$A$26:$G$764,7,0)</f>
        <v xml:space="preserve">6. Em implementação </v>
      </c>
      <c r="H631" s="135" t="s">
        <v>2328</v>
      </c>
      <c r="I631" s="485"/>
      <c r="J631" s="142" t="s">
        <v>2312</v>
      </c>
      <c r="K631" s="367" t="s">
        <v>2363</v>
      </c>
      <c r="L631" s="142"/>
      <c r="M631" s="152" t="str">
        <f>IF(VLOOKUP(A631,'Aux - pivots1'!$A:$E,3,0)=0, "",VLOOKUP(A631,'Aux - pivots1'!$A:$E,3,0))</f>
        <v/>
      </c>
      <c r="N631" s="152" t="str">
        <f>IF(VLOOKUP(A631,'Aux - pivots1'!$A:$E,4,0)=0, "",VLOOKUP(A631,'Aux - pivots1'!$A:$E,4,0))</f>
        <v/>
      </c>
      <c r="O631" s="152" t="str">
        <f>IF(VLOOKUP(A631,'Aux - pivots1'!$A:$E,5,0)=0, "",VLOOKUP(A631,'Aux - pivots1'!$A:$E,5,0))</f>
        <v/>
      </c>
      <c r="P631" s="203"/>
      <c r="Q631" s="203"/>
      <c r="R631" s="152" t="s">
        <v>2321</v>
      </c>
      <c r="S631" s="328" t="s">
        <v>2394</v>
      </c>
      <c r="T631" s="380" t="s">
        <v>2369</v>
      </c>
      <c r="U631" s="380" t="s">
        <v>2330</v>
      </c>
      <c r="V631" s="327" t="s">
        <v>1863</v>
      </c>
    </row>
    <row r="632" spans="1:22" ht="16.399999999999999" hidden="1" customHeight="1">
      <c r="A632" s="29" t="str">
        <f t="shared" si="12"/>
        <v>lt002_instrumentDT_ORGNL_MTRTY</v>
      </c>
      <c r="B632" s="141" t="s">
        <v>26</v>
      </c>
      <c r="C632" s="137" t="s">
        <v>26</v>
      </c>
      <c r="D632" s="133" t="s">
        <v>40</v>
      </c>
      <c r="E632" s="136" t="s">
        <v>379</v>
      </c>
      <c r="F632" s="363" t="s">
        <v>2172</v>
      </c>
      <c r="G632" s="135" t="str">
        <f>VLOOKUP(A632,Plano_V3!$A$26:$G$764,7,0)</f>
        <v xml:space="preserve">6. Em implementação </v>
      </c>
      <c r="H632" s="135" t="s">
        <v>2328</v>
      </c>
      <c r="I632" s="485"/>
      <c r="J632" s="142" t="s">
        <v>2312</v>
      </c>
      <c r="K632" s="367" t="s">
        <v>2363</v>
      </c>
      <c r="L632" s="142"/>
      <c r="M632" s="152" t="str">
        <f>IF(VLOOKUP(A632,'Aux - pivots1'!$A:$E,3,0)=0, "",VLOOKUP(A632,'Aux - pivots1'!$A:$E,3,0))</f>
        <v/>
      </c>
      <c r="N632" s="152" t="str">
        <f>IF(VLOOKUP(A632,'Aux - pivots1'!$A:$E,4,0)=0, "",VLOOKUP(A632,'Aux - pivots1'!$A:$E,4,0))</f>
        <v/>
      </c>
      <c r="O632" s="152" t="str">
        <f>IF(VLOOKUP(A632,'Aux - pivots1'!$A:$E,5,0)=0, "",VLOOKUP(A632,'Aux - pivots1'!$A:$E,5,0))</f>
        <v/>
      </c>
      <c r="P632" s="203"/>
      <c r="Q632" s="203"/>
      <c r="R632" s="152" t="s">
        <v>2321</v>
      </c>
      <c r="S632" s="328" t="s">
        <v>2395</v>
      </c>
      <c r="T632" s="380" t="s">
        <v>2369</v>
      </c>
      <c r="U632" s="380" t="s">
        <v>2330</v>
      </c>
      <c r="V632" s="327" t="s">
        <v>1863</v>
      </c>
    </row>
    <row r="633" spans="1:22" ht="16.399999999999999" hidden="1" customHeight="1">
      <c r="A633" s="29" t="str">
        <f t="shared" si="12"/>
        <v>lt002_instrumentEAD</v>
      </c>
      <c r="B633" s="141" t="s">
        <v>26</v>
      </c>
      <c r="C633" s="137" t="s">
        <v>26</v>
      </c>
      <c r="D633" s="133" t="s">
        <v>40</v>
      </c>
      <c r="E633" s="136" t="s">
        <v>379</v>
      </c>
      <c r="F633" s="363" t="s">
        <v>2173</v>
      </c>
      <c r="G633" s="135" t="str">
        <f>VLOOKUP(A633,Plano_V3!$A$26:$G$764,7,0)</f>
        <v xml:space="preserve">6. Em implementação </v>
      </c>
      <c r="H633" s="135" t="s">
        <v>2328</v>
      </c>
      <c r="I633" s="485"/>
      <c r="J633" s="142" t="s">
        <v>2312</v>
      </c>
      <c r="K633" s="367" t="s">
        <v>2363</v>
      </c>
      <c r="L633" s="142"/>
      <c r="M633" s="152" t="str">
        <f>IF(VLOOKUP(A633,'Aux - pivots1'!$A:$E,3,0)=0, "",VLOOKUP(A633,'Aux - pivots1'!$A:$E,3,0))</f>
        <v/>
      </c>
      <c r="N633" s="152" t="str">
        <f>IF(VLOOKUP(A633,'Aux - pivots1'!$A:$E,4,0)=0, "",VLOOKUP(A633,'Aux - pivots1'!$A:$E,4,0))</f>
        <v/>
      </c>
      <c r="O633" s="152" t="str">
        <f>IF(VLOOKUP(A633,'Aux - pivots1'!$A:$E,5,0)=0, "",VLOOKUP(A633,'Aux - pivots1'!$A:$E,5,0))</f>
        <v/>
      </c>
      <c r="P633" s="203"/>
      <c r="Q633" s="203"/>
      <c r="R633" s="152" t="s">
        <v>2321</v>
      </c>
      <c r="S633" s="328" t="s">
        <v>2396</v>
      </c>
      <c r="T633" s="380" t="s">
        <v>2369</v>
      </c>
      <c r="U633" s="380" t="s">
        <v>2330</v>
      </c>
      <c r="V633" s="327" t="s">
        <v>1863</v>
      </c>
    </row>
    <row r="634" spans="1:22" ht="16.399999999999999" hidden="1" customHeight="1">
      <c r="A634" s="29" t="str">
        <f t="shared" si="12"/>
        <v>lt002_instrumentOFF_BLNC_SHT_AMNT_INSTRMNT</v>
      </c>
      <c r="B634" s="141" t="s">
        <v>26</v>
      </c>
      <c r="C634" s="137" t="s">
        <v>26</v>
      </c>
      <c r="D634" s="133" t="s">
        <v>40</v>
      </c>
      <c r="E634" s="136" t="s">
        <v>379</v>
      </c>
      <c r="F634" s="363" t="s">
        <v>1418</v>
      </c>
      <c r="G634" s="135" t="str">
        <f>VLOOKUP(A634,Plano_V3!$A$26:$G$764,7,0)</f>
        <v xml:space="preserve">6. Em implementação </v>
      </c>
      <c r="H634" s="135" t="s">
        <v>28</v>
      </c>
      <c r="I634" s="485"/>
      <c r="J634" s="142" t="s">
        <v>2313</v>
      </c>
      <c r="K634" s="367" t="s">
        <v>2363</v>
      </c>
      <c r="L634" s="142"/>
      <c r="M634" s="152" t="str">
        <f>IF(VLOOKUP(A634,'Aux - pivots1'!$A:$E,3,0)=0, "",VLOOKUP(A634,'Aux - pivots1'!$A:$E,3,0))</f>
        <v/>
      </c>
      <c r="N634" s="152" t="str">
        <f>IF(VLOOKUP(A634,'Aux - pivots1'!$A:$E,4,0)=0, "",VLOOKUP(A634,'Aux - pivots1'!$A:$E,4,0))</f>
        <v/>
      </c>
      <c r="O634" s="152" t="str">
        <f>IF(VLOOKUP(A634,'Aux - pivots1'!$A:$E,5,0)=0, "",VLOOKUP(A634,'Aux - pivots1'!$A:$E,5,0))</f>
        <v/>
      </c>
      <c r="P634" s="203"/>
      <c r="Q634" s="203"/>
      <c r="R634" s="152" t="s">
        <v>2321</v>
      </c>
      <c r="S634" s="328" t="s">
        <v>2397</v>
      </c>
      <c r="T634" s="380" t="s">
        <v>2369</v>
      </c>
      <c r="U634" s="380" t="s">
        <v>2330</v>
      </c>
      <c r="V634" s="327" t="s">
        <v>1863</v>
      </c>
    </row>
    <row r="635" spans="1:22" ht="16.399999999999999" hidden="1" customHeight="1">
      <c r="A635" s="29" t="str">
        <f t="shared" si="12"/>
        <v>lt002_instrumentRWA</v>
      </c>
      <c r="B635" s="141" t="s">
        <v>26</v>
      </c>
      <c r="C635" s="137" t="s">
        <v>26</v>
      </c>
      <c r="D635" s="133" t="s">
        <v>40</v>
      </c>
      <c r="E635" s="136" t="s">
        <v>379</v>
      </c>
      <c r="F635" s="363" t="s">
        <v>1424</v>
      </c>
      <c r="G635" s="135" t="str">
        <f>VLOOKUP(A635,Plano_V3!$A$26:$G$764,7,0)</f>
        <v xml:space="preserve">6. Em implementação </v>
      </c>
      <c r="H635" s="135" t="s">
        <v>2328</v>
      </c>
      <c r="I635" s="485"/>
      <c r="J635" s="142" t="s">
        <v>2312</v>
      </c>
      <c r="K635" s="367" t="s">
        <v>2363</v>
      </c>
      <c r="L635" s="142"/>
      <c r="M635" s="152" t="str">
        <f>IF(VLOOKUP(A635,'Aux - pivots1'!$A:$E,3,0)=0, "",VLOOKUP(A635,'Aux - pivots1'!$A:$E,3,0))</f>
        <v/>
      </c>
      <c r="N635" s="152" t="str">
        <f>IF(VLOOKUP(A635,'Aux - pivots1'!$A:$E,4,0)=0, "",VLOOKUP(A635,'Aux - pivots1'!$A:$E,4,0))</f>
        <v/>
      </c>
      <c r="O635" s="152" t="str">
        <f>IF(VLOOKUP(A635,'Aux - pivots1'!$A:$E,5,0)=0, "",VLOOKUP(A635,'Aux - pivots1'!$A:$E,5,0))</f>
        <v/>
      </c>
      <c r="P635" s="203"/>
      <c r="Q635" s="203"/>
      <c r="R635" s="152" t="s">
        <v>2321</v>
      </c>
      <c r="S635" s="328" t="s">
        <v>2398</v>
      </c>
      <c r="T635" s="380" t="s">
        <v>2369</v>
      </c>
      <c r="U635" s="380" t="s">
        <v>2330</v>
      </c>
      <c r="V635" s="327" t="s">
        <v>1863</v>
      </c>
    </row>
    <row r="636" spans="1:22" ht="16.399999999999999" hidden="1" customHeight="1">
      <c r="A636" s="29" t="str">
        <f t="shared" si="12"/>
        <v>lt002_instrumentLTV</v>
      </c>
      <c r="B636" s="141" t="s">
        <v>26</v>
      </c>
      <c r="C636" s="137" t="s">
        <v>26</v>
      </c>
      <c r="D636" s="133" t="s">
        <v>40</v>
      </c>
      <c r="E636" s="136" t="s">
        <v>379</v>
      </c>
      <c r="F636" s="363" t="s">
        <v>2174</v>
      </c>
      <c r="G636" s="135" t="str">
        <f>VLOOKUP(A636,Plano_V3!$A$26:$G$764,7,0)</f>
        <v xml:space="preserve">6. Em implementação </v>
      </c>
      <c r="H636" s="135" t="s">
        <v>2328</v>
      </c>
      <c r="I636" s="485"/>
      <c r="J636" s="142" t="s">
        <v>2312</v>
      </c>
      <c r="K636" s="367" t="s">
        <v>2363</v>
      </c>
      <c r="L636" s="142"/>
      <c r="M636" s="152" t="str">
        <f>IF(VLOOKUP(A636,'Aux - pivots1'!$A:$E,3,0)=0, "",VLOOKUP(A636,'Aux - pivots1'!$A:$E,3,0))</f>
        <v/>
      </c>
      <c r="N636" s="152" t="str">
        <f>IF(VLOOKUP(A636,'Aux - pivots1'!$A:$E,4,0)=0, "",VLOOKUP(A636,'Aux - pivots1'!$A:$E,4,0))</f>
        <v/>
      </c>
      <c r="O636" s="152" t="str">
        <f>IF(VLOOKUP(A636,'Aux - pivots1'!$A:$E,5,0)=0, "",VLOOKUP(A636,'Aux - pivots1'!$A:$E,5,0))</f>
        <v/>
      </c>
      <c r="P636" s="203"/>
      <c r="Q636" s="203"/>
      <c r="R636" s="152" t="s">
        <v>2321</v>
      </c>
      <c r="S636" s="328" t="s">
        <v>2399</v>
      </c>
      <c r="T636" s="380" t="s">
        <v>2369</v>
      </c>
      <c r="U636" s="380" t="s">
        <v>2330</v>
      </c>
      <c r="V636" s="327" t="s">
        <v>1863</v>
      </c>
    </row>
    <row r="637" spans="1:22" ht="16.399999999999999" hidden="1" customHeight="1">
      <c r="A637" s="29" t="str">
        <f t="shared" si="12"/>
        <v>lt002_instrumentLTV_INCPTN</v>
      </c>
      <c r="B637" s="141" t="s">
        <v>26</v>
      </c>
      <c r="C637" s="137" t="s">
        <v>26</v>
      </c>
      <c r="D637" s="133" t="s">
        <v>40</v>
      </c>
      <c r="E637" s="136" t="s">
        <v>379</v>
      </c>
      <c r="F637" s="363" t="s">
        <v>2175</v>
      </c>
      <c r="G637" s="135" t="str">
        <f>VLOOKUP(A637,Plano_V3!$A$26:$G$764,7,0)</f>
        <v xml:space="preserve">6. Em implementação </v>
      </c>
      <c r="H637" s="135" t="s">
        <v>2328</v>
      </c>
      <c r="I637" s="485"/>
      <c r="J637" s="142" t="s">
        <v>2312</v>
      </c>
      <c r="K637" s="367" t="s">
        <v>2363</v>
      </c>
      <c r="L637" s="142"/>
      <c r="M637" s="152" t="str">
        <f>IF(VLOOKUP(A637,'Aux - pivots1'!$A:$E,3,0)=0, "",VLOOKUP(A637,'Aux - pivots1'!$A:$E,3,0))</f>
        <v/>
      </c>
      <c r="N637" s="152" t="str">
        <f>IF(VLOOKUP(A637,'Aux - pivots1'!$A:$E,4,0)=0, "",VLOOKUP(A637,'Aux - pivots1'!$A:$E,4,0))</f>
        <v/>
      </c>
      <c r="O637" s="152" t="str">
        <f>IF(VLOOKUP(A637,'Aux - pivots1'!$A:$E,5,0)=0, "",VLOOKUP(A637,'Aux - pivots1'!$A:$E,5,0))</f>
        <v/>
      </c>
      <c r="P637" s="203"/>
      <c r="Q637" s="203"/>
      <c r="R637" s="152" t="s">
        <v>2321</v>
      </c>
      <c r="S637" s="328" t="s">
        <v>2399</v>
      </c>
      <c r="T637" s="380" t="s">
        <v>2369</v>
      </c>
      <c r="U637" s="380" t="s">
        <v>2330</v>
      </c>
      <c r="V637" s="327" t="s">
        <v>1862</v>
      </c>
    </row>
    <row r="638" spans="1:22" ht="16.399999999999999" hidden="1" customHeight="1">
      <c r="A638" s="29" t="str">
        <f t="shared" si="12"/>
        <v>lt002_instrumentEIR</v>
      </c>
      <c r="B638" s="141" t="s">
        <v>26</v>
      </c>
      <c r="C638" s="137" t="s">
        <v>26</v>
      </c>
      <c r="D638" s="133" t="s">
        <v>40</v>
      </c>
      <c r="E638" s="136" t="s">
        <v>379</v>
      </c>
      <c r="F638" s="363" t="s">
        <v>2176</v>
      </c>
      <c r="G638" s="135" t="str">
        <f>VLOOKUP(A638,Plano_V3!$A$26:$G$764,7,0)</f>
        <v xml:space="preserve">6. Em implementação </v>
      </c>
      <c r="H638" s="135" t="s">
        <v>2328</v>
      </c>
      <c r="I638" s="485"/>
      <c r="J638" s="142" t="s">
        <v>2312</v>
      </c>
      <c r="K638" s="367" t="s">
        <v>2363</v>
      </c>
      <c r="L638" s="142"/>
      <c r="M638" s="152" t="str">
        <f>IF(VLOOKUP(A638,'Aux - pivots1'!$A:$E,3,0)=0, "",VLOOKUP(A638,'Aux - pivots1'!$A:$E,3,0))</f>
        <v/>
      </c>
      <c r="N638" s="152" t="str">
        <f>IF(VLOOKUP(A638,'Aux - pivots1'!$A:$E,4,0)=0, "",VLOOKUP(A638,'Aux - pivots1'!$A:$E,4,0))</f>
        <v/>
      </c>
      <c r="O638" s="152" t="str">
        <f>IF(VLOOKUP(A638,'Aux - pivots1'!$A:$E,5,0)=0, "",VLOOKUP(A638,'Aux - pivots1'!$A:$E,5,0))</f>
        <v/>
      </c>
      <c r="P638" s="203"/>
      <c r="Q638" s="203"/>
      <c r="R638" s="152" t="s">
        <v>2321</v>
      </c>
      <c r="S638" s="328" t="s">
        <v>2393</v>
      </c>
      <c r="T638" s="380" t="s">
        <v>2369</v>
      </c>
      <c r="U638" s="380" t="s">
        <v>2330</v>
      </c>
      <c r="V638" s="327" t="s">
        <v>1862</v>
      </c>
    </row>
    <row r="639" spans="1:22" ht="16.399999999999999" hidden="1" customHeight="1">
      <c r="A639" s="29" t="str">
        <f t="shared" si="12"/>
        <v>lt002_instrumentEIR_INCPTN</v>
      </c>
      <c r="B639" s="141" t="s">
        <v>26</v>
      </c>
      <c r="C639" s="137" t="s">
        <v>26</v>
      </c>
      <c r="D639" s="133" t="s">
        <v>40</v>
      </c>
      <c r="E639" s="136" t="s">
        <v>379</v>
      </c>
      <c r="F639" s="363" t="s">
        <v>2177</v>
      </c>
      <c r="G639" s="135" t="str">
        <f>VLOOKUP(A639,Plano_V3!$A$26:$G$764,7,0)</f>
        <v xml:space="preserve">6. Em implementação </v>
      </c>
      <c r="H639" s="135" t="s">
        <v>2328</v>
      </c>
      <c r="I639" s="485"/>
      <c r="J639" s="142" t="s">
        <v>2312</v>
      </c>
      <c r="K639" s="367" t="s">
        <v>2363</v>
      </c>
      <c r="L639" s="142"/>
      <c r="M639" s="152" t="str">
        <f>IF(VLOOKUP(A639,'Aux - pivots1'!$A:$E,3,0)=0, "",VLOOKUP(A639,'Aux - pivots1'!$A:$E,3,0))</f>
        <v/>
      </c>
      <c r="N639" s="152" t="str">
        <f>IF(VLOOKUP(A639,'Aux - pivots1'!$A:$E,4,0)=0, "",VLOOKUP(A639,'Aux - pivots1'!$A:$E,4,0))</f>
        <v/>
      </c>
      <c r="O639" s="152" t="str">
        <f>IF(VLOOKUP(A639,'Aux - pivots1'!$A:$E,5,0)=0, "",VLOOKUP(A639,'Aux - pivots1'!$A:$E,5,0))</f>
        <v/>
      </c>
      <c r="P639" s="203"/>
      <c r="Q639" s="203"/>
      <c r="R639" s="152" t="s">
        <v>2321</v>
      </c>
      <c r="S639" s="328" t="s">
        <v>2399</v>
      </c>
      <c r="T639" s="380" t="s">
        <v>2369</v>
      </c>
      <c r="U639" s="380" t="s">
        <v>2330</v>
      </c>
      <c r="V639" s="327" t="s">
        <v>1862</v>
      </c>
    </row>
    <row r="640" spans="1:22" ht="16.399999999999999" hidden="1" customHeight="1">
      <c r="A640" s="29" t="str">
        <f t="shared" si="12"/>
        <v>lt002_instrumentINTRNL_SGMNT_CAT_MSTA</v>
      </c>
      <c r="B640" s="141" t="s">
        <v>26</v>
      </c>
      <c r="C640" s="137" t="s">
        <v>26</v>
      </c>
      <c r="D640" s="133" t="s">
        <v>40</v>
      </c>
      <c r="E640" s="136" t="s">
        <v>379</v>
      </c>
      <c r="F640" s="363" t="s">
        <v>2178</v>
      </c>
      <c r="G640" s="135" t="str">
        <f>VLOOKUP(A640,Plano_V3!$A$26:$G$764,7,0)</f>
        <v xml:space="preserve">6. Em implementação </v>
      </c>
      <c r="H640" s="135" t="s">
        <v>2328</v>
      </c>
      <c r="I640" s="485"/>
      <c r="J640" s="142" t="s">
        <v>2312</v>
      </c>
      <c r="K640" s="367" t="s">
        <v>2363</v>
      </c>
      <c r="L640" s="142"/>
      <c r="M640" s="152" t="str">
        <f>IF(VLOOKUP(A640,'Aux - pivots1'!$A:$E,3,0)=0, "",VLOOKUP(A640,'Aux - pivots1'!$A:$E,3,0))</f>
        <v/>
      </c>
      <c r="N640" s="152" t="str">
        <f>IF(VLOOKUP(A640,'Aux - pivots1'!$A:$E,4,0)=0, "",VLOOKUP(A640,'Aux - pivots1'!$A:$E,4,0))</f>
        <v/>
      </c>
      <c r="O640" s="152" t="str">
        <f>IF(VLOOKUP(A640,'Aux - pivots1'!$A:$E,5,0)=0, "",VLOOKUP(A640,'Aux - pivots1'!$A:$E,5,0))</f>
        <v/>
      </c>
      <c r="P640" s="203"/>
      <c r="Q640" s="203"/>
      <c r="R640" s="152" t="s">
        <v>2321</v>
      </c>
      <c r="S640" s="328" t="s">
        <v>2400</v>
      </c>
      <c r="T640" s="380" t="s">
        <v>2369</v>
      </c>
      <c r="U640" s="380" t="s">
        <v>2330</v>
      </c>
      <c r="V640" s="327" t="s">
        <v>1862</v>
      </c>
    </row>
    <row r="641" spans="1:22" ht="16.399999999999999" hidden="1" customHeight="1">
      <c r="A641" s="29" t="str">
        <f t="shared" si="12"/>
        <v>lt002_instrumentINTRNL_SGMNT_CATGSUB</v>
      </c>
      <c r="B641" s="141" t="s">
        <v>26</v>
      </c>
      <c r="C641" s="137" t="s">
        <v>26</v>
      </c>
      <c r="D641" s="133" t="s">
        <v>40</v>
      </c>
      <c r="E641" s="136" t="s">
        <v>379</v>
      </c>
      <c r="F641" s="363" t="s">
        <v>2179</v>
      </c>
      <c r="G641" s="135" t="str">
        <f>VLOOKUP(A641,Plano_V3!$A$26:$G$764,7,0)</f>
        <v xml:space="preserve">6. Em implementação </v>
      </c>
      <c r="H641" s="135" t="s">
        <v>2328</v>
      </c>
      <c r="I641" s="485"/>
      <c r="J641" s="142" t="s">
        <v>2312</v>
      </c>
      <c r="K641" s="367" t="s">
        <v>2363</v>
      </c>
      <c r="L641" s="142"/>
      <c r="M641" s="152" t="str">
        <f>IF(VLOOKUP(A641,'Aux - pivots1'!$A:$E,3,0)=0, "",VLOOKUP(A641,'Aux - pivots1'!$A:$E,3,0))</f>
        <v/>
      </c>
      <c r="N641" s="152" t="str">
        <f>IF(VLOOKUP(A641,'Aux - pivots1'!$A:$E,4,0)=0, "",VLOOKUP(A641,'Aux - pivots1'!$A:$E,4,0))</f>
        <v/>
      </c>
      <c r="O641" s="152" t="str">
        <f>IF(VLOOKUP(A641,'Aux - pivots1'!$A:$E,5,0)=0, "",VLOOKUP(A641,'Aux - pivots1'!$A:$E,5,0))</f>
        <v/>
      </c>
      <c r="P641" s="203"/>
      <c r="Q641" s="203"/>
      <c r="R641" s="152" t="s">
        <v>2321</v>
      </c>
      <c r="S641" s="328" t="s">
        <v>2400</v>
      </c>
      <c r="T641" s="380" t="s">
        <v>2369</v>
      </c>
      <c r="U641" s="380" t="s">
        <v>2330</v>
      </c>
      <c r="V641" s="327" t="s">
        <v>1862</v>
      </c>
    </row>
    <row r="642" spans="1:22" ht="16.399999999999999" hidden="1" customHeight="1">
      <c r="A642" s="29" t="str">
        <f t="shared" si="12"/>
        <v>lt002_instrumentNW_BSNSS</v>
      </c>
      <c r="B642" s="141" t="s">
        <v>26</v>
      </c>
      <c r="C642" s="137" t="s">
        <v>26</v>
      </c>
      <c r="D642" s="133" t="s">
        <v>40</v>
      </c>
      <c r="E642" s="136" t="s">
        <v>379</v>
      </c>
      <c r="F642" s="363" t="s">
        <v>1340</v>
      </c>
      <c r="G642" s="135" t="str">
        <f>VLOOKUP(A642,Plano_V3!$A$26:$G$764,7,0)</f>
        <v xml:space="preserve">6. Em implementação </v>
      </c>
      <c r="H642" s="135" t="s">
        <v>28</v>
      </c>
      <c r="I642" s="485"/>
      <c r="J642" s="142" t="s">
        <v>2310</v>
      </c>
      <c r="K642" s="367" t="s">
        <v>2363</v>
      </c>
      <c r="L642" s="142"/>
      <c r="M642" s="152" t="str">
        <f>IF(VLOOKUP(A642,'Aux - pivots1'!$A:$E,3,0)=0, "",VLOOKUP(A642,'Aux - pivots1'!$A:$E,3,0))</f>
        <v/>
      </c>
      <c r="N642" s="152" t="str">
        <f>IF(VLOOKUP(A642,'Aux - pivots1'!$A:$E,4,0)=0, "",VLOOKUP(A642,'Aux - pivots1'!$A:$E,4,0))</f>
        <v/>
      </c>
      <c r="O642" s="152" t="str">
        <f>IF(VLOOKUP(A642,'Aux - pivots1'!$A:$E,5,0)=0, "",VLOOKUP(A642,'Aux - pivots1'!$A:$E,5,0))</f>
        <v/>
      </c>
      <c r="P642" s="203"/>
      <c r="Q642" s="203"/>
      <c r="R642" s="152" t="s">
        <v>2321</v>
      </c>
      <c r="S642" s="328" t="s">
        <v>2391</v>
      </c>
      <c r="T642" s="380" t="s">
        <v>2370</v>
      </c>
      <c r="U642" s="380" t="s">
        <v>2330</v>
      </c>
      <c r="V642" s="327" t="s">
        <v>2316</v>
      </c>
    </row>
    <row r="643" spans="1:22" ht="16.399999999999999" hidden="1" customHeight="1">
      <c r="A643" s="29" t="str">
        <f t="shared" si="12"/>
        <v>lt002_instrumentCNCLLD_INSTRMNT_STTS</v>
      </c>
      <c r="B643" s="141" t="s">
        <v>26</v>
      </c>
      <c r="C643" s="137" t="s">
        <v>26</v>
      </c>
      <c r="D643" s="133" t="s">
        <v>40</v>
      </c>
      <c r="E643" s="136" t="s">
        <v>379</v>
      </c>
      <c r="F643" s="363" t="s">
        <v>1350</v>
      </c>
      <c r="G643" s="135" t="str">
        <f>VLOOKUP(A643,Plano_V3!$A$26:$G$764,7,0)</f>
        <v>4. Validação EF</v>
      </c>
      <c r="H643" s="135" t="s">
        <v>28</v>
      </c>
      <c r="I643" s="485"/>
      <c r="J643" s="142" t="s">
        <v>2310</v>
      </c>
      <c r="K643" s="367" t="s">
        <v>2363</v>
      </c>
      <c r="L643" s="142"/>
      <c r="M643" s="152" t="str">
        <f>IF(VLOOKUP(A643,'Aux - pivots1'!$A:$E,3,0)=0, "",VLOOKUP(A643,'Aux - pivots1'!$A:$E,3,0))</f>
        <v/>
      </c>
      <c r="N643" s="152" t="str">
        <f>IF(VLOOKUP(A643,'Aux - pivots1'!$A:$E,4,0)=0, "",VLOOKUP(A643,'Aux - pivots1'!$A:$E,4,0))</f>
        <v/>
      </c>
      <c r="O643" s="152" t="str">
        <f>IF(VLOOKUP(A643,'Aux - pivots1'!$A:$E,5,0)=0, "",VLOOKUP(A643,'Aux - pivots1'!$A:$E,5,0))</f>
        <v/>
      </c>
      <c r="P643" s="203"/>
      <c r="Q643" s="203"/>
      <c r="R643" s="152" t="s">
        <v>2321</v>
      </c>
      <c r="S643" s="328" t="s">
        <v>2391</v>
      </c>
      <c r="T643" s="380" t="s">
        <v>2370</v>
      </c>
      <c r="U643" s="380" t="s">
        <v>2330</v>
      </c>
      <c r="V643" s="327" t="s">
        <v>2316</v>
      </c>
    </row>
    <row r="644" spans="1:22" ht="16.399999999999999" hidden="1" customHeight="1">
      <c r="A644" s="29" t="str">
        <f t="shared" si="12"/>
        <v>lt002_instrumentTYP_OFF_BLNC_PRDCT</v>
      </c>
      <c r="B644" s="141" t="s">
        <v>26</v>
      </c>
      <c r="C644" s="137" t="s">
        <v>26</v>
      </c>
      <c r="D644" s="133" t="s">
        <v>40</v>
      </c>
      <c r="E644" s="136" t="s">
        <v>379</v>
      </c>
      <c r="F644" s="363" t="s">
        <v>2180</v>
      </c>
      <c r="G644" s="135" t="str">
        <f>VLOOKUP(A644,Plano_V3!$A$26:$G$764,7,0)</f>
        <v xml:space="preserve">6. Em implementação </v>
      </c>
      <c r="H644" s="135" t="s">
        <v>28</v>
      </c>
      <c r="I644" s="485"/>
      <c r="J644" s="369" t="s">
        <v>2410</v>
      </c>
      <c r="K644" s="367" t="s">
        <v>2363</v>
      </c>
      <c r="L644" s="369"/>
      <c r="M644" s="152" t="str">
        <f>IF(VLOOKUP(A644,'Aux - pivots1'!$A:$E,3,0)=0, "",VLOOKUP(A644,'Aux - pivots1'!$A:$E,3,0))</f>
        <v/>
      </c>
      <c r="N644" s="152" t="str">
        <f>IF(VLOOKUP(A644,'Aux - pivots1'!$A:$E,4,0)=0, "",VLOOKUP(A644,'Aux - pivots1'!$A:$E,4,0))</f>
        <v/>
      </c>
      <c r="O644" s="152" t="str">
        <f>IF(VLOOKUP(A644,'Aux - pivots1'!$A:$E,5,0)=0, "",VLOOKUP(A644,'Aux - pivots1'!$A:$E,5,0))</f>
        <v/>
      </c>
      <c r="P644" s="203"/>
      <c r="Q644" s="203"/>
      <c r="R644" s="152" t="s">
        <v>2321</v>
      </c>
      <c r="S644" s="328" t="s">
        <v>2401</v>
      </c>
      <c r="T644" s="380" t="s">
        <v>2369</v>
      </c>
      <c r="U644" s="380" t="s">
        <v>2330</v>
      </c>
      <c r="V644" s="327" t="s">
        <v>1862</v>
      </c>
    </row>
    <row r="645" spans="1:22" ht="16.399999999999999" hidden="1" customHeight="1">
      <c r="A645" s="29" t="str">
        <f t="shared" si="12"/>
        <v>lt002_instrumentFLG_MNMM_SFGRDS</v>
      </c>
      <c r="B645" s="141" t="s">
        <v>26</v>
      </c>
      <c r="C645" s="137" t="s">
        <v>26</v>
      </c>
      <c r="D645" s="133" t="s">
        <v>40</v>
      </c>
      <c r="E645" s="136" t="s">
        <v>379</v>
      </c>
      <c r="F645" s="363" t="s">
        <v>2181</v>
      </c>
      <c r="G645" s="135" t="str">
        <f>VLOOKUP(A645,Plano_V3!$A$26:$G$764,7,0)</f>
        <v xml:space="preserve">6. Em implementação </v>
      </c>
      <c r="H645" s="135" t="s">
        <v>2328</v>
      </c>
      <c r="I645" s="485"/>
      <c r="J645" s="142" t="s">
        <v>2311</v>
      </c>
      <c r="K645" s="367" t="s">
        <v>2363</v>
      </c>
      <c r="L645" s="142"/>
      <c r="M645" s="152" t="str">
        <f>IF(VLOOKUP(A645,'Aux - pivots1'!$A:$E,3,0)=0, "",VLOOKUP(A645,'Aux - pivots1'!$A:$E,3,0))</f>
        <v/>
      </c>
      <c r="N645" s="152" t="str">
        <f>IF(VLOOKUP(A645,'Aux - pivots1'!$A:$E,4,0)=0, "",VLOOKUP(A645,'Aux - pivots1'!$A:$E,4,0))</f>
        <v/>
      </c>
      <c r="O645" s="152" t="str">
        <f>IF(VLOOKUP(A645,'Aux - pivots1'!$A:$E,5,0)=0, "",VLOOKUP(A645,'Aux - pivots1'!$A:$E,5,0))</f>
        <v/>
      </c>
      <c r="P645" s="203"/>
      <c r="Q645" s="203"/>
      <c r="R645" s="152" t="s">
        <v>2321</v>
      </c>
      <c r="S645" s="328" t="s">
        <v>2402</v>
      </c>
      <c r="T645" s="380" t="s">
        <v>2370</v>
      </c>
      <c r="U645" s="380" t="s">
        <v>2330</v>
      </c>
      <c r="V645" s="327" t="s">
        <v>1862</v>
      </c>
    </row>
    <row r="646" spans="1:22" ht="16.399999999999999" hidden="1" customHeight="1">
      <c r="A646" s="29" t="str">
        <f t="shared" si="11"/>
        <v>lt003_entitycntry</v>
      </c>
      <c r="B646" s="141" t="s">
        <v>26</v>
      </c>
      <c r="C646" s="137" t="s">
        <v>26</v>
      </c>
      <c r="D646" s="133" t="s">
        <v>40</v>
      </c>
      <c r="E646" s="136" t="s">
        <v>335</v>
      </c>
      <c r="F646" s="363" t="s">
        <v>424</v>
      </c>
      <c r="G646" s="135" t="str">
        <f>VLOOKUP(A646,Plano_V3!$A$26:$G$764,7,0)</f>
        <v>1. Concluído</v>
      </c>
      <c r="H646" s="135" t="s">
        <v>612</v>
      </c>
      <c r="I646" s="485"/>
      <c r="J646" s="142"/>
      <c r="K646" s="142"/>
      <c r="L646" s="142"/>
      <c r="M646" s="152" t="str">
        <f>IF(VLOOKUP(A614,'Aux - pivots1'!$A:$E,3,0)=0, "",VLOOKUP(A614,'Aux - pivots1'!$A:$E,3,0))</f>
        <v/>
      </c>
      <c r="N646" s="152" t="str">
        <f>IF(VLOOKUP(A614,'Aux - pivots1'!$A:$E,4,0)=0, "",VLOOKUP(A614,'Aux - pivots1'!$A:$E,4,0))</f>
        <v/>
      </c>
      <c r="O646" s="152" t="str">
        <f>IF(VLOOKUP(A614,'Aux - pivots1'!$A:$E,5,0)=0, "",VLOOKUP(A614,'Aux - pivots1'!$A:$E,5,0))</f>
        <v/>
      </c>
      <c r="P646" s="203"/>
      <c r="Q646" s="203"/>
      <c r="R646" s="203"/>
      <c r="S646" s="328"/>
      <c r="T646" s="328"/>
      <c r="U646" s="380" t="s">
        <v>2329</v>
      </c>
      <c r="V646" s="327"/>
    </row>
    <row r="647" spans="1:22" ht="16.399999999999999" hidden="1" customHeight="1">
      <c r="A647" s="29" t="str">
        <f t="shared" si="11"/>
        <v>lt003_entitydt_rfrnc</v>
      </c>
      <c r="B647" s="141" t="s">
        <v>26</v>
      </c>
      <c r="C647" s="137" t="s">
        <v>26</v>
      </c>
      <c r="D647" s="133" t="s">
        <v>40</v>
      </c>
      <c r="E647" s="136" t="s">
        <v>335</v>
      </c>
      <c r="F647" s="363" t="s">
        <v>398</v>
      </c>
      <c r="G647" s="135" t="str">
        <f>VLOOKUP(A647,Plano_V3!$A$26:$G$764,7,0)</f>
        <v>1. Concluído</v>
      </c>
      <c r="H647" s="135" t="s">
        <v>612</v>
      </c>
      <c r="I647" s="485"/>
      <c r="J647" s="142"/>
      <c r="K647" s="142"/>
      <c r="L647" s="142"/>
      <c r="M647" s="152" t="str">
        <f>IF(VLOOKUP(A615,'Aux - pivots1'!$A:$E,3,0)=0, "",VLOOKUP(A615,'Aux - pivots1'!$A:$E,3,0))</f>
        <v/>
      </c>
      <c r="N647" s="152" t="str">
        <f>IF(VLOOKUP(A615,'Aux - pivots1'!$A:$E,4,0)=0, "",VLOOKUP(A615,'Aux - pivots1'!$A:$E,4,0))</f>
        <v/>
      </c>
      <c r="O647" s="152" t="str">
        <f>IF(VLOOKUP(A615,'Aux - pivots1'!$A:$E,5,0)=0, "",VLOOKUP(A615,'Aux - pivots1'!$A:$E,5,0))</f>
        <v/>
      </c>
      <c r="P647" s="203"/>
      <c r="Q647" s="203"/>
      <c r="R647" s="203"/>
      <c r="S647" s="328"/>
      <c r="T647" s="328"/>
      <c r="U647" s="380" t="s">
        <v>2329</v>
      </c>
      <c r="V647" s="327"/>
    </row>
    <row r="648" spans="1:22" ht="16.399999999999999" hidden="1" customHeight="1">
      <c r="A648" s="29" t="str">
        <f t="shared" si="11"/>
        <v>lt003_entityentty_id</v>
      </c>
      <c r="B648" s="141" t="s">
        <v>26</v>
      </c>
      <c r="C648" s="137" t="s">
        <v>26</v>
      </c>
      <c r="D648" s="133" t="s">
        <v>40</v>
      </c>
      <c r="E648" s="136" t="s">
        <v>335</v>
      </c>
      <c r="F648" s="363" t="s">
        <v>425</v>
      </c>
      <c r="G648" s="135" t="str">
        <f>VLOOKUP(A648,Plano_V3!$A$26:$G$764,7,0)</f>
        <v>1. Concluído</v>
      </c>
      <c r="H648" s="135" t="s">
        <v>612</v>
      </c>
      <c r="I648" s="485"/>
      <c r="J648" s="142"/>
      <c r="K648" s="142"/>
      <c r="L648" s="142"/>
      <c r="M648" s="152" t="str">
        <f>IF(VLOOKUP(A616,'Aux - pivots1'!$A:$E,3,0)=0, "",VLOOKUP(A616,'Aux - pivots1'!$A:$E,3,0))</f>
        <v/>
      </c>
      <c r="N648" s="152" t="str">
        <f>IF(VLOOKUP(A616,'Aux - pivots1'!$A:$E,4,0)=0, "",VLOOKUP(A616,'Aux - pivots1'!$A:$E,4,0))</f>
        <v/>
      </c>
      <c r="O648" s="152" t="str">
        <f>IF(VLOOKUP(A616,'Aux - pivots1'!$A:$E,5,0)=0, "",VLOOKUP(A616,'Aux - pivots1'!$A:$E,5,0))</f>
        <v/>
      </c>
      <c r="P648" s="203"/>
      <c r="Q648" s="203"/>
      <c r="R648" s="203"/>
      <c r="S648" s="328"/>
      <c r="T648" s="328"/>
      <c r="U648" s="380" t="s">
        <v>2329</v>
      </c>
      <c r="V648" s="327"/>
    </row>
    <row r="649" spans="1:22" ht="16.399999999999999" hidden="1" customHeight="1">
      <c r="A649" s="29" t="str">
        <f t="shared" si="11"/>
        <v>lt003_entitylei</v>
      </c>
      <c r="B649" s="141" t="s">
        <v>26</v>
      </c>
      <c r="C649" s="137" t="s">
        <v>26</v>
      </c>
      <c r="D649" s="133" t="s">
        <v>40</v>
      </c>
      <c r="E649" s="136" t="s">
        <v>335</v>
      </c>
      <c r="F649" s="363" t="s">
        <v>426</v>
      </c>
      <c r="G649" s="135" t="str">
        <f>VLOOKUP(A649,Plano_V3!$A$26:$G$764,7,0)</f>
        <v>1. Concluído</v>
      </c>
      <c r="H649" s="135" t="s">
        <v>612</v>
      </c>
      <c r="I649" s="485"/>
      <c r="J649" s="142"/>
      <c r="K649" s="142"/>
      <c r="L649" s="142"/>
      <c r="M649" s="152" t="str">
        <f>IF(VLOOKUP(A617,'Aux - pivots1'!$A:$E,3,0)=0, "",VLOOKUP(A617,'Aux - pivots1'!$A:$E,3,0))</f>
        <v/>
      </c>
      <c r="N649" s="152" t="str">
        <f>IF(VLOOKUP(A617,'Aux - pivots1'!$A:$E,4,0)=0, "",VLOOKUP(A617,'Aux - pivots1'!$A:$E,4,0))</f>
        <v/>
      </c>
      <c r="O649" s="152" t="str">
        <f>IF(VLOOKUP(A617,'Aux - pivots1'!$A:$E,5,0)=0, "",VLOOKUP(A617,'Aux - pivots1'!$A:$E,5,0))</f>
        <v/>
      </c>
      <c r="P649" s="203"/>
      <c r="Q649" s="203"/>
      <c r="R649" s="203"/>
      <c r="S649" s="328"/>
      <c r="T649" s="328"/>
      <c r="U649" s="380" t="s">
        <v>2329</v>
      </c>
      <c r="V649" s="327"/>
    </row>
    <row r="650" spans="1:22" ht="16.399999999999999" hidden="1" customHeight="1">
      <c r="A650" s="29" t="str">
        <f t="shared" si="11"/>
        <v>lt003_entityecnmc_actvty</v>
      </c>
      <c r="B650" s="141" t="s">
        <v>26</v>
      </c>
      <c r="C650" s="137" t="s">
        <v>26</v>
      </c>
      <c r="D650" s="133" t="s">
        <v>40</v>
      </c>
      <c r="E650" s="136" t="s">
        <v>335</v>
      </c>
      <c r="F650" s="363" t="s">
        <v>427</v>
      </c>
      <c r="G650" s="135" t="str">
        <f>VLOOKUP(A650,Plano_V3!$A$26:$G$764,7,0)</f>
        <v>1. Concluído</v>
      </c>
      <c r="H650" s="135" t="s">
        <v>612</v>
      </c>
      <c r="I650" s="485"/>
      <c r="J650" s="142"/>
      <c r="K650" s="142"/>
      <c r="L650" s="142"/>
      <c r="M650" s="152" t="str">
        <f>IF(VLOOKUP(A625,'Aux - pivots1'!$A:$E,3,0)=0, "",VLOOKUP(A625,'Aux - pivots1'!$A:$E,3,0))</f>
        <v/>
      </c>
      <c r="N650" s="152" t="str">
        <f>IF(VLOOKUP(A625,'Aux - pivots1'!$A:$E,4,0)=0, "",VLOOKUP(A625,'Aux - pivots1'!$A:$E,4,0))</f>
        <v/>
      </c>
      <c r="O650" s="152" t="str">
        <f>IF(VLOOKUP(A625,'Aux - pivots1'!$A:$E,5,0)=0, "",VLOOKUP(A625,'Aux - pivots1'!$A:$E,5,0))</f>
        <v/>
      </c>
      <c r="P650" s="203"/>
      <c r="Q650" s="203"/>
      <c r="R650" s="203"/>
      <c r="S650" s="328"/>
      <c r="T650" s="328"/>
      <c r="U650" s="380" t="s">
        <v>2329</v>
      </c>
      <c r="V650" s="327"/>
    </row>
    <row r="651" spans="1:22" ht="16.399999999999999" hidden="1" customHeight="1">
      <c r="A651" s="29" t="str">
        <f t="shared" si="11"/>
        <v>lt003_entitygrp_eqty</v>
      </c>
      <c r="B651" s="141" t="s">
        <v>26</v>
      </c>
      <c r="C651" s="137" t="s">
        <v>26</v>
      </c>
      <c r="D651" s="133" t="s">
        <v>40</v>
      </c>
      <c r="E651" s="136" t="s">
        <v>335</v>
      </c>
      <c r="F651" s="363" t="s">
        <v>428</v>
      </c>
      <c r="G651" s="135" t="str">
        <f>VLOOKUP(A651,Plano_V3!$A$26:$G$764,7,0)</f>
        <v>1. Concluído</v>
      </c>
      <c r="H651" s="135" t="s">
        <v>612</v>
      </c>
      <c r="I651" s="485"/>
      <c r="J651" s="142"/>
      <c r="K651" s="142"/>
      <c r="L651" s="142"/>
      <c r="M651" s="152" t="str">
        <f>IF(VLOOKUP(A626,'Aux - pivots1'!$A:$E,3,0)=0, "",VLOOKUP(A626,'Aux - pivots1'!$A:$E,3,0))</f>
        <v/>
      </c>
      <c r="N651" s="152" t="str">
        <f>IF(VLOOKUP(A626,'Aux - pivots1'!$A:$E,4,0)=0, "",VLOOKUP(A626,'Aux - pivots1'!$A:$E,4,0))</f>
        <v/>
      </c>
      <c r="O651" s="152" t="str">
        <f>IF(VLOOKUP(A626,'Aux - pivots1'!$A:$E,5,0)=0, "",VLOOKUP(A626,'Aux - pivots1'!$A:$E,5,0))</f>
        <v/>
      </c>
      <c r="P651" s="203"/>
      <c r="Q651" s="203"/>
      <c r="R651" s="203"/>
      <c r="S651" s="328"/>
      <c r="T651" s="328"/>
      <c r="U651" s="380" t="s">
        <v>2329</v>
      </c>
      <c r="V651" s="327"/>
    </row>
    <row r="652" spans="1:22" ht="16.5" hidden="1">
      <c r="A652" s="29" t="str">
        <f t="shared" si="11"/>
        <v>lt003_entityannl_trnvr_le</v>
      </c>
      <c r="B652" s="141" t="s">
        <v>26</v>
      </c>
      <c r="C652" s="137" t="s">
        <v>26</v>
      </c>
      <c r="D652" s="133" t="s">
        <v>40</v>
      </c>
      <c r="E652" s="136" t="s">
        <v>335</v>
      </c>
      <c r="F652" s="363" t="s">
        <v>429</v>
      </c>
      <c r="G652" s="135" t="str">
        <f>VLOOKUP(A652,Plano_V3!$A$26:$G$764,7,0)</f>
        <v>1. Concluído</v>
      </c>
      <c r="H652" s="135" t="s">
        <v>612</v>
      </c>
      <c r="I652" s="485"/>
      <c r="J652" s="142"/>
      <c r="K652" s="142"/>
      <c r="L652" s="142"/>
      <c r="M652" s="152" t="str">
        <f>IF(VLOOKUP(A627,'Aux - pivots1'!$A:$E,3,0)=0, "",VLOOKUP(A627,'Aux - pivots1'!$A:$E,3,0))</f>
        <v/>
      </c>
      <c r="N652" s="152" t="str">
        <f>IF(VLOOKUP(A627,'Aux - pivots1'!$A:$E,4,0)=0, "",VLOOKUP(A627,'Aux - pivots1'!$A:$E,4,0))</f>
        <v/>
      </c>
      <c r="O652" s="152" t="str">
        <f>IF(VLOOKUP(A627,'Aux - pivots1'!$A:$E,5,0)=0, "",VLOOKUP(A627,'Aux - pivots1'!$A:$E,5,0))</f>
        <v/>
      </c>
      <c r="P652" s="203"/>
      <c r="Q652" s="203"/>
      <c r="R652" s="203"/>
      <c r="S652" s="328"/>
      <c r="T652" s="328"/>
      <c r="U652" s="380" t="s">
        <v>2329</v>
      </c>
      <c r="V652" s="327"/>
    </row>
    <row r="653" spans="1:22" ht="16.5" hidden="1">
      <c r="A653" s="29" t="str">
        <f t="shared" si="11"/>
        <v>lt003_entityeqty</v>
      </c>
      <c r="B653" s="141" t="s">
        <v>26</v>
      </c>
      <c r="C653" s="137" t="s">
        <v>26</v>
      </c>
      <c r="D653" s="133" t="s">
        <v>40</v>
      </c>
      <c r="E653" s="136" t="s">
        <v>335</v>
      </c>
      <c r="F653" s="363" t="s">
        <v>430</v>
      </c>
      <c r="G653" s="135" t="str">
        <f>VLOOKUP(A653,Plano_V3!$A$26:$G$764,7,0)</f>
        <v>1. Concluído</v>
      </c>
      <c r="H653" s="135" t="s">
        <v>612</v>
      </c>
      <c r="I653" s="485"/>
      <c r="J653" s="142"/>
      <c r="K653" s="142"/>
      <c r="L653" s="142"/>
      <c r="M653" s="152" t="str">
        <f>IF(VLOOKUP(A628,'Aux - pivots1'!$A:$E,3,0)=0, "",VLOOKUP(A628,'Aux - pivots1'!$A:$E,3,0))</f>
        <v/>
      </c>
      <c r="N653" s="152" t="str">
        <f>IF(VLOOKUP(A628,'Aux - pivots1'!$A:$E,4,0)=0, "",VLOOKUP(A628,'Aux - pivots1'!$A:$E,4,0))</f>
        <v/>
      </c>
      <c r="O653" s="152" t="str">
        <f>IF(VLOOKUP(A628,'Aux - pivots1'!$A:$E,5,0)=0, "",VLOOKUP(A628,'Aux - pivots1'!$A:$E,5,0))</f>
        <v/>
      </c>
      <c r="P653" s="203"/>
      <c r="Q653" s="203"/>
      <c r="R653" s="203"/>
      <c r="S653" s="328"/>
      <c r="T653" s="328"/>
      <c r="U653" s="380" t="s">
        <v>2329</v>
      </c>
      <c r="V653" s="327"/>
    </row>
    <row r="654" spans="1:22" ht="16.399999999999999" hidden="1" customHeight="1">
      <c r="A654" s="29" t="str">
        <f t="shared" si="11"/>
        <v>lt003_entitygrp_ttl_dbt</v>
      </c>
      <c r="B654" s="141" t="s">
        <v>26</v>
      </c>
      <c r="C654" s="137" t="s">
        <v>26</v>
      </c>
      <c r="D654" s="133" t="s">
        <v>40</v>
      </c>
      <c r="E654" s="136" t="s">
        <v>335</v>
      </c>
      <c r="F654" s="363" t="s">
        <v>431</v>
      </c>
      <c r="G654" s="135" t="str">
        <f>VLOOKUP(A654,Plano_V3!$A$26:$G$764,7,0)</f>
        <v>1. Concluído</v>
      </c>
      <c r="H654" s="135" t="s">
        <v>612</v>
      </c>
      <c r="I654" s="485"/>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3"/>
      <c r="Q654" s="203"/>
      <c r="R654" s="203"/>
      <c r="S654" s="328"/>
      <c r="T654" s="328"/>
      <c r="U654" s="380" t="s">
        <v>2329</v>
      </c>
      <c r="V654" s="327"/>
    </row>
    <row r="655" spans="1:22" ht="16.399999999999999" hidden="1" customHeight="1">
      <c r="A655" s="29" t="str">
        <f t="shared" si="11"/>
        <v>lt003_entityttl_dbt</v>
      </c>
      <c r="B655" s="141" t="s">
        <v>26</v>
      </c>
      <c r="C655" s="137" t="s">
        <v>26</v>
      </c>
      <c r="D655" s="133" t="s">
        <v>40</v>
      </c>
      <c r="E655" s="136" t="s">
        <v>335</v>
      </c>
      <c r="F655" s="363" t="s">
        <v>432</v>
      </c>
      <c r="G655" s="135" t="str">
        <f>VLOOKUP(A655,Plano_V3!$A$26:$G$764,7,0)</f>
        <v>1. Concluído</v>
      </c>
      <c r="H655" s="135" t="s">
        <v>612</v>
      </c>
      <c r="I655" s="485"/>
      <c r="J655" s="142"/>
      <c r="K655" s="142"/>
      <c r="L655" s="142"/>
      <c r="M655" s="152" t="str">
        <f>IF(VLOOKUP(A629,'Aux - pivots1'!$A:$E,3,0)=0, "",VLOOKUP(A629,'Aux - pivots1'!$A:$E,3,0))</f>
        <v/>
      </c>
      <c r="N655" s="152" t="str">
        <f>IF(VLOOKUP(A629,'Aux - pivots1'!$A:$E,4,0)=0, "",VLOOKUP(A629,'Aux - pivots1'!$A:$E,4,0))</f>
        <v/>
      </c>
      <c r="O655" s="152" t="str">
        <f>IF(VLOOKUP(A629,'Aux - pivots1'!$A:$E,5,0)=0, "",VLOOKUP(A629,'Aux - pivots1'!$A:$E,5,0))</f>
        <v/>
      </c>
      <c r="P655" s="203"/>
      <c r="Q655" s="203"/>
      <c r="R655" s="203"/>
      <c r="S655" s="328"/>
      <c r="T655" s="328"/>
      <c r="U655" s="380" t="s">
        <v>2329</v>
      </c>
      <c r="V655" s="327"/>
    </row>
    <row r="656" spans="1:22" ht="16.399999999999999" hidden="1" customHeight="1">
      <c r="A656" s="29" t="str">
        <f t="shared" si="11"/>
        <v>lt003_entitycod_soc</v>
      </c>
      <c r="B656" s="141" t="s">
        <v>26</v>
      </c>
      <c r="C656" s="137" t="s">
        <v>26</v>
      </c>
      <c r="D656" s="133" t="s">
        <v>40</v>
      </c>
      <c r="E656" s="136" t="s">
        <v>335</v>
      </c>
      <c r="F656" s="363" t="s">
        <v>416</v>
      </c>
      <c r="G656" s="135" t="str">
        <f>VLOOKUP(A656,Plano_V3!$A$26:$G$764,7,0)</f>
        <v>1. Concluído</v>
      </c>
      <c r="H656" s="135" t="s">
        <v>612</v>
      </c>
      <c r="I656" s="485"/>
      <c r="J656" s="142"/>
      <c r="K656" s="142"/>
      <c r="L656" s="142"/>
      <c r="M656" s="152" t="str">
        <f>IF(VLOOKUP(A630,'Aux - pivots1'!$A:$E,3,0)=0, "",VLOOKUP(A630,'Aux - pivots1'!$A:$E,3,0))</f>
        <v/>
      </c>
      <c r="N656" s="152" t="str">
        <f>IF(VLOOKUP(A630,'Aux - pivots1'!$A:$E,4,0)=0, "",VLOOKUP(A630,'Aux - pivots1'!$A:$E,4,0))</f>
        <v/>
      </c>
      <c r="O656" s="152" t="str">
        <f>IF(VLOOKUP(A630,'Aux - pivots1'!$A:$E,5,0)=0, "",VLOOKUP(A630,'Aux - pivots1'!$A:$E,5,0))</f>
        <v/>
      </c>
      <c r="P656" s="203"/>
      <c r="Q656" s="203"/>
      <c r="R656" s="203"/>
      <c r="S656" s="328"/>
      <c r="T656" s="328"/>
      <c r="U656" s="380" t="s">
        <v>2329</v>
      </c>
      <c r="V656" s="327"/>
    </row>
    <row r="657" spans="1:22" ht="16.399999999999999" hidden="1" customHeight="1">
      <c r="A657" s="29" t="str">
        <f t="shared" si="11"/>
        <v>lt003_entityentty_nm</v>
      </c>
      <c r="B657" s="141" t="s">
        <v>26</v>
      </c>
      <c r="C657" s="137" t="s">
        <v>26</v>
      </c>
      <c r="D657" s="133" t="s">
        <v>40</v>
      </c>
      <c r="E657" s="136" t="s">
        <v>335</v>
      </c>
      <c r="F657" s="363" t="s">
        <v>2199</v>
      </c>
      <c r="G657" s="135" t="str">
        <f>VLOOKUP(A657,Plano_V3!$A$26:$G$764,7,0)</f>
        <v xml:space="preserve">6. Em implementação </v>
      </c>
      <c r="H657" s="135" t="s">
        <v>2328</v>
      </c>
      <c r="I657" s="485"/>
      <c r="J657" s="367" t="s">
        <v>2247</v>
      </c>
      <c r="K657" s="367" t="s">
        <v>2363</v>
      </c>
      <c r="L657" s="367"/>
      <c r="M657" s="152" t="str">
        <f>IF(VLOOKUP(A657,'Aux - pivots1'!$A:$E,3,0)=0, "",VLOOKUP(A657,'Aux - pivots1'!$A:$E,3,0))</f>
        <v/>
      </c>
      <c r="N657" s="152" t="str">
        <f>IF(VLOOKUP(A657,'Aux - pivots1'!$A:$E,4,0)=0, "",VLOOKUP(A657,'Aux - pivots1'!$A:$E,4,0))</f>
        <v/>
      </c>
      <c r="O657" s="152" t="str">
        <f>IF(VLOOKUP(A657,'Aux - pivots1'!$A:$E,5,0)=0, "",VLOOKUP(A657,'Aux - pivots1'!$A:$E,5,0))</f>
        <v/>
      </c>
      <c r="P657" s="203"/>
      <c r="Q657" s="203"/>
      <c r="R657" s="152" t="s">
        <v>2321</v>
      </c>
      <c r="S657" s="328" t="s">
        <v>2395</v>
      </c>
      <c r="T657" s="380" t="s">
        <v>2369</v>
      </c>
      <c r="U657" s="380" t="s">
        <v>2330</v>
      </c>
      <c r="V657" s="327" t="s">
        <v>1862</v>
      </c>
    </row>
    <row r="658" spans="1:22" ht="16.399999999999999" hidden="1" customHeight="1">
      <c r="A658" s="29" t="str">
        <f t="shared" si="11"/>
        <v>lt003_entityec_grp_id</v>
      </c>
      <c r="B658" s="141" t="s">
        <v>26</v>
      </c>
      <c r="C658" s="137" t="s">
        <v>26</v>
      </c>
      <c r="D658" s="133" t="s">
        <v>40</v>
      </c>
      <c r="E658" s="136" t="s">
        <v>335</v>
      </c>
      <c r="F658" s="363" t="s">
        <v>2200</v>
      </c>
      <c r="G658" s="135" t="str">
        <f>VLOOKUP(A658,Plano_V3!$A$26:$G$764,7,0)</f>
        <v xml:space="preserve">6. Em implementação </v>
      </c>
      <c r="H658" s="135" t="s">
        <v>28</v>
      </c>
      <c r="I658" s="485"/>
      <c r="J658" s="367" t="s">
        <v>2248</v>
      </c>
      <c r="K658" s="367" t="s">
        <v>2363</v>
      </c>
      <c r="L658" s="367"/>
      <c r="M658" s="152" t="str">
        <f>IF(VLOOKUP(A658,'Aux - pivots1'!$A:$E,3,0)=0, "",VLOOKUP(A658,'Aux - pivots1'!$A:$E,3,0))</f>
        <v/>
      </c>
      <c r="N658" s="152" t="str">
        <f>IF(VLOOKUP(A658,'Aux - pivots1'!$A:$E,4,0)=0, "",VLOOKUP(A658,'Aux - pivots1'!$A:$E,4,0))</f>
        <v/>
      </c>
      <c r="O658" s="152" t="str">
        <f>IF(VLOOKUP(A658,'Aux - pivots1'!$A:$E,5,0)=0, "",VLOOKUP(A658,'Aux - pivots1'!$A:$E,5,0))</f>
        <v/>
      </c>
      <c r="P658" s="203"/>
      <c r="Q658" s="203"/>
      <c r="R658" s="152" t="s">
        <v>2321</v>
      </c>
      <c r="S658" s="328" t="s">
        <v>2395</v>
      </c>
      <c r="T658" s="380" t="s">
        <v>2369</v>
      </c>
      <c r="U658" s="380" t="s">
        <v>2330</v>
      </c>
      <c r="V658" s="327" t="s">
        <v>1862</v>
      </c>
    </row>
    <row r="659" spans="1:22" ht="16.399999999999999" hidden="1" customHeight="1">
      <c r="A659" s="29" t="str">
        <f t="shared" si="11"/>
        <v>lt003_entityec_grp_nm</v>
      </c>
      <c r="B659" s="141" t="s">
        <v>26</v>
      </c>
      <c r="C659" s="137" t="s">
        <v>26</v>
      </c>
      <c r="D659" s="133" t="s">
        <v>40</v>
      </c>
      <c r="E659" s="136" t="s">
        <v>335</v>
      </c>
      <c r="F659" s="363" t="s">
        <v>2201</v>
      </c>
      <c r="G659" s="135" t="str">
        <f>VLOOKUP(A659,Plano_V3!$A$26:$G$764,7,0)</f>
        <v xml:space="preserve">6. Em implementação </v>
      </c>
      <c r="H659" s="135" t="s">
        <v>28</v>
      </c>
      <c r="I659" s="485"/>
      <c r="J659" s="367" t="s">
        <v>2248</v>
      </c>
      <c r="K659" s="367" t="s">
        <v>2363</v>
      </c>
      <c r="L659" s="367"/>
      <c r="M659" s="152" t="str">
        <f>IF(VLOOKUP(A659,'Aux - pivots1'!$A:$E,3,0)=0, "",VLOOKUP(A659,'Aux - pivots1'!$A:$E,3,0))</f>
        <v/>
      </c>
      <c r="N659" s="152" t="str">
        <f>IF(VLOOKUP(A659,'Aux - pivots1'!$A:$E,4,0)=0, "",VLOOKUP(A659,'Aux - pivots1'!$A:$E,4,0))</f>
        <v/>
      </c>
      <c r="O659" s="152" t="str">
        <f>IF(VLOOKUP(A659,'Aux - pivots1'!$A:$E,5,0)=0, "",VLOOKUP(A659,'Aux - pivots1'!$A:$E,5,0))</f>
        <v/>
      </c>
      <c r="P659" s="203"/>
      <c r="Q659" s="203"/>
      <c r="R659" s="152" t="s">
        <v>2321</v>
      </c>
      <c r="S659" s="328" t="s">
        <v>2395</v>
      </c>
      <c r="T659" s="380" t="s">
        <v>2369</v>
      </c>
      <c r="U659" s="380" t="s">
        <v>2330</v>
      </c>
      <c r="V659" s="327" t="s">
        <v>1862</v>
      </c>
    </row>
    <row r="660" spans="1:22" ht="16.399999999999999" hidden="1" customHeight="1">
      <c r="A660" s="29" t="str">
        <f t="shared" si="11"/>
        <v>lt003_entitygrp_ecnmc_actvty</v>
      </c>
      <c r="B660" s="141" t="s">
        <v>26</v>
      </c>
      <c r="C660" s="137" t="s">
        <v>26</v>
      </c>
      <c r="D660" s="133" t="s">
        <v>40</v>
      </c>
      <c r="E660" s="136" t="s">
        <v>335</v>
      </c>
      <c r="F660" s="363" t="s">
        <v>2202</v>
      </c>
      <c r="G660" s="135" t="str">
        <f>VLOOKUP(A660,Plano_V3!$A$26:$G$764,7,0)</f>
        <v xml:space="preserve">6. Em implementação </v>
      </c>
      <c r="H660" s="135" t="s">
        <v>28</v>
      </c>
      <c r="I660" s="485"/>
      <c r="J660" s="367" t="s">
        <v>2249</v>
      </c>
      <c r="K660" s="367" t="s">
        <v>2363</v>
      </c>
      <c r="L660" s="367"/>
      <c r="M660" s="152" t="str">
        <f>IF(VLOOKUP(A660,'Aux - pivots1'!$A:$E,3,0)=0, "",VLOOKUP(A660,'Aux - pivots1'!$A:$E,3,0))</f>
        <v/>
      </c>
      <c r="N660" s="152" t="str">
        <f>IF(VLOOKUP(A660,'Aux - pivots1'!$A:$E,4,0)=0, "",VLOOKUP(A660,'Aux - pivots1'!$A:$E,4,0))</f>
        <v/>
      </c>
      <c r="O660" s="152" t="str">
        <f>IF(VLOOKUP(A660,'Aux - pivots1'!$A:$E,5,0)=0, "",VLOOKUP(A660,'Aux - pivots1'!$A:$E,5,0))</f>
        <v/>
      </c>
      <c r="P660" s="203"/>
      <c r="Q660" s="203"/>
      <c r="R660" s="152" t="s">
        <v>2321</v>
      </c>
      <c r="S660" s="328" t="s">
        <v>2403</v>
      </c>
      <c r="T660" s="380" t="s">
        <v>2370</v>
      </c>
      <c r="U660" s="380" t="s">
        <v>2330</v>
      </c>
      <c r="V660" s="327" t="s">
        <v>1862</v>
      </c>
    </row>
    <row r="661" spans="1:22" ht="16.399999999999999" hidden="1" customHeight="1">
      <c r="A661" s="29" t="str">
        <f t="shared" si="11"/>
        <v>lt003_entitytxnmy_elgbl_capex_w</v>
      </c>
      <c r="B661" s="141" t="s">
        <v>26</v>
      </c>
      <c r="C661" s="137" t="s">
        <v>26</v>
      </c>
      <c r="D661" s="133" t="s">
        <v>40</v>
      </c>
      <c r="E661" s="136" t="s">
        <v>335</v>
      </c>
      <c r="F661" s="363" t="s">
        <v>2203</v>
      </c>
      <c r="G661" s="135" t="str">
        <f>VLOOKUP(A661,Plano_V3!$A$26:$G$764,7,0)</f>
        <v xml:space="preserve">6. Em implementação </v>
      </c>
      <c r="H661" s="135" t="s">
        <v>2328</v>
      </c>
      <c r="I661" s="485"/>
      <c r="J661" s="367" t="s">
        <v>2250</v>
      </c>
      <c r="K661" s="367" t="s">
        <v>2408</v>
      </c>
      <c r="L661" s="367"/>
      <c r="M661" s="152" t="str">
        <f>IF(VLOOKUP(A661,'Aux - pivots1'!$A:$E,3,0)=0, "",VLOOKUP(A661,'Aux - pivots1'!$A:$E,3,0))</f>
        <v/>
      </c>
      <c r="N661" s="152" t="str">
        <f>IF(VLOOKUP(A661,'Aux - pivots1'!$A:$E,4,0)=0, "",VLOOKUP(A661,'Aux - pivots1'!$A:$E,4,0))</f>
        <v/>
      </c>
      <c r="O661" s="152" t="str">
        <f>IF(VLOOKUP(A661,'Aux - pivots1'!$A:$E,5,0)=0, "",VLOOKUP(A661,'Aux - pivots1'!$A:$E,5,0))</f>
        <v/>
      </c>
      <c r="P661" s="203"/>
      <c r="Q661" s="203"/>
      <c r="R661" s="152" t="s">
        <v>2321</v>
      </c>
      <c r="S661" s="328" t="s">
        <v>2392</v>
      </c>
      <c r="T661" s="380" t="s">
        <v>2370</v>
      </c>
      <c r="U661" s="380" t="s">
        <v>2330</v>
      </c>
      <c r="V661" s="327" t="s">
        <v>1862</v>
      </c>
    </row>
    <row r="662" spans="1:22" ht="16.399999999999999" hidden="1" customHeight="1">
      <c r="A662" s="29" t="str">
        <f t="shared" si="11"/>
        <v>lt003_entitytxnmy_elgbl_trnvr_w</v>
      </c>
      <c r="B662" s="141" t="s">
        <v>26</v>
      </c>
      <c r="C662" s="137" t="s">
        <v>26</v>
      </c>
      <c r="D662" s="133" t="s">
        <v>40</v>
      </c>
      <c r="E662" s="136" t="s">
        <v>335</v>
      </c>
      <c r="F662" s="363" t="s">
        <v>2204</v>
      </c>
      <c r="G662" s="135" t="str">
        <f>VLOOKUP(A662,Plano_V3!$A$26:$G$764,7,0)</f>
        <v xml:space="preserve">6. Em implementação </v>
      </c>
      <c r="H662" s="135" t="s">
        <v>2328</v>
      </c>
      <c r="I662" s="485"/>
      <c r="J662" s="367" t="s">
        <v>2250</v>
      </c>
      <c r="K662" s="367" t="s">
        <v>2408</v>
      </c>
      <c r="L662" s="367"/>
      <c r="M662" s="152" t="str">
        <f>IF(VLOOKUP(A662,'Aux - pivots1'!$A:$E,3,0)=0, "",VLOOKUP(A662,'Aux - pivots1'!$A:$E,3,0))</f>
        <v/>
      </c>
      <c r="N662" s="152" t="str">
        <f>IF(VLOOKUP(A662,'Aux - pivots1'!$A:$E,4,0)=0, "",VLOOKUP(A662,'Aux - pivots1'!$A:$E,4,0))</f>
        <v/>
      </c>
      <c r="O662" s="152" t="str">
        <f>IF(VLOOKUP(A662,'Aux - pivots1'!$A:$E,5,0)=0, "",VLOOKUP(A662,'Aux - pivots1'!$A:$E,5,0))</f>
        <v/>
      </c>
      <c r="P662" s="203"/>
      <c r="Q662" s="203"/>
      <c r="R662" s="152" t="s">
        <v>2321</v>
      </c>
      <c r="S662" s="328" t="s">
        <v>2392</v>
      </c>
      <c r="T662" s="380" t="s">
        <v>2370</v>
      </c>
      <c r="U662" s="380" t="s">
        <v>2330</v>
      </c>
      <c r="V662" s="327" t="s">
        <v>1862</v>
      </c>
    </row>
    <row r="663" spans="1:22" ht="16.399999999999999" hidden="1" customHeight="1">
      <c r="A663" s="29" t="str">
        <f t="shared" si="11"/>
        <v>lt003_entitytxnmy_elgbl_capex_p</v>
      </c>
      <c r="B663" s="141" t="s">
        <v>26</v>
      </c>
      <c r="C663" s="137" t="s">
        <v>26</v>
      </c>
      <c r="D663" s="133" t="s">
        <v>40</v>
      </c>
      <c r="E663" s="136" t="s">
        <v>335</v>
      </c>
      <c r="F663" s="363" t="s">
        <v>2205</v>
      </c>
      <c r="G663" s="135" t="str">
        <f>VLOOKUP(A663,Plano_V3!$A$26:$G$764,7,0)</f>
        <v xml:space="preserve">6. Em implementação </v>
      </c>
      <c r="H663" s="135" t="s">
        <v>2328</v>
      </c>
      <c r="I663" s="485"/>
      <c r="J663" s="367" t="s">
        <v>2250</v>
      </c>
      <c r="K663" s="367" t="s">
        <v>2408</v>
      </c>
      <c r="L663" s="367"/>
      <c r="M663" s="152" t="str">
        <f>IF(VLOOKUP(A663,'Aux - pivots1'!$A:$E,3,0)=0, "",VLOOKUP(A663,'Aux - pivots1'!$A:$E,3,0))</f>
        <v/>
      </c>
      <c r="N663" s="152" t="str">
        <f>IF(VLOOKUP(A663,'Aux - pivots1'!$A:$E,4,0)=0, "",VLOOKUP(A663,'Aux - pivots1'!$A:$E,4,0))</f>
        <v/>
      </c>
      <c r="O663" s="152" t="str">
        <f>IF(VLOOKUP(A663,'Aux - pivots1'!$A:$E,5,0)=0, "",VLOOKUP(A663,'Aux - pivots1'!$A:$E,5,0))</f>
        <v/>
      </c>
      <c r="P663" s="203"/>
      <c r="Q663" s="203"/>
      <c r="R663" s="152" t="s">
        <v>2321</v>
      </c>
      <c r="S663" s="328" t="s">
        <v>2392</v>
      </c>
      <c r="T663" s="380" t="s">
        <v>2370</v>
      </c>
      <c r="U663" s="380" t="s">
        <v>2330</v>
      </c>
      <c r="V663" s="327" t="s">
        <v>1862</v>
      </c>
    </row>
    <row r="664" spans="1:22" ht="16.399999999999999" hidden="1" customHeight="1">
      <c r="A664" s="29" t="str">
        <f t="shared" si="11"/>
        <v>lt003_entitytxnmy_elgbl_trnvr_p</v>
      </c>
      <c r="B664" s="141" t="s">
        <v>26</v>
      </c>
      <c r="C664" s="137" t="s">
        <v>26</v>
      </c>
      <c r="D664" s="133" t="s">
        <v>40</v>
      </c>
      <c r="E664" s="136" t="s">
        <v>335</v>
      </c>
      <c r="F664" s="363" t="s">
        <v>2206</v>
      </c>
      <c r="G664" s="135" t="str">
        <f>VLOOKUP(A664,Plano_V3!$A$26:$G$764,7,0)</f>
        <v xml:space="preserve">6. Em implementação </v>
      </c>
      <c r="H664" s="135" t="s">
        <v>2328</v>
      </c>
      <c r="I664" s="485"/>
      <c r="J664" s="367" t="s">
        <v>2250</v>
      </c>
      <c r="K664" s="367" t="s">
        <v>2408</v>
      </c>
      <c r="L664" s="367"/>
      <c r="M664" s="152" t="str">
        <f>IF(VLOOKUP(A664,'Aux - pivots1'!$A:$E,3,0)=0, "",VLOOKUP(A664,'Aux - pivots1'!$A:$E,3,0))</f>
        <v/>
      </c>
      <c r="N664" s="152" t="str">
        <f>IF(VLOOKUP(A664,'Aux - pivots1'!$A:$E,4,0)=0, "",VLOOKUP(A664,'Aux - pivots1'!$A:$E,4,0))</f>
        <v/>
      </c>
      <c r="O664" s="152" t="str">
        <f>IF(VLOOKUP(A664,'Aux - pivots1'!$A:$E,5,0)=0, "",VLOOKUP(A664,'Aux - pivots1'!$A:$E,5,0))</f>
        <v/>
      </c>
      <c r="P664" s="203"/>
      <c r="Q664" s="203"/>
      <c r="R664" s="152" t="s">
        <v>2321</v>
      </c>
      <c r="S664" s="328" t="s">
        <v>2392</v>
      </c>
      <c r="T664" s="380" t="s">
        <v>2370</v>
      </c>
      <c r="U664" s="380" t="s">
        <v>2330</v>
      </c>
      <c r="V664" s="327" t="s">
        <v>1862</v>
      </c>
    </row>
    <row r="665" spans="1:22" ht="16.399999999999999" hidden="1" customHeight="1">
      <c r="A665" s="29" t="str">
        <f t="shared" si="11"/>
        <v>lt003_entitytxnmy_elgbl_capex_b</v>
      </c>
      <c r="B665" s="141" t="s">
        <v>26</v>
      </c>
      <c r="C665" s="137" t="s">
        <v>26</v>
      </c>
      <c r="D665" s="133" t="s">
        <v>40</v>
      </c>
      <c r="E665" s="136" t="s">
        <v>335</v>
      </c>
      <c r="F665" s="363" t="s">
        <v>2207</v>
      </c>
      <c r="G665" s="135" t="str">
        <f>VLOOKUP(A665,Plano_V3!$A$26:$G$764,7,0)</f>
        <v xml:space="preserve">6. Em implementação </v>
      </c>
      <c r="H665" s="135" t="s">
        <v>2328</v>
      </c>
      <c r="I665" s="485"/>
      <c r="J665" s="367" t="s">
        <v>2250</v>
      </c>
      <c r="K665" s="367" t="s">
        <v>2408</v>
      </c>
      <c r="L665" s="367"/>
      <c r="M665" s="152" t="str">
        <f>IF(VLOOKUP(A665,'Aux - pivots1'!$A:$E,3,0)=0, "",VLOOKUP(A665,'Aux - pivots1'!$A:$E,3,0))</f>
        <v/>
      </c>
      <c r="N665" s="152" t="str">
        <f>IF(VLOOKUP(A665,'Aux - pivots1'!$A:$E,4,0)=0, "",VLOOKUP(A665,'Aux - pivots1'!$A:$E,4,0))</f>
        <v/>
      </c>
      <c r="O665" s="152" t="str">
        <f>IF(VLOOKUP(A665,'Aux - pivots1'!$A:$E,5,0)=0, "",VLOOKUP(A665,'Aux - pivots1'!$A:$E,5,0))</f>
        <v/>
      </c>
      <c r="P665" s="203"/>
      <c r="Q665" s="203"/>
      <c r="R665" s="152" t="s">
        <v>2321</v>
      </c>
      <c r="S665" s="328" t="s">
        <v>2392</v>
      </c>
      <c r="T665" s="380" t="s">
        <v>2370</v>
      </c>
      <c r="U665" s="380" t="s">
        <v>2330</v>
      </c>
      <c r="V665" s="327" t="s">
        <v>1862</v>
      </c>
    </row>
    <row r="666" spans="1:22" ht="16.399999999999999" hidden="1" customHeight="1">
      <c r="A666" s="29" t="str">
        <f t="shared" si="11"/>
        <v>lt003_entitytxnmy_elgbl_trnvr_b</v>
      </c>
      <c r="B666" s="141" t="s">
        <v>26</v>
      </c>
      <c r="C666" s="137" t="s">
        <v>26</v>
      </c>
      <c r="D666" s="133" t="s">
        <v>40</v>
      </c>
      <c r="E666" s="136" t="s">
        <v>335</v>
      </c>
      <c r="F666" s="363" t="s">
        <v>2208</v>
      </c>
      <c r="G666" s="135" t="str">
        <f>VLOOKUP(A666,Plano_V3!$A$26:$G$764,7,0)</f>
        <v xml:space="preserve">6. Em implementação </v>
      </c>
      <c r="H666" s="135" t="s">
        <v>2328</v>
      </c>
      <c r="I666" s="485"/>
      <c r="J666" s="367" t="s">
        <v>2250</v>
      </c>
      <c r="K666" s="367" t="s">
        <v>2408</v>
      </c>
      <c r="L666" s="367"/>
      <c r="M666" s="152" t="str">
        <f>IF(VLOOKUP(A666,'Aux - pivots1'!$A:$E,3,0)=0, "",VLOOKUP(A666,'Aux - pivots1'!$A:$E,3,0))</f>
        <v/>
      </c>
      <c r="N666" s="152" t="str">
        <f>IF(VLOOKUP(A666,'Aux - pivots1'!$A:$E,4,0)=0, "",VLOOKUP(A666,'Aux - pivots1'!$A:$E,4,0))</f>
        <v/>
      </c>
      <c r="O666" s="152" t="str">
        <f>IF(VLOOKUP(A666,'Aux - pivots1'!$A:$E,5,0)=0, "",VLOOKUP(A666,'Aux - pivots1'!$A:$E,5,0))</f>
        <v/>
      </c>
      <c r="P666" s="203"/>
      <c r="Q666" s="203"/>
      <c r="R666" s="152" t="s">
        <v>2321</v>
      </c>
      <c r="S666" s="328" t="s">
        <v>2392</v>
      </c>
      <c r="T666" s="380" t="s">
        <v>2370</v>
      </c>
      <c r="U666" s="380" t="s">
        <v>2330</v>
      </c>
      <c r="V666" s="327" t="s">
        <v>1862</v>
      </c>
    </row>
    <row r="667" spans="1:22" ht="16.399999999999999" hidden="1" customHeight="1">
      <c r="A667" s="29" t="str">
        <f t="shared" si="11"/>
        <v>lt003_entitytxnmy_elgbl_capex_ce</v>
      </c>
      <c r="B667" s="141" t="s">
        <v>26</v>
      </c>
      <c r="C667" s="137" t="s">
        <v>26</v>
      </c>
      <c r="D667" s="133" t="s">
        <v>40</v>
      </c>
      <c r="E667" s="136" t="s">
        <v>335</v>
      </c>
      <c r="F667" s="363" t="s">
        <v>2209</v>
      </c>
      <c r="G667" s="135" t="str">
        <f>VLOOKUP(A667,Plano_V3!$A$26:$G$764,7,0)</f>
        <v xml:space="preserve">6. Em implementação </v>
      </c>
      <c r="H667" s="135" t="s">
        <v>2328</v>
      </c>
      <c r="I667" s="485"/>
      <c r="J667" s="367" t="s">
        <v>2250</v>
      </c>
      <c r="K667" s="367" t="s">
        <v>2408</v>
      </c>
      <c r="L667" s="367"/>
      <c r="M667" s="152" t="str">
        <f>IF(VLOOKUP(A667,'Aux - pivots1'!$A:$E,3,0)=0, "",VLOOKUP(A667,'Aux - pivots1'!$A:$E,3,0))</f>
        <v/>
      </c>
      <c r="N667" s="152" t="str">
        <f>IF(VLOOKUP(A667,'Aux - pivots1'!$A:$E,4,0)=0, "",VLOOKUP(A667,'Aux - pivots1'!$A:$E,4,0))</f>
        <v/>
      </c>
      <c r="O667" s="152" t="str">
        <f>IF(VLOOKUP(A667,'Aux - pivots1'!$A:$E,5,0)=0, "",VLOOKUP(A667,'Aux - pivots1'!$A:$E,5,0))</f>
        <v/>
      </c>
      <c r="P667" s="203"/>
      <c r="Q667" s="203"/>
      <c r="R667" s="152" t="s">
        <v>2321</v>
      </c>
      <c r="S667" s="328" t="s">
        <v>2392</v>
      </c>
      <c r="T667" s="380" t="s">
        <v>2370</v>
      </c>
      <c r="U667" s="380" t="s">
        <v>2330</v>
      </c>
      <c r="V667" s="327" t="s">
        <v>1862</v>
      </c>
    </row>
    <row r="668" spans="1:22" ht="16.399999999999999" hidden="1" customHeight="1">
      <c r="A668" s="29" t="str">
        <f t="shared" si="11"/>
        <v>lt003_entitytxnmy_elgbl_trnvr_ce</v>
      </c>
      <c r="B668" s="141" t="s">
        <v>26</v>
      </c>
      <c r="C668" s="137" t="s">
        <v>26</v>
      </c>
      <c r="D668" s="133" t="s">
        <v>40</v>
      </c>
      <c r="E668" s="136" t="s">
        <v>335</v>
      </c>
      <c r="F668" s="363" t="s">
        <v>2210</v>
      </c>
      <c r="G668" s="135" t="str">
        <f>VLOOKUP(A668,Plano_V3!$A$26:$G$764,7,0)</f>
        <v xml:space="preserve">6. Em implementação </v>
      </c>
      <c r="H668" s="135" t="s">
        <v>2328</v>
      </c>
      <c r="I668" s="485"/>
      <c r="J668" s="367" t="s">
        <v>2250</v>
      </c>
      <c r="K668" s="367" t="s">
        <v>2408</v>
      </c>
      <c r="L668" s="367"/>
      <c r="M668" s="152" t="str">
        <f>IF(VLOOKUP(A668,'Aux - pivots1'!$A:$E,3,0)=0, "",VLOOKUP(A668,'Aux - pivots1'!$A:$E,3,0))</f>
        <v/>
      </c>
      <c r="N668" s="152" t="str">
        <f>IF(VLOOKUP(A668,'Aux - pivots1'!$A:$E,4,0)=0, "",VLOOKUP(A668,'Aux - pivots1'!$A:$E,4,0))</f>
        <v/>
      </c>
      <c r="O668" s="152" t="str">
        <f>IF(VLOOKUP(A668,'Aux - pivots1'!$A:$E,5,0)=0, "",VLOOKUP(A668,'Aux - pivots1'!$A:$E,5,0))</f>
        <v/>
      </c>
      <c r="P668" s="203"/>
      <c r="Q668" s="203"/>
      <c r="R668" s="152" t="s">
        <v>2321</v>
      </c>
      <c r="S668" s="328" t="s">
        <v>2392</v>
      </c>
      <c r="T668" s="380" t="s">
        <v>2370</v>
      </c>
      <c r="U668" s="380" t="s">
        <v>2330</v>
      </c>
      <c r="V668" s="327" t="s">
        <v>1862</v>
      </c>
    </row>
    <row r="669" spans="1:22" ht="16.399999999999999" hidden="1" customHeight="1">
      <c r="A669" s="29" t="str">
        <f t="shared" si="11"/>
        <v>lt003_entitypure_capex_p</v>
      </c>
      <c r="B669" s="141" t="s">
        <v>26</v>
      </c>
      <c r="C669" s="137" t="s">
        <v>26</v>
      </c>
      <c r="D669" s="133" t="s">
        <v>40</v>
      </c>
      <c r="E669" s="136" t="s">
        <v>335</v>
      </c>
      <c r="F669" s="363" t="s">
        <v>2211</v>
      </c>
      <c r="G669" s="135" t="str">
        <f>VLOOKUP(A669,Plano_V3!$A$26:$G$764,7,0)</f>
        <v xml:space="preserve">6. Em implementação </v>
      </c>
      <c r="H669" s="135" t="s">
        <v>2328</v>
      </c>
      <c r="I669" s="485"/>
      <c r="J669" s="367" t="s">
        <v>2250</v>
      </c>
      <c r="K669" s="367" t="s">
        <v>2408</v>
      </c>
      <c r="L669" s="367"/>
      <c r="M669" s="152" t="str">
        <f>IF(VLOOKUP(A669,'Aux - pivots1'!$A:$E,3,0)=0, "",VLOOKUP(A669,'Aux - pivots1'!$A:$E,3,0))</f>
        <v/>
      </c>
      <c r="N669" s="152" t="str">
        <f>IF(VLOOKUP(A669,'Aux - pivots1'!$A:$E,4,0)=0, "",VLOOKUP(A669,'Aux - pivots1'!$A:$E,4,0))</f>
        <v/>
      </c>
      <c r="O669" s="152" t="str">
        <f>IF(VLOOKUP(A669,'Aux - pivots1'!$A:$E,5,0)=0, "",VLOOKUP(A669,'Aux - pivots1'!$A:$E,5,0))</f>
        <v/>
      </c>
      <c r="P669" s="203"/>
      <c r="Q669" s="203"/>
      <c r="R669" s="152" t="s">
        <v>2321</v>
      </c>
      <c r="S669" s="328" t="s">
        <v>2392</v>
      </c>
      <c r="T669" s="380" t="s">
        <v>2370</v>
      </c>
      <c r="U669" s="380" t="s">
        <v>2330</v>
      </c>
      <c r="V669" s="327" t="s">
        <v>1862</v>
      </c>
    </row>
    <row r="670" spans="1:22" ht="16.399999999999999" hidden="1" customHeight="1">
      <c r="A670" s="29" t="str">
        <f t="shared" si="11"/>
        <v>lt003_entitypure_trnvr_p</v>
      </c>
      <c r="B670" s="141" t="s">
        <v>26</v>
      </c>
      <c r="C670" s="137" t="s">
        <v>26</v>
      </c>
      <c r="D670" s="133" t="s">
        <v>40</v>
      </c>
      <c r="E670" s="136" t="s">
        <v>335</v>
      </c>
      <c r="F670" s="363" t="s">
        <v>2212</v>
      </c>
      <c r="G670" s="135" t="str">
        <f>VLOOKUP(A670,Plano_V3!$A$26:$G$764,7,0)</f>
        <v xml:space="preserve">6. Em implementação </v>
      </c>
      <c r="H670" s="135" t="s">
        <v>2328</v>
      </c>
      <c r="I670" s="485"/>
      <c r="J670" s="367" t="s">
        <v>2250</v>
      </c>
      <c r="K670" s="367" t="s">
        <v>2408</v>
      </c>
      <c r="L670" s="367"/>
      <c r="M670" s="152" t="str">
        <f>IF(VLOOKUP(A670,'Aux - pivots1'!$A:$E,3,0)=0, "",VLOOKUP(A670,'Aux - pivots1'!$A:$E,3,0))</f>
        <v/>
      </c>
      <c r="N670" s="152" t="str">
        <f>IF(VLOOKUP(A670,'Aux - pivots1'!$A:$E,4,0)=0, "",VLOOKUP(A670,'Aux - pivots1'!$A:$E,4,0))</f>
        <v/>
      </c>
      <c r="O670" s="152" t="str">
        <f>IF(VLOOKUP(A670,'Aux - pivots1'!$A:$E,5,0)=0, "",VLOOKUP(A670,'Aux - pivots1'!$A:$E,5,0))</f>
        <v/>
      </c>
      <c r="P670" s="203"/>
      <c r="Q670" s="203"/>
      <c r="R670" s="152" t="s">
        <v>2321</v>
      </c>
      <c r="S670" s="328" t="s">
        <v>2392</v>
      </c>
      <c r="T670" s="380" t="s">
        <v>2370</v>
      </c>
      <c r="U670" s="380" t="s">
        <v>2330</v>
      </c>
      <c r="V670" s="327" t="s">
        <v>1862</v>
      </c>
    </row>
    <row r="671" spans="1:22" ht="16.399999999999999" hidden="1" customHeight="1">
      <c r="A671" s="29" t="str">
        <f t="shared" si="11"/>
        <v>lt003_entitypure_capex_b</v>
      </c>
      <c r="B671" s="141" t="s">
        <v>26</v>
      </c>
      <c r="C671" s="137" t="s">
        <v>26</v>
      </c>
      <c r="D671" s="133" t="s">
        <v>40</v>
      </c>
      <c r="E671" s="136" t="s">
        <v>335</v>
      </c>
      <c r="F671" s="363" t="s">
        <v>2213</v>
      </c>
      <c r="G671" s="135" t="str">
        <f>VLOOKUP(A671,Plano_V3!$A$26:$G$764,7,0)</f>
        <v xml:space="preserve">6. Em implementação </v>
      </c>
      <c r="H671" s="135" t="s">
        <v>2328</v>
      </c>
      <c r="I671" s="485"/>
      <c r="J671" s="367" t="s">
        <v>2250</v>
      </c>
      <c r="K671" s="367" t="s">
        <v>2408</v>
      </c>
      <c r="L671" s="367"/>
      <c r="M671" s="152" t="str">
        <f>IF(VLOOKUP(A671,'Aux - pivots1'!$A:$E,3,0)=0, "",VLOOKUP(A671,'Aux - pivots1'!$A:$E,3,0))</f>
        <v/>
      </c>
      <c r="N671" s="152" t="str">
        <f>IF(VLOOKUP(A671,'Aux - pivots1'!$A:$E,4,0)=0, "",VLOOKUP(A671,'Aux - pivots1'!$A:$E,4,0))</f>
        <v/>
      </c>
      <c r="O671" s="152" t="str">
        <f>IF(VLOOKUP(A671,'Aux - pivots1'!$A:$E,5,0)=0, "",VLOOKUP(A671,'Aux - pivots1'!$A:$E,5,0))</f>
        <v/>
      </c>
      <c r="P671" s="203"/>
      <c r="Q671" s="203"/>
      <c r="R671" s="152" t="s">
        <v>2321</v>
      </c>
      <c r="S671" s="328" t="s">
        <v>2392</v>
      </c>
      <c r="T671" s="380" t="s">
        <v>2370</v>
      </c>
      <c r="U671" s="380" t="s">
        <v>2330</v>
      </c>
      <c r="V671" s="327" t="s">
        <v>1862</v>
      </c>
    </row>
    <row r="672" spans="1:22" ht="16.399999999999999" hidden="1" customHeight="1">
      <c r="A672" s="29" t="str">
        <f t="shared" si="11"/>
        <v>lt003_entitypure_trnvr_b</v>
      </c>
      <c r="B672" s="141" t="s">
        <v>26</v>
      </c>
      <c r="C672" s="137" t="s">
        <v>26</v>
      </c>
      <c r="D672" s="133" t="s">
        <v>40</v>
      </c>
      <c r="E672" s="136" t="s">
        <v>335</v>
      </c>
      <c r="F672" s="363" t="s">
        <v>2214</v>
      </c>
      <c r="G672" s="135" t="str">
        <f>VLOOKUP(A672,Plano_V3!$A$26:$G$764,7,0)</f>
        <v xml:space="preserve">6. Em implementação </v>
      </c>
      <c r="H672" s="135" t="s">
        <v>2328</v>
      </c>
      <c r="I672" s="485"/>
      <c r="J672" s="367" t="s">
        <v>2250</v>
      </c>
      <c r="K672" s="367" t="s">
        <v>2408</v>
      </c>
      <c r="L672" s="367"/>
      <c r="M672" s="152" t="str">
        <f>IF(VLOOKUP(A672,'Aux - pivots1'!$A:$E,3,0)=0, "",VLOOKUP(A672,'Aux - pivots1'!$A:$E,3,0))</f>
        <v/>
      </c>
      <c r="N672" s="152" t="str">
        <f>IF(VLOOKUP(A672,'Aux - pivots1'!$A:$E,4,0)=0, "",VLOOKUP(A672,'Aux - pivots1'!$A:$E,4,0))</f>
        <v/>
      </c>
      <c r="O672" s="152" t="str">
        <f>IF(VLOOKUP(A672,'Aux - pivots1'!$A:$E,5,0)=0, "",VLOOKUP(A672,'Aux - pivots1'!$A:$E,5,0))</f>
        <v/>
      </c>
      <c r="P672" s="203"/>
      <c r="Q672" s="203"/>
      <c r="R672" s="152" t="s">
        <v>2321</v>
      </c>
      <c r="S672" s="328" t="s">
        <v>2392</v>
      </c>
      <c r="T672" s="380" t="s">
        <v>2370</v>
      </c>
      <c r="U672" s="380" t="s">
        <v>2330</v>
      </c>
      <c r="V672" s="327" t="s">
        <v>1862</v>
      </c>
    </row>
    <row r="673" spans="1:22" ht="16.399999999999999" hidden="1" customHeight="1">
      <c r="A673" s="29" t="str">
        <f t="shared" si="11"/>
        <v>lt003_entitypure_capex_w</v>
      </c>
      <c r="B673" s="141" t="s">
        <v>26</v>
      </c>
      <c r="C673" s="137" t="s">
        <v>26</v>
      </c>
      <c r="D673" s="133" t="s">
        <v>40</v>
      </c>
      <c r="E673" s="136" t="s">
        <v>335</v>
      </c>
      <c r="F673" s="363" t="s">
        <v>2215</v>
      </c>
      <c r="G673" s="135" t="str">
        <f>VLOOKUP(A673,Plano_V3!$A$26:$G$764,7,0)</f>
        <v xml:space="preserve">6. Em implementação </v>
      </c>
      <c r="H673" s="135" t="s">
        <v>2328</v>
      </c>
      <c r="I673" s="485"/>
      <c r="J673" s="367" t="s">
        <v>2250</v>
      </c>
      <c r="K673" s="367" t="s">
        <v>2408</v>
      </c>
      <c r="L673" s="367"/>
      <c r="M673" s="152" t="str">
        <f>IF(VLOOKUP(A673,'Aux - pivots1'!$A:$E,3,0)=0, "",VLOOKUP(A673,'Aux - pivots1'!$A:$E,3,0))</f>
        <v/>
      </c>
      <c r="N673" s="152" t="str">
        <f>IF(VLOOKUP(A673,'Aux - pivots1'!$A:$E,4,0)=0, "",VLOOKUP(A673,'Aux - pivots1'!$A:$E,4,0))</f>
        <v/>
      </c>
      <c r="O673" s="152" t="str">
        <f>IF(VLOOKUP(A673,'Aux - pivots1'!$A:$E,5,0)=0, "",VLOOKUP(A673,'Aux - pivots1'!$A:$E,5,0))</f>
        <v/>
      </c>
      <c r="P673" s="203"/>
      <c r="Q673" s="203"/>
      <c r="R673" s="152" t="s">
        <v>2321</v>
      </c>
      <c r="S673" s="328" t="s">
        <v>2392</v>
      </c>
      <c r="T673" s="380" t="s">
        <v>2370</v>
      </c>
      <c r="U673" s="380" t="s">
        <v>2330</v>
      </c>
      <c r="V673" s="327" t="s">
        <v>1862</v>
      </c>
    </row>
    <row r="674" spans="1:22" ht="16.399999999999999" hidden="1" customHeight="1">
      <c r="A674" s="29" t="str">
        <f t="shared" si="11"/>
        <v>lt003_entitypure_trnvr_w</v>
      </c>
      <c r="B674" s="141" t="s">
        <v>26</v>
      </c>
      <c r="C674" s="137" t="s">
        <v>26</v>
      </c>
      <c r="D674" s="133" t="s">
        <v>40</v>
      </c>
      <c r="E674" s="136" t="s">
        <v>335</v>
      </c>
      <c r="F674" s="363" t="s">
        <v>2216</v>
      </c>
      <c r="G674" s="135" t="str">
        <f>VLOOKUP(A674,Plano_V3!$A$26:$G$764,7,0)</f>
        <v xml:space="preserve">6. Em implementação </v>
      </c>
      <c r="H674" s="135" t="s">
        <v>2328</v>
      </c>
      <c r="I674" s="485"/>
      <c r="J674" s="367" t="s">
        <v>2250</v>
      </c>
      <c r="K674" s="367" t="s">
        <v>2408</v>
      </c>
      <c r="L674" s="367"/>
      <c r="M674" s="152" t="str">
        <f>IF(VLOOKUP(A674,'Aux - pivots1'!$A:$E,3,0)=0, "",VLOOKUP(A674,'Aux - pivots1'!$A:$E,3,0))</f>
        <v/>
      </c>
      <c r="N674" s="152" t="str">
        <f>IF(VLOOKUP(A674,'Aux - pivots1'!$A:$E,4,0)=0, "",VLOOKUP(A674,'Aux - pivots1'!$A:$E,4,0))</f>
        <v/>
      </c>
      <c r="O674" s="152" t="str">
        <f>IF(VLOOKUP(A674,'Aux - pivots1'!$A:$E,5,0)=0, "",VLOOKUP(A674,'Aux - pivots1'!$A:$E,5,0))</f>
        <v/>
      </c>
      <c r="P674" s="203"/>
      <c r="Q674" s="203"/>
      <c r="R674" s="152" t="s">
        <v>2321</v>
      </c>
      <c r="S674" s="328" t="s">
        <v>2392</v>
      </c>
      <c r="T674" s="380" t="s">
        <v>2370</v>
      </c>
      <c r="U674" s="380" t="s">
        <v>2330</v>
      </c>
      <c r="V674" s="327" t="s">
        <v>1862</v>
      </c>
    </row>
    <row r="675" spans="1:22" ht="16.399999999999999" hidden="1" customHeight="1">
      <c r="A675" s="29" t="str">
        <f t="shared" si="11"/>
        <v>lt003_entitypure_capex_ce</v>
      </c>
      <c r="B675" s="141" t="s">
        <v>26</v>
      </c>
      <c r="C675" s="137" t="s">
        <v>26</v>
      </c>
      <c r="D675" s="133" t="s">
        <v>40</v>
      </c>
      <c r="E675" s="136" t="s">
        <v>335</v>
      </c>
      <c r="F675" s="363" t="s">
        <v>2217</v>
      </c>
      <c r="G675" s="135" t="str">
        <f>VLOOKUP(A675,Plano_V3!$A$26:$G$764,7,0)</f>
        <v xml:space="preserve">6. Em implementação </v>
      </c>
      <c r="H675" s="135" t="s">
        <v>2328</v>
      </c>
      <c r="I675" s="485"/>
      <c r="J675" s="367" t="s">
        <v>2250</v>
      </c>
      <c r="K675" s="367" t="s">
        <v>2408</v>
      </c>
      <c r="L675" s="367"/>
      <c r="M675" s="152" t="str">
        <f>IF(VLOOKUP(A675,'Aux - pivots1'!$A:$E,3,0)=0, "",VLOOKUP(A675,'Aux - pivots1'!$A:$E,3,0))</f>
        <v/>
      </c>
      <c r="N675" s="152" t="str">
        <f>IF(VLOOKUP(A675,'Aux - pivots1'!$A:$E,4,0)=0, "",VLOOKUP(A675,'Aux - pivots1'!$A:$E,4,0))</f>
        <v/>
      </c>
      <c r="O675" s="152" t="str">
        <f>IF(VLOOKUP(A675,'Aux - pivots1'!$A:$E,5,0)=0, "",VLOOKUP(A675,'Aux - pivots1'!$A:$E,5,0))</f>
        <v/>
      </c>
      <c r="P675" s="203"/>
      <c r="Q675" s="203"/>
      <c r="R675" s="152" t="s">
        <v>2321</v>
      </c>
      <c r="S675" s="328" t="s">
        <v>2392</v>
      </c>
      <c r="T675" s="380" t="s">
        <v>2370</v>
      </c>
      <c r="U675" s="380" t="s">
        <v>2330</v>
      </c>
      <c r="V675" s="327" t="s">
        <v>1862</v>
      </c>
    </row>
    <row r="676" spans="1:22" ht="16.399999999999999" hidden="1" customHeight="1">
      <c r="A676" s="29" t="str">
        <f t="shared" si="11"/>
        <v>lt003_entitypure_trnvr_ce</v>
      </c>
      <c r="B676" s="141" t="s">
        <v>26</v>
      </c>
      <c r="C676" s="137" t="s">
        <v>26</v>
      </c>
      <c r="D676" s="133" t="s">
        <v>40</v>
      </c>
      <c r="E676" s="136" t="s">
        <v>335</v>
      </c>
      <c r="F676" s="363" t="s">
        <v>2218</v>
      </c>
      <c r="G676" s="135" t="str">
        <f>VLOOKUP(A676,Plano_V3!$A$26:$G$764,7,0)</f>
        <v xml:space="preserve">6. Em implementação </v>
      </c>
      <c r="H676" s="135" t="s">
        <v>2328</v>
      </c>
      <c r="I676" s="485"/>
      <c r="J676" s="367" t="s">
        <v>2250</v>
      </c>
      <c r="K676" s="367" t="s">
        <v>2408</v>
      </c>
      <c r="L676" s="367"/>
      <c r="M676" s="152" t="str">
        <f>IF(VLOOKUP(A676,'Aux - pivots1'!$A:$E,3,0)=0, "",VLOOKUP(A676,'Aux - pivots1'!$A:$E,3,0))</f>
        <v/>
      </c>
      <c r="N676" s="152" t="str">
        <f>IF(VLOOKUP(A676,'Aux - pivots1'!$A:$E,4,0)=0, "",VLOOKUP(A676,'Aux - pivots1'!$A:$E,4,0))</f>
        <v/>
      </c>
      <c r="O676" s="152" t="str">
        <f>IF(VLOOKUP(A676,'Aux - pivots1'!$A:$E,5,0)=0, "",VLOOKUP(A676,'Aux - pivots1'!$A:$E,5,0))</f>
        <v/>
      </c>
      <c r="P676" s="203"/>
      <c r="Q676" s="203"/>
      <c r="R676" s="152" t="s">
        <v>2321</v>
      </c>
      <c r="S676" s="328" t="s">
        <v>2392</v>
      </c>
      <c r="T676" s="380" t="s">
        <v>2370</v>
      </c>
      <c r="U676" s="380" t="s">
        <v>2330</v>
      </c>
      <c r="V676" s="327" t="s">
        <v>1862</v>
      </c>
    </row>
    <row r="677" spans="1:22" ht="16.399999999999999" hidden="1" customHeight="1">
      <c r="A677" s="29" t="str">
        <f t="shared" si="11"/>
        <v>lt003_entityenblng_capex_w</v>
      </c>
      <c r="B677" s="141" t="s">
        <v>26</v>
      </c>
      <c r="C677" s="137" t="s">
        <v>26</v>
      </c>
      <c r="D677" s="133" t="s">
        <v>40</v>
      </c>
      <c r="E677" s="136" t="s">
        <v>335</v>
      </c>
      <c r="F677" s="363" t="s">
        <v>2219</v>
      </c>
      <c r="G677" s="135" t="str">
        <f>VLOOKUP(A677,Plano_V3!$A$26:$G$764,7,0)</f>
        <v xml:space="preserve">6. Em implementação </v>
      </c>
      <c r="H677" s="135" t="s">
        <v>2328</v>
      </c>
      <c r="I677" s="485"/>
      <c r="J677" s="367" t="s">
        <v>2250</v>
      </c>
      <c r="K677" s="367" t="s">
        <v>2408</v>
      </c>
      <c r="L677" s="367"/>
      <c r="M677" s="152" t="str">
        <f>IF(VLOOKUP(A677,'Aux - pivots1'!$A:$E,3,0)=0, "",VLOOKUP(A677,'Aux - pivots1'!$A:$E,3,0))</f>
        <v/>
      </c>
      <c r="N677" s="152" t="str">
        <f>IF(VLOOKUP(A677,'Aux - pivots1'!$A:$E,4,0)=0, "",VLOOKUP(A677,'Aux - pivots1'!$A:$E,4,0))</f>
        <v/>
      </c>
      <c r="O677" s="152" t="str">
        <f>IF(VLOOKUP(A677,'Aux - pivots1'!$A:$E,5,0)=0, "",VLOOKUP(A677,'Aux - pivots1'!$A:$E,5,0))</f>
        <v/>
      </c>
      <c r="P677" s="203"/>
      <c r="Q677" s="203"/>
      <c r="R677" s="152" t="s">
        <v>2321</v>
      </c>
      <c r="S677" s="328" t="s">
        <v>2392</v>
      </c>
      <c r="T677" s="380" t="s">
        <v>2370</v>
      </c>
      <c r="U677" s="380" t="s">
        <v>2330</v>
      </c>
      <c r="V677" s="327" t="s">
        <v>1862</v>
      </c>
    </row>
    <row r="678" spans="1:22" ht="16.399999999999999" hidden="1" customHeight="1">
      <c r="A678" s="29" t="str">
        <f t="shared" si="11"/>
        <v>lt003_entityenblng_trnvr_w</v>
      </c>
      <c r="B678" s="141" t="s">
        <v>26</v>
      </c>
      <c r="C678" s="137" t="s">
        <v>26</v>
      </c>
      <c r="D678" s="133" t="s">
        <v>40</v>
      </c>
      <c r="E678" s="136" t="s">
        <v>335</v>
      </c>
      <c r="F678" s="363" t="s">
        <v>2220</v>
      </c>
      <c r="G678" s="135" t="str">
        <f>VLOOKUP(A678,Plano_V3!$A$26:$G$764,7,0)</f>
        <v xml:space="preserve">6. Em implementação </v>
      </c>
      <c r="H678" s="135" t="s">
        <v>2328</v>
      </c>
      <c r="I678" s="485"/>
      <c r="J678" s="367" t="s">
        <v>2250</v>
      </c>
      <c r="K678" s="367" t="s">
        <v>2408</v>
      </c>
      <c r="L678" s="367"/>
      <c r="M678" s="152" t="str">
        <f>IF(VLOOKUP(A678,'Aux - pivots1'!$A:$E,3,0)=0, "",VLOOKUP(A678,'Aux - pivots1'!$A:$E,3,0))</f>
        <v/>
      </c>
      <c r="N678" s="152" t="str">
        <f>IF(VLOOKUP(A678,'Aux - pivots1'!$A:$E,4,0)=0, "",VLOOKUP(A678,'Aux - pivots1'!$A:$E,4,0))</f>
        <v/>
      </c>
      <c r="O678" s="152" t="str">
        <f>IF(VLOOKUP(A678,'Aux - pivots1'!$A:$E,5,0)=0, "",VLOOKUP(A678,'Aux - pivots1'!$A:$E,5,0))</f>
        <v/>
      </c>
      <c r="P678" s="203"/>
      <c r="Q678" s="203"/>
      <c r="R678" s="152" t="s">
        <v>2321</v>
      </c>
      <c r="S678" s="328" t="s">
        <v>2392</v>
      </c>
      <c r="T678" s="380" t="s">
        <v>2370</v>
      </c>
      <c r="U678" s="380" t="s">
        <v>2330</v>
      </c>
      <c r="V678" s="327" t="s">
        <v>1862</v>
      </c>
    </row>
    <row r="679" spans="1:22" ht="16.399999999999999" hidden="1" customHeight="1">
      <c r="A679" s="29" t="str">
        <f t="shared" si="11"/>
        <v>lt003_entityenblng_capex_ce</v>
      </c>
      <c r="B679" s="141" t="s">
        <v>26</v>
      </c>
      <c r="C679" s="137" t="s">
        <v>26</v>
      </c>
      <c r="D679" s="133" t="s">
        <v>40</v>
      </c>
      <c r="E679" s="136" t="s">
        <v>335</v>
      </c>
      <c r="F679" s="363" t="s">
        <v>2221</v>
      </c>
      <c r="G679" s="135" t="str">
        <f>VLOOKUP(A679,Plano_V3!$A$26:$G$764,7,0)</f>
        <v xml:space="preserve">6. Em implementação </v>
      </c>
      <c r="H679" s="135" t="s">
        <v>2328</v>
      </c>
      <c r="I679" s="485"/>
      <c r="J679" s="367" t="s">
        <v>2250</v>
      </c>
      <c r="K679" s="367" t="s">
        <v>2408</v>
      </c>
      <c r="L679" s="367"/>
      <c r="M679" s="152" t="str">
        <f>IF(VLOOKUP(A646,'Aux - pivots1'!$A:$E,3,0)=0, "",VLOOKUP(A646,'Aux - pivots1'!$A:$E,3,0))</f>
        <v/>
      </c>
      <c r="N679" s="152" t="str">
        <f>IF(VLOOKUP(A646,'Aux - pivots1'!$A:$E,4,0)=0, "",VLOOKUP(A646,'Aux - pivots1'!$A:$E,4,0))</f>
        <v/>
      </c>
      <c r="O679" s="152" t="str">
        <f>IF(VLOOKUP(A646,'Aux - pivots1'!$A:$E,5,0)=0, "",VLOOKUP(A646,'Aux - pivots1'!$A:$E,5,0))</f>
        <v/>
      </c>
      <c r="P679" s="203"/>
      <c r="Q679" s="203"/>
      <c r="R679" s="152" t="s">
        <v>2321</v>
      </c>
      <c r="S679" s="328" t="s">
        <v>2392</v>
      </c>
      <c r="T679" s="380" t="s">
        <v>2370</v>
      </c>
      <c r="U679" s="380" t="s">
        <v>2330</v>
      </c>
      <c r="V679" s="327" t="s">
        <v>1862</v>
      </c>
    </row>
    <row r="680" spans="1:22" ht="16.399999999999999" hidden="1" customHeight="1">
      <c r="A680" s="29" t="str">
        <f t="shared" si="11"/>
        <v>lt003_entityenblng_trnvr_ce</v>
      </c>
      <c r="B680" s="141" t="s">
        <v>26</v>
      </c>
      <c r="C680" s="137" t="s">
        <v>26</v>
      </c>
      <c r="D680" s="133" t="s">
        <v>40</v>
      </c>
      <c r="E680" s="136" t="s">
        <v>335</v>
      </c>
      <c r="F680" s="363" t="s">
        <v>2222</v>
      </c>
      <c r="G680" s="135" t="str">
        <f>VLOOKUP(A680,Plano_V3!$A$26:$G$764,7,0)</f>
        <v xml:space="preserve">6. Em implementação </v>
      </c>
      <c r="H680" s="135" t="s">
        <v>2328</v>
      </c>
      <c r="I680" s="485"/>
      <c r="J680" s="367" t="s">
        <v>2250</v>
      </c>
      <c r="K680" s="367" t="s">
        <v>2408</v>
      </c>
      <c r="L680" s="367"/>
      <c r="M680" s="152" t="str">
        <f>IF(VLOOKUP(A647,'Aux - pivots1'!$A:$E,3,0)=0, "",VLOOKUP(A647,'Aux - pivots1'!$A:$E,3,0))</f>
        <v/>
      </c>
      <c r="N680" s="152" t="str">
        <f>IF(VLOOKUP(A647,'Aux - pivots1'!$A:$E,4,0)=0, "",VLOOKUP(A647,'Aux - pivots1'!$A:$E,4,0))</f>
        <v/>
      </c>
      <c r="O680" s="152" t="str">
        <f>IF(VLOOKUP(A647,'Aux - pivots1'!$A:$E,5,0)=0, "",VLOOKUP(A647,'Aux - pivots1'!$A:$E,5,0))</f>
        <v/>
      </c>
      <c r="P680" s="203"/>
      <c r="Q680" s="203"/>
      <c r="R680" s="152" t="s">
        <v>2321</v>
      </c>
      <c r="S680" s="328" t="s">
        <v>2392</v>
      </c>
      <c r="T680" s="380" t="s">
        <v>2370</v>
      </c>
      <c r="U680" s="380" t="s">
        <v>2330</v>
      </c>
      <c r="V680" s="327" t="s">
        <v>1862</v>
      </c>
    </row>
    <row r="681" spans="1:22" ht="16.399999999999999" hidden="1" customHeight="1">
      <c r="A681" s="29" t="str">
        <f t="shared" si="11"/>
        <v>lt004_protectiondt_rfrnc</v>
      </c>
      <c r="B681" s="141" t="s">
        <v>26</v>
      </c>
      <c r="C681" s="137" t="s">
        <v>26</v>
      </c>
      <c r="D681" s="133" t="s">
        <v>40</v>
      </c>
      <c r="E681" s="136" t="s">
        <v>368</v>
      </c>
      <c r="F681" s="310" t="s">
        <v>398</v>
      </c>
      <c r="G681" s="135" t="str">
        <f>VLOOKUP(A681,Plano_V3!$A$26:$G$764,7,0)</f>
        <v>1. Concluído</v>
      </c>
      <c r="H681" s="135" t="s">
        <v>612</v>
      </c>
      <c r="I681" s="485"/>
      <c r="J681" s="142"/>
      <c r="K681" s="142"/>
      <c r="L681" s="142"/>
      <c r="M681" s="152" t="str">
        <f>IF(VLOOKUP(A648,'Aux - pivots1'!$A:$E,3,0)=0, "",VLOOKUP(A648,'Aux - pivots1'!$A:$E,3,0))</f>
        <v/>
      </c>
      <c r="N681" s="152" t="str">
        <f>IF(VLOOKUP(A648,'Aux - pivots1'!$A:$E,4,0)=0, "",VLOOKUP(A648,'Aux - pivots1'!$A:$E,4,0))</f>
        <v/>
      </c>
      <c r="O681" s="152" t="str">
        <f>IF(VLOOKUP(A648,'Aux - pivots1'!$A:$E,5,0)=0, "",VLOOKUP(A648,'Aux - pivots1'!$A:$E,5,0))</f>
        <v/>
      </c>
      <c r="P681" s="203"/>
      <c r="Q681" s="203"/>
      <c r="R681" s="203"/>
      <c r="S681" s="328"/>
      <c r="T681" s="328"/>
      <c r="U681" s="380" t="s">
        <v>2329</v>
      </c>
      <c r="V681" s="327"/>
    </row>
    <row r="682" spans="1:22" ht="16.399999999999999" hidden="1" customHeight="1">
      <c r="A682" s="29" t="str">
        <f t="shared" si="11"/>
        <v>lt004_protectionprtctn_id</v>
      </c>
      <c r="B682" s="141" t="s">
        <v>26</v>
      </c>
      <c r="C682" s="137" t="s">
        <v>26</v>
      </c>
      <c r="D682" s="133" t="s">
        <v>40</v>
      </c>
      <c r="E682" s="136" t="s">
        <v>368</v>
      </c>
      <c r="F682" s="310" t="s">
        <v>433</v>
      </c>
      <c r="G682" s="135" t="str">
        <f>VLOOKUP(A682,Plano_V3!$A$26:$G$764,7,0)</f>
        <v>1. Concluído</v>
      </c>
      <c r="H682" s="135" t="s">
        <v>612</v>
      </c>
      <c r="I682" s="485"/>
      <c r="J682" s="142"/>
      <c r="K682" s="142"/>
      <c r="L682" s="142"/>
      <c r="M682" s="152" t="str">
        <f>IF(VLOOKUP(A649,'Aux - pivots1'!$A:$E,3,0)=0, "",VLOOKUP(A649,'Aux - pivots1'!$A:$E,3,0))</f>
        <v/>
      </c>
      <c r="N682" s="152" t="str">
        <f>IF(VLOOKUP(A649,'Aux - pivots1'!$A:$E,4,0)=0, "",VLOOKUP(A649,'Aux - pivots1'!$A:$E,4,0))</f>
        <v/>
      </c>
      <c r="O682" s="152" t="str">
        <f>IF(VLOOKUP(A649,'Aux - pivots1'!$A:$E,5,0)=0, "",VLOOKUP(A649,'Aux - pivots1'!$A:$E,5,0))</f>
        <v/>
      </c>
      <c r="P682" s="203">
        <v>45588</v>
      </c>
      <c r="Q682" s="203"/>
      <c r="R682" s="203"/>
      <c r="S682" s="328"/>
      <c r="T682" s="328"/>
      <c r="U682" s="380" t="s">
        <v>2329</v>
      </c>
      <c r="V682" s="327"/>
    </row>
    <row r="683" spans="1:22" ht="16.399999999999999" hidden="1" customHeight="1">
      <c r="A683" s="29" t="str">
        <f t="shared" si="11"/>
        <v>lt004_protectionrl_estt_clltrl_lctn</v>
      </c>
      <c r="B683" s="141" t="s">
        <v>26</v>
      </c>
      <c r="C683" s="137" t="s">
        <v>26</v>
      </c>
      <c r="D683" s="133" t="s">
        <v>40</v>
      </c>
      <c r="E683" s="136" t="s">
        <v>368</v>
      </c>
      <c r="F683" s="310" t="s">
        <v>434</v>
      </c>
      <c r="G683" s="135" t="str">
        <f>VLOOKUP(A683,Plano_V3!$A$26:$G$764,7,0)</f>
        <v>1. Concluído</v>
      </c>
      <c r="H683" s="135" t="s">
        <v>612</v>
      </c>
      <c r="I683" s="485"/>
      <c r="J683" s="142"/>
      <c r="K683" s="142"/>
      <c r="L683" s="142" t="s">
        <v>2363</v>
      </c>
      <c r="M683" s="152" t="str">
        <f>IF(VLOOKUP(A650,'Aux - pivots1'!$A:$E,3,0)=0, "",VLOOKUP(A650,'Aux - pivots1'!$A:$E,3,0))</f>
        <v/>
      </c>
      <c r="N683" s="152" t="str">
        <f>IF(VLOOKUP(A650,'Aux - pivots1'!$A:$E,4,0)=0, "",VLOOKUP(A650,'Aux - pivots1'!$A:$E,4,0))</f>
        <v/>
      </c>
      <c r="O683" s="152" t="str">
        <f>IF(VLOOKUP(A650,'Aux - pivots1'!$A:$E,5,0)=0, "",VLOOKUP(A650,'Aux - pivots1'!$A:$E,5,0))</f>
        <v/>
      </c>
      <c r="P683" s="203">
        <v>45588</v>
      </c>
      <c r="Q683" s="203"/>
      <c r="R683" s="203"/>
      <c r="S683" s="328"/>
      <c r="T683" s="328"/>
      <c r="U683" s="380" t="s">
        <v>2329</v>
      </c>
      <c r="V683" s="327"/>
    </row>
    <row r="684" spans="1:22" ht="16.399999999999999" hidden="1" customHeight="1">
      <c r="A684" s="29" t="str">
        <f t="shared" si="11"/>
        <v>lt004_protectionrl_estt_pst_cd</v>
      </c>
      <c r="B684" s="141" t="s">
        <v>26</v>
      </c>
      <c r="C684" s="137" t="s">
        <v>26</v>
      </c>
      <c r="D684" s="133" t="s">
        <v>40</v>
      </c>
      <c r="E684" s="136" t="s">
        <v>368</v>
      </c>
      <c r="F684" s="310" t="s">
        <v>435</v>
      </c>
      <c r="G684" s="135" t="str">
        <f>VLOOKUP(A684,Plano_V3!$A$26:$G$764,7,0)</f>
        <v>1. Concluído</v>
      </c>
      <c r="H684" s="135" t="s">
        <v>612</v>
      </c>
      <c r="I684" s="485"/>
      <c r="J684" s="142"/>
      <c r="K684" s="142"/>
      <c r="L684" s="142"/>
      <c r="M684" s="152" t="str">
        <f>IF(VLOOKUP(A651,'Aux - pivots1'!$A:$E,3,0)=0, "",VLOOKUP(A651,'Aux - pivots1'!$A:$E,3,0))</f>
        <v/>
      </c>
      <c r="N684" s="152" t="str">
        <f>IF(VLOOKUP(A651,'Aux - pivots1'!$A:$E,4,0)=0, "",VLOOKUP(A651,'Aux - pivots1'!$A:$E,4,0))</f>
        <v/>
      </c>
      <c r="O684" s="152" t="str">
        <f>IF(VLOOKUP(A651,'Aux - pivots1'!$A:$E,5,0)=0, "",VLOOKUP(A651,'Aux - pivots1'!$A:$E,5,0))</f>
        <v/>
      </c>
      <c r="P684" s="203">
        <v>45588</v>
      </c>
      <c r="Q684" s="203"/>
      <c r="R684" s="203"/>
      <c r="S684" s="328"/>
      <c r="T684" s="328"/>
      <c r="U684" s="380" t="s">
        <v>2329</v>
      </c>
      <c r="V684" s="327"/>
    </row>
    <row r="685" spans="1:22" ht="16.399999999999999" hidden="1" customHeight="1">
      <c r="A685" s="29" t="str">
        <f t="shared" si="11"/>
        <v>lt004_protectiontyp_prtctn</v>
      </c>
      <c r="B685" s="141" t="s">
        <v>26</v>
      </c>
      <c r="C685" s="137" t="s">
        <v>26</v>
      </c>
      <c r="D685" s="133" t="s">
        <v>40</v>
      </c>
      <c r="E685" s="136" t="s">
        <v>368</v>
      </c>
      <c r="F685" s="310" t="s">
        <v>436</v>
      </c>
      <c r="G685" s="135" t="str">
        <f>VLOOKUP(A685,Plano_V3!$A$26:$G$764,7,0)</f>
        <v>1. Concluído</v>
      </c>
      <c r="H685" s="135" t="s">
        <v>612</v>
      </c>
      <c r="I685" s="485"/>
      <c r="J685" s="142"/>
      <c r="K685" s="142"/>
      <c r="L685" s="142"/>
      <c r="M685" s="152" t="str">
        <f>IF(VLOOKUP(A652,'Aux - pivots1'!$A:$E,3,0)=0, "",VLOOKUP(A652,'Aux - pivots1'!$A:$E,3,0))</f>
        <v/>
      </c>
      <c r="N685" s="152" t="str">
        <f>IF(VLOOKUP(A652,'Aux - pivots1'!$A:$E,4,0)=0, "",VLOOKUP(A652,'Aux - pivots1'!$A:$E,4,0))</f>
        <v/>
      </c>
      <c r="O685" s="152" t="str">
        <f>IF(VLOOKUP(A652,'Aux - pivots1'!$A:$E,5,0)=0, "",VLOOKUP(A652,'Aux - pivots1'!$A:$E,5,0))</f>
        <v/>
      </c>
      <c r="P685" s="203">
        <v>45595</v>
      </c>
      <c r="Q685" s="203"/>
      <c r="R685" s="203"/>
      <c r="S685" s="328"/>
      <c r="T685" s="328"/>
      <c r="U685" s="380" t="s">
        <v>2329</v>
      </c>
      <c r="V685" s="327"/>
    </row>
    <row r="686" spans="1:22" ht="16.399999999999999" hidden="1" customHeight="1">
      <c r="A686" s="29" t="str">
        <f t="shared" si="11"/>
        <v>lt004_protectionorgnl_prtctn_vl</v>
      </c>
      <c r="B686" s="141" t="s">
        <v>26</v>
      </c>
      <c r="C686" s="137" t="s">
        <v>26</v>
      </c>
      <c r="D686" s="133" t="s">
        <v>40</v>
      </c>
      <c r="E686" s="136" t="s">
        <v>368</v>
      </c>
      <c r="F686" s="310" t="s">
        <v>437</v>
      </c>
      <c r="G686" s="135" t="str">
        <f>VLOOKUP(A686,Plano_V3!$A$26:$G$764,7,0)</f>
        <v>1. Concluído</v>
      </c>
      <c r="H686" s="135" t="s">
        <v>612</v>
      </c>
      <c r="I686" s="485"/>
      <c r="J686" s="142"/>
      <c r="K686" s="142"/>
      <c r="L686" s="142"/>
      <c r="M686" s="152" t="str">
        <f>IF(VLOOKUP(A653,'Aux - pivots1'!$A:$E,3,0)=0, "",VLOOKUP(A653,'Aux - pivots1'!$A:$E,3,0))</f>
        <v/>
      </c>
      <c r="N686" s="152" t="str">
        <f>IF(VLOOKUP(A653,'Aux - pivots1'!$A:$E,4,0)=0, "",VLOOKUP(A653,'Aux - pivots1'!$A:$E,4,0))</f>
        <v/>
      </c>
      <c r="O686" s="152" t="str">
        <f>IF(VLOOKUP(A653,'Aux - pivots1'!$A:$E,5,0)=0, "",VLOOKUP(A653,'Aux - pivots1'!$A:$E,5,0))</f>
        <v/>
      </c>
      <c r="P686" s="203">
        <v>45595</v>
      </c>
      <c r="Q686" s="203"/>
      <c r="R686" s="203"/>
      <c r="S686" s="328"/>
      <c r="T686" s="328"/>
      <c r="U686" s="380" t="s">
        <v>2329</v>
      </c>
      <c r="V686" s="327"/>
    </row>
    <row r="687" spans="1:22" ht="16.399999999999999" hidden="1" customHeight="1">
      <c r="A687" s="29" t="str">
        <f t="shared" si="11"/>
        <v>lt004_protectionprtctn_vl</v>
      </c>
      <c r="B687" s="141" t="s">
        <v>26</v>
      </c>
      <c r="C687" s="137" t="s">
        <v>26</v>
      </c>
      <c r="D687" s="133" t="s">
        <v>40</v>
      </c>
      <c r="E687" s="136" t="s">
        <v>368</v>
      </c>
      <c r="F687" s="310" t="s">
        <v>438</v>
      </c>
      <c r="G687" s="135" t="str">
        <f>VLOOKUP(A687,Plano_V3!$A$26:$G$764,7,0)</f>
        <v>1. Concluído</v>
      </c>
      <c r="H687" s="135" t="s">
        <v>612</v>
      </c>
      <c r="I687" s="485"/>
      <c r="J687" s="142"/>
      <c r="K687" s="142"/>
      <c r="L687" s="142"/>
      <c r="M687" s="152" t="str">
        <f>IF(VLOOKUP(A654,'Aux - pivots1'!$A:$E,3,0)=0, "",VLOOKUP(A654,'Aux - pivots1'!$A:$E,3,0))</f>
        <v/>
      </c>
      <c r="N687" s="152" t="str">
        <f>IF(VLOOKUP(A654,'Aux - pivots1'!$A:$E,4,0)=0, "",VLOOKUP(A654,'Aux - pivots1'!$A:$E,4,0))</f>
        <v/>
      </c>
      <c r="O687" s="152" t="str">
        <f>IF(VLOOKUP(A654,'Aux - pivots1'!$A:$E,5,0)=0, "",VLOOKUP(A654,'Aux - pivots1'!$A:$E,5,0))</f>
        <v/>
      </c>
      <c r="P687" s="203">
        <v>45588</v>
      </c>
      <c r="Q687" s="203"/>
      <c r="R687" s="203"/>
      <c r="S687" s="328"/>
      <c r="T687" s="328"/>
      <c r="U687" s="380" t="s">
        <v>2329</v>
      </c>
      <c r="V687" s="327"/>
    </row>
    <row r="688" spans="1:22" ht="16.399999999999999" hidden="1" customHeight="1">
      <c r="A688" s="29" t="str">
        <f t="shared" si="11"/>
        <v>lt004_protectioncod_soc</v>
      </c>
      <c r="B688" s="141" t="s">
        <v>26</v>
      </c>
      <c r="C688" s="137" t="s">
        <v>26</v>
      </c>
      <c r="D688" s="133" t="s">
        <v>40</v>
      </c>
      <c r="E688" s="136" t="s">
        <v>368</v>
      </c>
      <c r="F688" s="136" t="s">
        <v>416</v>
      </c>
      <c r="G688" s="135" t="str">
        <f>VLOOKUP(A688,Plano_V3!$A$26:$G$764,7,0)</f>
        <v>1. Concluído</v>
      </c>
      <c r="H688" s="135" t="s">
        <v>612</v>
      </c>
      <c r="I688" s="485"/>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3"/>
      <c r="Q688" s="203"/>
      <c r="R688" s="203"/>
      <c r="S688" s="328"/>
      <c r="T688" s="328"/>
      <c r="U688" s="380" t="s">
        <v>2329</v>
      </c>
      <c r="V688" s="327"/>
    </row>
    <row r="689" spans="1:22" ht="16.399999999999999" hidden="1" customHeight="1">
      <c r="A689" s="29" t="str">
        <f t="shared" si="11"/>
        <v>lt005_instr_entdt_rfrnc</v>
      </c>
      <c r="B689" s="141" t="s">
        <v>26</v>
      </c>
      <c r="C689" s="137" t="s">
        <v>26</v>
      </c>
      <c r="D689" s="133" t="s">
        <v>40</v>
      </c>
      <c r="E689" s="136" t="s">
        <v>439</v>
      </c>
      <c r="F689" s="136" t="s">
        <v>398</v>
      </c>
      <c r="G689" s="135" t="str">
        <f>VLOOKUP(A689,Plano_V3!$A$26:$G$764,7,0)</f>
        <v>1. Concluído</v>
      </c>
      <c r="H689" s="135" t="s">
        <v>612</v>
      </c>
      <c r="I689" s="485"/>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3"/>
      <c r="Q689" s="203"/>
      <c r="R689" s="203"/>
      <c r="S689" s="328"/>
      <c r="T689" s="328"/>
      <c r="U689" s="380" t="s">
        <v>2329</v>
      </c>
      <c r="V689" s="327"/>
    </row>
    <row r="690" spans="1:22" ht="16.399999999999999" hidden="1" customHeight="1">
      <c r="A690" s="29" t="str">
        <f t="shared" si="11"/>
        <v>lt005_instr_ententty_id</v>
      </c>
      <c r="B690" s="141" t="s">
        <v>26</v>
      </c>
      <c r="C690" s="137" t="s">
        <v>26</v>
      </c>
      <c r="D690" s="133" t="s">
        <v>40</v>
      </c>
      <c r="E690" s="136" t="s">
        <v>439</v>
      </c>
      <c r="F690" s="136" t="s">
        <v>425</v>
      </c>
      <c r="G690" s="135" t="str">
        <f>VLOOKUP(A690,Plano_V3!$A$26:$G$764,7,0)</f>
        <v>1. Concluído</v>
      </c>
      <c r="H690" s="135" t="s">
        <v>612</v>
      </c>
      <c r="I690" s="485"/>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3"/>
      <c r="Q690" s="203"/>
      <c r="R690" s="203"/>
      <c r="S690" s="328"/>
      <c r="T690" s="328"/>
      <c r="U690" s="380" t="s">
        <v>2329</v>
      </c>
      <c r="V690" s="327"/>
    </row>
    <row r="691" spans="1:22" ht="16.399999999999999" hidden="1" customHeight="1">
      <c r="A691" s="29" t="str">
        <f t="shared" si="11"/>
        <v>lt005_instr_entinstrmnt_id</v>
      </c>
      <c r="B691" s="141" t="s">
        <v>26</v>
      </c>
      <c r="C691" s="137" t="s">
        <v>26</v>
      </c>
      <c r="D691" s="133" t="s">
        <v>40</v>
      </c>
      <c r="E691" s="136" t="s">
        <v>439</v>
      </c>
      <c r="F691" s="136" t="s">
        <v>400</v>
      </c>
      <c r="G691" s="135" t="str">
        <f>VLOOKUP(A691,Plano_V3!$A$26:$G$764,7,0)</f>
        <v>1. Concluído</v>
      </c>
      <c r="H691" s="135" t="s">
        <v>612</v>
      </c>
      <c r="I691" s="485"/>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3"/>
      <c r="Q691" s="203"/>
      <c r="R691" s="203"/>
      <c r="S691" s="328"/>
      <c r="T691" s="328"/>
      <c r="U691" s="380" t="s">
        <v>2329</v>
      </c>
      <c r="V691" s="327"/>
    </row>
    <row r="692" spans="1:22" ht="16.399999999999999" hidden="1" customHeight="1">
      <c r="A692" s="29" t="str">
        <f t="shared" si="11"/>
        <v>lt005_instr_entcod_soc</v>
      </c>
      <c r="B692" s="141" t="s">
        <v>26</v>
      </c>
      <c r="C692" s="137" t="s">
        <v>26</v>
      </c>
      <c r="D692" s="133" t="s">
        <v>40</v>
      </c>
      <c r="E692" s="136" t="s">
        <v>439</v>
      </c>
      <c r="F692" s="136" t="s">
        <v>416</v>
      </c>
      <c r="G692" s="135" t="str">
        <f>VLOOKUP(A692,Plano_V3!$A$26:$G$764,7,0)</f>
        <v>1. Concluído</v>
      </c>
      <c r="H692" s="135" t="s">
        <v>612</v>
      </c>
      <c r="I692" s="485"/>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3"/>
      <c r="Q692" s="203"/>
      <c r="R692" s="203"/>
      <c r="S692" s="328"/>
      <c r="T692" s="328"/>
      <c r="U692" s="380" t="s">
        <v>2329</v>
      </c>
      <c r="V692" s="327"/>
    </row>
    <row r="693" spans="1:22" ht="16.399999999999999" hidden="1" customHeight="1">
      <c r="A693" s="29" t="str">
        <f t="shared" si="11"/>
        <v>lt005_instr_entmn_entty_id</v>
      </c>
      <c r="B693" s="141" t="s">
        <v>26</v>
      </c>
      <c r="C693" s="137" t="s">
        <v>26</v>
      </c>
      <c r="D693" s="133" t="s">
        <v>40</v>
      </c>
      <c r="E693" s="136" t="s">
        <v>439</v>
      </c>
      <c r="F693" s="136" t="s">
        <v>440</v>
      </c>
      <c r="G693" s="135" t="str">
        <f>VLOOKUP(A693,Plano_V3!$A$26:$G$764,7,0)</f>
        <v>1. Concluído</v>
      </c>
      <c r="H693" s="135" t="s">
        <v>612</v>
      </c>
      <c r="I693" s="485"/>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3"/>
      <c r="Q693" s="203"/>
      <c r="R693" s="203"/>
      <c r="S693" s="328"/>
      <c r="T693" s="328"/>
      <c r="U693" s="380" t="s">
        <v>2329</v>
      </c>
      <c r="V693" s="327"/>
    </row>
    <row r="694" spans="1:22" ht="16.399999999999999" hidden="1" customHeight="1">
      <c r="A694" s="29" t="str">
        <f t="shared" si="11"/>
        <v>lt006_instr_protdt_rfrnc</v>
      </c>
      <c r="B694" s="141" t="s">
        <v>26</v>
      </c>
      <c r="C694" s="137" t="s">
        <v>26</v>
      </c>
      <c r="D694" s="133" t="s">
        <v>40</v>
      </c>
      <c r="E694" s="136" t="s">
        <v>441</v>
      </c>
      <c r="F694" s="136" t="s">
        <v>398</v>
      </c>
      <c r="G694" s="135" t="str">
        <f>VLOOKUP(A694,Plano_V3!$A$26:$G$764,7,0)</f>
        <v>1. Concluído</v>
      </c>
      <c r="H694" s="135" t="s">
        <v>612</v>
      </c>
      <c r="I694" s="485"/>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3"/>
      <c r="Q694" s="203"/>
      <c r="R694" s="203"/>
      <c r="S694" s="328"/>
      <c r="T694" s="328"/>
      <c r="U694" s="380" t="s">
        <v>2329</v>
      </c>
      <c r="V694" s="327"/>
    </row>
    <row r="695" spans="1:22" ht="16.399999999999999" hidden="1" customHeight="1">
      <c r="A695" s="29" t="str">
        <f t="shared" si="11"/>
        <v>lt006_instr_protinstrmnt_id</v>
      </c>
      <c r="B695" s="141" t="s">
        <v>26</v>
      </c>
      <c r="C695" s="137" t="s">
        <v>26</v>
      </c>
      <c r="D695" s="133" t="s">
        <v>40</v>
      </c>
      <c r="E695" s="136" t="s">
        <v>441</v>
      </c>
      <c r="F695" s="136" t="s">
        <v>400</v>
      </c>
      <c r="G695" s="135" t="str">
        <f>VLOOKUP(A695,Plano_V3!$A$26:$G$764,7,0)</f>
        <v>1. Concluído</v>
      </c>
      <c r="H695" s="135" t="s">
        <v>612</v>
      </c>
      <c r="I695" s="485"/>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3"/>
      <c r="Q695" s="203"/>
      <c r="R695" s="203"/>
      <c r="S695" s="328"/>
      <c r="T695" s="328"/>
      <c r="U695" s="380" t="s">
        <v>2329</v>
      </c>
      <c r="V695" s="327"/>
    </row>
    <row r="696" spans="1:22" ht="16.399999999999999" hidden="1" customHeight="1">
      <c r="A696" s="29" t="str">
        <f t="shared" si="11"/>
        <v>lt006_instr_protprtctn_id</v>
      </c>
      <c r="B696" s="141" t="s">
        <v>26</v>
      </c>
      <c r="C696" s="137" t="s">
        <v>26</v>
      </c>
      <c r="D696" s="133" t="s">
        <v>40</v>
      </c>
      <c r="E696" s="136" t="s">
        <v>441</v>
      </c>
      <c r="F696" s="136" t="s">
        <v>433</v>
      </c>
      <c r="G696" s="135" t="str">
        <f>VLOOKUP(A696,Plano_V3!$A$26:$G$764,7,0)</f>
        <v>1. Concluído</v>
      </c>
      <c r="H696" s="135" t="s">
        <v>612</v>
      </c>
      <c r="I696" s="485"/>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3"/>
      <c r="Q696" s="203"/>
      <c r="R696" s="203"/>
      <c r="S696" s="328"/>
      <c r="T696" s="328"/>
      <c r="U696" s="380" t="s">
        <v>2329</v>
      </c>
      <c r="V696" s="327"/>
    </row>
    <row r="697" spans="1:22" ht="16.399999999999999" hidden="1" customHeight="1">
      <c r="A697" s="29" t="str">
        <f t="shared" si="11"/>
        <v>lt006_instr_protprtctn_allctd_vl</v>
      </c>
      <c r="B697" s="141" t="s">
        <v>26</v>
      </c>
      <c r="C697" s="137" t="s">
        <v>26</v>
      </c>
      <c r="D697" s="133" t="s">
        <v>40</v>
      </c>
      <c r="E697" s="136" t="s">
        <v>441</v>
      </c>
      <c r="F697" s="363" t="s">
        <v>442</v>
      </c>
      <c r="G697" s="135" t="str">
        <f>VLOOKUP(A697,Plano_V3!$A$26:$G$764,7,0)</f>
        <v xml:space="preserve">6. Em implementação </v>
      </c>
      <c r="H697" s="135" t="s">
        <v>2328</v>
      </c>
      <c r="I697" s="485"/>
      <c r="J697" s="367" t="s">
        <v>2314</v>
      </c>
      <c r="K697" s="367" t="s">
        <v>2363</v>
      </c>
      <c r="L697" s="367"/>
      <c r="M697" s="152" t="str">
        <f>IF(VLOOKUP(A688,'Aux - pivots1'!$A:$E,3,0)=0, "",VLOOKUP(A688,'Aux - pivots1'!$A:$E,3,0))</f>
        <v/>
      </c>
      <c r="N697" s="152" t="str">
        <f>IF(VLOOKUP(A688,'Aux - pivots1'!$A:$E,4,0)=0, "",VLOOKUP(A688,'Aux - pivots1'!$A:$E,4,0))</f>
        <v/>
      </c>
      <c r="O697" s="152" t="str">
        <f>IF(VLOOKUP(A688,'Aux - pivots1'!$A:$E,5,0)=0, "",VLOOKUP(A688,'Aux - pivots1'!$A:$E,5,0))</f>
        <v/>
      </c>
      <c r="P697" s="203"/>
      <c r="Q697" s="203"/>
      <c r="R697" s="152" t="s">
        <v>2321</v>
      </c>
      <c r="S697" s="328"/>
      <c r="T697" s="328"/>
      <c r="U697" s="380" t="s">
        <v>2329</v>
      </c>
      <c r="V697" s="327" t="s">
        <v>2319</v>
      </c>
    </row>
    <row r="698" spans="1:22" ht="16.399999999999999" hidden="1" customHeight="1">
      <c r="A698" s="29" t="str">
        <f>E698&amp;F698</f>
        <v>lt006_instr_protTYP_RLTN</v>
      </c>
      <c r="B698" s="141" t="s">
        <v>26</v>
      </c>
      <c r="C698" s="137" t="s">
        <v>26</v>
      </c>
      <c r="D698" s="133" t="s">
        <v>40</v>
      </c>
      <c r="E698" s="136" t="s">
        <v>441</v>
      </c>
      <c r="F698" s="363" t="s">
        <v>2297</v>
      </c>
      <c r="G698" s="135" t="str">
        <f>VLOOKUP(A698,Plano_V3!$A$26:$G$764,7,0)</f>
        <v xml:space="preserve">6. Em implementação </v>
      </c>
      <c r="H698" s="135" t="s">
        <v>28</v>
      </c>
      <c r="I698" s="485"/>
      <c r="J698" s="367" t="s">
        <v>2249</v>
      </c>
      <c r="K698" s="367" t="s">
        <v>2363</v>
      </c>
      <c r="L698" s="367"/>
      <c r="M698" s="152" t="str">
        <f>IF(VLOOKUP(A689,'Aux - pivots1'!$A:$E,3,0)=0, "",VLOOKUP(A689,'Aux - pivots1'!$A:$E,3,0))</f>
        <v/>
      </c>
      <c r="N698" s="152" t="str">
        <f>IF(VLOOKUP(A689,'Aux - pivots1'!$A:$E,4,0)=0, "",VLOOKUP(A689,'Aux - pivots1'!$A:$E,4,0))</f>
        <v/>
      </c>
      <c r="O698" s="152" t="str">
        <f>IF(VLOOKUP(A689,'Aux - pivots1'!$A:$E,5,0)=0, "",VLOOKUP(A689,'Aux - pivots1'!$A:$E,5,0))</f>
        <v/>
      </c>
      <c r="P698" s="203"/>
      <c r="Q698" s="203"/>
      <c r="R698" s="152" t="s">
        <v>2321</v>
      </c>
      <c r="S698" s="328" t="s">
        <v>2404</v>
      </c>
      <c r="T698" s="380" t="s">
        <v>2370</v>
      </c>
      <c r="U698" s="380" t="s">
        <v>2330</v>
      </c>
      <c r="V698" s="327" t="s">
        <v>1862</v>
      </c>
    </row>
    <row r="699" spans="1:22" ht="16.399999999999999" hidden="1" customHeight="1">
      <c r="A699" s="29" t="str">
        <f t="shared" si="11"/>
        <v>lt006_instr_protcod_soc</v>
      </c>
      <c r="B699" s="141" t="s">
        <v>26</v>
      </c>
      <c r="C699" s="137" t="s">
        <v>26</v>
      </c>
      <c r="D699" s="133" t="s">
        <v>40</v>
      </c>
      <c r="E699" s="136" t="s">
        <v>441</v>
      </c>
      <c r="F699" s="136" t="s">
        <v>416</v>
      </c>
      <c r="G699" s="135" t="str">
        <f>VLOOKUP(A699,Plano_V3!$A$26:$G$764,7,0)</f>
        <v>1. Concluído</v>
      </c>
      <c r="H699" s="135" t="s">
        <v>612</v>
      </c>
      <c r="I699" s="485"/>
      <c r="J699" s="142"/>
      <c r="K699" s="142"/>
      <c r="L699" s="142"/>
      <c r="M699" s="152" t="str">
        <f>IF(VLOOKUP(A689,'Aux - pivots1'!$A:$E,3,0)=0, "",VLOOKUP(A689,'Aux - pivots1'!$A:$E,3,0))</f>
        <v/>
      </c>
      <c r="N699" s="152" t="str">
        <f>IF(VLOOKUP(A689,'Aux - pivots1'!$A:$E,4,0)=0, "",VLOOKUP(A689,'Aux - pivots1'!$A:$E,4,0))</f>
        <v/>
      </c>
      <c r="O699" s="152" t="str">
        <f>IF(VLOOKUP(A689,'Aux - pivots1'!$A:$E,5,0)=0, "",VLOOKUP(A689,'Aux - pivots1'!$A:$E,5,0))</f>
        <v/>
      </c>
      <c r="P699" s="203"/>
      <c r="Q699" s="203"/>
      <c r="R699" s="203"/>
      <c r="S699" s="328"/>
      <c r="T699" s="328"/>
      <c r="U699" s="380" t="s">
        <v>2329</v>
      </c>
      <c r="V699" s="327" t="s">
        <v>1862</v>
      </c>
    </row>
    <row r="700" spans="1:22" ht="16.399999999999999" hidden="1" customHeight="1">
      <c r="A700" s="29" t="str">
        <f t="shared" si="11"/>
        <v>lt004_protectionflg_fin</v>
      </c>
      <c r="B700" s="141" t="s">
        <v>26</v>
      </c>
      <c r="C700" s="137" t="s">
        <v>26</v>
      </c>
      <c r="D700" s="133" t="s">
        <v>40</v>
      </c>
      <c r="E700" s="136" t="s">
        <v>368</v>
      </c>
      <c r="F700" s="136" t="s">
        <v>480</v>
      </c>
      <c r="G700" s="135" t="str">
        <f>VLOOKUP(A700,Plano_V3!$A$26:$G$764,7,0)</f>
        <v>0. Cancelado</v>
      </c>
      <c r="H700" s="135" t="s">
        <v>611</v>
      </c>
      <c r="I700" s="485"/>
      <c r="J700" s="142"/>
      <c r="K700" s="142"/>
      <c r="L700" s="142"/>
      <c r="M700" s="152" t="str">
        <f>IF(VLOOKUP(A690,'Aux - pivots1'!$A:$E,3,0)=0, "",VLOOKUP(A690,'Aux - pivots1'!$A:$E,3,0))</f>
        <v/>
      </c>
      <c r="N700" s="152" t="str">
        <f>IF(VLOOKUP(A690,'Aux - pivots1'!$A:$E,4,0)=0, "",VLOOKUP(A690,'Aux - pivots1'!$A:$E,4,0))</f>
        <v/>
      </c>
      <c r="O700" s="152" t="str">
        <f>IF(VLOOKUP(A690,'Aux - pivots1'!$A:$E,5,0)=0, "",VLOOKUP(A690,'Aux - pivots1'!$A:$E,5,0))</f>
        <v/>
      </c>
      <c r="P700" s="203"/>
      <c r="Q700" s="203"/>
      <c r="R700" s="203"/>
      <c r="S700" s="328"/>
      <c r="T700" s="328"/>
      <c r="U700" s="380" t="s">
        <v>2329</v>
      </c>
      <c r="V700" s="327" t="s">
        <v>1862</v>
      </c>
    </row>
    <row r="701" spans="1:22" ht="16.399999999999999" hidden="1" customHeight="1">
      <c r="A701" s="29" t="str">
        <f t="shared" si="11"/>
        <v>lt004_protectionflg_exec</v>
      </c>
      <c r="B701" s="141" t="s">
        <v>26</v>
      </c>
      <c r="C701" s="137" t="s">
        <v>26</v>
      </c>
      <c r="D701" s="133" t="s">
        <v>40</v>
      </c>
      <c r="E701" s="136" t="s">
        <v>368</v>
      </c>
      <c r="F701" s="136" t="s">
        <v>1280</v>
      </c>
      <c r="G701" s="135" t="str">
        <f>VLOOKUP(A701,Plano_V3!$A$26:$G$764,7,0)</f>
        <v>0. Cancelado</v>
      </c>
      <c r="H701" s="135" t="s">
        <v>611</v>
      </c>
      <c r="I701" s="485"/>
      <c r="J701" s="142"/>
      <c r="K701" s="142"/>
      <c r="L701" s="142"/>
      <c r="M701" s="152" t="str">
        <f>IF(VLOOKUP(A691,'Aux - pivots1'!$A:$E,3,0)=0, "",VLOOKUP(A691,'Aux - pivots1'!$A:$E,3,0))</f>
        <v/>
      </c>
      <c r="N701" s="152" t="str">
        <f>IF(VLOOKUP(A691,'Aux - pivots1'!$A:$E,4,0)=0, "",VLOOKUP(A691,'Aux - pivots1'!$A:$E,4,0))</f>
        <v/>
      </c>
      <c r="O701" s="152" t="str">
        <f>IF(VLOOKUP(A691,'Aux - pivots1'!$A:$E,5,0)=0, "",VLOOKUP(A691,'Aux - pivots1'!$A:$E,5,0))</f>
        <v/>
      </c>
      <c r="P701" s="203"/>
      <c r="Q701" s="203"/>
      <c r="R701" s="203"/>
      <c r="S701" s="328"/>
      <c r="T701" s="328"/>
      <c r="U701" s="380" t="s">
        <v>2329</v>
      </c>
      <c r="V701" s="327" t="s">
        <v>1862</v>
      </c>
    </row>
    <row r="702" spans="1:22" ht="16.399999999999999" hidden="1" customHeight="1">
      <c r="A702" s="29" t="str">
        <f t="shared" si="11"/>
        <v>lt004_protectionRL_ESTT_ADDRSS</v>
      </c>
      <c r="B702" s="141" t="s">
        <v>26</v>
      </c>
      <c r="C702" s="137" t="s">
        <v>26</v>
      </c>
      <c r="D702" s="133" t="s">
        <v>40</v>
      </c>
      <c r="E702" s="136" t="s">
        <v>368</v>
      </c>
      <c r="F702" s="363" t="s">
        <v>2251</v>
      </c>
      <c r="G702" s="135" t="str">
        <f>VLOOKUP(A702,Plano_V3!$A$26:$G$764,7,0)</f>
        <v xml:space="preserve">6. Em implementação </v>
      </c>
      <c r="H702" s="135" t="s">
        <v>28</v>
      </c>
      <c r="I702" s="485"/>
      <c r="J702" s="367" t="s">
        <v>2248</v>
      </c>
      <c r="K702" s="367" t="s">
        <v>2363</v>
      </c>
      <c r="L702" s="367"/>
      <c r="M702" s="152" t="str">
        <f>IF(VLOOKUP(A702,'Aux - pivots1'!$A:$E,3,0)=0, "",VLOOKUP(A702,'Aux - pivots1'!$A:$E,3,0))</f>
        <v/>
      </c>
      <c r="N702" s="152" t="str">
        <f>IF(VLOOKUP(A702,'Aux - pivots1'!$A:$E,4,0)=0, "",VLOOKUP(A702,'Aux - pivots1'!$A:$E,4,0))</f>
        <v/>
      </c>
      <c r="O702" s="152" t="str">
        <f>IF(VLOOKUP(A702,'Aux - pivots1'!$A:$E,5,0)=0, "",VLOOKUP(A702,'Aux - pivots1'!$A:$E,5,0))</f>
        <v/>
      </c>
      <c r="P702" s="203"/>
      <c r="Q702" s="203"/>
      <c r="R702" s="152" t="s">
        <v>2321</v>
      </c>
      <c r="S702" s="328" t="s">
        <v>2400</v>
      </c>
      <c r="T702" s="380" t="s">
        <v>2369</v>
      </c>
      <c r="U702" s="380" t="s">
        <v>2330</v>
      </c>
      <c r="V702" s="327" t="s">
        <v>1862</v>
      </c>
    </row>
    <row r="703" spans="1:22" ht="16.399999999999999" hidden="1" customHeight="1">
      <c r="A703" s="29" t="str">
        <f t="shared" si="11"/>
        <v>lt004_protectionRL_ESTT_CLLTRL_LCTN_INT</v>
      </c>
      <c r="B703" s="141" t="s">
        <v>26</v>
      </c>
      <c r="C703" s="137" t="s">
        <v>26</v>
      </c>
      <c r="D703" s="133" t="s">
        <v>40</v>
      </c>
      <c r="E703" s="136" t="s">
        <v>368</v>
      </c>
      <c r="F703" s="363" t="s">
        <v>2252</v>
      </c>
      <c r="G703" s="135" t="str">
        <f>VLOOKUP(A703,Plano_V3!$A$26:$G$764,7,0)</f>
        <v xml:space="preserve">6. Em implementação </v>
      </c>
      <c r="H703" s="135" t="s">
        <v>28</v>
      </c>
      <c r="I703" s="485"/>
      <c r="J703" s="367" t="s">
        <v>2249</v>
      </c>
      <c r="K703" s="367" t="s">
        <v>2363</v>
      </c>
      <c r="L703" s="367"/>
      <c r="M703" s="152" t="str">
        <f>IF(VLOOKUP(A703,'Aux - pivots1'!$A:$E,3,0)=0, "",VLOOKUP(A703,'Aux - pivots1'!$A:$E,3,0))</f>
        <v/>
      </c>
      <c r="N703" s="152" t="str">
        <f>IF(VLOOKUP(A703,'Aux - pivots1'!$A:$E,4,0)=0, "",VLOOKUP(A703,'Aux - pivots1'!$A:$E,4,0))</f>
        <v/>
      </c>
      <c r="O703" s="152" t="str">
        <f>IF(VLOOKUP(A703,'Aux - pivots1'!$A:$E,5,0)=0, "",VLOOKUP(A703,'Aux - pivots1'!$A:$E,5,0))</f>
        <v/>
      </c>
      <c r="P703" s="203"/>
      <c r="Q703" s="203"/>
      <c r="R703" s="152" t="s">
        <v>2321</v>
      </c>
      <c r="S703" s="328" t="s">
        <v>2400</v>
      </c>
      <c r="T703" s="380" t="s">
        <v>2369</v>
      </c>
      <c r="U703" s="380" t="s">
        <v>2330</v>
      </c>
      <c r="V703" s="327" t="s">
        <v>1862</v>
      </c>
    </row>
    <row r="704" spans="1:22" ht="16.399999999999999" hidden="1" customHeight="1">
      <c r="A704" s="29" t="str">
        <f t="shared" si="11"/>
        <v>lt004_protectionRL_ESTT_CTY</v>
      </c>
      <c r="B704" s="141" t="s">
        <v>26</v>
      </c>
      <c r="C704" s="137" t="s">
        <v>26</v>
      </c>
      <c r="D704" s="133" t="s">
        <v>40</v>
      </c>
      <c r="E704" s="136" t="s">
        <v>368</v>
      </c>
      <c r="F704" s="363" t="s">
        <v>2253</v>
      </c>
      <c r="G704" s="135" t="str">
        <f>VLOOKUP(A704,Plano_V3!$A$26:$G$764,7,0)</f>
        <v xml:space="preserve">6. Em implementação </v>
      </c>
      <c r="H704" s="135" t="s">
        <v>2328</v>
      </c>
      <c r="I704" s="485"/>
      <c r="J704" s="367" t="s">
        <v>2247</v>
      </c>
      <c r="K704" s="367" t="s">
        <v>2363</v>
      </c>
      <c r="L704" s="367"/>
      <c r="M704" s="152" t="str">
        <f>IF(VLOOKUP(A704,'Aux - pivots1'!$A:$E,3,0)=0, "",VLOOKUP(A704,'Aux - pivots1'!$A:$E,3,0))</f>
        <v/>
      </c>
      <c r="N704" s="152" t="str">
        <f>IF(VLOOKUP(A704,'Aux - pivots1'!$A:$E,4,0)=0, "",VLOOKUP(A704,'Aux - pivots1'!$A:$E,4,0))</f>
        <v/>
      </c>
      <c r="O704" s="152" t="str">
        <f>IF(VLOOKUP(A704,'Aux - pivots1'!$A:$E,5,0)=0, "",VLOOKUP(A704,'Aux - pivots1'!$A:$E,5,0))</f>
        <v/>
      </c>
      <c r="P704" s="203"/>
      <c r="Q704" s="203"/>
      <c r="R704" s="152" t="s">
        <v>2321</v>
      </c>
      <c r="S704" s="328" t="s">
        <v>2400</v>
      </c>
      <c r="T704" s="380" t="s">
        <v>2369</v>
      </c>
      <c r="U704" s="380" t="s">
        <v>2330</v>
      </c>
      <c r="V704" s="327" t="s">
        <v>1862</v>
      </c>
    </row>
    <row r="705" spans="1:22" ht="16.399999999999999" hidden="1" customHeight="1">
      <c r="A705" s="29" t="str">
        <f t="shared" si="11"/>
        <v>lt004_protectionTYP_EMSSNS_LBL</v>
      </c>
      <c r="B705" s="141" t="s">
        <v>26</v>
      </c>
      <c r="C705" s="137" t="s">
        <v>26</v>
      </c>
      <c r="D705" s="133" t="s">
        <v>40</v>
      </c>
      <c r="E705" s="136" t="s">
        <v>368</v>
      </c>
      <c r="F705" s="363" t="s">
        <v>2254</v>
      </c>
      <c r="G705" s="135" t="str">
        <f>VLOOKUP(A705,Plano_V3!$A$26:$G$764,7,0)</f>
        <v xml:space="preserve">6. Em implementação </v>
      </c>
      <c r="H705" s="135" t="s">
        <v>2328</v>
      </c>
      <c r="I705" s="485"/>
      <c r="J705" s="367" t="s">
        <v>2314</v>
      </c>
      <c r="K705" s="367" t="s">
        <v>2363</v>
      </c>
      <c r="L705" s="367"/>
      <c r="M705" s="152" t="str">
        <f>IF(VLOOKUP(A705,'Aux - pivots1'!$A:$E,3,0)=0, "",VLOOKUP(A705,'Aux - pivots1'!$A:$E,3,0))</f>
        <v/>
      </c>
      <c r="N705" s="152" t="str">
        <f>IF(VLOOKUP(A705,'Aux - pivots1'!$A:$E,4,0)=0, "",VLOOKUP(A705,'Aux - pivots1'!$A:$E,4,0))</f>
        <v/>
      </c>
      <c r="O705" s="152" t="str">
        <f>IF(VLOOKUP(A705,'Aux - pivots1'!$A:$E,5,0)=0, "",VLOOKUP(A705,'Aux - pivots1'!$A:$E,5,0))</f>
        <v/>
      </c>
      <c r="P705" s="203"/>
      <c r="Q705" s="203"/>
      <c r="R705" s="152" t="s">
        <v>2321</v>
      </c>
      <c r="S705" s="328" t="s">
        <v>2405</v>
      </c>
      <c r="T705" s="380" t="s">
        <v>2370</v>
      </c>
      <c r="U705" s="380" t="s">
        <v>2330</v>
      </c>
      <c r="V705" s="327" t="s">
        <v>1862</v>
      </c>
    </row>
    <row r="706" spans="1:22" ht="16.399999999999999" hidden="1" customHeight="1">
      <c r="A706" s="29" t="str">
        <f t="shared" si="11"/>
        <v>lt004_protectionEPC_EMSSNS_LBL</v>
      </c>
      <c r="B706" s="141" t="s">
        <v>26</v>
      </c>
      <c r="C706" s="137" t="s">
        <v>26</v>
      </c>
      <c r="D706" s="133" t="s">
        <v>40</v>
      </c>
      <c r="E706" s="136" t="s">
        <v>368</v>
      </c>
      <c r="F706" s="363" t="s">
        <v>2255</v>
      </c>
      <c r="G706" s="135" t="str">
        <f>VLOOKUP(A706,Plano_V3!$A$26:$G$764,7,0)</f>
        <v>2.2 Em especificação</v>
      </c>
      <c r="H706" s="135" t="s">
        <v>28</v>
      </c>
      <c r="I706" s="485"/>
      <c r="J706" s="367" t="s">
        <v>2248</v>
      </c>
      <c r="K706" s="367" t="s">
        <v>2363</v>
      </c>
      <c r="L706" s="367"/>
      <c r="M706" s="152" t="str">
        <f>IF(VLOOKUP(A706,'Aux - pivots1'!$A:$E,3,0)=0, "",VLOOKUP(A706,'Aux - pivots1'!$A:$E,3,0))</f>
        <v/>
      </c>
      <c r="N706" s="152" t="str">
        <f>IF(VLOOKUP(A706,'Aux - pivots1'!$A:$E,4,0)=0, "",VLOOKUP(A706,'Aux - pivots1'!$A:$E,4,0))</f>
        <v/>
      </c>
      <c r="O706" s="152" t="str">
        <f>IF(VLOOKUP(A706,'Aux - pivots1'!$A:$E,5,0)=0, "",VLOOKUP(A706,'Aux - pivots1'!$A:$E,5,0))</f>
        <v/>
      </c>
      <c r="P706" s="203"/>
      <c r="Q706" s="203"/>
      <c r="R706" s="152" t="s">
        <v>2321</v>
      </c>
      <c r="S706" s="328" t="s">
        <v>2405</v>
      </c>
      <c r="T706" s="380" t="s">
        <v>2370</v>
      </c>
      <c r="U706" s="380" t="s">
        <v>2330</v>
      </c>
      <c r="V706" s="327" t="s">
        <v>1862</v>
      </c>
    </row>
    <row r="707" spans="1:22" ht="16.399999999999999" hidden="1" customHeight="1">
      <c r="A707" s="29" t="str">
        <f t="shared" si="11"/>
        <v>lt004_protectionVHCL_EMSSNS_LBL</v>
      </c>
      <c r="B707" s="141" t="s">
        <v>26</v>
      </c>
      <c r="C707" s="137" t="s">
        <v>26</v>
      </c>
      <c r="D707" s="133" t="s">
        <v>40</v>
      </c>
      <c r="E707" s="136" t="s">
        <v>368</v>
      </c>
      <c r="F707" s="363" t="s">
        <v>2256</v>
      </c>
      <c r="G707" s="135" t="str">
        <f>VLOOKUP(A707,Plano_V3!$A$26:$G$764,7,0)</f>
        <v xml:space="preserve">6. Em implementação </v>
      </c>
      <c r="H707" s="135" t="s">
        <v>2328</v>
      </c>
      <c r="I707" s="485"/>
      <c r="J707" s="367" t="s">
        <v>2314</v>
      </c>
      <c r="K707" s="367" t="s">
        <v>2363</v>
      </c>
      <c r="L707" s="367"/>
      <c r="M707" s="152" t="str">
        <f>IF(VLOOKUP(A707,'Aux - pivots1'!$A:$E,3,0)=0, "",VLOOKUP(A707,'Aux - pivots1'!$A:$E,3,0))</f>
        <v/>
      </c>
      <c r="N707" s="152" t="str">
        <f>IF(VLOOKUP(A707,'Aux - pivots1'!$A:$E,4,0)=0, "",VLOOKUP(A707,'Aux - pivots1'!$A:$E,4,0))</f>
        <v/>
      </c>
      <c r="O707" s="152" t="str">
        <f>IF(VLOOKUP(A707,'Aux - pivots1'!$A:$E,5,0)=0, "",VLOOKUP(A707,'Aux - pivots1'!$A:$E,5,0))</f>
        <v/>
      </c>
      <c r="P707" s="203"/>
      <c r="Q707" s="203"/>
      <c r="R707" s="152" t="s">
        <v>2321</v>
      </c>
      <c r="S707" s="328" t="s">
        <v>2405</v>
      </c>
      <c r="T707" s="380" t="s">
        <v>2370</v>
      </c>
      <c r="U707" s="380" t="s">
        <v>2330</v>
      </c>
      <c r="V707" s="327" t="s">
        <v>1862</v>
      </c>
    </row>
    <row r="708" spans="1:22" ht="16.399999999999999" hidden="1" customHeight="1">
      <c r="A708" s="29" t="str">
        <f t="shared" si="11"/>
        <v>lt004_protectionTYP_EMSSNS_SCR</v>
      </c>
      <c r="B708" s="141" t="s">
        <v>26</v>
      </c>
      <c r="C708" s="137" t="s">
        <v>26</v>
      </c>
      <c r="D708" s="133" t="s">
        <v>40</v>
      </c>
      <c r="E708" s="136" t="s">
        <v>368</v>
      </c>
      <c r="F708" s="363" t="s">
        <v>2257</v>
      </c>
      <c r="G708" s="135" t="str">
        <f>VLOOKUP(A708,Plano_V3!$A$26:$G$764,7,0)</f>
        <v>2.2 Em especificação</v>
      </c>
      <c r="H708" s="135" t="s">
        <v>28</v>
      </c>
      <c r="I708" s="485"/>
      <c r="J708" s="367" t="s">
        <v>2248</v>
      </c>
      <c r="K708" s="367" t="s">
        <v>2363</v>
      </c>
      <c r="L708" s="367"/>
      <c r="M708" s="152" t="str">
        <f>IF(VLOOKUP(A708,'Aux - pivots1'!$A:$E,3,0)=0, "",VLOOKUP(A708,'Aux - pivots1'!$A:$E,3,0))</f>
        <v/>
      </c>
      <c r="N708" s="152" t="str">
        <f>IF(VLOOKUP(A708,'Aux - pivots1'!$A:$E,4,0)=0, "",VLOOKUP(A708,'Aux - pivots1'!$A:$E,4,0))</f>
        <v/>
      </c>
      <c r="O708" s="152" t="str">
        <f>IF(VLOOKUP(A708,'Aux - pivots1'!$A:$E,5,0)=0, "",VLOOKUP(A708,'Aux - pivots1'!$A:$E,5,0))</f>
        <v/>
      </c>
      <c r="P708" s="203"/>
      <c r="Q708" s="203"/>
      <c r="R708" s="152" t="s">
        <v>2321</v>
      </c>
      <c r="S708" s="328" t="s">
        <v>2405</v>
      </c>
      <c r="T708" s="380" t="s">
        <v>2370</v>
      </c>
      <c r="U708" s="380" t="s">
        <v>2330</v>
      </c>
      <c r="V708" s="327" t="s">
        <v>1862</v>
      </c>
    </row>
    <row r="709" spans="1:22" ht="16.399999999999999" hidden="1" customHeight="1">
      <c r="A709" s="29" t="str">
        <f t="shared" si="11"/>
        <v>lt004_protectionEPC_EMSSNS_SCR</v>
      </c>
      <c r="B709" s="141" t="s">
        <v>26</v>
      </c>
      <c r="C709" s="137" t="s">
        <v>26</v>
      </c>
      <c r="D709" s="133" t="s">
        <v>40</v>
      </c>
      <c r="E709" s="136" t="s">
        <v>368</v>
      </c>
      <c r="F709" s="363" t="s">
        <v>2258</v>
      </c>
      <c r="G709" s="135" t="str">
        <f>VLOOKUP(A709,Plano_V3!$A$26:$G$764,7,0)</f>
        <v>2.2 Em especificação</v>
      </c>
      <c r="H709" s="135" t="s">
        <v>28</v>
      </c>
      <c r="I709" s="485"/>
      <c r="J709" s="367" t="s">
        <v>2248</v>
      </c>
      <c r="K709" s="367" t="s">
        <v>2363</v>
      </c>
      <c r="L709" s="367"/>
      <c r="M709" s="152" t="str">
        <f>IF(VLOOKUP(A709,'Aux - pivots1'!$A:$E,3,0)=0, "",VLOOKUP(A709,'Aux - pivots1'!$A:$E,3,0))</f>
        <v/>
      </c>
      <c r="N709" s="152" t="str">
        <f>IF(VLOOKUP(A709,'Aux - pivots1'!$A:$E,4,0)=0, "",VLOOKUP(A709,'Aux - pivots1'!$A:$E,4,0))</f>
        <v/>
      </c>
      <c r="O709" s="152" t="str">
        <f>IF(VLOOKUP(A709,'Aux - pivots1'!$A:$E,5,0)=0, "",VLOOKUP(A709,'Aux - pivots1'!$A:$E,5,0))</f>
        <v/>
      </c>
      <c r="P709" s="203"/>
      <c r="Q709" s="203"/>
      <c r="R709" s="152" t="s">
        <v>2321</v>
      </c>
      <c r="S709" s="328" t="s">
        <v>2405</v>
      </c>
      <c r="T709" s="380" t="s">
        <v>2370</v>
      </c>
      <c r="U709" s="380" t="s">
        <v>2330</v>
      </c>
      <c r="V709" s="327" t="s">
        <v>1862</v>
      </c>
    </row>
    <row r="710" spans="1:22" ht="16.399999999999999" hidden="1" customHeight="1">
      <c r="A710" s="29" t="str">
        <f t="shared" si="11"/>
        <v>lt004_protectionVHCL_EMSSNS_SCR</v>
      </c>
      <c r="B710" s="141" t="s">
        <v>26</v>
      </c>
      <c r="C710" s="137" t="s">
        <v>26</v>
      </c>
      <c r="D710" s="133" t="s">
        <v>40</v>
      </c>
      <c r="E710" s="136" t="s">
        <v>368</v>
      </c>
      <c r="F710" s="363" t="s">
        <v>2259</v>
      </c>
      <c r="G710" s="135" t="str">
        <f>VLOOKUP(A710,Plano_V3!$A$26:$G$764,7,0)</f>
        <v xml:space="preserve">6. Em implementação </v>
      </c>
      <c r="H710" s="135" t="s">
        <v>2328</v>
      </c>
      <c r="I710" s="485"/>
      <c r="J710" s="367" t="s">
        <v>2314</v>
      </c>
      <c r="K710" s="367" t="s">
        <v>2363</v>
      </c>
      <c r="L710" s="367"/>
      <c r="M710" s="152" t="str">
        <f>IF(VLOOKUP(A710,'Aux - pivots1'!$A:$E,3,0)=0, "",VLOOKUP(A710,'Aux - pivots1'!$A:$E,3,0))</f>
        <v/>
      </c>
      <c r="N710" s="152" t="str">
        <f>IF(VLOOKUP(A710,'Aux - pivots1'!$A:$E,4,0)=0, "",VLOOKUP(A710,'Aux - pivots1'!$A:$E,4,0))</f>
        <v/>
      </c>
      <c r="O710" s="152" t="str">
        <f>IF(VLOOKUP(A710,'Aux - pivots1'!$A:$E,5,0)=0, "",VLOOKUP(A710,'Aux - pivots1'!$A:$E,5,0))</f>
        <v/>
      </c>
      <c r="P710" s="203"/>
      <c r="Q710" s="203"/>
      <c r="R710" s="152" t="s">
        <v>2321</v>
      </c>
      <c r="S710" s="328" t="s">
        <v>2405</v>
      </c>
      <c r="T710" s="380" t="s">
        <v>2370</v>
      </c>
      <c r="U710" s="380" t="s">
        <v>2330</v>
      </c>
      <c r="V710" s="327" t="s">
        <v>1862</v>
      </c>
    </row>
    <row r="711" spans="1:22" ht="16.399999999999999" hidden="1" customHeight="1">
      <c r="A711" s="29" t="str">
        <f t="shared" si="11"/>
        <v>lt004_protectionINSRNC_ID</v>
      </c>
      <c r="B711" s="141" t="s">
        <v>26</v>
      </c>
      <c r="C711" s="137" t="s">
        <v>26</v>
      </c>
      <c r="D711" s="133" t="s">
        <v>40</v>
      </c>
      <c r="E711" s="136" t="s">
        <v>368</v>
      </c>
      <c r="F711" s="363" t="s">
        <v>2260</v>
      </c>
      <c r="G711" s="135" t="str">
        <f>VLOOKUP(A711,Plano_V3!$A$26:$G$764,7,0)</f>
        <v xml:space="preserve">6. Em implementação </v>
      </c>
      <c r="H711" s="135" t="s">
        <v>2328</v>
      </c>
      <c r="I711" s="485"/>
      <c r="J711" s="367" t="s">
        <v>2314</v>
      </c>
      <c r="K711" s="367" t="s">
        <v>2363</v>
      </c>
      <c r="L711" s="367"/>
      <c r="M711" s="152" t="str">
        <f>IF(VLOOKUP(A711,'Aux - pivots1'!$A:$E,3,0)=0, "",VLOOKUP(A711,'Aux - pivots1'!$A:$E,3,0))</f>
        <v/>
      </c>
      <c r="N711" s="152" t="str">
        <f>IF(VLOOKUP(A711,'Aux - pivots1'!$A:$E,4,0)=0, "",VLOOKUP(A711,'Aux - pivots1'!$A:$E,4,0))</f>
        <v/>
      </c>
      <c r="O711" s="152" t="str">
        <f>IF(VLOOKUP(A711,'Aux - pivots1'!$A:$E,5,0)=0, "",VLOOKUP(A711,'Aux - pivots1'!$A:$E,5,0))</f>
        <v/>
      </c>
      <c r="P711" s="203"/>
      <c r="Q711" s="203"/>
      <c r="R711" s="152" t="s">
        <v>2321</v>
      </c>
      <c r="S711" s="328" t="s">
        <v>2405</v>
      </c>
      <c r="T711" s="380" t="s">
        <v>2370</v>
      </c>
      <c r="U711" s="380" t="s">
        <v>2330</v>
      </c>
      <c r="V711" s="327" t="s">
        <v>1862</v>
      </c>
    </row>
    <row r="712" spans="1:22" ht="16.399999999999999" hidden="1" customHeight="1">
      <c r="A712" s="29" t="str">
        <f t="shared" si="11"/>
        <v>lt004_protectionTYP_HZRDS_INSRD</v>
      </c>
      <c r="B712" s="141" t="s">
        <v>26</v>
      </c>
      <c r="C712" s="137" t="s">
        <v>26</v>
      </c>
      <c r="D712" s="133" t="s">
        <v>40</v>
      </c>
      <c r="E712" s="136" t="s">
        <v>368</v>
      </c>
      <c r="F712" s="363" t="s">
        <v>2261</v>
      </c>
      <c r="G712" s="135" t="str">
        <f>VLOOKUP(A712,Plano_V3!$A$26:$G$764,7,0)</f>
        <v xml:space="preserve">6. Em implementação </v>
      </c>
      <c r="H712" s="135" t="s">
        <v>2328</v>
      </c>
      <c r="I712" s="485"/>
      <c r="J712" s="367" t="s">
        <v>2314</v>
      </c>
      <c r="K712" s="367" t="s">
        <v>2363</v>
      </c>
      <c r="L712" s="367"/>
      <c r="M712" s="152" t="str">
        <f>IF(VLOOKUP(A712,'Aux - pivots1'!$A:$E,3,0)=0, "",VLOOKUP(A712,'Aux - pivots1'!$A:$E,3,0))</f>
        <v/>
      </c>
      <c r="N712" s="152" t="str">
        <f>IF(VLOOKUP(A712,'Aux - pivots1'!$A:$E,4,0)=0, "",VLOOKUP(A712,'Aux - pivots1'!$A:$E,4,0))</f>
        <v/>
      </c>
      <c r="O712" s="152" t="str">
        <f>IF(VLOOKUP(A712,'Aux - pivots1'!$A:$E,5,0)=0, "",VLOOKUP(A712,'Aux - pivots1'!$A:$E,5,0))</f>
        <v/>
      </c>
      <c r="P712" s="203"/>
      <c r="Q712" s="203"/>
      <c r="R712" s="152" t="s">
        <v>2321</v>
      </c>
      <c r="S712" s="328" t="s">
        <v>2405</v>
      </c>
      <c r="T712" s="380" t="s">
        <v>2370</v>
      </c>
      <c r="U712" s="380" t="s">
        <v>2330</v>
      </c>
      <c r="V712" s="327" t="s">
        <v>1862</v>
      </c>
    </row>
    <row r="713" spans="1:22" ht="16.399999999999999" hidden="1" customHeight="1">
      <c r="A713" s="29" t="str">
        <f t="shared" si="11"/>
        <v>lt004_protectionAMNT_CVRD_INSRNC</v>
      </c>
      <c r="B713" s="141" t="s">
        <v>26</v>
      </c>
      <c r="C713" s="137" t="s">
        <v>26</v>
      </c>
      <c r="D713" s="133" t="s">
        <v>40</v>
      </c>
      <c r="E713" s="136" t="s">
        <v>368</v>
      </c>
      <c r="F713" s="363" t="s">
        <v>2262</v>
      </c>
      <c r="G713" s="135" t="str">
        <f>VLOOKUP(A713,Plano_V3!$A$26:$G$764,7,0)</f>
        <v xml:space="preserve">6. Em implementação </v>
      </c>
      <c r="H713" s="135" t="s">
        <v>2328</v>
      </c>
      <c r="I713" s="485"/>
      <c r="J713" s="367" t="s">
        <v>2314</v>
      </c>
      <c r="K713" s="367" t="s">
        <v>2363</v>
      </c>
      <c r="L713" s="367"/>
      <c r="M713" s="152" t="str">
        <f>IF(VLOOKUP(A713,'Aux - pivots1'!$A:$E,3,0)=0, "",VLOOKUP(A713,'Aux - pivots1'!$A:$E,3,0))</f>
        <v/>
      </c>
      <c r="N713" s="152" t="str">
        <f>IF(VLOOKUP(A713,'Aux - pivots1'!$A:$E,4,0)=0, "",VLOOKUP(A713,'Aux - pivots1'!$A:$E,4,0))</f>
        <v/>
      </c>
      <c r="O713" s="152" t="str">
        <f>IF(VLOOKUP(A713,'Aux - pivots1'!$A:$E,5,0)=0, "",VLOOKUP(A713,'Aux - pivots1'!$A:$E,5,0))</f>
        <v/>
      </c>
      <c r="P713" s="203"/>
      <c r="Q713" s="203"/>
      <c r="R713" s="152" t="s">
        <v>2321</v>
      </c>
      <c r="S713" s="328" t="s">
        <v>2405</v>
      </c>
      <c r="T713" s="380" t="s">
        <v>2370</v>
      </c>
      <c r="U713" s="380" t="s">
        <v>2330</v>
      </c>
      <c r="V713" s="327" t="s">
        <v>1862</v>
      </c>
    </row>
    <row r="714" spans="1:22" ht="16.399999999999999" hidden="1" customHeight="1">
      <c r="A714" s="29" t="str">
        <f t="shared" si="11"/>
        <v>lt004_protectionDT_MTRTY_INSRNC</v>
      </c>
      <c r="B714" s="141" t="s">
        <v>26</v>
      </c>
      <c r="C714" s="137" t="s">
        <v>26</v>
      </c>
      <c r="D714" s="133" t="s">
        <v>40</v>
      </c>
      <c r="E714" s="136" t="s">
        <v>368</v>
      </c>
      <c r="F714" s="363" t="s">
        <v>2263</v>
      </c>
      <c r="G714" s="135" t="str">
        <f>VLOOKUP(A714,Plano_V3!$A$26:$G$764,7,0)</f>
        <v xml:space="preserve">6. Em implementação </v>
      </c>
      <c r="H714" s="135" t="s">
        <v>2328</v>
      </c>
      <c r="I714" s="485"/>
      <c r="J714" s="367" t="s">
        <v>2314</v>
      </c>
      <c r="K714" s="367" t="s">
        <v>2363</v>
      </c>
      <c r="L714" s="367"/>
      <c r="M714" s="152" t="str">
        <f>IF(VLOOKUP(A714,'Aux - pivots1'!$A:$E,3,0)=0, "",VLOOKUP(A714,'Aux - pivots1'!$A:$E,3,0))</f>
        <v/>
      </c>
      <c r="N714" s="152" t="str">
        <f>IF(VLOOKUP(A714,'Aux - pivots1'!$A:$E,4,0)=0, "",VLOOKUP(A714,'Aux - pivots1'!$A:$E,4,0))</f>
        <v/>
      </c>
      <c r="O714" s="152" t="str">
        <f>IF(VLOOKUP(A714,'Aux - pivots1'!$A:$E,5,0)=0, "",VLOOKUP(A714,'Aux - pivots1'!$A:$E,5,0))</f>
        <v/>
      </c>
      <c r="P714" s="203"/>
      <c r="Q714" s="203"/>
      <c r="R714" s="152" t="s">
        <v>2321</v>
      </c>
      <c r="S714" s="328" t="s">
        <v>2405</v>
      </c>
      <c r="T714" s="380" t="s">
        <v>2370</v>
      </c>
      <c r="U714" s="380" t="s">
        <v>2330</v>
      </c>
      <c r="V714" s="327" t="s">
        <v>1862</v>
      </c>
    </row>
    <row r="715" spans="1:22" ht="16.399999999999999" hidden="1" customHeight="1">
      <c r="A715" s="29" t="str">
        <f t="shared" si="11"/>
        <v>lt004_protectionFLG_FRST_HM</v>
      </c>
      <c r="B715" s="141" t="s">
        <v>26</v>
      </c>
      <c r="C715" s="137" t="s">
        <v>26</v>
      </c>
      <c r="D715" s="133" t="s">
        <v>40</v>
      </c>
      <c r="E715" s="136" t="s">
        <v>368</v>
      </c>
      <c r="F715" s="363" t="s">
        <v>2264</v>
      </c>
      <c r="G715" s="135" t="str">
        <f>VLOOKUP(A715,Plano_V3!$A$26:$G$764,7,0)</f>
        <v xml:space="preserve">6. Em implementação </v>
      </c>
      <c r="H715" s="135" t="s">
        <v>2328</v>
      </c>
      <c r="I715" s="485"/>
      <c r="J715" s="367" t="s">
        <v>2314</v>
      </c>
      <c r="K715" s="367" t="s">
        <v>2363</v>
      </c>
      <c r="L715" s="367"/>
      <c r="M715" s="152" t="str">
        <f>IF(VLOOKUP(A715,'Aux - pivots1'!$A:$E,3,0)=0, "",VLOOKUP(A715,'Aux - pivots1'!$A:$E,3,0))</f>
        <v/>
      </c>
      <c r="N715" s="152" t="str">
        <f>IF(VLOOKUP(A715,'Aux - pivots1'!$A:$E,4,0)=0, "",VLOOKUP(A715,'Aux - pivots1'!$A:$E,4,0))</f>
        <v/>
      </c>
      <c r="O715" s="152" t="str">
        <f>IF(VLOOKUP(A715,'Aux - pivots1'!$A:$E,5,0)=0, "",VLOOKUP(A715,'Aux - pivots1'!$A:$E,5,0))</f>
        <v/>
      </c>
      <c r="P715" s="203"/>
      <c r="Q715" s="203"/>
      <c r="R715" s="152" t="s">
        <v>2321</v>
      </c>
      <c r="S715" s="328" t="s">
        <v>2405</v>
      </c>
      <c r="T715" s="380" t="s">
        <v>2370</v>
      </c>
      <c r="U715" s="380" t="s">
        <v>2330</v>
      </c>
      <c r="V715" s="327" t="s">
        <v>1862</v>
      </c>
    </row>
    <row r="716" spans="1:22" ht="16.399999999999999" hidden="1" customHeight="1">
      <c r="A716" s="29" t="str">
        <f t="shared" si="11"/>
        <v>lt004_protectionYR_CNSTRCTN</v>
      </c>
      <c r="B716" s="141" t="s">
        <v>26</v>
      </c>
      <c r="C716" s="137" t="s">
        <v>26</v>
      </c>
      <c r="D716" s="133" t="s">
        <v>40</v>
      </c>
      <c r="E716" s="136" t="s">
        <v>368</v>
      </c>
      <c r="F716" s="363" t="s">
        <v>2265</v>
      </c>
      <c r="G716" s="135" t="str">
        <f>VLOOKUP(A716,Plano_V3!$A$26:$G$764,7,0)</f>
        <v xml:space="preserve">6. Em implementação </v>
      </c>
      <c r="H716" s="135" t="s">
        <v>2328</v>
      </c>
      <c r="I716" s="485"/>
      <c r="J716" s="367" t="s">
        <v>2247</v>
      </c>
      <c r="K716" s="367" t="s">
        <v>2363</v>
      </c>
      <c r="L716" s="367"/>
      <c r="M716" s="152" t="str">
        <f>IF(VLOOKUP(A716,'Aux - pivots1'!$A:$E,3,0)=0, "",VLOOKUP(A716,'Aux - pivots1'!$A:$E,3,0))</f>
        <v/>
      </c>
      <c r="N716" s="152" t="str">
        <f>IF(VLOOKUP(A716,'Aux - pivots1'!$A:$E,4,0)=0, "",VLOOKUP(A716,'Aux - pivots1'!$A:$E,4,0))</f>
        <v/>
      </c>
      <c r="O716" s="152" t="str">
        <f>IF(VLOOKUP(A716,'Aux - pivots1'!$A:$E,5,0)=0, "",VLOOKUP(A716,'Aux - pivots1'!$A:$E,5,0))</f>
        <v/>
      </c>
      <c r="P716" s="203"/>
      <c r="Q716" s="203"/>
      <c r="R716" s="152" t="s">
        <v>2321</v>
      </c>
      <c r="S716" s="328" t="s">
        <v>2406</v>
      </c>
      <c r="T716" s="380" t="s">
        <v>2369</v>
      </c>
      <c r="U716" s="380" t="s">
        <v>2330</v>
      </c>
      <c r="V716" s="327" t="s">
        <v>1862</v>
      </c>
    </row>
    <row r="717" spans="1:22" ht="16.399999999999999" hidden="1" customHeight="1">
      <c r="A717" s="29" t="str">
        <f t="shared" si="11"/>
        <v>lt004_protectionBLDNG_AR</v>
      </c>
      <c r="B717" s="141" t="s">
        <v>26</v>
      </c>
      <c r="C717" s="137" t="s">
        <v>26</v>
      </c>
      <c r="D717" s="133" t="s">
        <v>40</v>
      </c>
      <c r="E717" s="136" t="s">
        <v>368</v>
      </c>
      <c r="F717" s="363" t="s">
        <v>2266</v>
      </c>
      <c r="G717" s="135" t="str">
        <f>VLOOKUP(A717,Plano_V3!$A$26:$G$764,7,0)</f>
        <v xml:space="preserve">6. Em implementação </v>
      </c>
      <c r="H717" s="135" t="s">
        <v>2328</v>
      </c>
      <c r="I717" s="485"/>
      <c r="J717" s="367" t="s">
        <v>2247</v>
      </c>
      <c r="K717" s="367" t="s">
        <v>2363</v>
      </c>
      <c r="L717" s="367"/>
      <c r="M717" s="152" t="str">
        <f>IF(VLOOKUP(A717,'Aux - pivots1'!$A:$E,3,0)=0, "",VLOOKUP(A717,'Aux - pivots1'!$A:$E,3,0))</f>
        <v/>
      </c>
      <c r="N717" s="152" t="str">
        <f>IF(VLOOKUP(A717,'Aux - pivots1'!$A:$E,4,0)=0, "",VLOOKUP(A717,'Aux - pivots1'!$A:$E,4,0))</f>
        <v/>
      </c>
      <c r="O717" s="152" t="str">
        <f>IF(VLOOKUP(A717,'Aux - pivots1'!$A:$E,5,0)=0, "",VLOOKUP(A717,'Aux - pivots1'!$A:$E,5,0))</f>
        <v/>
      </c>
      <c r="P717" s="203"/>
      <c r="Q717" s="203"/>
      <c r="R717" s="152" t="s">
        <v>2321</v>
      </c>
      <c r="S717" s="328" t="s">
        <v>2402</v>
      </c>
      <c r="T717" s="380" t="s">
        <v>2370</v>
      </c>
      <c r="U717" s="380" t="s">
        <v>2330</v>
      </c>
      <c r="V717" s="327" t="s">
        <v>1862</v>
      </c>
    </row>
    <row r="718" spans="1:22" ht="16.399999999999999" hidden="1" customHeight="1">
      <c r="A718" s="29" t="str">
        <f t="shared" si="11"/>
        <v>lt004_protectionRL_ESTT_CRTFCTN</v>
      </c>
      <c r="B718" s="141" t="s">
        <v>26</v>
      </c>
      <c r="C718" s="137" t="s">
        <v>26</v>
      </c>
      <c r="D718" s="133" t="s">
        <v>40</v>
      </c>
      <c r="E718" s="136" t="s">
        <v>368</v>
      </c>
      <c r="F718" s="363" t="s">
        <v>2267</v>
      </c>
      <c r="G718" s="135" t="str">
        <f>VLOOKUP(A718,Plano_V3!$A$26:$G$764,7,0)</f>
        <v xml:space="preserve">6. Em implementação </v>
      </c>
      <c r="H718" s="135" t="s">
        <v>2328</v>
      </c>
      <c r="I718" s="485"/>
      <c r="J718" s="367" t="s">
        <v>2314</v>
      </c>
      <c r="K718" s="367" t="s">
        <v>2363</v>
      </c>
      <c r="L718" s="367"/>
      <c r="M718" s="152" t="str">
        <f>IF(VLOOKUP(A718,'Aux - pivots1'!$A:$E,3,0)=0, "",VLOOKUP(A718,'Aux - pivots1'!$A:$E,3,0))</f>
        <v/>
      </c>
      <c r="N718" s="152" t="str">
        <f>IF(VLOOKUP(A718,'Aux - pivots1'!$A:$E,4,0)=0, "",VLOOKUP(A718,'Aux - pivots1'!$A:$E,4,0))</f>
        <v/>
      </c>
      <c r="O718" s="152" t="str">
        <f>IF(VLOOKUP(A718,'Aux - pivots1'!$A:$E,5,0)=0, "",VLOOKUP(A718,'Aux - pivots1'!$A:$E,5,0))</f>
        <v/>
      </c>
      <c r="P718" s="203"/>
      <c r="Q718" s="203"/>
      <c r="R718" s="152" t="s">
        <v>2321</v>
      </c>
      <c r="S718" s="328" t="s">
        <v>2402</v>
      </c>
      <c r="T718" s="380" t="s">
        <v>2370</v>
      </c>
      <c r="U718" s="380" t="s">
        <v>2330</v>
      </c>
      <c r="V718" s="327" t="s">
        <v>1862</v>
      </c>
    </row>
    <row r="719" spans="1:22" ht="16.399999999999999" hidden="1" customHeight="1">
      <c r="A719" s="29" t="str">
        <f t="shared" si="11"/>
        <v>lt004_protectionTYP_VHCL</v>
      </c>
      <c r="B719" s="141" t="s">
        <v>26</v>
      </c>
      <c r="C719" s="137" t="s">
        <v>26</v>
      </c>
      <c r="D719" s="133" t="s">
        <v>40</v>
      </c>
      <c r="E719" s="136" t="s">
        <v>368</v>
      </c>
      <c r="F719" s="363" t="s">
        <v>2268</v>
      </c>
      <c r="G719" s="135" t="str">
        <f>VLOOKUP(A719,Plano_V3!$A$26:$G$764,7,0)</f>
        <v xml:space="preserve">6. Em implementação </v>
      </c>
      <c r="H719" s="135" t="s">
        <v>28</v>
      </c>
      <c r="I719" s="485"/>
      <c r="J719" s="367" t="s">
        <v>2248</v>
      </c>
      <c r="K719" s="367" t="s">
        <v>2363</v>
      </c>
      <c r="L719" s="367"/>
      <c r="M719" s="152" t="str">
        <f>IF(VLOOKUP(A719,'Aux - pivots1'!$A:$E,3,0)=0, "",VLOOKUP(A719,'Aux - pivots1'!$A:$E,3,0))</f>
        <v/>
      </c>
      <c r="N719" s="152" t="str">
        <f>IF(VLOOKUP(A719,'Aux - pivots1'!$A:$E,4,0)=0, "",VLOOKUP(A719,'Aux - pivots1'!$A:$E,4,0))</f>
        <v/>
      </c>
      <c r="O719" s="152" t="str">
        <f>IF(VLOOKUP(A719,'Aux - pivots1'!$A:$E,5,0)=0, "",VLOOKUP(A719,'Aux - pivots1'!$A:$E,5,0))</f>
        <v/>
      </c>
      <c r="P719" s="203"/>
      <c r="Q719" s="203"/>
      <c r="R719" s="152" t="s">
        <v>2321</v>
      </c>
      <c r="S719" s="328" t="s">
        <v>2407</v>
      </c>
      <c r="T719" s="380" t="s">
        <v>2370</v>
      </c>
      <c r="U719" s="380" t="s">
        <v>2330</v>
      </c>
      <c r="V719" s="327" t="s">
        <v>1862</v>
      </c>
    </row>
    <row r="720" spans="1:22" ht="16.399999999999999" hidden="1" customHeight="1">
      <c r="A720" s="29" t="str">
        <f t="shared" si="11"/>
        <v>lt004_protectionDT_RGSTRTN</v>
      </c>
      <c r="B720" s="141" t="s">
        <v>26</v>
      </c>
      <c r="C720" s="137" t="s">
        <v>26</v>
      </c>
      <c r="D720" s="133" t="s">
        <v>40</v>
      </c>
      <c r="E720" s="136" t="s">
        <v>368</v>
      </c>
      <c r="F720" s="363" t="s">
        <v>2269</v>
      </c>
      <c r="G720" s="135" t="str">
        <f>VLOOKUP(A720,Plano_V3!$A$26:$G$764,7,0)</f>
        <v xml:space="preserve">6. Em implementação </v>
      </c>
      <c r="H720" s="135" t="s">
        <v>2328</v>
      </c>
      <c r="I720" s="485"/>
      <c r="J720" s="367" t="s">
        <v>2314</v>
      </c>
      <c r="K720" s="367" t="s">
        <v>2363</v>
      </c>
      <c r="L720" s="367"/>
      <c r="M720" s="152" t="str">
        <f>IF(VLOOKUP(A720,'Aux - pivots1'!$A:$E,3,0)=0, "",VLOOKUP(A720,'Aux - pivots1'!$A:$E,3,0))</f>
        <v/>
      </c>
      <c r="N720" s="152" t="str">
        <f>IF(VLOOKUP(A720,'Aux - pivots1'!$A:$E,4,0)=0, "",VLOOKUP(A720,'Aux - pivots1'!$A:$E,4,0))</f>
        <v/>
      </c>
      <c r="O720" s="152" t="str">
        <f>IF(VLOOKUP(A720,'Aux - pivots1'!$A:$E,5,0)=0, "",VLOOKUP(A720,'Aux - pivots1'!$A:$E,5,0))</f>
        <v/>
      </c>
      <c r="P720" s="203"/>
      <c r="Q720" s="203"/>
      <c r="R720" s="152" t="s">
        <v>2321</v>
      </c>
      <c r="S720" s="328" t="s">
        <v>2402</v>
      </c>
      <c r="T720" s="380" t="s">
        <v>2370</v>
      </c>
      <c r="U720" s="380" t="s">
        <v>2330</v>
      </c>
      <c r="V720" s="327" t="s">
        <v>1862</v>
      </c>
    </row>
    <row r="721" spans="1:22" ht="16.399999999999999" hidden="1" customHeight="1">
      <c r="A721" s="29" t="str">
        <f t="shared" si="11"/>
        <v>lt004_protectionPRMRY_ENRGY_DMND_NN_RNWBL</v>
      </c>
      <c r="B721" s="141" t="s">
        <v>26</v>
      </c>
      <c r="C721" s="137" t="s">
        <v>26</v>
      </c>
      <c r="D721" s="133" t="s">
        <v>40</v>
      </c>
      <c r="E721" s="136" t="s">
        <v>368</v>
      </c>
      <c r="F721" s="363" t="s">
        <v>2270</v>
      </c>
      <c r="G721" s="135" t="str">
        <f>VLOOKUP(A721,Plano_V3!$A$26:$G$764,7,0)</f>
        <v xml:space="preserve">6. Em implementação </v>
      </c>
      <c r="H721" s="135" t="s">
        <v>2328</v>
      </c>
      <c r="I721" s="485"/>
      <c r="J721" s="367" t="s">
        <v>2247</v>
      </c>
      <c r="K721" s="367" t="s">
        <v>2363</v>
      </c>
      <c r="L721" s="367"/>
      <c r="M721" s="152" t="str">
        <f>IF(VLOOKUP(A721,'Aux - pivots1'!$A:$E,3,0)=0, "",VLOOKUP(A721,'Aux - pivots1'!$A:$E,3,0))</f>
        <v/>
      </c>
      <c r="N721" s="152" t="str">
        <f>IF(VLOOKUP(A721,'Aux - pivots1'!$A:$E,4,0)=0, "",VLOOKUP(A721,'Aux - pivots1'!$A:$E,4,0))</f>
        <v/>
      </c>
      <c r="O721" s="152" t="str">
        <f>IF(VLOOKUP(A721,'Aux - pivots1'!$A:$E,5,0)=0, "",VLOOKUP(A721,'Aux - pivots1'!$A:$E,5,0))</f>
        <v/>
      </c>
      <c r="P721" s="203"/>
      <c r="Q721" s="203"/>
      <c r="R721" s="152" t="s">
        <v>2321</v>
      </c>
      <c r="S721" s="328" t="s">
        <v>2402</v>
      </c>
      <c r="T721" s="380" t="s">
        <v>2370</v>
      </c>
      <c r="U721" s="380" t="s">
        <v>2330</v>
      </c>
      <c r="V721" s="327" t="s">
        <v>1863</v>
      </c>
    </row>
    <row r="722" spans="1:22" ht="16.399999999999999" hidden="1" customHeight="1">
      <c r="A722" s="29" t="str">
        <f t="shared" si="11"/>
        <v>lt004_protectionPRMRY_ENRGY_DMND_TTL</v>
      </c>
      <c r="B722" s="141" t="s">
        <v>26</v>
      </c>
      <c r="C722" s="137" t="s">
        <v>26</v>
      </c>
      <c r="D722" s="133" t="s">
        <v>40</v>
      </c>
      <c r="E722" s="136" t="s">
        <v>368</v>
      </c>
      <c r="F722" s="363" t="s">
        <v>2271</v>
      </c>
      <c r="G722" s="135" t="str">
        <f>VLOOKUP(A722,Plano_V3!$A$26:$G$764,7,0)</f>
        <v xml:space="preserve">6. Em implementação </v>
      </c>
      <c r="H722" s="135" t="s">
        <v>28</v>
      </c>
      <c r="I722" s="485"/>
      <c r="J722" s="367" t="s">
        <v>2248</v>
      </c>
      <c r="K722" s="367" t="s">
        <v>2363</v>
      </c>
      <c r="L722" s="367"/>
      <c r="M722" s="152" t="str">
        <f>IF(VLOOKUP(A722,'Aux - pivots1'!$A:$E,3,0)=0, "",VLOOKUP(A722,'Aux - pivots1'!$A:$E,3,0))</f>
        <v/>
      </c>
      <c r="N722" s="152" t="str">
        <f>IF(VLOOKUP(A722,'Aux - pivots1'!$A:$E,4,0)=0, "",VLOOKUP(A722,'Aux - pivots1'!$A:$E,4,0))</f>
        <v/>
      </c>
      <c r="O722" s="152" t="str">
        <f>IF(VLOOKUP(A722,'Aux - pivots1'!$A:$E,5,0)=0, "",VLOOKUP(A722,'Aux - pivots1'!$A:$E,5,0))</f>
        <v/>
      </c>
      <c r="P722" s="203"/>
      <c r="Q722" s="203"/>
      <c r="R722" s="152" t="s">
        <v>2321</v>
      </c>
      <c r="S722" s="328" t="s">
        <v>2402</v>
      </c>
      <c r="T722" s="380" t="s">
        <v>2370</v>
      </c>
      <c r="U722" s="380" t="s">
        <v>2330</v>
      </c>
      <c r="V722" s="327" t="s">
        <v>1863</v>
      </c>
    </row>
    <row r="723" spans="1:22" ht="16.399999999999999" hidden="1" customHeight="1">
      <c r="A723" s="29" t="str">
        <f t="shared" si="11"/>
        <v>lt004_protectionPRMRY_ENRGY_DMND_RFRNC_VL</v>
      </c>
      <c r="B723" s="141" t="s">
        <v>26</v>
      </c>
      <c r="C723" s="137" t="s">
        <v>26</v>
      </c>
      <c r="D723" s="133" t="s">
        <v>40</v>
      </c>
      <c r="E723" s="136" t="s">
        <v>368</v>
      </c>
      <c r="F723" s="363" t="s">
        <v>2272</v>
      </c>
      <c r="G723" s="135" t="str">
        <f>VLOOKUP(A723,Plano_V3!$A$26:$G$764,7,0)</f>
        <v xml:space="preserve">6. Em implementação </v>
      </c>
      <c r="H723" s="135" t="s">
        <v>28</v>
      </c>
      <c r="I723" s="485"/>
      <c r="J723" s="367" t="s">
        <v>2248</v>
      </c>
      <c r="K723" s="367" t="s">
        <v>2363</v>
      </c>
      <c r="L723" s="367"/>
      <c r="M723" s="152" t="str">
        <f>IF(VLOOKUP(A723,'Aux - pivots1'!$A:$E,3,0)=0, "",VLOOKUP(A723,'Aux - pivots1'!$A:$E,3,0))</f>
        <v/>
      </c>
      <c r="N723" s="152" t="str">
        <f>IF(VLOOKUP(A723,'Aux - pivots1'!$A:$E,4,0)=0, "",VLOOKUP(A723,'Aux - pivots1'!$A:$E,4,0))</f>
        <v/>
      </c>
      <c r="O723" s="152" t="str">
        <f>IF(VLOOKUP(A723,'Aux - pivots1'!$A:$E,5,0)=0, "",VLOOKUP(A723,'Aux - pivots1'!$A:$E,5,0))</f>
        <v/>
      </c>
      <c r="P723" s="203"/>
      <c r="Q723" s="203"/>
      <c r="R723" s="152" t="s">
        <v>2321</v>
      </c>
      <c r="S723" s="328" t="s">
        <v>2402</v>
      </c>
      <c r="T723" s="380" t="s">
        <v>2370</v>
      </c>
      <c r="U723" s="380" t="s">
        <v>2330</v>
      </c>
      <c r="V723" s="327" t="s">
        <v>1863</v>
      </c>
    </row>
    <row r="724" spans="1:22" ht="16.399999999999999" hidden="1" customHeight="1">
      <c r="A724" s="29" t="str">
        <f t="shared" si="11"/>
        <v>lt004_protectionRL_ESTT_CLMT_ZN</v>
      </c>
      <c r="B724" s="141" t="s">
        <v>26</v>
      </c>
      <c r="C724" s="137" t="s">
        <v>26</v>
      </c>
      <c r="D724" s="133" t="s">
        <v>40</v>
      </c>
      <c r="E724" s="136" t="s">
        <v>368</v>
      </c>
      <c r="F724" s="363" t="s">
        <v>2273</v>
      </c>
      <c r="G724" s="135" t="str">
        <f>VLOOKUP(A724,Plano_V3!$A$26:$G$764,7,0)</f>
        <v xml:space="preserve">6. Em implementação </v>
      </c>
      <c r="H724" s="135" t="s">
        <v>28</v>
      </c>
      <c r="I724" s="485"/>
      <c r="J724" s="367" t="s">
        <v>2248</v>
      </c>
      <c r="K724" s="367" t="s">
        <v>2363</v>
      </c>
      <c r="L724" s="367"/>
      <c r="M724" s="152" t="str">
        <f>IF(VLOOKUP(A724,'Aux - pivots1'!$A:$E,3,0)=0, "",VLOOKUP(A724,'Aux - pivots1'!$A:$E,3,0))</f>
        <v/>
      </c>
      <c r="N724" s="152" t="str">
        <f>IF(VLOOKUP(A724,'Aux - pivots1'!$A:$E,4,0)=0, "",VLOOKUP(A724,'Aux - pivots1'!$A:$E,4,0))</f>
        <v/>
      </c>
      <c r="O724" s="152" t="str">
        <f>IF(VLOOKUP(A724,'Aux - pivots1'!$A:$E,5,0)=0, "",VLOOKUP(A724,'Aux - pivots1'!$A:$E,5,0))</f>
        <v/>
      </c>
      <c r="P724" s="203"/>
      <c r="Q724" s="203"/>
      <c r="R724" s="152" t="s">
        <v>2321</v>
      </c>
      <c r="S724" s="328" t="s">
        <v>2402</v>
      </c>
      <c r="T724" s="380" t="s">
        <v>2370</v>
      </c>
      <c r="U724" s="380" t="s">
        <v>2330</v>
      </c>
      <c r="V724" s="327" t="s">
        <v>1862</v>
      </c>
    </row>
    <row r="725" spans="1:22" ht="16.399999999999999" hidden="1" customHeight="1">
      <c r="A725" s="29" t="str">
        <f t="shared" si="11"/>
        <v>lt004_protectionflg_col</v>
      </c>
      <c r="B725" s="141" t="s">
        <v>26</v>
      </c>
      <c r="C725" s="137" t="s">
        <v>26</v>
      </c>
      <c r="D725" s="133" t="s">
        <v>40</v>
      </c>
      <c r="E725" s="136" t="s">
        <v>368</v>
      </c>
      <c r="F725" s="136" t="s">
        <v>479</v>
      </c>
      <c r="G725" s="135" t="str">
        <f>VLOOKUP(A725,Plano_V3!$A$26:$G$764,7,0)</f>
        <v>0. Cancelado</v>
      </c>
      <c r="H725" s="135" t="s">
        <v>611</v>
      </c>
      <c r="I725" s="485"/>
      <c r="J725" s="142"/>
      <c r="K725" s="142"/>
      <c r="L725" s="142"/>
      <c r="M725" s="152" t="str">
        <f>IF(VLOOKUP(A692,'Aux - pivots1'!$A:$E,3,0)=0, "",VLOOKUP(A692,'Aux - pivots1'!$A:$E,3,0))</f>
        <v/>
      </c>
      <c r="N725" s="152" t="str">
        <f>IF(VLOOKUP(A692,'Aux - pivots1'!$A:$E,4,0)=0, "",VLOOKUP(A692,'Aux - pivots1'!$A:$E,4,0))</f>
        <v/>
      </c>
      <c r="O725" s="152" t="str">
        <f>IF(VLOOKUP(A692,'Aux - pivots1'!$A:$E,5,0)=0, "",VLOOKUP(A692,'Aux - pivots1'!$A:$E,5,0))</f>
        <v/>
      </c>
      <c r="P725" s="203"/>
      <c r="Q725" s="203"/>
      <c r="R725" s="203"/>
      <c r="S725" s="328"/>
      <c r="T725" s="328"/>
      <c r="U725" s="380" t="s">
        <v>2329</v>
      </c>
      <c r="V725" s="327"/>
    </row>
    <row r="726" spans="1:22" ht="16.399999999999999" hidden="1" customHeight="1">
      <c r="A726" s="29" t="str">
        <f t="shared" si="11"/>
        <v>lt004_protectionflg_pro</v>
      </c>
      <c r="B726" s="141" t="s">
        <v>26</v>
      </c>
      <c r="C726" s="137" t="s">
        <v>26</v>
      </c>
      <c r="D726" s="133" t="s">
        <v>40</v>
      </c>
      <c r="E726" s="136" t="s">
        <v>368</v>
      </c>
      <c r="F726" s="136" t="s">
        <v>481</v>
      </c>
      <c r="G726" s="135" t="str">
        <f>VLOOKUP(A726,Plano_V3!$A$26:$G$764,7,0)</f>
        <v>0. Cancelado</v>
      </c>
      <c r="H726" s="135" t="s">
        <v>611</v>
      </c>
      <c r="I726" s="485"/>
      <c r="J726" s="142"/>
      <c r="K726" s="142"/>
      <c r="L726" s="142"/>
      <c r="M726" s="152" t="str">
        <f>IF(VLOOKUP(A693,'Aux - pivots1'!$A:$E,3,0)=0, "",VLOOKUP(A693,'Aux - pivots1'!$A:$E,3,0))</f>
        <v/>
      </c>
      <c r="N726" s="152" t="str">
        <f>IF(VLOOKUP(A693,'Aux - pivots1'!$A:$E,4,0)=0, "",VLOOKUP(A693,'Aux - pivots1'!$A:$E,4,0))</f>
        <v/>
      </c>
      <c r="O726" s="152" t="str">
        <f>IF(VLOOKUP(A693,'Aux - pivots1'!$A:$E,5,0)=0, "",VLOOKUP(A693,'Aux - pivots1'!$A:$E,5,0))</f>
        <v/>
      </c>
      <c r="P726" s="203"/>
      <c r="Q726" s="203"/>
      <c r="R726" s="203"/>
      <c r="S726" s="328"/>
      <c r="T726" s="328"/>
      <c r="U726" s="380" t="s">
        <v>2329</v>
      </c>
      <c r="V726" s="327"/>
    </row>
    <row r="727" spans="1:22" ht="16.399999999999999" hidden="1" customHeight="1">
      <c r="A727" s="29" t="str">
        <f t="shared" si="11"/>
        <v>modesg_inp_emss_nacenome_regiao</v>
      </c>
      <c r="B727" s="141" t="s">
        <v>26</v>
      </c>
      <c r="C727" s="137" t="s">
        <v>181</v>
      </c>
      <c r="D727" s="133" t="s">
        <v>40</v>
      </c>
      <c r="E727" s="134" t="s">
        <v>218</v>
      </c>
      <c r="F727" s="133" t="s">
        <v>220</v>
      </c>
      <c r="G727" s="135" t="str">
        <f>VLOOKUP(A727,Plano_V3!$A$26:$G$764,7,0)</f>
        <v>0. Cancelado</v>
      </c>
      <c r="H727" s="135" t="s">
        <v>611</v>
      </c>
      <c r="I727" s="485"/>
      <c r="J727" s="142"/>
      <c r="K727" s="142"/>
      <c r="L727" s="142" t="s">
        <v>2363</v>
      </c>
      <c r="M727" s="152" t="str">
        <f>IF(VLOOKUP(A694,'Aux - pivots1'!$A:$E,3,0)=0, "",VLOOKUP(A694,'Aux - pivots1'!$A:$E,3,0))</f>
        <v/>
      </c>
      <c r="N727" s="152" t="str">
        <f>IF(VLOOKUP(A694,'Aux - pivots1'!$A:$E,4,0)=0, "",VLOOKUP(A694,'Aux - pivots1'!$A:$E,4,0))</f>
        <v/>
      </c>
      <c r="O727" s="152" t="str">
        <f>IF(VLOOKUP(A694,'Aux - pivots1'!$A:$E,5,0)=0, "",VLOOKUP(A694,'Aux - pivots1'!$A:$E,5,0))</f>
        <v/>
      </c>
      <c r="P727" s="203"/>
      <c r="Q727" s="203"/>
      <c r="R727" s="203"/>
      <c r="S727" s="328"/>
      <c r="T727" s="328"/>
      <c r="U727" s="380" t="s">
        <v>2329</v>
      </c>
      <c r="V727" s="327"/>
    </row>
    <row r="728" spans="1:22" ht="16.5" hidden="1">
      <c r="A728" s="29" t="str">
        <f t="shared" si="11"/>
        <v>modesg_inp_emss_nacearea_atividade</v>
      </c>
      <c r="B728" s="141" t="s">
        <v>26</v>
      </c>
      <c r="C728" s="137" t="s">
        <v>181</v>
      </c>
      <c r="D728" s="133" t="s">
        <v>40</v>
      </c>
      <c r="E728" s="134" t="s">
        <v>218</v>
      </c>
      <c r="F728" s="133" t="s">
        <v>643</v>
      </c>
      <c r="G728" s="135" t="str">
        <f>VLOOKUP(A728,Plano_V3!$A$26:$G$764,7,0)</f>
        <v>0. Cancelado</v>
      </c>
      <c r="H728" s="135" t="s">
        <v>611</v>
      </c>
      <c r="I728" s="485"/>
      <c r="J728" s="142"/>
      <c r="K728" s="142"/>
      <c r="L728" s="142" t="s">
        <v>2363</v>
      </c>
      <c r="M728" s="152" t="str">
        <f>IF(VLOOKUP(A695,'Aux - pivots1'!$A:$E,3,0)=0, "",VLOOKUP(A695,'Aux - pivots1'!$A:$E,3,0))</f>
        <v/>
      </c>
      <c r="N728" s="152" t="str">
        <f>IF(VLOOKUP(A695,'Aux - pivots1'!$A:$E,4,0)=0, "",VLOOKUP(A695,'Aux - pivots1'!$A:$E,4,0))</f>
        <v/>
      </c>
      <c r="O728" s="152" t="str">
        <f>IF(VLOOKUP(A695,'Aux - pivots1'!$A:$E,5,0)=0, "",VLOOKUP(A695,'Aux - pivots1'!$A:$E,5,0))</f>
        <v/>
      </c>
      <c r="P728" s="203"/>
      <c r="Q728" s="203"/>
      <c r="R728" s="203"/>
      <c r="S728" s="328"/>
      <c r="T728" s="328"/>
      <c r="U728" s="380" t="s">
        <v>2329</v>
      </c>
      <c r="V728" s="327"/>
    </row>
    <row r="729" spans="1:22" ht="16.5" hidden="1">
      <c r="A729" s="29" t="str">
        <f t="shared" si="11"/>
        <v>modesg_inp_emss_nacetipo_atividade</v>
      </c>
      <c r="B729" s="141" t="s">
        <v>26</v>
      </c>
      <c r="C729" s="137" t="s">
        <v>181</v>
      </c>
      <c r="D729" s="133" t="s">
        <v>40</v>
      </c>
      <c r="E729" s="134" t="s">
        <v>218</v>
      </c>
      <c r="F729" s="133" t="s">
        <v>644</v>
      </c>
      <c r="G729" s="135" t="str">
        <f>VLOOKUP(A729,Plano_V3!$A$26:$G$764,7,0)</f>
        <v>0. Cancelado</v>
      </c>
      <c r="H729" s="135" t="s">
        <v>611</v>
      </c>
      <c r="I729" s="485"/>
      <c r="J729" s="142"/>
      <c r="K729" s="142"/>
      <c r="L729" s="142" t="s">
        <v>2363</v>
      </c>
      <c r="M729" s="152" t="str">
        <f>IF(VLOOKUP(A696,'Aux - pivots1'!$A:$E,3,0)=0, "",VLOOKUP(A696,'Aux - pivots1'!$A:$E,3,0))</f>
        <v/>
      </c>
      <c r="N729" s="152" t="str">
        <f>IF(VLOOKUP(A696,'Aux - pivots1'!$A:$E,4,0)=0, "",VLOOKUP(A696,'Aux - pivots1'!$A:$E,4,0))</f>
        <v/>
      </c>
      <c r="O729" s="152" t="str">
        <f>IF(VLOOKUP(A696,'Aux - pivots1'!$A:$E,5,0)=0, "",VLOOKUP(A696,'Aux - pivots1'!$A:$E,5,0))</f>
        <v/>
      </c>
      <c r="P729" s="203"/>
      <c r="Q729" s="203"/>
      <c r="R729" s="203"/>
      <c r="S729" s="328"/>
      <c r="T729" s="328"/>
      <c r="U729" s="380" t="s">
        <v>2329</v>
      </c>
      <c r="V729" s="327"/>
    </row>
    <row r="730" spans="1:22" ht="16.5" hidden="1">
      <c r="A730" s="29" t="str">
        <f t="shared" si="11"/>
        <v>modesg_inp_emss_nacesub_tipo_atividade_1</v>
      </c>
      <c r="B730" s="141" t="s">
        <v>26</v>
      </c>
      <c r="C730" s="137" t="s">
        <v>181</v>
      </c>
      <c r="D730" s="133" t="s">
        <v>40</v>
      </c>
      <c r="E730" s="134" t="s">
        <v>218</v>
      </c>
      <c r="F730" s="133" t="s">
        <v>645</v>
      </c>
      <c r="G730" s="135" t="str">
        <f>VLOOKUP(A730,Plano_V3!$A$26:$G$764,7,0)</f>
        <v>0. Cancelado</v>
      </c>
      <c r="H730" s="135" t="s">
        <v>611</v>
      </c>
      <c r="I730" s="485"/>
      <c r="J730" s="142"/>
      <c r="K730" s="142"/>
      <c r="L730" s="142" t="s">
        <v>2363</v>
      </c>
      <c r="M730" s="152" t="str">
        <f>IF(VLOOKUP(A697,'Aux - pivots1'!$A:$E,3,0)=0, "",VLOOKUP(A697,'Aux - pivots1'!$A:$E,3,0))</f>
        <v/>
      </c>
      <c r="N730" s="152" t="str">
        <f>IF(VLOOKUP(A697,'Aux - pivots1'!$A:$E,4,0)=0, "",VLOOKUP(A697,'Aux - pivots1'!$A:$E,4,0))</f>
        <v/>
      </c>
      <c r="O730" s="152" t="str">
        <f>IF(VLOOKUP(A697,'Aux - pivots1'!$A:$E,5,0)=0, "",VLOOKUP(A697,'Aux - pivots1'!$A:$E,5,0))</f>
        <v/>
      </c>
      <c r="P730" s="203"/>
      <c r="Q730" s="203"/>
      <c r="R730" s="203"/>
      <c r="S730" s="328"/>
      <c r="T730" s="328"/>
      <c r="U730" s="380" t="s">
        <v>2329</v>
      </c>
      <c r="V730" s="327"/>
    </row>
    <row r="731" spans="1:22" ht="16.5" hidden="1">
      <c r="A731" s="29" t="str">
        <f t="shared" si="11"/>
        <v>modesg_inp_emss_nacesub_tipo_atividade_2</v>
      </c>
      <c r="B731" s="141" t="s">
        <v>26</v>
      </c>
      <c r="C731" s="137" t="s">
        <v>181</v>
      </c>
      <c r="D731" s="133" t="s">
        <v>40</v>
      </c>
      <c r="E731" s="134" t="s">
        <v>218</v>
      </c>
      <c r="F731" s="133" t="s">
        <v>646</v>
      </c>
      <c r="G731" s="135" t="str">
        <f>VLOOKUP(A731,Plano_V3!$A$26:$G$764,7,0)</f>
        <v>0. Cancelado</v>
      </c>
      <c r="H731" s="135" t="s">
        <v>611</v>
      </c>
      <c r="I731" s="485"/>
      <c r="J731" s="142"/>
      <c r="K731" s="142"/>
      <c r="L731" s="142" t="s">
        <v>2363</v>
      </c>
      <c r="M731" s="152" t="str">
        <f>IF(VLOOKUP(A699,'Aux - pivots1'!$A:$E,3,0)=0, "",VLOOKUP(A699,'Aux - pivots1'!$A:$E,3,0))</f>
        <v/>
      </c>
      <c r="N731" s="152" t="str">
        <f>IF(VLOOKUP(A699,'Aux - pivots1'!$A:$E,4,0)=0, "",VLOOKUP(A699,'Aux - pivots1'!$A:$E,4,0))</f>
        <v/>
      </c>
      <c r="O731" s="152" t="str">
        <f>IF(VLOOKUP(A699,'Aux - pivots1'!$A:$E,5,0)=0, "",VLOOKUP(A699,'Aux - pivots1'!$A:$E,5,0))</f>
        <v/>
      </c>
      <c r="P731" s="203"/>
      <c r="Q731" s="203"/>
      <c r="R731" s="203"/>
      <c r="S731" s="328"/>
      <c r="T731" s="328"/>
      <c r="U731" s="380" t="s">
        <v>2329</v>
      </c>
      <c r="V731" s="327"/>
    </row>
    <row r="732" spans="1:22" ht="16.5" hidden="1">
      <c r="A732" s="29" t="str">
        <f t="shared" si="11"/>
        <v>modesg_inp_emss_naceunidades_unidade_funcional</v>
      </c>
      <c r="B732" s="141" t="s">
        <v>26</v>
      </c>
      <c r="C732" s="137" t="s">
        <v>181</v>
      </c>
      <c r="D732" s="133" t="s">
        <v>40</v>
      </c>
      <c r="E732" s="134" t="s">
        <v>218</v>
      </c>
      <c r="F732" s="133" t="s">
        <v>647</v>
      </c>
      <c r="G732" s="135" t="str">
        <f>VLOOKUP(A732,Plano_V3!$A$26:$G$764,7,0)</f>
        <v>0. Cancelado</v>
      </c>
      <c r="H732" s="135" t="s">
        <v>611</v>
      </c>
      <c r="I732" s="485"/>
      <c r="J732" s="142"/>
      <c r="K732" s="142"/>
      <c r="L732" s="142" t="s">
        <v>2363</v>
      </c>
      <c r="M732" s="152" t="str">
        <f>IF(VLOOKUP(A700,'Aux - pivots1'!$A:$E,3,0)=0, "",VLOOKUP(A700,'Aux - pivots1'!$A:$E,3,0))</f>
        <v/>
      </c>
      <c r="N732" s="152" t="str">
        <f>IF(VLOOKUP(A700,'Aux - pivots1'!$A:$E,4,0)=0, "",VLOOKUP(A700,'Aux - pivots1'!$A:$E,4,0))</f>
        <v/>
      </c>
      <c r="O732" s="152" t="str">
        <f>IF(VLOOKUP(A700,'Aux - pivots1'!$A:$E,5,0)=0, "",VLOOKUP(A700,'Aux - pivots1'!$A:$E,5,0))</f>
        <v/>
      </c>
      <c r="P732" s="203"/>
      <c r="Q732" s="203"/>
      <c r="R732" s="203"/>
      <c r="S732" s="328"/>
      <c r="T732" s="328"/>
      <c r="U732" s="380" t="s">
        <v>2329</v>
      </c>
      <c r="V732" s="327"/>
    </row>
    <row r="733" spans="1:22" ht="16.5" hidden="1">
      <c r="A733" s="29" t="str">
        <f t="shared" si="11"/>
        <v>modesg_inp_emss_nacefator_emissao</v>
      </c>
      <c r="B733" s="141" t="s">
        <v>26</v>
      </c>
      <c r="C733" s="137" t="s">
        <v>181</v>
      </c>
      <c r="D733" s="133" t="s">
        <v>40</v>
      </c>
      <c r="E733" s="134" t="s">
        <v>218</v>
      </c>
      <c r="F733" s="133" t="s">
        <v>648</v>
      </c>
      <c r="G733" s="135" t="str">
        <f>VLOOKUP(A733,Plano_V3!$A$26:$G$764,7,0)</f>
        <v>0. Cancelado</v>
      </c>
      <c r="H733" s="135" t="s">
        <v>611</v>
      </c>
      <c r="I733" s="485"/>
      <c r="J733" s="142"/>
      <c r="K733" s="142"/>
      <c r="L733" s="142" t="s">
        <v>2363</v>
      </c>
      <c r="M733" s="152" t="str">
        <f>IF(VLOOKUP(A701,'Aux - pivots1'!$A:$E,3,0)=0, "",VLOOKUP(A701,'Aux - pivots1'!$A:$E,3,0))</f>
        <v/>
      </c>
      <c r="N733" s="152" t="str">
        <f>IF(VLOOKUP(A701,'Aux - pivots1'!$A:$E,4,0)=0, "",VLOOKUP(A701,'Aux - pivots1'!$A:$E,4,0))</f>
        <v/>
      </c>
      <c r="O733" s="152" t="str">
        <f>IF(VLOOKUP(A701,'Aux - pivots1'!$A:$E,5,0)=0, "",VLOOKUP(A701,'Aux - pivots1'!$A:$E,5,0))</f>
        <v/>
      </c>
      <c r="P733" s="203"/>
      <c r="Q733" s="203"/>
      <c r="R733" s="203"/>
      <c r="S733" s="328"/>
      <c r="T733" s="328"/>
      <c r="U733" s="380" t="s">
        <v>2329</v>
      </c>
      <c r="V733" s="327"/>
    </row>
    <row r="734" spans="1:22" ht="16.5" hidden="1">
      <c r="A734" s="29" t="str">
        <f t="shared" si="11"/>
        <v>modesg_inp_km_medios_emss_vclsmedia_scp1_emss</v>
      </c>
      <c r="B734" s="141" t="s">
        <v>26</v>
      </c>
      <c r="C734" s="137" t="s">
        <v>181</v>
      </c>
      <c r="D734" s="133" t="s">
        <v>40</v>
      </c>
      <c r="E734" s="134" t="s">
        <v>213</v>
      </c>
      <c r="F734" s="133" t="s">
        <v>649</v>
      </c>
      <c r="G734" s="135" t="str">
        <f>VLOOKUP(A734,Plano_V3!$A$26:$G$764,7,0)</f>
        <v>0. Cancelado</v>
      </c>
      <c r="H734" s="135" t="s">
        <v>611</v>
      </c>
      <c r="I734" s="485"/>
      <c r="J734" s="142"/>
      <c r="K734" s="142"/>
      <c r="L734" s="142"/>
      <c r="M734" s="152" t="str">
        <f>IF(VLOOKUP(A725,'Aux - pivots1'!$A:$E,3,0)=0, "",VLOOKUP(A725,'Aux - pivots1'!$A:$E,3,0))</f>
        <v/>
      </c>
      <c r="N734" s="152" t="str">
        <f>IF(VLOOKUP(A725,'Aux - pivots1'!$A:$E,4,0)=0, "",VLOOKUP(A725,'Aux - pivots1'!$A:$E,4,0))</f>
        <v/>
      </c>
      <c r="O734" s="152" t="str">
        <f>IF(VLOOKUP(A725,'Aux - pivots1'!$A:$E,5,0)=0, "",VLOOKUP(A725,'Aux - pivots1'!$A:$E,5,0))</f>
        <v/>
      </c>
      <c r="P734" s="203"/>
      <c r="Q734" s="203"/>
      <c r="R734" s="203"/>
      <c r="S734" s="328"/>
      <c r="T734" s="328"/>
      <c r="U734" s="380" t="s">
        <v>2329</v>
      </c>
      <c r="V734" s="327"/>
    </row>
    <row r="735" spans="1:22" ht="16.5" hidden="1">
      <c r="A735" s="29" t="str">
        <f t="shared" si="11"/>
        <v>modesg_inp_km_medios_emss_vclsmedia_scp2_emss</v>
      </c>
      <c r="B735" s="141" t="s">
        <v>26</v>
      </c>
      <c r="C735" s="137" t="s">
        <v>181</v>
      </c>
      <c r="D735" s="133" t="s">
        <v>40</v>
      </c>
      <c r="E735" s="134" t="s">
        <v>213</v>
      </c>
      <c r="F735" s="133" t="s">
        <v>650</v>
      </c>
      <c r="G735" s="135" t="str">
        <f>VLOOKUP(A735,Plano_V3!$A$26:$G$764,7,0)</f>
        <v>0. Cancelado</v>
      </c>
      <c r="H735" s="135" t="s">
        <v>611</v>
      </c>
      <c r="I735" s="485"/>
      <c r="J735" s="142"/>
      <c r="K735" s="142"/>
      <c r="L735" s="142"/>
      <c r="M735" s="152" t="str">
        <f>IF(VLOOKUP(A726,'Aux - pivots1'!$A:$E,3,0)=0, "",VLOOKUP(A726,'Aux - pivots1'!$A:$E,3,0))</f>
        <v/>
      </c>
      <c r="N735" s="152" t="str">
        <f>IF(VLOOKUP(A726,'Aux - pivots1'!$A:$E,4,0)=0, "",VLOOKUP(A726,'Aux - pivots1'!$A:$E,4,0))</f>
        <v/>
      </c>
      <c r="O735" s="152" t="str">
        <f>IF(VLOOKUP(A726,'Aux - pivots1'!$A:$E,5,0)=0, "",VLOOKUP(A726,'Aux - pivots1'!$A:$E,5,0))</f>
        <v/>
      </c>
      <c r="P735" s="203"/>
      <c r="Q735" s="203"/>
      <c r="R735" s="203"/>
      <c r="S735" s="328"/>
      <c r="T735" s="328"/>
      <c r="U735" s="380" t="s">
        <v>2329</v>
      </c>
      <c r="V735" s="327"/>
    </row>
    <row r="736" spans="1:22" ht="16.5" hidden="1">
      <c r="A736" s="29" t="str">
        <f t="shared" si="11"/>
        <v>modesg_inp_km_medios_emss_vclsmedia_scp3_emss</v>
      </c>
      <c r="B736" s="145" t="s">
        <v>26</v>
      </c>
      <c r="C736" s="146" t="s">
        <v>181</v>
      </c>
      <c r="D736" s="147" t="s">
        <v>40</v>
      </c>
      <c r="E736" s="148" t="s">
        <v>213</v>
      </c>
      <c r="F736" s="147" t="s">
        <v>651</v>
      </c>
      <c r="G736" s="149" t="str">
        <f>VLOOKUP(A736,Plano_V3!$A$26:$G$764,7,0)</f>
        <v>0. Cancelado</v>
      </c>
      <c r="H736" s="135" t="s">
        <v>611</v>
      </c>
      <c r="I736" s="486"/>
      <c r="J736" s="150"/>
      <c r="K736" s="150"/>
      <c r="L736" s="150"/>
      <c r="M736" s="152" t="str">
        <f>IF(VLOOKUP(A727,'Aux - pivots1'!$A:$E,3,0)=0, "",VLOOKUP(A727,'Aux - pivots1'!$A:$E,3,0))</f>
        <v/>
      </c>
      <c r="N736" s="152" t="str">
        <f>IF(VLOOKUP(A727,'Aux - pivots1'!$A:$E,4,0)=0, "",VLOOKUP(A727,'Aux - pivots1'!$A:$E,4,0))</f>
        <v/>
      </c>
      <c r="O736" s="152" t="str">
        <f>IF(VLOOKUP(A727,'Aux - pivots1'!$A:$E,5,0)=0, "",VLOOKUP(A727,'Aux - pivots1'!$A:$E,5,0))</f>
        <v/>
      </c>
      <c r="P736" s="205"/>
      <c r="Q736" s="205"/>
      <c r="R736" s="205"/>
      <c r="S736" s="328"/>
      <c r="T736" s="328"/>
      <c r="U736" s="380" t="s">
        <v>2329</v>
      </c>
      <c r="V736" s="327"/>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7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2428</v>
      </c>
      <c r="J1" t="s">
        <v>2349</v>
      </c>
      <c r="K1" t="s">
        <v>2350</v>
      </c>
      <c r="L1" t="s">
        <v>2372</v>
      </c>
      <c r="M1" t="s">
        <v>2390</v>
      </c>
      <c r="N1" t="s">
        <v>2333</v>
      </c>
      <c r="O1" t="s">
        <v>2383</v>
      </c>
      <c r="P1" t="s">
        <v>1941</v>
      </c>
      <c r="Q1" t="s">
        <v>1162</v>
      </c>
    </row>
    <row r="2" spans="1:17">
      <c r="A2" t="str">
        <f>C2&amp;E2&amp;F2</f>
        <v>Pilar IIIlt003_entityesg_sbsctr</v>
      </c>
      <c r="B2" t="s">
        <v>26</v>
      </c>
      <c r="C2" t="s">
        <v>26</v>
      </c>
      <c r="D2" t="s">
        <v>40</v>
      </c>
      <c r="E2" t="s">
        <v>335</v>
      </c>
      <c r="F2" t="s">
        <v>360</v>
      </c>
      <c r="G2" t="s">
        <v>2328</v>
      </c>
      <c r="H2" t="s">
        <v>613</v>
      </c>
      <c r="J2" t="s">
        <v>2314</v>
      </c>
      <c r="K2" t="s">
        <v>2363</v>
      </c>
      <c r="N2" t="s">
        <v>2435</v>
      </c>
      <c r="P2" t="s">
        <v>2329</v>
      </c>
      <c r="Q2" t="s">
        <v>2318</v>
      </c>
    </row>
    <row r="3" spans="1:17">
      <c r="A3" t="str">
        <f t="shared" ref="A3:A66" si="0">C3&amp;E3&amp;F3</f>
        <v>Pilar IIIlt007_instr_activitysstnbl_indctr</v>
      </c>
      <c r="B3" t="s">
        <v>26</v>
      </c>
      <c r="C3" t="s">
        <v>26</v>
      </c>
      <c r="D3" t="s">
        <v>40</v>
      </c>
      <c r="E3" t="s">
        <v>1866</v>
      </c>
      <c r="F3" t="s">
        <v>418</v>
      </c>
      <c r="G3" t="s">
        <v>614</v>
      </c>
      <c r="H3" t="s">
        <v>614</v>
      </c>
      <c r="J3" t="s">
        <v>2249</v>
      </c>
      <c r="K3" t="s">
        <v>2363</v>
      </c>
      <c r="M3" t="s">
        <v>2323</v>
      </c>
      <c r="P3" t="s">
        <v>2329</v>
      </c>
      <c r="Q3" t="s">
        <v>2316</v>
      </c>
    </row>
    <row r="4" spans="1:17">
      <c r="A4" t="str">
        <f t="shared" si="0"/>
        <v>Pilar IIIlt007_instr_activityCOD_SOC</v>
      </c>
      <c r="B4" t="s">
        <v>26</v>
      </c>
      <c r="C4" t="s">
        <v>26</v>
      </c>
      <c r="D4" t="s">
        <v>40</v>
      </c>
      <c r="E4" t="s">
        <v>1866</v>
      </c>
      <c r="F4" t="s">
        <v>1299</v>
      </c>
      <c r="G4" t="s">
        <v>2328</v>
      </c>
      <c r="H4" t="s">
        <v>28</v>
      </c>
      <c r="J4" t="s">
        <v>2248</v>
      </c>
      <c r="K4" t="s">
        <v>2363</v>
      </c>
      <c r="M4" t="s">
        <v>2321</v>
      </c>
      <c r="N4" t="s">
        <v>2391</v>
      </c>
      <c r="O4" t="s">
        <v>2370</v>
      </c>
      <c r="P4" t="s">
        <v>2330</v>
      </c>
      <c r="Q4" t="s">
        <v>2316</v>
      </c>
    </row>
    <row r="5" spans="1:17">
      <c r="A5" t="str">
        <f t="shared" si="0"/>
        <v>Pilar IIIlt007_instr_activityDT_RFRNC</v>
      </c>
      <c r="B5" t="s">
        <v>26</v>
      </c>
      <c r="C5" t="s">
        <v>26</v>
      </c>
      <c r="D5" t="s">
        <v>40</v>
      </c>
      <c r="E5" t="s">
        <v>1866</v>
      </c>
      <c r="F5" t="s">
        <v>1304</v>
      </c>
      <c r="G5" t="s">
        <v>2328</v>
      </c>
      <c r="H5" t="s">
        <v>2328</v>
      </c>
      <c r="J5" t="s">
        <v>2247</v>
      </c>
      <c r="K5" t="s">
        <v>2363</v>
      </c>
      <c r="M5" t="s">
        <v>2321</v>
      </c>
      <c r="N5" t="s">
        <v>2391</v>
      </c>
      <c r="O5" t="s">
        <v>2370</v>
      </c>
      <c r="P5" t="s">
        <v>2330</v>
      </c>
      <c r="Q5" t="s">
        <v>2316</v>
      </c>
    </row>
    <row r="6" spans="1:17">
      <c r="A6" t="str">
        <f t="shared" si="0"/>
        <v>Pilar IIIlt007_instr_activityINSTRMNT_ID</v>
      </c>
      <c r="B6" t="s">
        <v>26</v>
      </c>
      <c r="C6" t="s">
        <v>26</v>
      </c>
      <c r="D6" t="s">
        <v>40</v>
      </c>
      <c r="E6" t="s">
        <v>1866</v>
      </c>
      <c r="F6" t="s">
        <v>1313</v>
      </c>
      <c r="G6" t="s">
        <v>2328</v>
      </c>
      <c r="H6" t="s">
        <v>28</v>
      </c>
      <c r="J6" t="s">
        <v>2248</v>
      </c>
      <c r="K6" t="s">
        <v>2363</v>
      </c>
      <c r="M6" t="s">
        <v>2321</v>
      </c>
      <c r="N6" t="s">
        <v>2391</v>
      </c>
      <c r="O6" t="s">
        <v>2370</v>
      </c>
      <c r="P6" t="s">
        <v>2330</v>
      </c>
      <c r="Q6" t="s">
        <v>2316</v>
      </c>
    </row>
    <row r="7" spans="1:17">
      <c r="A7" t="str">
        <f t="shared" si="0"/>
        <v>Pilar IIIlt007_instr_activityPRCNTG_ACTVTY</v>
      </c>
      <c r="B7" t="s">
        <v>26</v>
      </c>
      <c r="C7" t="s">
        <v>26</v>
      </c>
      <c r="D7" t="s">
        <v>40</v>
      </c>
      <c r="E7" t="s">
        <v>1866</v>
      </c>
      <c r="F7" t="s">
        <v>2299</v>
      </c>
      <c r="G7" t="s">
        <v>2328</v>
      </c>
      <c r="H7" t="s">
        <v>28</v>
      </c>
      <c r="J7" t="s">
        <v>2249</v>
      </c>
      <c r="K7" t="s">
        <v>2363</v>
      </c>
      <c r="M7" t="s">
        <v>2321</v>
      </c>
      <c r="N7" t="s">
        <v>2391</v>
      </c>
      <c r="O7" t="s">
        <v>2370</v>
      </c>
      <c r="P7" t="s">
        <v>2330</v>
      </c>
      <c r="Q7" t="s">
        <v>2316</v>
      </c>
    </row>
    <row r="8" spans="1:17">
      <c r="A8" t="str">
        <f t="shared" si="0"/>
        <v>Pilar IIIlt007_instr_activityFLG_SBSTNTL_CNTRBTN</v>
      </c>
      <c r="B8" t="s">
        <v>26</v>
      </c>
      <c r="C8" t="s">
        <v>26</v>
      </c>
      <c r="D8" t="s">
        <v>40</v>
      </c>
      <c r="E8" t="s">
        <v>1866</v>
      </c>
      <c r="F8" t="s">
        <v>2300</v>
      </c>
      <c r="G8" t="s">
        <v>2328</v>
      </c>
      <c r="H8" t="s">
        <v>28</v>
      </c>
      <c r="J8" t="s">
        <v>2249</v>
      </c>
      <c r="K8" t="s">
        <v>2363</v>
      </c>
      <c r="M8" t="s">
        <v>2321</v>
      </c>
      <c r="N8" t="s">
        <v>2392</v>
      </c>
      <c r="O8" t="s">
        <v>2370</v>
      </c>
      <c r="P8" t="s">
        <v>2330</v>
      </c>
      <c r="Q8" t="s">
        <v>2316</v>
      </c>
    </row>
    <row r="9" spans="1:17">
      <c r="A9" t="str">
        <f t="shared" si="0"/>
        <v>Pilar IIIlt007_instr_activityFLG_DNSH_CMPLNC</v>
      </c>
      <c r="B9" t="s">
        <v>26</v>
      </c>
      <c r="C9" t="s">
        <v>26</v>
      </c>
      <c r="D9" t="s">
        <v>40</v>
      </c>
      <c r="E9" t="s">
        <v>1866</v>
      </c>
      <c r="F9" t="s">
        <v>2301</v>
      </c>
      <c r="G9" t="s">
        <v>2328</v>
      </c>
      <c r="H9" t="s">
        <v>2328</v>
      </c>
      <c r="J9" t="s">
        <v>2314</v>
      </c>
      <c r="K9" t="s">
        <v>2363</v>
      </c>
      <c r="M9" t="s">
        <v>2321</v>
      </c>
      <c r="N9" t="s">
        <v>2392</v>
      </c>
      <c r="O9" t="s">
        <v>2370</v>
      </c>
      <c r="P9" t="s">
        <v>2330</v>
      </c>
      <c r="Q9" t="s">
        <v>2318</v>
      </c>
    </row>
    <row r="10" spans="1:17">
      <c r="A10" t="str">
        <f t="shared" si="0"/>
        <v>Pilar IIIlt007_instr_activityDNSH_DTL</v>
      </c>
      <c r="B10" t="s">
        <v>26</v>
      </c>
      <c r="C10" t="s">
        <v>26</v>
      </c>
      <c r="D10" t="s">
        <v>40</v>
      </c>
      <c r="E10" t="s">
        <v>1866</v>
      </c>
      <c r="F10" t="s">
        <v>2302</v>
      </c>
      <c r="G10" t="s">
        <v>2328</v>
      </c>
      <c r="H10" t="s">
        <v>2328</v>
      </c>
      <c r="J10" t="s">
        <v>2314</v>
      </c>
      <c r="K10" t="s">
        <v>2363</v>
      </c>
      <c r="M10" t="s">
        <v>2321</v>
      </c>
      <c r="N10" t="s">
        <v>2392</v>
      </c>
      <c r="O10" t="s">
        <v>2370</v>
      </c>
      <c r="P10" t="s">
        <v>2330</v>
      </c>
      <c r="Q10" t="s">
        <v>2318</v>
      </c>
    </row>
    <row r="11" spans="1:17">
      <c r="A11" t="str">
        <f t="shared" si="0"/>
        <v>Pilar IIIlt007_instr_activitysstnbl_ctgry</v>
      </c>
      <c r="B11" t="s">
        <v>26</v>
      </c>
      <c r="C11" t="s">
        <v>26</v>
      </c>
      <c r="D11" t="s">
        <v>40</v>
      </c>
      <c r="E11" t="s">
        <v>1866</v>
      </c>
      <c r="F11" t="s">
        <v>419</v>
      </c>
      <c r="G11" t="s">
        <v>2328</v>
      </c>
      <c r="H11" t="s">
        <v>614</v>
      </c>
      <c r="J11" t="s">
        <v>2249</v>
      </c>
      <c r="K11" t="s">
        <v>2363</v>
      </c>
      <c r="M11" t="s">
        <v>2323</v>
      </c>
      <c r="P11" t="s">
        <v>2329</v>
      </c>
      <c r="Q11" t="s">
        <v>2316</v>
      </c>
    </row>
    <row r="12" spans="1:17">
      <c r="A12" t="str">
        <f t="shared" si="0"/>
        <v>Pilar IIIlt002_instrumentFRBRNC_STTS_INSTRMNT</v>
      </c>
      <c r="B12" t="s">
        <v>26</v>
      </c>
      <c r="C12" t="s">
        <v>26</v>
      </c>
      <c r="D12" t="s">
        <v>40</v>
      </c>
      <c r="E12" t="s">
        <v>379</v>
      </c>
      <c r="F12" t="s">
        <v>2170</v>
      </c>
      <c r="G12" t="s">
        <v>2328</v>
      </c>
      <c r="H12" t="s">
        <v>2328</v>
      </c>
      <c r="J12" t="s">
        <v>2314</v>
      </c>
      <c r="K12" t="s">
        <v>2363</v>
      </c>
      <c r="M12" t="s">
        <v>2321</v>
      </c>
      <c r="N12" t="s">
        <v>2393</v>
      </c>
      <c r="O12" t="s">
        <v>2369</v>
      </c>
      <c r="P12" t="s">
        <v>2330</v>
      </c>
      <c r="Q12" t="s">
        <v>1862</v>
      </c>
    </row>
    <row r="13" spans="1:17">
      <c r="A13" t="str">
        <f t="shared" si="0"/>
        <v>Pilar IIIlt002_instrumentINTRNL_SGMNT</v>
      </c>
      <c r="B13" t="s">
        <v>26</v>
      </c>
      <c r="C13" t="s">
        <v>26</v>
      </c>
      <c r="D13" t="s">
        <v>40</v>
      </c>
      <c r="E13" t="s">
        <v>379</v>
      </c>
      <c r="F13" t="s">
        <v>2171</v>
      </c>
      <c r="G13" t="s">
        <v>2328</v>
      </c>
      <c r="H13" t="s">
        <v>2328</v>
      </c>
      <c r="J13" t="s">
        <v>2247</v>
      </c>
      <c r="K13" t="s">
        <v>2363</v>
      </c>
      <c r="M13" t="s">
        <v>2321</v>
      </c>
      <c r="N13" t="s">
        <v>2394</v>
      </c>
      <c r="O13" t="s">
        <v>2369</v>
      </c>
      <c r="P13" t="s">
        <v>2330</v>
      </c>
      <c r="Q13" t="s">
        <v>1863</v>
      </c>
    </row>
    <row r="14" spans="1:17">
      <c r="A14" t="str">
        <f t="shared" si="0"/>
        <v>Pilar IIIlt002_instrumentDT_ORGNL_MTRTY</v>
      </c>
      <c r="B14" t="s">
        <v>26</v>
      </c>
      <c r="C14" t="s">
        <v>26</v>
      </c>
      <c r="D14" t="s">
        <v>40</v>
      </c>
      <c r="E14" t="s">
        <v>379</v>
      </c>
      <c r="F14" t="s">
        <v>2172</v>
      </c>
      <c r="G14" t="s">
        <v>2328</v>
      </c>
      <c r="H14" t="s">
        <v>2328</v>
      </c>
      <c r="J14" t="s">
        <v>2247</v>
      </c>
      <c r="K14" t="s">
        <v>2363</v>
      </c>
      <c r="M14" t="s">
        <v>2321</v>
      </c>
      <c r="N14" t="s">
        <v>2395</v>
      </c>
      <c r="O14" t="s">
        <v>2369</v>
      </c>
      <c r="P14" t="s">
        <v>2330</v>
      </c>
      <c r="Q14" t="s">
        <v>1863</v>
      </c>
    </row>
    <row r="15" spans="1:17">
      <c r="A15" t="str">
        <f t="shared" si="0"/>
        <v>Pilar IIIlt002_instrumentEAD</v>
      </c>
      <c r="B15" t="s">
        <v>26</v>
      </c>
      <c r="C15" t="s">
        <v>26</v>
      </c>
      <c r="D15" t="s">
        <v>40</v>
      </c>
      <c r="E15" t="s">
        <v>379</v>
      </c>
      <c r="F15" t="s">
        <v>2173</v>
      </c>
      <c r="G15" t="s">
        <v>2328</v>
      </c>
      <c r="H15" t="s">
        <v>2328</v>
      </c>
      <c r="J15" t="s">
        <v>2247</v>
      </c>
      <c r="K15" t="s">
        <v>2363</v>
      </c>
      <c r="M15" t="s">
        <v>2321</v>
      </c>
      <c r="N15" t="s">
        <v>2396</v>
      </c>
      <c r="O15" t="s">
        <v>2369</v>
      </c>
      <c r="P15" t="s">
        <v>2330</v>
      </c>
      <c r="Q15" t="s">
        <v>1863</v>
      </c>
    </row>
    <row r="16" spans="1:17">
      <c r="A16" t="str">
        <f t="shared" si="0"/>
        <v>Pilar IIIlt002_instrumentOFF_BLNC_SHT_AMNT_INSTRMNT</v>
      </c>
      <c r="B16" t="s">
        <v>26</v>
      </c>
      <c r="C16" t="s">
        <v>26</v>
      </c>
      <c r="D16" t="s">
        <v>40</v>
      </c>
      <c r="E16" t="s">
        <v>379</v>
      </c>
      <c r="F16" t="s">
        <v>1418</v>
      </c>
      <c r="G16" t="s">
        <v>2328</v>
      </c>
      <c r="H16" t="s">
        <v>28</v>
      </c>
      <c r="J16" t="s">
        <v>2248</v>
      </c>
      <c r="K16" t="s">
        <v>2363</v>
      </c>
      <c r="M16" t="s">
        <v>2321</v>
      </c>
      <c r="N16" t="s">
        <v>2397</v>
      </c>
      <c r="O16" t="s">
        <v>2369</v>
      </c>
      <c r="P16" t="s">
        <v>2330</v>
      </c>
      <c r="Q16" t="s">
        <v>1863</v>
      </c>
    </row>
    <row r="17" spans="1:17">
      <c r="A17" t="str">
        <f t="shared" si="0"/>
        <v>Pilar IIIlt002_instrumentRWA</v>
      </c>
      <c r="B17" t="s">
        <v>26</v>
      </c>
      <c r="C17" t="s">
        <v>26</v>
      </c>
      <c r="D17" t="s">
        <v>40</v>
      </c>
      <c r="E17" t="s">
        <v>379</v>
      </c>
      <c r="F17" t="s">
        <v>1424</v>
      </c>
      <c r="G17" t="s">
        <v>2328</v>
      </c>
      <c r="H17" t="s">
        <v>2328</v>
      </c>
      <c r="J17" t="s">
        <v>2247</v>
      </c>
      <c r="K17" t="s">
        <v>2363</v>
      </c>
      <c r="M17" t="s">
        <v>2321</v>
      </c>
      <c r="N17" t="s">
        <v>2398</v>
      </c>
      <c r="O17" t="s">
        <v>2369</v>
      </c>
      <c r="P17" t="s">
        <v>2330</v>
      </c>
      <c r="Q17" t="s">
        <v>1863</v>
      </c>
    </row>
    <row r="18" spans="1:17">
      <c r="A18" t="str">
        <f t="shared" si="0"/>
        <v>Pilar IIIlt002_instrumentLTV</v>
      </c>
      <c r="B18" t="s">
        <v>26</v>
      </c>
      <c r="C18" t="s">
        <v>26</v>
      </c>
      <c r="D18" t="s">
        <v>40</v>
      </c>
      <c r="E18" t="s">
        <v>379</v>
      </c>
      <c r="F18" t="s">
        <v>2174</v>
      </c>
      <c r="G18" t="s">
        <v>2328</v>
      </c>
      <c r="H18" t="s">
        <v>2328</v>
      </c>
      <c r="J18" t="s">
        <v>2247</v>
      </c>
      <c r="K18" t="s">
        <v>2363</v>
      </c>
      <c r="M18" t="s">
        <v>2321</v>
      </c>
      <c r="N18" t="s">
        <v>2399</v>
      </c>
      <c r="O18" t="s">
        <v>2369</v>
      </c>
      <c r="P18" t="s">
        <v>2330</v>
      </c>
      <c r="Q18" t="s">
        <v>1863</v>
      </c>
    </row>
    <row r="19" spans="1:17">
      <c r="A19" t="str">
        <f t="shared" si="0"/>
        <v>Pilar IIIlt002_instrumentLTV_INCPTN</v>
      </c>
      <c r="B19" t="s">
        <v>26</v>
      </c>
      <c r="C19" t="s">
        <v>26</v>
      </c>
      <c r="D19" t="s">
        <v>40</v>
      </c>
      <c r="E19" t="s">
        <v>379</v>
      </c>
      <c r="F19" t="s">
        <v>2175</v>
      </c>
      <c r="G19" t="s">
        <v>2328</v>
      </c>
      <c r="H19" t="s">
        <v>2328</v>
      </c>
      <c r="J19" t="s">
        <v>2247</v>
      </c>
      <c r="K19" t="s">
        <v>2363</v>
      </c>
      <c r="M19" t="s">
        <v>2321</v>
      </c>
      <c r="N19" t="s">
        <v>2399</v>
      </c>
      <c r="O19" t="s">
        <v>2369</v>
      </c>
      <c r="P19" t="s">
        <v>2330</v>
      </c>
      <c r="Q19" t="s">
        <v>1862</v>
      </c>
    </row>
    <row r="20" spans="1:17">
      <c r="A20" t="str">
        <f t="shared" si="0"/>
        <v>Pilar IIIlt002_instrumentEIR</v>
      </c>
      <c r="B20" t="s">
        <v>26</v>
      </c>
      <c r="C20" t="s">
        <v>26</v>
      </c>
      <c r="D20" t="s">
        <v>40</v>
      </c>
      <c r="E20" t="s">
        <v>379</v>
      </c>
      <c r="F20" t="s">
        <v>2176</v>
      </c>
      <c r="G20" t="s">
        <v>2328</v>
      </c>
      <c r="H20" t="s">
        <v>2328</v>
      </c>
      <c r="J20" t="s">
        <v>2247</v>
      </c>
      <c r="K20" t="s">
        <v>2363</v>
      </c>
      <c r="M20" t="s">
        <v>2321</v>
      </c>
      <c r="N20" t="s">
        <v>2393</v>
      </c>
      <c r="O20" t="s">
        <v>2369</v>
      </c>
      <c r="P20" t="s">
        <v>2330</v>
      </c>
      <c r="Q20" t="s">
        <v>1862</v>
      </c>
    </row>
    <row r="21" spans="1:17">
      <c r="A21" t="str">
        <f t="shared" si="0"/>
        <v>Pilar IIIlt002_instrumentEIR_INCPTN</v>
      </c>
      <c r="B21" t="s">
        <v>26</v>
      </c>
      <c r="C21" t="s">
        <v>26</v>
      </c>
      <c r="D21" t="s">
        <v>40</v>
      </c>
      <c r="E21" t="s">
        <v>379</v>
      </c>
      <c r="F21" t="s">
        <v>2177</v>
      </c>
      <c r="G21" t="s">
        <v>2328</v>
      </c>
      <c r="H21" t="s">
        <v>2328</v>
      </c>
      <c r="J21" t="s">
        <v>2247</v>
      </c>
      <c r="K21" t="s">
        <v>2363</v>
      </c>
      <c r="M21" t="s">
        <v>2321</v>
      </c>
      <c r="N21" t="s">
        <v>2399</v>
      </c>
      <c r="O21" t="s">
        <v>2369</v>
      </c>
      <c r="P21" t="s">
        <v>2330</v>
      </c>
      <c r="Q21" t="s">
        <v>1862</v>
      </c>
    </row>
    <row r="22" spans="1:17">
      <c r="A22" t="str">
        <f t="shared" si="0"/>
        <v>Pilar IIIlt002_instrumentINTRNL_SGMNT_CAT_MSTA</v>
      </c>
      <c r="B22" t="s">
        <v>26</v>
      </c>
      <c r="C22" t="s">
        <v>26</v>
      </c>
      <c r="D22" t="s">
        <v>40</v>
      </c>
      <c r="E22" t="s">
        <v>379</v>
      </c>
      <c r="F22" t="s">
        <v>2178</v>
      </c>
      <c r="G22" t="s">
        <v>2328</v>
      </c>
      <c r="H22" t="s">
        <v>2328</v>
      </c>
      <c r="J22" t="s">
        <v>2247</v>
      </c>
      <c r="K22" t="s">
        <v>2363</v>
      </c>
      <c r="M22" t="s">
        <v>2321</v>
      </c>
      <c r="N22" t="s">
        <v>2400</v>
      </c>
      <c r="O22" t="s">
        <v>2369</v>
      </c>
      <c r="P22" t="s">
        <v>2330</v>
      </c>
      <c r="Q22" t="s">
        <v>1862</v>
      </c>
    </row>
    <row r="23" spans="1:17">
      <c r="A23" t="str">
        <f t="shared" si="0"/>
        <v>Pilar IIIlt002_instrumentINTRNL_SGMNT_CATGSUB</v>
      </c>
      <c r="B23" t="s">
        <v>26</v>
      </c>
      <c r="C23" t="s">
        <v>26</v>
      </c>
      <c r="D23" t="s">
        <v>40</v>
      </c>
      <c r="E23" t="s">
        <v>379</v>
      </c>
      <c r="F23" t="s">
        <v>2179</v>
      </c>
      <c r="G23" t="s">
        <v>2328</v>
      </c>
      <c r="H23" t="s">
        <v>2328</v>
      </c>
      <c r="J23" t="s">
        <v>2247</v>
      </c>
      <c r="K23" t="s">
        <v>2363</v>
      </c>
      <c r="M23" t="s">
        <v>2321</v>
      </c>
      <c r="N23" t="s">
        <v>2400</v>
      </c>
      <c r="O23" t="s">
        <v>2369</v>
      </c>
      <c r="P23" t="s">
        <v>2330</v>
      </c>
      <c r="Q23" t="s">
        <v>1862</v>
      </c>
    </row>
    <row r="24" spans="1:17">
      <c r="A24" t="str">
        <f t="shared" si="0"/>
        <v>Pilar IIIlt002_instrumentNW_BSNSS</v>
      </c>
      <c r="B24" t="s">
        <v>26</v>
      </c>
      <c r="C24" t="s">
        <v>26</v>
      </c>
      <c r="D24" t="s">
        <v>40</v>
      </c>
      <c r="E24" t="s">
        <v>379</v>
      </c>
      <c r="F24" t="s">
        <v>1340</v>
      </c>
      <c r="G24" t="s">
        <v>2328</v>
      </c>
      <c r="H24" t="s">
        <v>28</v>
      </c>
      <c r="J24" t="s">
        <v>2249</v>
      </c>
      <c r="K24" t="s">
        <v>2363</v>
      </c>
      <c r="M24" t="s">
        <v>2321</v>
      </c>
      <c r="N24" t="s">
        <v>2391</v>
      </c>
      <c r="O24" t="s">
        <v>2370</v>
      </c>
      <c r="P24" t="s">
        <v>2330</v>
      </c>
      <c r="Q24" t="s">
        <v>2316</v>
      </c>
    </row>
    <row r="25" spans="1:17">
      <c r="A25" t="str">
        <f t="shared" si="0"/>
        <v>Pilar IIIlt002_instrumentCNCLLD_INSTRMNT_STTS</v>
      </c>
      <c r="B25" t="s">
        <v>26</v>
      </c>
      <c r="C25" t="s">
        <v>26</v>
      </c>
      <c r="D25" t="s">
        <v>40</v>
      </c>
      <c r="E25" t="s">
        <v>379</v>
      </c>
      <c r="F25" t="s">
        <v>1350</v>
      </c>
      <c r="G25" t="s">
        <v>614</v>
      </c>
      <c r="H25" t="s">
        <v>28</v>
      </c>
      <c r="J25" t="s">
        <v>2249</v>
      </c>
      <c r="K25" t="s">
        <v>2363</v>
      </c>
      <c r="M25" t="s">
        <v>2321</v>
      </c>
      <c r="N25" t="s">
        <v>2391</v>
      </c>
      <c r="O25" t="s">
        <v>2370</v>
      </c>
      <c r="P25" t="s">
        <v>2330</v>
      </c>
      <c r="Q25" t="s">
        <v>2316</v>
      </c>
    </row>
    <row r="26" spans="1:17">
      <c r="A26" t="str">
        <f t="shared" si="0"/>
        <v>Pilar IIIlt002_instrumentTYP_OFF_BLNC_PRDCT</v>
      </c>
      <c r="B26" t="s">
        <v>26</v>
      </c>
      <c r="C26" t="s">
        <v>26</v>
      </c>
      <c r="D26" t="s">
        <v>40</v>
      </c>
      <c r="E26" t="s">
        <v>379</v>
      </c>
      <c r="F26" t="s">
        <v>2180</v>
      </c>
      <c r="G26" t="s">
        <v>2328</v>
      </c>
      <c r="H26" t="s">
        <v>28</v>
      </c>
      <c r="J26" t="s">
        <v>2410</v>
      </c>
      <c r="K26" t="s">
        <v>2363</v>
      </c>
      <c r="M26" t="s">
        <v>2321</v>
      </c>
      <c r="N26" t="s">
        <v>2401</v>
      </c>
      <c r="O26" t="s">
        <v>2369</v>
      </c>
      <c r="P26" t="s">
        <v>2330</v>
      </c>
      <c r="Q26" t="s">
        <v>1862</v>
      </c>
    </row>
    <row r="27" spans="1:17">
      <c r="A27" t="str">
        <f t="shared" si="0"/>
        <v>Pilar IIIlt002_instrumentFLG_MNMM_SFGRDS</v>
      </c>
      <c r="B27" t="s">
        <v>26</v>
      </c>
      <c r="C27" t="s">
        <v>26</v>
      </c>
      <c r="D27" t="s">
        <v>40</v>
      </c>
      <c r="E27" t="s">
        <v>379</v>
      </c>
      <c r="F27" t="s">
        <v>2181</v>
      </c>
      <c r="G27" t="s">
        <v>2328</v>
      </c>
      <c r="H27" t="s">
        <v>2328</v>
      </c>
      <c r="J27" t="s">
        <v>2314</v>
      </c>
      <c r="K27" t="s">
        <v>2363</v>
      </c>
      <c r="M27" t="s">
        <v>2321</v>
      </c>
      <c r="N27" t="s">
        <v>2402</v>
      </c>
      <c r="O27" t="s">
        <v>2370</v>
      </c>
      <c r="P27" t="s">
        <v>2330</v>
      </c>
      <c r="Q27" t="s">
        <v>1862</v>
      </c>
    </row>
    <row r="28" spans="1:17">
      <c r="A28" t="str">
        <f t="shared" si="0"/>
        <v>Pilar IIIlt003_entityentty_nm</v>
      </c>
      <c r="B28" t="s">
        <v>26</v>
      </c>
      <c r="C28" t="s">
        <v>26</v>
      </c>
      <c r="D28" t="s">
        <v>40</v>
      </c>
      <c r="E28" t="s">
        <v>335</v>
      </c>
      <c r="F28" t="s">
        <v>2199</v>
      </c>
      <c r="G28" t="s">
        <v>2328</v>
      </c>
      <c r="H28" t="s">
        <v>2328</v>
      </c>
      <c r="J28" t="s">
        <v>2247</v>
      </c>
      <c r="K28" t="s">
        <v>2363</v>
      </c>
      <c r="M28" t="s">
        <v>2321</v>
      </c>
      <c r="N28" t="s">
        <v>2395</v>
      </c>
      <c r="O28" t="s">
        <v>2369</v>
      </c>
      <c r="P28" t="s">
        <v>2330</v>
      </c>
      <c r="Q28" t="s">
        <v>1862</v>
      </c>
    </row>
    <row r="29" spans="1:17">
      <c r="A29" t="str">
        <f t="shared" si="0"/>
        <v>Pilar IIIlt003_entityec_grp_id</v>
      </c>
      <c r="B29" t="s">
        <v>26</v>
      </c>
      <c r="C29" t="s">
        <v>26</v>
      </c>
      <c r="D29" t="s">
        <v>40</v>
      </c>
      <c r="E29" t="s">
        <v>335</v>
      </c>
      <c r="F29" t="s">
        <v>2200</v>
      </c>
      <c r="G29" t="s">
        <v>2328</v>
      </c>
      <c r="H29" t="s">
        <v>28</v>
      </c>
      <c r="J29" t="s">
        <v>2248</v>
      </c>
      <c r="K29" t="s">
        <v>2363</v>
      </c>
      <c r="M29" t="s">
        <v>2321</v>
      </c>
      <c r="N29" t="s">
        <v>2395</v>
      </c>
      <c r="O29" t="s">
        <v>2369</v>
      </c>
      <c r="P29" t="s">
        <v>2330</v>
      </c>
      <c r="Q29" t="s">
        <v>1862</v>
      </c>
    </row>
    <row r="30" spans="1:17">
      <c r="A30" t="str">
        <f t="shared" si="0"/>
        <v>Pilar IIIlt003_entityec_grp_nm</v>
      </c>
      <c r="B30" t="s">
        <v>26</v>
      </c>
      <c r="C30" t="s">
        <v>26</v>
      </c>
      <c r="D30" t="s">
        <v>40</v>
      </c>
      <c r="E30" t="s">
        <v>335</v>
      </c>
      <c r="F30" t="s">
        <v>2201</v>
      </c>
      <c r="G30" t="s">
        <v>2328</v>
      </c>
      <c r="H30" t="s">
        <v>28</v>
      </c>
      <c r="J30" t="s">
        <v>2248</v>
      </c>
      <c r="K30" t="s">
        <v>2363</v>
      </c>
      <c r="M30" t="s">
        <v>2321</v>
      </c>
      <c r="N30" t="s">
        <v>2395</v>
      </c>
      <c r="O30" t="s">
        <v>2369</v>
      </c>
      <c r="P30" t="s">
        <v>2330</v>
      </c>
      <c r="Q30" t="s">
        <v>1862</v>
      </c>
    </row>
    <row r="31" spans="1:17">
      <c r="A31" t="str">
        <f t="shared" si="0"/>
        <v>Pilar IIIlt003_entitygrp_ecnmc_actvty</v>
      </c>
      <c r="B31" t="s">
        <v>26</v>
      </c>
      <c r="C31" t="s">
        <v>26</v>
      </c>
      <c r="D31" t="s">
        <v>40</v>
      </c>
      <c r="E31" t="s">
        <v>335</v>
      </c>
      <c r="F31" t="s">
        <v>2202</v>
      </c>
      <c r="G31" t="s">
        <v>2328</v>
      </c>
      <c r="H31" t="s">
        <v>28</v>
      </c>
      <c r="J31" t="s">
        <v>2249</v>
      </c>
      <c r="K31" t="s">
        <v>2363</v>
      </c>
      <c r="M31" t="s">
        <v>2321</v>
      </c>
      <c r="N31" t="s">
        <v>2403</v>
      </c>
      <c r="O31" t="s">
        <v>2370</v>
      </c>
      <c r="P31" t="s">
        <v>2330</v>
      </c>
      <c r="Q31" t="s">
        <v>1862</v>
      </c>
    </row>
    <row r="32" spans="1:17">
      <c r="A32" t="str">
        <f t="shared" si="0"/>
        <v>Pilar IIIlt003_entitytxnmy_elgbl_capex_w</v>
      </c>
      <c r="B32" t="s">
        <v>26</v>
      </c>
      <c r="C32" t="s">
        <v>26</v>
      </c>
      <c r="D32" t="s">
        <v>40</v>
      </c>
      <c r="E32" t="s">
        <v>335</v>
      </c>
      <c r="F32" t="s">
        <v>2203</v>
      </c>
      <c r="G32" t="s">
        <v>2328</v>
      </c>
      <c r="H32" t="s">
        <v>2328</v>
      </c>
      <c r="J32" t="s">
        <v>2250</v>
      </c>
      <c r="K32" t="s">
        <v>2408</v>
      </c>
      <c r="M32" t="s">
        <v>2321</v>
      </c>
      <c r="N32" t="s">
        <v>2392</v>
      </c>
      <c r="O32" t="s">
        <v>2370</v>
      </c>
      <c r="P32" t="s">
        <v>2330</v>
      </c>
      <c r="Q32" t="s">
        <v>1862</v>
      </c>
    </row>
    <row r="33" spans="1:17">
      <c r="A33" t="str">
        <f t="shared" si="0"/>
        <v>Pilar IIIlt003_entitytxnmy_elgbl_trnvr_w</v>
      </c>
      <c r="B33" t="s">
        <v>26</v>
      </c>
      <c r="C33" t="s">
        <v>26</v>
      </c>
      <c r="D33" t="s">
        <v>40</v>
      </c>
      <c r="E33" t="s">
        <v>335</v>
      </c>
      <c r="F33" t="s">
        <v>2204</v>
      </c>
      <c r="G33" t="s">
        <v>2328</v>
      </c>
      <c r="H33" t="s">
        <v>2328</v>
      </c>
      <c r="J33" t="s">
        <v>2250</v>
      </c>
      <c r="K33" t="s">
        <v>2408</v>
      </c>
      <c r="M33" t="s">
        <v>2321</v>
      </c>
      <c r="N33" t="s">
        <v>2392</v>
      </c>
      <c r="O33" t="s">
        <v>2370</v>
      </c>
      <c r="P33" t="s">
        <v>2330</v>
      </c>
      <c r="Q33" t="s">
        <v>1862</v>
      </c>
    </row>
    <row r="34" spans="1:17">
      <c r="A34" t="str">
        <f t="shared" si="0"/>
        <v>Pilar IIIlt003_entitytxnmy_elgbl_capex_p</v>
      </c>
      <c r="B34" t="s">
        <v>26</v>
      </c>
      <c r="C34" t="s">
        <v>26</v>
      </c>
      <c r="D34" t="s">
        <v>40</v>
      </c>
      <c r="E34" t="s">
        <v>335</v>
      </c>
      <c r="F34" t="s">
        <v>2205</v>
      </c>
      <c r="G34" t="s">
        <v>2328</v>
      </c>
      <c r="H34" t="s">
        <v>2328</v>
      </c>
      <c r="J34" t="s">
        <v>2250</v>
      </c>
      <c r="K34" t="s">
        <v>2408</v>
      </c>
      <c r="M34" t="s">
        <v>2321</v>
      </c>
      <c r="N34" t="s">
        <v>2392</v>
      </c>
      <c r="O34" t="s">
        <v>2370</v>
      </c>
      <c r="P34" t="s">
        <v>2330</v>
      </c>
      <c r="Q34" t="s">
        <v>1862</v>
      </c>
    </row>
    <row r="35" spans="1:17">
      <c r="A35" t="str">
        <f t="shared" si="0"/>
        <v>Pilar IIIlt003_entitytxnmy_elgbl_trnvr_p</v>
      </c>
      <c r="B35" t="s">
        <v>26</v>
      </c>
      <c r="C35" t="s">
        <v>26</v>
      </c>
      <c r="D35" t="s">
        <v>40</v>
      </c>
      <c r="E35" t="s">
        <v>335</v>
      </c>
      <c r="F35" t="s">
        <v>2206</v>
      </c>
      <c r="G35" t="s">
        <v>2328</v>
      </c>
      <c r="H35" t="s">
        <v>2328</v>
      </c>
      <c r="J35" t="s">
        <v>2250</v>
      </c>
      <c r="K35" t="s">
        <v>2408</v>
      </c>
      <c r="M35" t="s">
        <v>2321</v>
      </c>
      <c r="N35" t="s">
        <v>2392</v>
      </c>
      <c r="O35" t="s">
        <v>2370</v>
      </c>
      <c r="P35" t="s">
        <v>2330</v>
      </c>
      <c r="Q35" t="s">
        <v>1862</v>
      </c>
    </row>
    <row r="36" spans="1:17">
      <c r="A36" t="str">
        <f t="shared" si="0"/>
        <v>Pilar IIIlt003_entitytxnmy_elgbl_capex_b</v>
      </c>
      <c r="B36" t="s">
        <v>26</v>
      </c>
      <c r="C36" t="s">
        <v>26</v>
      </c>
      <c r="D36" t="s">
        <v>40</v>
      </c>
      <c r="E36" t="s">
        <v>335</v>
      </c>
      <c r="F36" t="s">
        <v>2207</v>
      </c>
      <c r="G36" t="s">
        <v>2328</v>
      </c>
      <c r="H36" t="s">
        <v>2328</v>
      </c>
      <c r="J36" t="s">
        <v>2250</v>
      </c>
      <c r="K36" t="s">
        <v>2408</v>
      </c>
      <c r="M36" t="s">
        <v>2321</v>
      </c>
      <c r="N36" t="s">
        <v>2392</v>
      </c>
      <c r="O36" t="s">
        <v>2370</v>
      </c>
      <c r="P36" t="s">
        <v>2330</v>
      </c>
      <c r="Q36" t="s">
        <v>1862</v>
      </c>
    </row>
    <row r="37" spans="1:17">
      <c r="A37" t="str">
        <f t="shared" si="0"/>
        <v>Pilar IIIlt003_entitytxnmy_elgbl_trnvr_b</v>
      </c>
      <c r="B37" t="s">
        <v>26</v>
      </c>
      <c r="C37" t="s">
        <v>26</v>
      </c>
      <c r="D37" t="s">
        <v>40</v>
      </c>
      <c r="E37" t="s">
        <v>335</v>
      </c>
      <c r="F37" t="s">
        <v>2208</v>
      </c>
      <c r="G37" t="s">
        <v>2328</v>
      </c>
      <c r="H37" t="s">
        <v>2328</v>
      </c>
      <c r="J37" t="s">
        <v>2250</v>
      </c>
      <c r="K37" t="s">
        <v>2408</v>
      </c>
      <c r="M37" t="s">
        <v>2321</v>
      </c>
      <c r="N37" t="s">
        <v>2392</v>
      </c>
      <c r="O37" t="s">
        <v>2370</v>
      </c>
      <c r="P37" t="s">
        <v>2330</v>
      </c>
      <c r="Q37" t="s">
        <v>1862</v>
      </c>
    </row>
    <row r="38" spans="1:17">
      <c r="A38" t="str">
        <f t="shared" si="0"/>
        <v>Pilar IIIlt003_entitytxnmy_elgbl_capex_ce</v>
      </c>
      <c r="B38" t="s">
        <v>26</v>
      </c>
      <c r="C38" t="s">
        <v>26</v>
      </c>
      <c r="D38" t="s">
        <v>40</v>
      </c>
      <c r="E38" t="s">
        <v>335</v>
      </c>
      <c r="F38" t="s">
        <v>2209</v>
      </c>
      <c r="G38" t="s">
        <v>2328</v>
      </c>
      <c r="H38" t="s">
        <v>2328</v>
      </c>
      <c r="J38" t="s">
        <v>2250</v>
      </c>
      <c r="K38" t="s">
        <v>2408</v>
      </c>
      <c r="M38" t="s">
        <v>2321</v>
      </c>
      <c r="N38" t="s">
        <v>2392</v>
      </c>
      <c r="O38" t="s">
        <v>2370</v>
      </c>
      <c r="P38" t="s">
        <v>2330</v>
      </c>
      <c r="Q38" t="s">
        <v>1862</v>
      </c>
    </row>
    <row r="39" spans="1:17">
      <c r="A39" t="str">
        <f t="shared" si="0"/>
        <v>Pilar IIIlt003_entitytxnmy_elgbl_trnvr_ce</v>
      </c>
      <c r="B39" t="s">
        <v>26</v>
      </c>
      <c r="C39" t="s">
        <v>26</v>
      </c>
      <c r="D39" t="s">
        <v>40</v>
      </c>
      <c r="E39" t="s">
        <v>335</v>
      </c>
      <c r="F39" t="s">
        <v>2210</v>
      </c>
      <c r="G39" t="s">
        <v>2328</v>
      </c>
      <c r="H39" t="s">
        <v>2328</v>
      </c>
      <c r="J39" t="s">
        <v>2250</v>
      </c>
      <c r="K39" t="s">
        <v>2408</v>
      </c>
      <c r="M39" t="s">
        <v>2321</v>
      </c>
      <c r="N39" t="s">
        <v>2392</v>
      </c>
      <c r="O39" t="s">
        <v>2370</v>
      </c>
      <c r="P39" t="s">
        <v>2330</v>
      </c>
      <c r="Q39" t="s">
        <v>1862</v>
      </c>
    </row>
    <row r="40" spans="1:17">
      <c r="A40" t="str">
        <f t="shared" si="0"/>
        <v>Pilar IIIlt003_entitypure_capex_p</v>
      </c>
      <c r="B40" t="s">
        <v>26</v>
      </c>
      <c r="C40" t="s">
        <v>26</v>
      </c>
      <c r="D40" t="s">
        <v>40</v>
      </c>
      <c r="E40" t="s">
        <v>335</v>
      </c>
      <c r="F40" t="s">
        <v>2211</v>
      </c>
      <c r="G40" t="s">
        <v>2328</v>
      </c>
      <c r="H40" t="s">
        <v>2328</v>
      </c>
      <c r="J40" t="s">
        <v>2250</v>
      </c>
      <c r="K40" t="s">
        <v>2408</v>
      </c>
      <c r="M40" t="s">
        <v>2321</v>
      </c>
      <c r="N40" t="s">
        <v>2392</v>
      </c>
      <c r="O40" t="s">
        <v>2370</v>
      </c>
      <c r="P40" t="s">
        <v>2330</v>
      </c>
      <c r="Q40" t="s">
        <v>1862</v>
      </c>
    </row>
    <row r="41" spans="1:17">
      <c r="A41" t="str">
        <f t="shared" si="0"/>
        <v>Pilar IIIlt003_entitypure_trnvr_p</v>
      </c>
      <c r="B41" t="s">
        <v>26</v>
      </c>
      <c r="C41" t="s">
        <v>26</v>
      </c>
      <c r="D41" t="s">
        <v>40</v>
      </c>
      <c r="E41" t="s">
        <v>335</v>
      </c>
      <c r="F41" t="s">
        <v>2212</v>
      </c>
      <c r="G41" t="s">
        <v>2328</v>
      </c>
      <c r="H41" t="s">
        <v>2328</v>
      </c>
      <c r="J41" t="s">
        <v>2250</v>
      </c>
      <c r="K41" t="s">
        <v>2408</v>
      </c>
      <c r="M41" t="s">
        <v>2321</v>
      </c>
      <c r="N41" t="s">
        <v>2392</v>
      </c>
      <c r="O41" t="s">
        <v>2370</v>
      </c>
      <c r="P41" t="s">
        <v>2330</v>
      </c>
      <c r="Q41" t="s">
        <v>1862</v>
      </c>
    </row>
    <row r="42" spans="1:17">
      <c r="A42" t="str">
        <f t="shared" si="0"/>
        <v>Pilar IIIlt003_entitypure_capex_b</v>
      </c>
      <c r="B42" t="s">
        <v>26</v>
      </c>
      <c r="C42" t="s">
        <v>26</v>
      </c>
      <c r="D42" t="s">
        <v>40</v>
      </c>
      <c r="E42" t="s">
        <v>335</v>
      </c>
      <c r="F42" t="s">
        <v>2213</v>
      </c>
      <c r="G42" t="s">
        <v>2328</v>
      </c>
      <c r="H42" t="s">
        <v>2328</v>
      </c>
      <c r="J42" t="s">
        <v>2250</v>
      </c>
      <c r="K42" t="s">
        <v>2408</v>
      </c>
      <c r="M42" t="s">
        <v>2321</v>
      </c>
      <c r="N42" t="s">
        <v>2392</v>
      </c>
      <c r="O42" t="s">
        <v>2370</v>
      </c>
      <c r="P42" t="s">
        <v>2330</v>
      </c>
      <c r="Q42" t="s">
        <v>1862</v>
      </c>
    </row>
    <row r="43" spans="1:17">
      <c r="A43" t="str">
        <f t="shared" si="0"/>
        <v>Pilar IIIlt003_entitypure_trnvr_b</v>
      </c>
      <c r="B43" t="s">
        <v>26</v>
      </c>
      <c r="C43" t="s">
        <v>26</v>
      </c>
      <c r="D43" t="s">
        <v>40</v>
      </c>
      <c r="E43" t="s">
        <v>335</v>
      </c>
      <c r="F43" t="s">
        <v>2214</v>
      </c>
      <c r="G43" t="s">
        <v>2328</v>
      </c>
      <c r="H43" t="s">
        <v>2328</v>
      </c>
      <c r="J43" t="s">
        <v>2250</v>
      </c>
      <c r="K43" t="s">
        <v>2408</v>
      </c>
      <c r="M43" t="s">
        <v>2321</v>
      </c>
      <c r="N43" t="s">
        <v>2392</v>
      </c>
      <c r="O43" t="s">
        <v>2370</v>
      </c>
      <c r="P43" t="s">
        <v>2330</v>
      </c>
      <c r="Q43" t="s">
        <v>1862</v>
      </c>
    </row>
    <row r="44" spans="1:17">
      <c r="A44" t="str">
        <f t="shared" si="0"/>
        <v>Pilar IIIlt003_entitypure_capex_w</v>
      </c>
      <c r="B44" t="s">
        <v>26</v>
      </c>
      <c r="C44" t="s">
        <v>26</v>
      </c>
      <c r="D44" t="s">
        <v>40</v>
      </c>
      <c r="E44" t="s">
        <v>335</v>
      </c>
      <c r="F44" t="s">
        <v>2215</v>
      </c>
      <c r="G44" t="s">
        <v>2328</v>
      </c>
      <c r="H44" t="s">
        <v>2328</v>
      </c>
      <c r="J44" t="s">
        <v>2250</v>
      </c>
      <c r="K44" t="s">
        <v>2408</v>
      </c>
      <c r="M44" t="s">
        <v>2321</v>
      </c>
      <c r="N44" t="s">
        <v>2392</v>
      </c>
      <c r="O44" t="s">
        <v>2370</v>
      </c>
      <c r="P44" t="s">
        <v>2330</v>
      </c>
      <c r="Q44" t="s">
        <v>1862</v>
      </c>
    </row>
    <row r="45" spans="1:17">
      <c r="A45" t="str">
        <f t="shared" si="0"/>
        <v>Pilar IIIlt003_entitypure_trnvr_w</v>
      </c>
      <c r="B45" t="s">
        <v>26</v>
      </c>
      <c r="C45" t="s">
        <v>26</v>
      </c>
      <c r="D45" t="s">
        <v>40</v>
      </c>
      <c r="E45" t="s">
        <v>335</v>
      </c>
      <c r="F45" t="s">
        <v>2216</v>
      </c>
      <c r="G45" t="s">
        <v>2328</v>
      </c>
      <c r="H45" t="s">
        <v>2328</v>
      </c>
      <c r="J45" t="s">
        <v>2250</v>
      </c>
      <c r="K45" t="s">
        <v>2408</v>
      </c>
      <c r="M45" t="s">
        <v>2321</v>
      </c>
      <c r="N45" t="s">
        <v>2392</v>
      </c>
      <c r="O45" t="s">
        <v>2370</v>
      </c>
      <c r="P45" t="s">
        <v>2330</v>
      </c>
      <c r="Q45" t="s">
        <v>1862</v>
      </c>
    </row>
    <row r="46" spans="1:17">
      <c r="A46" t="str">
        <f t="shared" si="0"/>
        <v>Pilar IIIlt003_entitypure_capex_ce</v>
      </c>
      <c r="B46" t="s">
        <v>26</v>
      </c>
      <c r="C46" t="s">
        <v>26</v>
      </c>
      <c r="D46" t="s">
        <v>40</v>
      </c>
      <c r="E46" t="s">
        <v>335</v>
      </c>
      <c r="F46" t="s">
        <v>2217</v>
      </c>
      <c r="G46" t="s">
        <v>2328</v>
      </c>
      <c r="H46" t="s">
        <v>2328</v>
      </c>
      <c r="J46" t="s">
        <v>2250</v>
      </c>
      <c r="K46" t="s">
        <v>2408</v>
      </c>
      <c r="M46" t="s">
        <v>2321</v>
      </c>
      <c r="N46" t="s">
        <v>2392</v>
      </c>
      <c r="O46" t="s">
        <v>2370</v>
      </c>
      <c r="P46" t="s">
        <v>2330</v>
      </c>
      <c r="Q46" t="s">
        <v>1862</v>
      </c>
    </row>
    <row r="47" spans="1:17">
      <c r="A47" t="str">
        <f t="shared" si="0"/>
        <v>Pilar IIIlt003_entitypure_trnvr_ce</v>
      </c>
      <c r="B47" t="s">
        <v>26</v>
      </c>
      <c r="C47" t="s">
        <v>26</v>
      </c>
      <c r="D47" t="s">
        <v>40</v>
      </c>
      <c r="E47" t="s">
        <v>335</v>
      </c>
      <c r="F47" t="s">
        <v>2218</v>
      </c>
      <c r="G47" t="s">
        <v>2328</v>
      </c>
      <c r="H47" t="s">
        <v>2328</v>
      </c>
      <c r="J47" t="s">
        <v>2250</v>
      </c>
      <c r="K47" t="s">
        <v>2408</v>
      </c>
      <c r="M47" t="s">
        <v>2321</v>
      </c>
      <c r="N47" t="s">
        <v>2392</v>
      </c>
      <c r="O47" t="s">
        <v>2370</v>
      </c>
      <c r="P47" t="s">
        <v>2330</v>
      </c>
      <c r="Q47" t="s">
        <v>1862</v>
      </c>
    </row>
    <row r="48" spans="1:17">
      <c r="A48" t="str">
        <f t="shared" si="0"/>
        <v>Pilar IIIlt003_entityenblng_capex_w</v>
      </c>
      <c r="B48" t="s">
        <v>26</v>
      </c>
      <c r="C48" t="s">
        <v>26</v>
      </c>
      <c r="D48" t="s">
        <v>40</v>
      </c>
      <c r="E48" t="s">
        <v>335</v>
      </c>
      <c r="F48" t="s">
        <v>2219</v>
      </c>
      <c r="G48" t="s">
        <v>2328</v>
      </c>
      <c r="H48" t="s">
        <v>2328</v>
      </c>
      <c r="J48" t="s">
        <v>2250</v>
      </c>
      <c r="K48" t="s">
        <v>2408</v>
      </c>
      <c r="M48" t="s">
        <v>2321</v>
      </c>
      <c r="N48" t="s">
        <v>2392</v>
      </c>
      <c r="O48" t="s">
        <v>2370</v>
      </c>
      <c r="P48" t="s">
        <v>2330</v>
      </c>
      <c r="Q48" t="s">
        <v>1862</v>
      </c>
    </row>
    <row r="49" spans="1:17">
      <c r="A49" t="str">
        <f t="shared" si="0"/>
        <v>Pilar IIIlt003_entityenblng_trnvr_w</v>
      </c>
      <c r="B49" t="s">
        <v>26</v>
      </c>
      <c r="C49" t="s">
        <v>26</v>
      </c>
      <c r="D49" t="s">
        <v>40</v>
      </c>
      <c r="E49" t="s">
        <v>335</v>
      </c>
      <c r="F49" t="s">
        <v>2220</v>
      </c>
      <c r="G49" t="s">
        <v>2328</v>
      </c>
      <c r="H49" t="s">
        <v>2328</v>
      </c>
      <c r="J49" t="s">
        <v>2250</v>
      </c>
      <c r="K49" t="s">
        <v>2408</v>
      </c>
      <c r="M49" t="s">
        <v>2321</v>
      </c>
      <c r="N49" t="s">
        <v>2392</v>
      </c>
      <c r="O49" t="s">
        <v>2370</v>
      </c>
      <c r="P49" t="s">
        <v>2330</v>
      </c>
      <c r="Q49" t="s">
        <v>1862</v>
      </c>
    </row>
    <row r="50" spans="1:17">
      <c r="A50" t="str">
        <f t="shared" si="0"/>
        <v>Pilar IIIlt003_entityenblng_capex_ce</v>
      </c>
      <c r="B50" t="s">
        <v>26</v>
      </c>
      <c r="C50" t="s">
        <v>26</v>
      </c>
      <c r="D50" t="s">
        <v>40</v>
      </c>
      <c r="E50" t="s">
        <v>335</v>
      </c>
      <c r="F50" t="s">
        <v>2221</v>
      </c>
      <c r="G50" t="s">
        <v>2328</v>
      </c>
      <c r="H50" t="s">
        <v>2328</v>
      </c>
      <c r="J50" t="s">
        <v>2250</v>
      </c>
      <c r="K50" t="s">
        <v>2408</v>
      </c>
      <c r="M50" t="s">
        <v>2321</v>
      </c>
      <c r="N50" t="s">
        <v>2392</v>
      </c>
      <c r="O50" t="s">
        <v>2370</v>
      </c>
      <c r="P50" t="s">
        <v>2330</v>
      </c>
      <c r="Q50" t="s">
        <v>1862</v>
      </c>
    </row>
    <row r="51" spans="1:17">
      <c r="A51" t="str">
        <f t="shared" si="0"/>
        <v>Pilar IIIlt003_entityenblng_trnvr_ce</v>
      </c>
      <c r="B51" t="s">
        <v>26</v>
      </c>
      <c r="C51" t="s">
        <v>26</v>
      </c>
      <c r="D51" t="s">
        <v>40</v>
      </c>
      <c r="E51" t="s">
        <v>335</v>
      </c>
      <c r="F51" t="s">
        <v>2222</v>
      </c>
      <c r="G51" t="s">
        <v>2328</v>
      </c>
      <c r="H51" t="s">
        <v>2328</v>
      </c>
      <c r="J51" t="s">
        <v>2250</v>
      </c>
      <c r="K51" t="s">
        <v>2408</v>
      </c>
      <c r="M51" t="s">
        <v>2321</v>
      </c>
      <c r="N51" t="s">
        <v>2392</v>
      </c>
      <c r="O51" t="s">
        <v>2370</v>
      </c>
      <c r="P51" t="s">
        <v>2330</v>
      </c>
      <c r="Q51" t="s">
        <v>1862</v>
      </c>
    </row>
    <row r="52" spans="1:17">
      <c r="A52" t="str">
        <f t="shared" si="0"/>
        <v>Pilar IIIlt006_instr_protprtctn_allctd_vl</v>
      </c>
      <c r="B52" t="s">
        <v>26</v>
      </c>
      <c r="C52" t="s">
        <v>26</v>
      </c>
      <c r="D52" t="s">
        <v>40</v>
      </c>
      <c r="E52" t="s">
        <v>441</v>
      </c>
      <c r="F52" t="s">
        <v>442</v>
      </c>
      <c r="G52" t="s">
        <v>2328</v>
      </c>
      <c r="H52" t="s">
        <v>2328</v>
      </c>
      <c r="J52" t="s">
        <v>2314</v>
      </c>
      <c r="K52" t="s">
        <v>2363</v>
      </c>
      <c r="M52" t="s">
        <v>2321</v>
      </c>
      <c r="P52" t="s">
        <v>2329</v>
      </c>
      <c r="Q52" t="s">
        <v>2319</v>
      </c>
    </row>
    <row r="53" spans="1:17">
      <c r="A53" t="str">
        <f t="shared" si="0"/>
        <v>Pilar IIIlt006_instr_protTYP_RLTN</v>
      </c>
      <c r="B53" t="s">
        <v>26</v>
      </c>
      <c r="C53" t="s">
        <v>26</v>
      </c>
      <c r="D53" t="s">
        <v>40</v>
      </c>
      <c r="E53" t="s">
        <v>441</v>
      </c>
      <c r="F53" t="s">
        <v>2297</v>
      </c>
      <c r="G53" t="s">
        <v>2328</v>
      </c>
      <c r="H53" t="s">
        <v>28</v>
      </c>
      <c r="J53" t="s">
        <v>2249</v>
      </c>
      <c r="K53" t="s">
        <v>2363</v>
      </c>
      <c r="M53" t="s">
        <v>2321</v>
      </c>
      <c r="N53" t="s">
        <v>2404</v>
      </c>
      <c r="O53" t="s">
        <v>2370</v>
      </c>
      <c r="P53" t="s">
        <v>2330</v>
      </c>
      <c r="Q53" t="s">
        <v>1862</v>
      </c>
    </row>
    <row r="54" spans="1:17">
      <c r="A54" t="str">
        <f t="shared" si="0"/>
        <v>Pilar IIIlt004_protectionRL_ESTT_ADDRSS</v>
      </c>
      <c r="B54" t="s">
        <v>26</v>
      </c>
      <c r="C54" t="s">
        <v>26</v>
      </c>
      <c r="D54" t="s">
        <v>40</v>
      </c>
      <c r="E54" t="s">
        <v>368</v>
      </c>
      <c r="F54" t="s">
        <v>2251</v>
      </c>
      <c r="G54" t="s">
        <v>2328</v>
      </c>
      <c r="H54" t="s">
        <v>28</v>
      </c>
      <c r="J54" t="s">
        <v>2248</v>
      </c>
      <c r="K54" t="s">
        <v>2363</v>
      </c>
      <c r="M54" t="s">
        <v>2321</v>
      </c>
      <c r="N54" t="s">
        <v>2400</v>
      </c>
      <c r="O54" t="s">
        <v>2369</v>
      </c>
      <c r="P54" t="s">
        <v>2330</v>
      </c>
      <c r="Q54" t="s">
        <v>1862</v>
      </c>
    </row>
    <row r="55" spans="1:17">
      <c r="A55" t="str">
        <f t="shared" si="0"/>
        <v>Pilar IIIlt004_protectionRL_ESTT_CLLTRL_LCTN_INT</v>
      </c>
      <c r="B55" t="s">
        <v>26</v>
      </c>
      <c r="C55" t="s">
        <v>26</v>
      </c>
      <c r="D55" t="s">
        <v>40</v>
      </c>
      <c r="E55" t="s">
        <v>368</v>
      </c>
      <c r="F55" t="s">
        <v>2252</v>
      </c>
      <c r="G55" t="s">
        <v>2328</v>
      </c>
      <c r="H55" t="s">
        <v>28</v>
      </c>
      <c r="J55" t="s">
        <v>2249</v>
      </c>
      <c r="K55" t="s">
        <v>2363</v>
      </c>
      <c r="M55" t="s">
        <v>2321</v>
      </c>
      <c r="N55" t="s">
        <v>2400</v>
      </c>
      <c r="O55" t="s">
        <v>2369</v>
      </c>
      <c r="P55" t="s">
        <v>2330</v>
      </c>
      <c r="Q55" t="s">
        <v>1862</v>
      </c>
    </row>
    <row r="56" spans="1:17">
      <c r="A56" t="str">
        <f t="shared" si="0"/>
        <v>Pilar IIIlt004_protectionRL_ESTT_CTY</v>
      </c>
      <c r="B56" t="s">
        <v>26</v>
      </c>
      <c r="C56" t="s">
        <v>26</v>
      </c>
      <c r="D56" t="s">
        <v>40</v>
      </c>
      <c r="E56" t="s">
        <v>368</v>
      </c>
      <c r="F56" t="s">
        <v>2253</v>
      </c>
      <c r="G56" t="s">
        <v>2328</v>
      </c>
      <c r="H56" t="s">
        <v>2328</v>
      </c>
      <c r="J56" t="s">
        <v>2247</v>
      </c>
      <c r="K56" t="s">
        <v>2363</v>
      </c>
      <c r="M56" t="s">
        <v>2321</v>
      </c>
      <c r="N56" t="s">
        <v>2400</v>
      </c>
      <c r="O56" t="s">
        <v>2369</v>
      </c>
      <c r="P56" t="s">
        <v>2330</v>
      </c>
      <c r="Q56" t="s">
        <v>1862</v>
      </c>
    </row>
    <row r="57" spans="1:17">
      <c r="A57" t="str">
        <f t="shared" si="0"/>
        <v>Pilar IIIlt004_protectionTYP_EMSSNS_LBL</v>
      </c>
      <c r="B57" t="s">
        <v>26</v>
      </c>
      <c r="C57" t="s">
        <v>26</v>
      </c>
      <c r="D57" t="s">
        <v>40</v>
      </c>
      <c r="E57" t="s">
        <v>368</v>
      </c>
      <c r="F57" t="s">
        <v>2254</v>
      </c>
      <c r="G57" t="s">
        <v>2328</v>
      </c>
      <c r="H57" t="s">
        <v>2328</v>
      </c>
      <c r="J57" t="s">
        <v>2314</v>
      </c>
      <c r="K57" t="s">
        <v>2363</v>
      </c>
      <c r="M57" t="s">
        <v>2321</v>
      </c>
      <c r="N57" t="s">
        <v>2405</v>
      </c>
      <c r="O57" t="s">
        <v>2370</v>
      </c>
      <c r="P57" t="s">
        <v>2330</v>
      </c>
      <c r="Q57" t="s">
        <v>1862</v>
      </c>
    </row>
    <row r="58" spans="1:17">
      <c r="A58" t="str">
        <f t="shared" si="0"/>
        <v>Pilar IIIlt004_protectionEPC_EMSSNS_LBL</v>
      </c>
      <c r="B58" t="s">
        <v>26</v>
      </c>
      <c r="C58" t="s">
        <v>26</v>
      </c>
      <c r="D58" t="s">
        <v>40</v>
      </c>
      <c r="E58" t="s">
        <v>368</v>
      </c>
      <c r="F58" t="s">
        <v>2255</v>
      </c>
      <c r="G58" t="s">
        <v>2327</v>
      </c>
      <c r="H58" t="s">
        <v>28</v>
      </c>
      <c r="J58" t="s">
        <v>2248</v>
      </c>
      <c r="K58" t="s">
        <v>2363</v>
      </c>
      <c r="M58" t="s">
        <v>2321</v>
      </c>
      <c r="N58" t="s">
        <v>2405</v>
      </c>
      <c r="O58" t="s">
        <v>2370</v>
      </c>
      <c r="P58" t="s">
        <v>2330</v>
      </c>
      <c r="Q58" t="s">
        <v>1862</v>
      </c>
    </row>
    <row r="59" spans="1:17">
      <c r="A59" t="str">
        <f t="shared" si="0"/>
        <v>Pilar IIIlt004_protectionVHCL_EMSSNS_LBL</v>
      </c>
      <c r="B59" t="s">
        <v>26</v>
      </c>
      <c r="C59" t="s">
        <v>26</v>
      </c>
      <c r="D59" t="s">
        <v>40</v>
      </c>
      <c r="E59" t="s">
        <v>368</v>
      </c>
      <c r="F59" t="s">
        <v>2256</v>
      </c>
      <c r="G59" t="s">
        <v>2328</v>
      </c>
      <c r="H59" t="s">
        <v>2328</v>
      </c>
      <c r="J59" t="s">
        <v>2314</v>
      </c>
      <c r="K59" t="s">
        <v>2363</v>
      </c>
      <c r="M59" t="s">
        <v>2321</v>
      </c>
      <c r="N59" t="s">
        <v>2405</v>
      </c>
      <c r="O59" t="s">
        <v>2370</v>
      </c>
      <c r="P59" t="s">
        <v>2330</v>
      </c>
      <c r="Q59" t="s">
        <v>1862</v>
      </c>
    </row>
    <row r="60" spans="1:17">
      <c r="A60" t="str">
        <f t="shared" si="0"/>
        <v>Pilar IIIlt004_protectionTYP_EMSSNS_SCR</v>
      </c>
      <c r="B60" t="s">
        <v>26</v>
      </c>
      <c r="C60" t="s">
        <v>26</v>
      </c>
      <c r="D60" t="s">
        <v>40</v>
      </c>
      <c r="E60" t="s">
        <v>368</v>
      </c>
      <c r="F60" t="s">
        <v>2257</v>
      </c>
      <c r="G60" t="s">
        <v>2327</v>
      </c>
      <c r="H60" t="s">
        <v>28</v>
      </c>
      <c r="J60" t="s">
        <v>2248</v>
      </c>
      <c r="K60" t="s">
        <v>2363</v>
      </c>
      <c r="M60" t="s">
        <v>2321</v>
      </c>
      <c r="N60" t="s">
        <v>2405</v>
      </c>
      <c r="O60" t="s">
        <v>2370</v>
      </c>
      <c r="P60" t="s">
        <v>2330</v>
      </c>
      <c r="Q60" t="s">
        <v>1862</v>
      </c>
    </row>
    <row r="61" spans="1:17">
      <c r="A61" t="str">
        <f t="shared" si="0"/>
        <v>Pilar IIIlt004_protectionEPC_EMSSNS_SCR</v>
      </c>
      <c r="B61" t="s">
        <v>26</v>
      </c>
      <c r="C61" t="s">
        <v>26</v>
      </c>
      <c r="D61" t="s">
        <v>40</v>
      </c>
      <c r="E61" t="s">
        <v>368</v>
      </c>
      <c r="F61" t="s">
        <v>2258</v>
      </c>
      <c r="G61" t="s">
        <v>2327</v>
      </c>
      <c r="H61" t="s">
        <v>28</v>
      </c>
      <c r="J61" t="s">
        <v>2248</v>
      </c>
      <c r="K61" t="s">
        <v>2363</v>
      </c>
      <c r="M61" t="s">
        <v>2321</v>
      </c>
      <c r="N61" t="s">
        <v>2405</v>
      </c>
      <c r="O61" t="s">
        <v>2370</v>
      </c>
      <c r="P61" t="s">
        <v>2330</v>
      </c>
      <c r="Q61" t="s">
        <v>1862</v>
      </c>
    </row>
    <row r="62" spans="1:17">
      <c r="A62" t="str">
        <f t="shared" si="0"/>
        <v>Pilar IIIlt004_protectionVHCL_EMSSNS_SCR</v>
      </c>
      <c r="B62" t="s">
        <v>26</v>
      </c>
      <c r="C62" t="s">
        <v>26</v>
      </c>
      <c r="D62" t="s">
        <v>40</v>
      </c>
      <c r="E62" t="s">
        <v>368</v>
      </c>
      <c r="F62" t="s">
        <v>2259</v>
      </c>
      <c r="G62" t="s">
        <v>2328</v>
      </c>
      <c r="H62" t="s">
        <v>2328</v>
      </c>
      <c r="J62" t="s">
        <v>2314</v>
      </c>
      <c r="K62" t="s">
        <v>2363</v>
      </c>
      <c r="M62" t="s">
        <v>2321</v>
      </c>
      <c r="N62" t="s">
        <v>2405</v>
      </c>
      <c r="O62" t="s">
        <v>2370</v>
      </c>
      <c r="P62" t="s">
        <v>2330</v>
      </c>
      <c r="Q62" t="s">
        <v>1862</v>
      </c>
    </row>
    <row r="63" spans="1:17">
      <c r="A63" t="str">
        <f t="shared" si="0"/>
        <v>Pilar IIIlt004_protectionINSRNC_ID</v>
      </c>
      <c r="B63" t="s">
        <v>26</v>
      </c>
      <c r="C63" t="s">
        <v>26</v>
      </c>
      <c r="D63" t="s">
        <v>40</v>
      </c>
      <c r="E63" t="s">
        <v>368</v>
      </c>
      <c r="F63" t="s">
        <v>2260</v>
      </c>
      <c r="G63" t="s">
        <v>2328</v>
      </c>
      <c r="H63" t="s">
        <v>2328</v>
      </c>
      <c r="J63" t="s">
        <v>2314</v>
      </c>
      <c r="K63" t="s">
        <v>2363</v>
      </c>
      <c r="M63" t="s">
        <v>2321</v>
      </c>
      <c r="N63" t="s">
        <v>2405</v>
      </c>
      <c r="O63" t="s">
        <v>2370</v>
      </c>
      <c r="P63" t="s">
        <v>2330</v>
      </c>
      <c r="Q63" t="s">
        <v>1862</v>
      </c>
    </row>
    <row r="64" spans="1:17">
      <c r="A64" t="str">
        <f t="shared" si="0"/>
        <v>Pilar IIIlt004_protectionTYP_HZRDS_INSRD</v>
      </c>
      <c r="B64" t="s">
        <v>26</v>
      </c>
      <c r="C64" t="s">
        <v>26</v>
      </c>
      <c r="D64" t="s">
        <v>40</v>
      </c>
      <c r="E64" t="s">
        <v>368</v>
      </c>
      <c r="F64" t="s">
        <v>2261</v>
      </c>
      <c r="G64" t="s">
        <v>2328</v>
      </c>
      <c r="H64" t="s">
        <v>2328</v>
      </c>
      <c r="J64" t="s">
        <v>2314</v>
      </c>
      <c r="K64" t="s">
        <v>2363</v>
      </c>
      <c r="M64" t="s">
        <v>2321</v>
      </c>
      <c r="N64" t="s">
        <v>2405</v>
      </c>
      <c r="O64" t="s">
        <v>2370</v>
      </c>
      <c r="P64" t="s">
        <v>2330</v>
      </c>
      <c r="Q64" t="s">
        <v>1862</v>
      </c>
    </row>
    <row r="65" spans="1:17">
      <c r="A65" t="str">
        <f t="shared" si="0"/>
        <v>Pilar IIIlt004_protectionAMNT_CVRD_INSRNC</v>
      </c>
      <c r="B65" t="s">
        <v>26</v>
      </c>
      <c r="C65" t="s">
        <v>26</v>
      </c>
      <c r="D65" t="s">
        <v>40</v>
      </c>
      <c r="E65" t="s">
        <v>368</v>
      </c>
      <c r="F65" t="s">
        <v>2262</v>
      </c>
      <c r="G65" t="s">
        <v>2328</v>
      </c>
      <c r="H65" t="s">
        <v>2328</v>
      </c>
      <c r="J65" t="s">
        <v>2314</v>
      </c>
      <c r="K65" t="s">
        <v>2363</v>
      </c>
      <c r="M65" t="s">
        <v>2321</v>
      </c>
      <c r="N65" t="s">
        <v>2405</v>
      </c>
      <c r="O65" t="s">
        <v>2370</v>
      </c>
      <c r="P65" t="s">
        <v>2330</v>
      </c>
      <c r="Q65" t="s">
        <v>1862</v>
      </c>
    </row>
    <row r="66" spans="1:17">
      <c r="A66" t="str">
        <f t="shared" si="0"/>
        <v>Pilar IIIlt004_protectionDT_MTRTY_INSRNC</v>
      </c>
      <c r="B66" t="s">
        <v>26</v>
      </c>
      <c r="C66" t="s">
        <v>26</v>
      </c>
      <c r="D66" t="s">
        <v>40</v>
      </c>
      <c r="E66" t="s">
        <v>368</v>
      </c>
      <c r="F66" t="s">
        <v>2263</v>
      </c>
      <c r="G66" t="s">
        <v>2328</v>
      </c>
      <c r="H66" t="s">
        <v>2328</v>
      </c>
      <c r="J66" t="s">
        <v>2314</v>
      </c>
      <c r="K66" t="s">
        <v>2363</v>
      </c>
      <c r="M66" t="s">
        <v>2321</v>
      </c>
      <c r="N66" t="s">
        <v>2405</v>
      </c>
      <c r="O66" t="s">
        <v>2370</v>
      </c>
      <c r="P66" t="s">
        <v>2330</v>
      </c>
      <c r="Q66" t="s">
        <v>1862</v>
      </c>
    </row>
    <row r="67" spans="1:17">
      <c r="A67" t="str">
        <f t="shared" ref="A67:A76" si="1">C67&amp;E67&amp;F67</f>
        <v>Pilar IIIlt004_protectionFLG_FRST_HM</v>
      </c>
      <c r="B67" t="s">
        <v>26</v>
      </c>
      <c r="C67" t="s">
        <v>26</v>
      </c>
      <c r="D67" t="s">
        <v>40</v>
      </c>
      <c r="E67" t="s">
        <v>368</v>
      </c>
      <c r="F67" t="s">
        <v>2264</v>
      </c>
      <c r="G67" t="s">
        <v>2328</v>
      </c>
      <c r="H67" t="s">
        <v>2328</v>
      </c>
      <c r="J67" t="s">
        <v>2314</v>
      </c>
      <c r="K67" t="s">
        <v>2363</v>
      </c>
      <c r="M67" t="s">
        <v>2321</v>
      </c>
      <c r="N67" t="s">
        <v>2405</v>
      </c>
      <c r="O67" t="s">
        <v>2370</v>
      </c>
      <c r="P67" t="s">
        <v>2330</v>
      </c>
      <c r="Q67" t="s">
        <v>1862</v>
      </c>
    </row>
    <row r="68" spans="1:17">
      <c r="A68" t="str">
        <f t="shared" si="1"/>
        <v>Pilar IIIlt004_protectionYR_CNSTRCTN</v>
      </c>
      <c r="B68" t="s">
        <v>26</v>
      </c>
      <c r="C68" t="s">
        <v>26</v>
      </c>
      <c r="D68" t="s">
        <v>40</v>
      </c>
      <c r="E68" t="s">
        <v>368</v>
      </c>
      <c r="F68" t="s">
        <v>2265</v>
      </c>
      <c r="G68" t="s">
        <v>2328</v>
      </c>
      <c r="H68" t="s">
        <v>2328</v>
      </c>
      <c r="J68" t="s">
        <v>2247</v>
      </c>
      <c r="K68" t="s">
        <v>2363</v>
      </c>
      <c r="M68" t="s">
        <v>2321</v>
      </c>
      <c r="N68" t="s">
        <v>2406</v>
      </c>
      <c r="O68" t="s">
        <v>2369</v>
      </c>
      <c r="P68" t="s">
        <v>2330</v>
      </c>
      <c r="Q68" t="s">
        <v>1862</v>
      </c>
    </row>
    <row r="69" spans="1:17">
      <c r="A69" t="str">
        <f t="shared" si="1"/>
        <v>Pilar IIIlt004_protectionBLDNG_AR</v>
      </c>
      <c r="B69" t="s">
        <v>26</v>
      </c>
      <c r="C69" t="s">
        <v>26</v>
      </c>
      <c r="D69" t="s">
        <v>40</v>
      </c>
      <c r="E69" t="s">
        <v>368</v>
      </c>
      <c r="F69" t="s">
        <v>2266</v>
      </c>
      <c r="G69" t="s">
        <v>2328</v>
      </c>
      <c r="H69" t="s">
        <v>2328</v>
      </c>
      <c r="J69" t="s">
        <v>2247</v>
      </c>
      <c r="K69" t="s">
        <v>2363</v>
      </c>
      <c r="M69" t="s">
        <v>2321</v>
      </c>
      <c r="N69" t="s">
        <v>2402</v>
      </c>
      <c r="O69" t="s">
        <v>2370</v>
      </c>
      <c r="P69" t="s">
        <v>2330</v>
      </c>
      <c r="Q69" t="s">
        <v>1862</v>
      </c>
    </row>
    <row r="70" spans="1:17">
      <c r="A70" t="str">
        <f t="shared" si="1"/>
        <v>Pilar IIIlt004_protectionRL_ESTT_CRTFCTN</v>
      </c>
      <c r="B70" t="s">
        <v>26</v>
      </c>
      <c r="C70" t="s">
        <v>26</v>
      </c>
      <c r="D70" t="s">
        <v>40</v>
      </c>
      <c r="E70" t="s">
        <v>368</v>
      </c>
      <c r="F70" t="s">
        <v>2267</v>
      </c>
      <c r="G70" t="s">
        <v>2328</v>
      </c>
      <c r="H70" t="s">
        <v>2328</v>
      </c>
      <c r="J70" t="s">
        <v>2314</v>
      </c>
      <c r="K70" t="s">
        <v>2363</v>
      </c>
      <c r="M70" t="s">
        <v>2321</v>
      </c>
      <c r="N70" t="s">
        <v>2402</v>
      </c>
      <c r="O70" t="s">
        <v>2370</v>
      </c>
      <c r="P70" t="s">
        <v>2330</v>
      </c>
      <c r="Q70" t="s">
        <v>1862</v>
      </c>
    </row>
    <row r="71" spans="1:17">
      <c r="A71" t="str">
        <f t="shared" si="1"/>
        <v>Pilar IIIlt004_protectionTYP_VHCL</v>
      </c>
      <c r="B71" t="s">
        <v>26</v>
      </c>
      <c r="C71" t="s">
        <v>26</v>
      </c>
      <c r="D71" t="s">
        <v>40</v>
      </c>
      <c r="E71" t="s">
        <v>368</v>
      </c>
      <c r="F71" t="s">
        <v>2268</v>
      </c>
      <c r="G71" t="s">
        <v>2328</v>
      </c>
      <c r="H71" t="s">
        <v>28</v>
      </c>
      <c r="J71" t="s">
        <v>2248</v>
      </c>
      <c r="K71" t="s">
        <v>2363</v>
      </c>
      <c r="M71" t="s">
        <v>2321</v>
      </c>
      <c r="N71" t="s">
        <v>2407</v>
      </c>
      <c r="O71" t="s">
        <v>2370</v>
      </c>
      <c r="P71" t="s">
        <v>2330</v>
      </c>
      <c r="Q71" t="s">
        <v>1862</v>
      </c>
    </row>
    <row r="72" spans="1:17">
      <c r="A72" t="str">
        <f t="shared" si="1"/>
        <v>Pilar IIIlt004_protectionDT_RGSTRTN</v>
      </c>
      <c r="B72" t="s">
        <v>26</v>
      </c>
      <c r="C72" t="s">
        <v>26</v>
      </c>
      <c r="D72" t="s">
        <v>40</v>
      </c>
      <c r="E72" t="s">
        <v>368</v>
      </c>
      <c r="F72" t="s">
        <v>2269</v>
      </c>
      <c r="G72" t="s">
        <v>2328</v>
      </c>
      <c r="H72" t="s">
        <v>2328</v>
      </c>
      <c r="J72" t="s">
        <v>2314</v>
      </c>
      <c r="K72" t="s">
        <v>2363</v>
      </c>
      <c r="M72" t="s">
        <v>2321</v>
      </c>
      <c r="N72" t="s">
        <v>2402</v>
      </c>
      <c r="O72" t="s">
        <v>2370</v>
      </c>
      <c r="P72" t="s">
        <v>2330</v>
      </c>
      <c r="Q72" t="s">
        <v>1862</v>
      </c>
    </row>
    <row r="73" spans="1:17">
      <c r="A73" t="str">
        <f t="shared" si="1"/>
        <v>Pilar IIIlt004_protectionPRMRY_ENRGY_DMND_NN_RNWBL</v>
      </c>
      <c r="B73" t="s">
        <v>26</v>
      </c>
      <c r="C73" t="s">
        <v>26</v>
      </c>
      <c r="D73" t="s">
        <v>40</v>
      </c>
      <c r="E73" t="s">
        <v>368</v>
      </c>
      <c r="F73" t="s">
        <v>2270</v>
      </c>
      <c r="G73" t="s">
        <v>2328</v>
      </c>
      <c r="H73" t="s">
        <v>2328</v>
      </c>
      <c r="J73" t="s">
        <v>2247</v>
      </c>
      <c r="K73" t="s">
        <v>2363</v>
      </c>
      <c r="M73" t="s">
        <v>2321</v>
      </c>
      <c r="N73" t="s">
        <v>2402</v>
      </c>
      <c r="O73" t="s">
        <v>2370</v>
      </c>
      <c r="P73" t="s">
        <v>2330</v>
      </c>
      <c r="Q73" t="s">
        <v>1863</v>
      </c>
    </row>
    <row r="74" spans="1:17">
      <c r="A74" t="str">
        <f t="shared" si="1"/>
        <v>Pilar IIIlt004_protectionPRMRY_ENRGY_DMND_TTL</v>
      </c>
      <c r="B74" t="s">
        <v>26</v>
      </c>
      <c r="C74" t="s">
        <v>26</v>
      </c>
      <c r="D74" t="s">
        <v>40</v>
      </c>
      <c r="E74" t="s">
        <v>368</v>
      </c>
      <c r="F74" t="s">
        <v>2271</v>
      </c>
      <c r="G74" t="s">
        <v>2328</v>
      </c>
      <c r="H74" t="s">
        <v>28</v>
      </c>
      <c r="J74" t="s">
        <v>2248</v>
      </c>
      <c r="K74" t="s">
        <v>2363</v>
      </c>
      <c r="M74" t="s">
        <v>2321</v>
      </c>
      <c r="N74" t="s">
        <v>2402</v>
      </c>
      <c r="O74" t="s">
        <v>2370</v>
      </c>
      <c r="P74" t="s">
        <v>2330</v>
      </c>
      <c r="Q74" t="s">
        <v>1863</v>
      </c>
    </row>
    <row r="75" spans="1:17">
      <c r="A75" t="str">
        <f t="shared" si="1"/>
        <v>Pilar IIIlt004_protectionPRMRY_ENRGY_DMND_RFRNC_VL</v>
      </c>
      <c r="B75" t="s">
        <v>26</v>
      </c>
      <c r="C75" t="s">
        <v>26</v>
      </c>
      <c r="D75" t="s">
        <v>40</v>
      </c>
      <c r="E75" t="s">
        <v>368</v>
      </c>
      <c r="F75" t="s">
        <v>2272</v>
      </c>
      <c r="G75" t="s">
        <v>2328</v>
      </c>
      <c r="H75" t="s">
        <v>28</v>
      </c>
      <c r="J75" t="s">
        <v>2248</v>
      </c>
      <c r="K75" t="s">
        <v>2363</v>
      </c>
      <c r="M75" t="s">
        <v>2321</v>
      </c>
      <c r="N75" t="s">
        <v>2402</v>
      </c>
      <c r="O75" t="s">
        <v>2370</v>
      </c>
      <c r="P75" t="s">
        <v>2330</v>
      </c>
      <c r="Q75" t="s">
        <v>1863</v>
      </c>
    </row>
    <row r="76" spans="1:17">
      <c r="A76" t="str">
        <f t="shared" si="1"/>
        <v>Pilar IIIlt004_protectionRL_ESTT_CLMT_ZN</v>
      </c>
      <c r="B76" t="s">
        <v>26</v>
      </c>
      <c r="C76" t="s">
        <v>26</v>
      </c>
      <c r="D76" t="s">
        <v>40</v>
      </c>
      <c r="E76" t="s">
        <v>368</v>
      </c>
      <c r="F76" t="s">
        <v>2273</v>
      </c>
      <c r="G76" t="s">
        <v>2328</v>
      </c>
      <c r="H76" t="s">
        <v>28</v>
      </c>
      <c r="J76" t="s">
        <v>2248</v>
      </c>
      <c r="K76" t="s">
        <v>2363</v>
      </c>
      <c r="M76" t="s">
        <v>2321</v>
      </c>
      <c r="N76" t="s">
        <v>2402</v>
      </c>
      <c r="O76" t="s">
        <v>2370</v>
      </c>
      <c r="P76" t="s">
        <v>2330</v>
      </c>
      <c r="Q76" t="s">
        <v>1862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4"/>
  <sheetViews>
    <sheetView topLeftCell="A3" zoomScale="70" zoomScaleNormal="70" workbookViewId="0">
      <selection activeCell="H158" sqref="H158"/>
    </sheetView>
  </sheetViews>
  <sheetFormatPr defaultRowHeight="14"/>
  <cols>
    <col min="1" max="1" width="73.83203125" bestFit="1" customWidth="1"/>
    <col min="2" max="2" width="16.332031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2388</v>
      </c>
      <c r="B4">
        <v>0</v>
      </c>
    </row>
    <row r="5" spans="1:2">
      <c r="A5" t="s">
        <v>2014</v>
      </c>
      <c r="B5">
        <v>2</v>
      </c>
    </row>
    <row r="6" spans="1:2">
      <c r="A6" t="s">
        <v>2015</v>
      </c>
      <c r="B6">
        <v>2</v>
      </c>
    </row>
    <row r="7" spans="1:2">
      <c r="A7" t="s">
        <v>2016</v>
      </c>
      <c r="B7">
        <v>2</v>
      </c>
    </row>
    <row r="8" spans="1:2">
      <c r="A8" t="s">
        <v>2017</v>
      </c>
      <c r="B8">
        <v>2</v>
      </c>
    </row>
    <row r="9" spans="1:2">
      <c r="A9" t="s">
        <v>2018</v>
      </c>
      <c r="B9">
        <v>2</v>
      </c>
    </row>
    <row r="10" spans="1:2">
      <c r="A10" t="s">
        <v>2019</v>
      </c>
      <c r="B10">
        <v>2</v>
      </c>
    </row>
    <row r="11" spans="1:2">
      <c r="A11" t="s">
        <v>2020</v>
      </c>
      <c r="B11">
        <v>2</v>
      </c>
    </row>
    <row r="12" spans="1:2">
      <c r="A12" t="s">
        <v>2021</v>
      </c>
      <c r="B12">
        <v>2</v>
      </c>
    </row>
    <row r="13" spans="1:2">
      <c r="A13" t="s">
        <v>2022</v>
      </c>
      <c r="B13">
        <v>2</v>
      </c>
    </row>
    <row r="14" spans="1:2">
      <c r="A14" t="s">
        <v>2023</v>
      </c>
      <c r="B14">
        <v>2</v>
      </c>
    </row>
    <row r="15" spans="1:2">
      <c r="A15" t="s">
        <v>2024</v>
      </c>
      <c r="B15">
        <v>2</v>
      </c>
    </row>
    <row r="16" spans="1:2">
      <c r="A16" t="s">
        <v>2025</v>
      </c>
      <c r="B16">
        <v>2</v>
      </c>
    </row>
    <row r="17" spans="1:2">
      <c r="A17" t="s">
        <v>2026</v>
      </c>
      <c r="B17">
        <v>2</v>
      </c>
    </row>
    <row r="18" spans="1:2">
      <c r="A18" t="s">
        <v>2027</v>
      </c>
      <c r="B18">
        <v>2</v>
      </c>
    </row>
    <row r="19" spans="1:2">
      <c r="A19" t="s">
        <v>2028</v>
      </c>
      <c r="B19">
        <v>2</v>
      </c>
    </row>
    <row r="20" spans="1:2">
      <c r="A20" t="s">
        <v>2029</v>
      </c>
      <c r="B20">
        <v>2</v>
      </c>
    </row>
    <row r="21" spans="1:2">
      <c r="A21" t="s">
        <v>2030</v>
      </c>
      <c r="B21">
        <v>2</v>
      </c>
    </row>
    <row r="22" spans="1:2">
      <c r="A22" t="s">
        <v>2389</v>
      </c>
      <c r="B22">
        <v>0</v>
      </c>
    </row>
    <row r="23" spans="1:2">
      <c r="A23" t="s">
        <v>2031</v>
      </c>
      <c r="B23">
        <v>2</v>
      </c>
    </row>
    <row r="24" spans="1:2">
      <c r="A24" t="s">
        <v>2032</v>
      </c>
      <c r="B24">
        <v>2</v>
      </c>
    </row>
    <row r="25" spans="1:2">
      <c r="A25" t="s">
        <v>2033</v>
      </c>
      <c r="B25">
        <v>2</v>
      </c>
    </row>
    <row r="26" spans="1:2">
      <c r="A26" t="s">
        <v>2034</v>
      </c>
      <c r="B26">
        <v>2</v>
      </c>
    </row>
    <row r="27" spans="1:2">
      <c r="A27" t="s">
        <v>2035</v>
      </c>
      <c r="B27">
        <v>2</v>
      </c>
    </row>
    <row r="28" spans="1:2">
      <c r="A28" t="s">
        <v>2036</v>
      </c>
      <c r="B28">
        <v>2</v>
      </c>
    </row>
    <row r="29" spans="1:2">
      <c r="A29" t="s">
        <v>2037</v>
      </c>
      <c r="B29">
        <v>2</v>
      </c>
    </row>
    <row r="30" spans="1:2">
      <c r="A30" t="s">
        <v>2038</v>
      </c>
      <c r="B30">
        <v>2</v>
      </c>
    </row>
    <row r="31" spans="1:2">
      <c r="A31" t="s">
        <v>654</v>
      </c>
      <c r="B31">
        <v>2</v>
      </c>
    </row>
    <row r="32" spans="1:2">
      <c r="A32" t="s">
        <v>2039</v>
      </c>
      <c r="B32">
        <v>2</v>
      </c>
    </row>
    <row r="33" spans="1:2">
      <c r="A33" t="s">
        <v>2040</v>
      </c>
      <c r="B33">
        <v>2</v>
      </c>
    </row>
    <row r="34" spans="1:2">
      <c r="A34" t="s">
        <v>2041</v>
      </c>
      <c r="B34">
        <v>2</v>
      </c>
    </row>
    <row r="35" spans="1:2">
      <c r="A35" t="s">
        <v>2042</v>
      </c>
      <c r="B35">
        <v>2</v>
      </c>
    </row>
    <row r="36" spans="1:2">
      <c r="A36" t="s">
        <v>2043</v>
      </c>
      <c r="B36">
        <v>2</v>
      </c>
    </row>
    <row r="37" spans="1:2">
      <c r="A37" t="s">
        <v>2044</v>
      </c>
      <c r="B37">
        <v>2</v>
      </c>
    </row>
    <row r="38" spans="1:2">
      <c r="A38" t="s">
        <v>2045</v>
      </c>
      <c r="B38">
        <v>2</v>
      </c>
    </row>
    <row r="39" spans="1:2">
      <c r="A39" t="s">
        <v>2046</v>
      </c>
      <c r="B39">
        <v>2</v>
      </c>
    </row>
    <row r="40" spans="1:2">
      <c r="A40" t="s">
        <v>655</v>
      </c>
      <c r="B40">
        <v>2</v>
      </c>
    </row>
    <row r="41" spans="1:2">
      <c r="A41" t="s">
        <v>656</v>
      </c>
      <c r="B41">
        <v>2</v>
      </c>
    </row>
    <row r="42" spans="1:2">
      <c r="A42" t="s">
        <v>657</v>
      </c>
      <c r="B42">
        <v>2</v>
      </c>
    </row>
    <row r="43" spans="1:2">
      <c r="A43" t="s">
        <v>658</v>
      </c>
      <c r="B43">
        <v>2</v>
      </c>
    </row>
    <row r="44" spans="1:2">
      <c r="A44" t="s">
        <v>2047</v>
      </c>
      <c r="B44">
        <v>2</v>
      </c>
    </row>
    <row r="45" spans="1:2">
      <c r="A45" t="s">
        <v>2048</v>
      </c>
      <c r="B45">
        <v>2</v>
      </c>
    </row>
    <row r="46" spans="1:2">
      <c r="A46" t="s">
        <v>2049</v>
      </c>
      <c r="B46">
        <v>2</v>
      </c>
    </row>
    <row r="47" spans="1:2">
      <c r="A47" t="s">
        <v>2050</v>
      </c>
      <c r="B47">
        <v>2</v>
      </c>
    </row>
    <row r="48" spans="1:2">
      <c r="A48" t="s">
        <v>2051</v>
      </c>
      <c r="B48">
        <v>2</v>
      </c>
    </row>
    <row r="49" spans="1:2">
      <c r="A49" t="s">
        <v>2052</v>
      </c>
      <c r="B49">
        <v>2</v>
      </c>
    </row>
    <row r="50" spans="1:2">
      <c r="A50" t="s">
        <v>2053</v>
      </c>
      <c r="B50">
        <v>2</v>
      </c>
    </row>
    <row r="51" spans="1:2">
      <c r="A51" t="s">
        <v>659</v>
      </c>
      <c r="B51">
        <v>1</v>
      </c>
    </row>
    <row r="52" spans="1:2">
      <c r="A52" t="s">
        <v>660</v>
      </c>
      <c r="B52">
        <v>1</v>
      </c>
    </row>
    <row r="53" spans="1:2">
      <c r="A53" t="s">
        <v>661</v>
      </c>
      <c r="B53">
        <v>1</v>
      </c>
    </row>
    <row r="54" spans="1:2">
      <c r="A54" t="s">
        <v>2183</v>
      </c>
      <c r="B54">
        <v>5</v>
      </c>
    </row>
    <row r="55" spans="1:2">
      <c r="A55" t="s">
        <v>662</v>
      </c>
      <c r="B55">
        <v>1</v>
      </c>
    </row>
    <row r="56" spans="1:2">
      <c r="A56" t="s">
        <v>663</v>
      </c>
      <c r="B56">
        <v>1</v>
      </c>
    </row>
    <row r="57" spans="1:2">
      <c r="A57" t="s">
        <v>664</v>
      </c>
      <c r="B57">
        <v>1</v>
      </c>
    </row>
    <row r="58" spans="1:2">
      <c r="A58" t="s">
        <v>665</v>
      </c>
      <c r="B58">
        <v>1</v>
      </c>
    </row>
    <row r="59" spans="1:2">
      <c r="A59" t="s">
        <v>2184</v>
      </c>
      <c r="B59">
        <v>7</v>
      </c>
    </row>
    <row r="60" spans="1:2">
      <c r="A60" t="s">
        <v>666</v>
      </c>
      <c r="B60">
        <v>1</v>
      </c>
    </row>
    <row r="61" spans="1:2">
      <c r="A61" t="s">
        <v>2185</v>
      </c>
      <c r="B61">
        <v>7</v>
      </c>
    </row>
    <row r="62" spans="1:2">
      <c r="A62" t="s">
        <v>2186</v>
      </c>
      <c r="B62">
        <v>7</v>
      </c>
    </row>
    <row r="63" spans="1:2">
      <c r="A63" t="s">
        <v>2187</v>
      </c>
      <c r="B63">
        <v>7</v>
      </c>
    </row>
    <row r="64" spans="1:2">
      <c r="A64" t="s">
        <v>2188</v>
      </c>
      <c r="B64">
        <v>7</v>
      </c>
    </row>
    <row r="65" spans="1:2">
      <c r="A65" t="s">
        <v>2189</v>
      </c>
      <c r="B65">
        <v>7</v>
      </c>
    </row>
    <row r="66" spans="1:2">
      <c r="A66" t="s">
        <v>667</v>
      </c>
      <c r="B66">
        <v>3</v>
      </c>
    </row>
    <row r="67" spans="1:2">
      <c r="A67" t="s">
        <v>668</v>
      </c>
      <c r="B67">
        <v>3</v>
      </c>
    </row>
    <row r="68" spans="1:2">
      <c r="A68" t="s">
        <v>669</v>
      </c>
      <c r="B68">
        <v>1</v>
      </c>
    </row>
    <row r="69" spans="1:2">
      <c r="A69" t="s">
        <v>670</v>
      </c>
      <c r="B69">
        <v>3</v>
      </c>
    </row>
    <row r="70" spans="1:2">
      <c r="A70" t="s">
        <v>671</v>
      </c>
      <c r="B70">
        <v>1</v>
      </c>
    </row>
    <row r="71" spans="1:2">
      <c r="A71" t="s">
        <v>672</v>
      </c>
      <c r="B71">
        <v>1</v>
      </c>
    </row>
    <row r="72" spans="1:2">
      <c r="A72" t="s">
        <v>673</v>
      </c>
      <c r="B72">
        <v>1</v>
      </c>
    </row>
    <row r="73" spans="1:2">
      <c r="A73" t="s">
        <v>2190</v>
      </c>
      <c r="B73">
        <v>7</v>
      </c>
    </row>
    <row r="74" spans="1:2">
      <c r="A74" t="s">
        <v>2191</v>
      </c>
      <c r="B74">
        <v>7</v>
      </c>
    </row>
    <row r="75" spans="1:2">
      <c r="A75" t="s">
        <v>2192</v>
      </c>
      <c r="B75">
        <v>7</v>
      </c>
    </row>
    <row r="76" spans="1:2">
      <c r="A76" t="s">
        <v>674</v>
      </c>
      <c r="B76">
        <v>1</v>
      </c>
    </row>
    <row r="77" spans="1:2">
      <c r="A77" t="s">
        <v>675</v>
      </c>
      <c r="B77">
        <v>1</v>
      </c>
    </row>
    <row r="78" spans="1:2">
      <c r="A78" t="s">
        <v>676</v>
      </c>
      <c r="B78">
        <v>1</v>
      </c>
    </row>
    <row r="79" spans="1:2">
      <c r="A79" t="s">
        <v>677</v>
      </c>
      <c r="B79">
        <v>1</v>
      </c>
    </row>
    <row r="80" spans="1:2">
      <c r="A80" t="s">
        <v>2193</v>
      </c>
      <c r="B80">
        <v>7</v>
      </c>
    </row>
    <row r="81" spans="1:2">
      <c r="A81" t="s">
        <v>2194</v>
      </c>
      <c r="B81">
        <v>7</v>
      </c>
    </row>
    <row r="82" spans="1:2">
      <c r="A82" t="s">
        <v>678</v>
      </c>
      <c r="B82">
        <v>4</v>
      </c>
    </row>
    <row r="83" spans="1:2">
      <c r="A83" t="s">
        <v>679</v>
      </c>
      <c r="B83">
        <v>4</v>
      </c>
    </row>
    <row r="84" spans="1:2">
      <c r="A84" t="s">
        <v>680</v>
      </c>
      <c r="B84">
        <v>4</v>
      </c>
    </row>
    <row r="85" spans="1:2">
      <c r="A85" t="s">
        <v>2195</v>
      </c>
      <c r="B85">
        <v>7</v>
      </c>
    </row>
    <row r="86" spans="1:2">
      <c r="A86" t="s">
        <v>2196</v>
      </c>
      <c r="B86">
        <v>7</v>
      </c>
    </row>
    <row r="87" spans="1:2">
      <c r="A87" t="s">
        <v>681</v>
      </c>
      <c r="B87">
        <v>1</v>
      </c>
    </row>
    <row r="88" spans="1:2">
      <c r="A88" t="s">
        <v>682</v>
      </c>
      <c r="B88">
        <v>1</v>
      </c>
    </row>
    <row r="89" spans="1:2">
      <c r="A89" t="s">
        <v>683</v>
      </c>
      <c r="B89">
        <v>1</v>
      </c>
    </row>
    <row r="90" spans="1:2">
      <c r="A90" t="s">
        <v>684</v>
      </c>
      <c r="B90">
        <v>4</v>
      </c>
    </row>
    <row r="91" spans="1:2">
      <c r="A91" t="s">
        <v>685</v>
      </c>
      <c r="B91">
        <v>1</v>
      </c>
    </row>
    <row r="92" spans="1:2">
      <c r="A92" t="s">
        <v>2197</v>
      </c>
      <c r="B92">
        <v>7</v>
      </c>
    </row>
    <row r="93" spans="1:2">
      <c r="A93" t="s">
        <v>686</v>
      </c>
      <c r="B93">
        <v>1</v>
      </c>
    </row>
    <row r="94" spans="1:2">
      <c r="A94" t="s">
        <v>687</v>
      </c>
      <c r="B94">
        <v>1</v>
      </c>
    </row>
    <row r="95" spans="1:2">
      <c r="A95" t="s">
        <v>688</v>
      </c>
      <c r="B95">
        <v>1</v>
      </c>
    </row>
    <row r="96" spans="1:2">
      <c r="A96" t="s">
        <v>2198</v>
      </c>
      <c r="B96">
        <v>7</v>
      </c>
    </row>
    <row r="97" spans="1:2">
      <c r="A97" t="s">
        <v>689</v>
      </c>
      <c r="B97">
        <v>1</v>
      </c>
    </row>
    <row r="98" spans="1:2">
      <c r="A98" t="s">
        <v>690</v>
      </c>
      <c r="B98">
        <v>1</v>
      </c>
    </row>
    <row r="99" spans="1:2">
      <c r="A99" t="s">
        <v>691</v>
      </c>
      <c r="B99">
        <v>1</v>
      </c>
    </row>
    <row r="100" spans="1:2">
      <c r="A100" t="s">
        <v>692</v>
      </c>
      <c r="B100">
        <v>1</v>
      </c>
    </row>
    <row r="101" spans="1:2">
      <c r="A101" t="s">
        <v>693</v>
      </c>
      <c r="B101">
        <v>1</v>
      </c>
    </row>
    <row r="102" spans="1:2">
      <c r="A102" t="s">
        <v>694</v>
      </c>
      <c r="B102">
        <v>1</v>
      </c>
    </row>
    <row r="103" spans="1:2">
      <c r="A103" t="s">
        <v>695</v>
      </c>
      <c r="B103">
        <v>1</v>
      </c>
    </row>
    <row r="104" spans="1:2">
      <c r="A104" t="s">
        <v>2223</v>
      </c>
      <c r="B104">
        <v>7</v>
      </c>
    </row>
    <row r="105" spans="1:2">
      <c r="A105" t="s">
        <v>2224</v>
      </c>
      <c r="B105">
        <v>7</v>
      </c>
    </row>
    <row r="106" spans="1:2">
      <c r="A106" t="s">
        <v>696</v>
      </c>
      <c r="B106">
        <v>1</v>
      </c>
    </row>
    <row r="107" spans="1:2">
      <c r="A107" t="s">
        <v>697</v>
      </c>
      <c r="B107">
        <v>1</v>
      </c>
    </row>
    <row r="108" spans="1:2">
      <c r="A108" t="s">
        <v>698</v>
      </c>
      <c r="B108">
        <v>1</v>
      </c>
    </row>
    <row r="109" spans="1:2">
      <c r="A109" t="s">
        <v>2225</v>
      </c>
      <c r="B109">
        <v>7</v>
      </c>
    </row>
    <row r="110" spans="1:2">
      <c r="A110" t="s">
        <v>2226</v>
      </c>
      <c r="B110">
        <v>7</v>
      </c>
    </row>
    <row r="111" spans="1:2">
      <c r="A111" t="s">
        <v>699</v>
      </c>
      <c r="B111">
        <v>1</v>
      </c>
    </row>
    <row r="112" spans="1:2">
      <c r="A112" t="s">
        <v>700</v>
      </c>
      <c r="B112">
        <v>1</v>
      </c>
    </row>
    <row r="113" spans="1:2">
      <c r="A113" t="s">
        <v>2227</v>
      </c>
      <c r="B113">
        <v>7</v>
      </c>
    </row>
    <row r="114" spans="1:2">
      <c r="A114" t="s">
        <v>2228</v>
      </c>
      <c r="B114">
        <v>7</v>
      </c>
    </row>
    <row r="115" spans="1:2">
      <c r="A115" t="s">
        <v>701</v>
      </c>
      <c r="B115">
        <v>1</v>
      </c>
    </row>
    <row r="116" spans="1:2">
      <c r="A116" t="s">
        <v>2229</v>
      </c>
      <c r="B116">
        <v>7</v>
      </c>
    </row>
    <row r="117" spans="1:2">
      <c r="A117" t="s">
        <v>702</v>
      </c>
      <c r="B117">
        <v>1</v>
      </c>
    </row>
    <row r="118" spans="1:2">
      <c r="A118" t="s">
        <v>703</v>
      </c>
      <c r="B118">
        <v>7</v>
      </c>
    </row>
    <row r="119" spans="1:2">
      <c r="A119" t="s">
        <v>704</v>
      </c>
      <c r="B119">
        <v>4</v>
      </c>
    </row>
    <row r="120" spans="1:2">
      <c r="A120" t="s">
        <v>705</v>
      </c>
      <c r="B120">
        <v>4</v>
      </c>
    </row>
    <row r="121" spans="1:2">
      <c r="A121" t="s">
        <v>706</v>
      </c>
      <c r="B121">
        <v>1</v>
      </c>
    </row>
    <row r="122" spans="1:2">
      <c r="A122" t="s">
        <v>707</v>
      </c>
      <c r="B122">
        <v>1</v>
      </c>
    </row>
    <row r="123" spans="1:2">
      <c r="A123" t="s">
        <v>708</v>
      </c>
      <c r="B123">
        <v>1</v>
      </c>
    </row>
    <row r="124" spans="1:2">
      <c r="A124" t="s">
        <v>709</v>
      </c>
      <c r="B124">
        <v>1</v>
      </c>
    </row>
    <row r="125" spans="1:2">
      <c r="A125" t="s">
        <v>2230</v>
      </c>
      <c r="B125">
        <v>7</v>
      </c>
    </row>
    <row r="126" spans="1:2">
      <c r="A126" t="s">
        <v>710</v>
      </c>
      <c r="B126">
        <v>1</v>
      </c>
    </row>
    <row r="127" spans="1:2">
      <c r="A127" t="s">
        <v>711</v>
      </c>
      <c r="B127">
        <v>1</v>
      </c>
    </row>
    <row r="128" spans="1:2">
      <c r="A128" t="s">
        <v>712</v>
      </c>
      <c r="B128">
        <v>1</v>
      </c>
    </row>
    <row r="129" spans="1:2">
      <c r="A129" t="s">
        <v>713</v>
      </c>
      <c r="B129">
        <v>1</v>
      </c>
    </row>
    <row r="130" spans="1:2">
      <c r="A130" t="s">
        <v>714</v>
      </c>
      <c r="B130">
        <v>1</v>
      </c>
    </row>
    <row r="131" spans="1:2">
      <c r="A131" t="s">
        <v>715</v>
      </c>
      <c r="B131">
        <v>1</v>
      </c>
    </row>
    <row r="132" spans="1:2">
      <c r="A132" t="s">
        <v>716</v>
      </c>
      <c r="B132">
        <v>1</v>
      </c>
    </row>
    <row r="133" spans="1:2">
      <c r="A133" t="s">
        <v>717</v>
      </c>
      <c r="B133">
        <v>1</v>
      </c>
    </row>
    <row r="134" spans="1:2">
      <c r="A134" t="s">
        <v>718</v>
      </c>
      <c r="B134">
        <v>4</v>
      </c>
    </row>
    <row r="135" spans="1:2">
      <c r="A135" t="s">
        <v>719</v>
      </c>
      <c r="B135">
        <v>1</v>
      </c>
    </row>
    <row r="136" spans="1:2">
      <c r="A136" t="s">
        <v>2231</v>
      </c>
      <c r="B136">
        <v>7</v>
      </c>
    </row>
    <row r="137" spans="1:2">
      <c r="A137" t="s">
        <v>720</v>
      </c>
      <c r="B137">
        <v>1</v>
      </c>
    </row>
    <row r="138" spans="1:2">
      <c r="A138" t="s">
        <v>721</v>
      </c>
      <c r="B138">
        <v>1</v>
      </c>
    </row>
    <row r="139" spans="1:2">
      <c r="A139" t="s">
        <v>2232</v>
      </c>
      <c r="B139">
        <v>7</v>
      </c>
    </row>
    <row r="140" spans="1:2">
      <c r="A140" t="s">
        <v>2233</v>
      </c>
      <c r="B140">
        <v>7</v>
      </c>
    </row>
    <row r="141" spans="1:2">
      <c r="A141" t="s">
        <v>2234</v>
      </c>
      <c r="B141">
        <v>7</v>
      </c>
    </row>
    <row r="142" spans="1:2">
      <c r="A142" t="s">
        <v>2235</v>
      </c>
      <c r="B142">
        <v>7</v>
      </c>
    </row>
    <row r="143" spans="1:2">
      <c r="A143" t="s">
        <v>722</v>
      </c>
      <c r="B143">
        <v>1</v>
      </c>
    </row>
    <row r="144" spans="1:2">
      <c r="A144" t="s">
        <v>723</v>
      </c>
      <c r="B144">
        <v>1</v>
      </c>
    </row>
    <row r="145" spans="1:2">
      <c r="A145" t="s">
        <v>2236</v>
      </c>
      <c r="B145">
        <v>7</v>
      </c>
    </row>
    <row r="146" spans="1:2">
      <c r="A146" t="s">
        <v>2237</v>
      </c>
      <c r="B146">
        <v>7</v>
      </c>
    </row>
    <row r="147" spans="1:2">
      <c r="A147" t="s">
        <v>2238</v>
      </c>
      <c r="B147">
        <v>7</v>
      </c>
    </row>
    <row r="148" spans="1:2">
      <c r="A148" t="s">
        <v>724</v>
      </c>
      <c r="B148">
        <v>1</v>
      </c>
    </row>
    <row r="149" spans="1:2">
      <c r="A149" t="s">
        <v>725</v>
      </c>
      <c r="B149">
        <v>1</v>
      </c>
    </row>
    <row r="150" spans="1:2">
      <c r="A150" t="s">
        <v>726</v>
      </c>
      <c r="B150">
        <v>1</v>
      </c>
    </row>
    <row r="151" spans="1:2">
      <c r="A151" t="s">
        <v>727</v>
      </c>
      <c r="B151">
        <v>1</v>
      </c>
    </row>
    <row r="152" spans="1:2">
      <c r="A152" t="s">
        <v>2239</v>
      </c>
      <c r="B152">
        <v>7</v>
      </c>
    </row>
    <row r="153" spans="1:2">
      <c r="A153" t="s">
        <v>728</v>
      </c>
      <c r="B153">
        <v>1</v>
      </c>
    </row>
    <row r="154" spans="1:2">
      <c r="A154" t="s">
        <v>729</v>
      </c>
      <c r="B154">
        <v>1</v>
      </c>
    </row>
    <row r="155" spans="1:2">
      <c r="A155" t="s">
        <v>2240</v>
      </c>
      <c r="B155">
        <v>7</v>
      </c>
    </row>
    <row r="156" spans="1:2">
      <c r="A156" t="s">
        <v>2241</v>
      </c>
      <c r="B156">
        <v>7</v>
      </c>
    </row>
    <row r="157" spans="1:2">
      <c r="A157" t="s">
        <v>2242</v>
      </c>
      <c r="B157">
        <v>7</v>
      </c>
    </row>
    <row r="158" spans="1:2">
      <c r="A158" t="s">
        <v>2243</v>
      </c>
      <c r="B158">
        <v>7</v>
      </c>
    </row>
    <row r="159" spans="1:2">
      <c r="A159" t="s">
        <v>730</v>
      </c>
      <c r="B159">
        <v>1</v>
      </c>
    </row>
    <row r="160" spans="1:2">
      <c r="A160" t="s">
        <v>731</v>
      </c>
      <c r="B160">
        <v>1</v>
      </c>
    </row>
    <row r="161" spans="1:2">
      <c r="A161" t="s">
        <v>2244</v>
      </c>
      <c r="B161">
        <v>7</v>
      </c>
    </row>
    <row r="162" spans="1:2">
      <c r="A162" t="s">
        <v>2245</v>
      </c>
      <c r="B162">
        <v>7</v>
      </c>
    </row>
    <row r="163" spans="1:2">
      <c r="A163" t="s">
        <v>2246</v>
      </c>
      <c r="B163">
        <v>7</v>
      </c>
    </row>
    <row r="164" spans="1:2">
      <c r="A164" t="s">
        <v>2274</v>
      </c>
      <c r="B164">
        <v>7</v>
      </c>
    </row>
    <row r="165" spans="1:2">
      <c r="A165" t="s">
        <v>2275</v>
      </c>
      <c r="B165">
        <v>7</v>
      </c>
    </row>
    <row r="166" spans="1:2">
      <c r="A166" t="s">
        <v>732</v>
      </c>
      <c r="B166">
        <v>1</v>
      </c>
    </row>
    <row r="167" spans="1:2">
      <c r="A167" t="s">
        <v>2276</v>
      </c>
      <c r="B167">
        <v>7</v>
      </c>
    </row>
    <row r="168" spans="1:2">
      <c r="A168" t="s">
        <v>733</v>
      </c>
      <c r="B168">
        <v>1</v>
      </c>
    </row>
    <row r="169" spans="1:2">
      <c r="A169" t="s">
        <v>2277</v>
      </c>
      <c r="B169">
        <v>7</v>
      </c>
    </row>
    <row r="170" spans="1:2">
      <c r="A170" t="s">
        <v>734</v>
      </c>
      <c r="B170">
        <v>1</v>
      </c>
    </row>
    <row r="171" spans="1:2">
      <c r="A171" t="s">
        <v>735</v>
      </c>
      <c r="B171">
        <v>1</v>
      </c>
    </row>
    <row r="172" spans="1:2">
      <c r="A172" t="s">
        <v>736</v>
      </c>
      <c r="B172">
        <v>1</v>
      </c>
    </row>
    <row r="173" spans="1:2">
      <c r="A173" t="s">
        <v>737</v>
      </c>
      <c r="B173">
        <v>1</v>
      </c>
    </row>
    <row r="174" spans="1:2">
      <c r="A174" t="s">
        <v>2278</v>
      </c>
      <c r="B174">
        <v>3</v>
      </c>
    </row>
    <row r="175" spans="1:2">
      <c r="A175" t="s">
        <v>2279</v>
      </c>
      <c r="B175">
        <v>3</v>
      </c>
    </row>
    <row r="176" spans="1:2">
      <c r="A176" t="s">
        <v>738</v>
      </c>
      <c r="B176">
        <v>1</v>
      </c>
    </row>
    <row r="177" spans="1:2">
      <c r="A177" t="s">
        <v>739</v>
      </c>
      <c r="B177">
        <v>4</v>
      </c>
    </row>
    <row r="178" spans="1:2">
      <c r="A178" t="s">
        <v>740</v>
      </c>
      <c r="B178">
        <v>4</v>
      </c>
    </row>
    <row r="179" spans="1:2">
      <c r="A179" t="s">
        <v>741</v>
      </c>
      <c r="B179">
        <v>0</v>
      </c>
    </row>
    <row r="180" spans="1:2">
      <c r="A180" t="s">
        <v>742</v>
      </c>
      <c r="B180">
        <v>0</v>
      </c>
    </row>
    <row r="181" spans="1:2">
      <c r="A181" t="s">
        <v>743</v>
      </c>
      <c r="B181">
        <v>0</v>
      </c>
    </row>
    <row r="182" spans="1:2">
      <c r="A182" t="s">
        <v>2280</v>
      </c>
      <c r="B182">
        <v>7</v>
      </c>
    </row>
    <row r="183" spans="1:2">
      <c r="A183" t="s">
        <v>744</v>
      </c>
      <c r="B183">
        <v>0</v>
      </c>
    </row>
    <row r="184" spans="1:2">
      <c r="A184" t="s">
        <v>2281</v>
      </c>
      <c r="B184">
        <v>7</v>
      </c>
    </row>
    <row r="185" spans="1:2">
      <c r="A185" t="s">
        <v>745</v>
      </c>
      <c r="B185">
        <v>1</v>
      </c>
    </row>
    <row r="186" spans="1:2">
      <c r="A186" t="s">
        <v>746</v>
      </c>
      <c r="B186">
        <v>1</v>
      </c>
    </row>
    <row r="187" spans="1:2">
      <c r="A187" t="s">
        <v>747</v>
      </c>
      <c r="B187">
        <v>1</v>
      </c>
    </row>
    <row r="188" spans="1:2">
      <c r="A188" t="s">
        <v>748</v>
      </c>
      <c r="B188">
        <v>1</v>
      </c>
    </row>
    <row r="189" spans="1:2">
      <c r="A189" t="s">
        <v>2282</v>
      </c>
      <c r="B189">
        <v>7</v>
      </c>
    </row>
    <row r="190" spans="1:2">
      <c r="A190" t="s">
        <v>2283</v>
      </c>
      <c r="B190">
        <v>7</v>
      </c>
    </row>
    <row r="191" spans="1:2">
      <c r="A191" t="s">
        <v>2284</v>
      </c>
      <c r="B191">
        <v>7</v>
      </c>
    </row>
    <row r="192" spans="1:2">
      <c r="A192" t="s">
        <v>749</v>
      </c>
      <c r="B192">
        <v>1</v>
      </c>
    </row>
    <row r="193" spans="1:2">
      <c r="A193" t="s">
        <v>750</v>
      </c>
      <c r="B193">
        <v>1</v>
      </c>
    </row>
    <row r="194" spans="1:2">
      <c r="A194" t="s">
        <v>2285</v>
      </c>
      <c r="B194">
        <v>7</v>
      </c>
    </row>
    <row r="195" spans="1:2">
      <c r="A195" t="s">
        <v>751</v>
      </c>
      <c r="B195">
        <v>1</v>
      </c>
    </row>
    <row r="196" spans="1:2">
      <c r="A196" t="s">
        <v>2286</v>
      </c>
      <c r="B196">
        <v>7</v>
      </c>
    </row>
    <row r="197" spans="1:2">
      <c r="A197" t="s">
        <v>2287</v>
      </c>
      <c r="B197">
        <v>7</v>
      </c>
    </row>
    <row r="198" spans="1:2">
      <c r="A198" t="s">
        <v>2288</v>
      </c>
      <c r="B198">
        <v>7</v>
      </c>
    </row>
    <row r="199" spans="1:2">
      <c r="A199" t="s">
        <v>2289</v>
      </c>
      <c r="B199">
        <v>7</v>
      </c>
    </row>
    <row r="200" spans="1:2">
      <c r="A200" t="s">
        <v>752</v>
      </c>
      <c r="B200">
        <v>1</v>
      </c>
    </row>
    <row r="201" spans="1:2">
      <c r="A201" t="s">
        <v>2290</v>
      </c>
      <c r="B201">
        <v>7</v>
      </c>
    </row>
    <row r="202" spans="1:2">
      <c r="A202" t="s">
        <v>2291</v>
      </c>
      <c r="B202">
        <v>3</v>
      </c>
    </row>
    <row r="203" spans="1:2">
      <c r="A203" t="s">
        <v>753</v>
      </c>
      <c r="B203">
        <v>1</v>
      </c>
    </row>
    <row r="204" spans="1:2">
      <c r="A204" t="s">
        <v>754</v>
      </c>
      <c r="B204">
        <v>1</v>
      </c>
    </row>
    <row r="205" spans="1:2">
      <c r="A205" t="s">
        <v>2292</v>
      </c>
      <c r="B205">
        <v>7</v>
      </c>
    </row>
    <row r="206" spans="1:2">
      <c r="A206" t="s">
        <v>755</v>
      </c>
      <c r="B206">
        <v>1</v>
      </c>
    </row>
    <row r="207" spans="1:2">
      <c r="A207" t="s">
        <v>2293</v>
      </c>
      <c r="B207">
        <v>7</v>
      </c>
    </row>
    <row r="208" spans="1:2">
      <c r="A208" t="s">
        <v>2294</v>
      </c>
      <c r="B208">
        <v>7</v>
      </c>
    </row>
    <row r="209" spans="1:2">
      <c r="A209" t="s">
        <v>2295</v>
      </c>
      <c r="B209">
        <v>7</v>
      </c>
    </row>
    <row r="210" spans="1:2">
      <c r="A210" t="s">
        <v>2296</v>
      </c>
      <c r="B210">
        <v>7</v>
      </c>
    </row>
    <row r="211" spans="1:2">
      <c r="A211" t="s">
        <v>756</v>
      </c>
      <c r="B211">
        <v>1</v>
      </c>
    </row>
    <row r="212" spans="1:2">
      <c r="A212" t="s">
        <v>757</v>
      </c>
      <c r="B212">
        <v>1</v>
      </c>
    </row>
    <row r="213" spans="1:2">
      <c r="A213" t="s">
        <v>758</v>
      </c>
      <c r="B213">
        <v>1</v>
      </c>
    </row>
    <row r="214" spans="1:2">
      <c r="A214" t="s">
        <v>759</v>
      </c>
      <c r="B214">
        <v>1</v>
      </c>
    </row>
    <row r="215" spans="1:2">
      <c r="A215" t="s">
        <v>760</v>
      </c>
      <c r="B215">
        <v>1</v>
      </c>
    </row>
    <row r="216" spans="1:2">
      <c r="A216" t="s">
        <v>761</v>
      </c>
      <c r="B216">
        <v>1</v>
      </c>
    </row>
    <row r="217" spans="1:2">
      <c r="A217" t="s">
        <v>762</v>
      </c>
      <c r="B217">
        <v>1</v>
      </c>
    </row>
    <row r="218" spans="1:2">
      <c r="A218" t="s">
        <v>763</v>
      </c>
      <c r="B218">
        <v>1</v>
      </c>
    </row>
    <row r="219" spans="1:2">
      <c r="A219" t="s">
        <v>764</v>
      </c>
      <c r="B219">
        <v>7</v>
      </c>
    </row>
    <row r="220" spans="1:2">
      <c r="A220" t="s">
        <v>765</v>
      </c>
      <c r="B220">
        <v>1</v>
      </c>
    </row>
    <row r="221" spans="1:2">
      <c r="A221" t="s">
        <v>2298</v>
      </c>
      <c r="B221">
        <v>7</v>
      </c>
    </row>
    <row r="222" spans="1:2">
      <c r="A222" t="s">
        <v>2303</v>
      </c>
      <c r="B222">
        <v>7</v>
      </c>
    </row>
    <row r="223" spans="1:2">
      <c r="A223" t="s">
        <v>2304</v>
      </c>
      <c r="B223">
        <v>7</v>
      </c>
    </row>
    <row r="224" spans="1:2">
      <c r="A224" t="s">
        <v>2305</v>
      </c>
      <c r="B224">
        <v>7</v>
      </c>
    </row>
    <row r="225" spans="1:2">
      <c r="A225" t="s">
        <v>1891</v>
      </c>
      <c r="B225">
        <v>1</v>
      </c>
    </row>
    <row r="226" spans="1:2">
      <c r="A226" t="s">
        <v>2306</v>
      </c>
      <c r="B226">
        <v>7</v>
      </c>
    </row>
    <row r="227" spans="1:2">
      <c r="A227" t="s">
        <v>2307</v>
      </c>
      <c r="B227">
        <v>7</v>
      </c>
    </row>
    <row r="228" spans="1:2">
      <c r="A228" t="s">
        <v>2308</v>
      </c>
      <c r="B228">
        <v>7</v>
      </c>
    </row>
    <row r="229" spans="1:2">
      <c r="A229" t="s">
        <v>2309</v>
      </c>
      <c r="B229">
        <v>7</v>
      </c>
    </row>
    <row r="230" spans="1:2">
      <c r="A230" t="s">
        <v>1892</v>
      </c>
      <c r="B230">
        <v>7</v>
      </c>
    </row>
    <row r="231" spans="1:2">
      <c r="A231" t="s">
        <v>1893</v>
      </c>
      <c r="B231">
        <v>5</v>
      </c>
    </row>
    <row r="232" spans="1:2">
      <c r="A232" t="s">
        <v>1894</v>
      </c>
      <c r="B232">
        <v>1</v>
      </c>
    </row>
    <row r="233" spans="1:2">
      <c r="A233" t="s">
        <v>766</v>
      </c>
      <c r="B233">
        <v>1</v>
      </c>
    </row>
    <row r="234" spans="1:2">
      <c r="A234" t="s">
        <v>767</v>
      </c>
      <c r="B234">
        <v>1</v>
      </c>
    </row>
    <row r="235" spans="1:2">
      <c r="A235" t="s">
        <v>768</v>
      </c>
      <c r="B235">
        <v>1</v>
      </c>
    </row>
    <row r="236" spans="1:2">
      <c r="A236" t="s">
        <v>769</v>
      </c>
      <c r="B236">
        <v>1</v>
      </c>
    </row>
    <row r="237" spans="1:2">
      <c r="A237" t="s">
        <v>770</v>
      </c>
      <c r="B237">
        <v>1</v>
      </c>
    </row>
    <row r="238" spans="1:2">
      <c r="A238" t="s">
        <v>771</v>
      </c>
      <c r="B238">
        <v>1</v>
      </c>
    </row>
    <row r="239" spans="1:2">
      <c r="A239" t="s">
        <v>772</v>
      </c>
      <c r="B239">
        <v>1</v>
      </c>
    </row>
    <row r="240" spans="1:2">
      <c r="A240" t="s">
        <v>773</v>
      </c>
      <c r="B240">
        <v>1</v>
      </c>
    </row>
    <row r="241" spans="1:2">
      <c r="A241" t="s">
        <v>774</v>
      </c>
      <c r="B241">
        <v>1</v>
      </c>
    </row>
    <row r="242" spans="1:2">
      <c r="A242" t="s">
        <v>1895</v>
      </c>
      <c r="B242">
        <v>1</v>
      </c>
    </row>
    <row r="243" spans="1:2">
      <c r="A243" t="s">
        <v>1896</v>
      </c>
      <c r="B243">
        <v>1</v>
      </c>
    </row>
    <row r="244" spans="1:2">
      <c r="A244" t="s">
        <v>1897</v>
      </c>
      <c r="B244">
        <v>1</v>
      </c>
    </row>
    <row r="245" spans="1:2">
      <c r="A245" t="s">
        <v>1898</v>
      </c>
      <c r="B245">
        <v>1</v>
      </c>
    </row>
    <row r="246" spans="1:2">
      <c r="A246" t="s">
        <v>1899</v>
      </c>
      <c r="B246">
        <v>1</v>
      </c>
    </row>
    <row r="247" spans="1:2">
      <c r="A247" t="s">
        <v>1900</v>
      </c>
      <c r="B247">
        <v>1</v>
      </c>
    </row>
    <row r="248" spans="1:2">
      <c r="A248" t="s">
        <v>1901</v>
      </c>
      <c r="B248">
        <v>1</v>
      </c>
    </row>
    <row r="249" spans="1:2">
      <c r="A249" t="s">
        <v>1902</v>
      </c>
      <c r="B249">
        <v>1</v>
      </c>
    </row>
    <row r="250" spans="1:2">
      <c r="A250" t="s">
        <v>1903</v>
      </c>
      <c r="B250">
        <v>1</v>
      </c>
    </row>
    <row r="251" spans="1:2">
      <c r="A251" t="s">
        <v>1904</v>
      </c>
      <c r="B251">
        <v>1</v>
      </c>
    </row>
    <row r="252" spans="1:2">
      <c r="A252" t="s">
        <v>1905</v>
      </c>
      <c r="B252">
        <v>1</v>
      </c>
    </row>
    <row r="253" spans="1:2">
      <c r="A253" t="s">
        <v>1906</v>
      </c>
      <c r="B253">
        <v>1</v>
      </c>
    </row>
    <row r="254" spans="1:2">
      <c r="A254" t="s">
        <v>1907</v>
      </c>
      <c r="B254">
        <v>1</v>
      </c>
    </row>
    <row r="255" spans="1:2">
      <c r="A255" t="s">
        <v>1908</v>
      </c>
      <c r="B255">
        <v>1</v>
      </c>
    </row>
    <row r="256" spans="1:2">
      <c r="A256" t="s">
        <v>1909</v>
      </c>
      <c r="B256">
        <v>1</v>
      </c>
    </row>
    <row r="257" spans="1:2">
      <c r="A257" t="s">
        <v>775</v>
      </c>
      <c r="B257">
        <v>1</v>
      </c>
    </row>
    <row r="258" spans="1:2">
      <c r="A258" t="s">
        <v>776</v>
      </c>
      <c r="B258">
        <v>1</v>
      </c>
    </row>
    <row r="259" spans="1:2">
      <c r="A259" t="s">
        <v>777</v>
      </c>
      <c r="B259">
        <v>1</v>
      </c>
    </row>
    <row r="260" spans="1:2">
      <c r="A260" t="s">
        <v>778</v>
      </c>
      <c r="B260">
        <v>1</v>
      </c>
    </row>
    <row r="261" spans="1:2">
      <c r="A261" t="s">
        <v>779</v>
      </c>
      <c r="B261">
        <v>1</v>
      </c>
    </row>
    <row r="262" spans="1:2">
      <c r="A262" t="s">
        <v>780</v>
      </c>
      <c r="B262">
        <v>1</v>
      </c>
    </row>
    <row r="263" spans="1:2">
      <c r="A263" t="s">
        <v>781</v>
      </c>
      <c r="B263">
        <v>1</v>
      </c>
    </row>
    <row r="264" spans="1:2">
      <c r="A264" t="s">
        <v>782</v>
      </c>
      <c r="B264">
        <v>1</v>
      </c>
    </row>
    <row r="265" spans="1:2">
      <c r="A265" t="s">
        <v>783</v>
      </c>
      <c r="B265">
        <v>1</v>
      </c>
    </row>
    <row r="266" spans="1:2">
      <c r="A266" t="s">
        <v>784</v>
      </c>
      <c r="B266">
        <v>1</v>
      </c>
    </row>
    <row r="267" spans="1:2">
      <c r="A267" t="s">
        <v>785</v>
      </c>
      <c r="B267">
        <v>1</v>
      </c>
    </row>
    <row r="268" spans="1:2">
      <c r="A268" t="s">
        <v>786</v>
      </c>
      <c r="B268">
        <v>0</v>
      </c>
    </row>
    <row r="269" spans="1:2">
      <c r="A269" t="s">
        <v>787</v>
      </c>
      <c r="B269">
        <v>1</v>
      </c>
    </row>
    <row r="270" spans="1:2">
      <c r="A270" t="s">
        <v>788</v>
      </c>
      <c r="B270">
        <v>1</v>
      </c>
    </row>
    <row r="271" spans="1:2">
      <c r="A271" t="s">
        <v>789</v>
      </c>
      <c r="B271">
        <v>1</v>
      </c>
    </row>
    <row r="272" spans="1:2">
      <c r="A272" t="s">
        <v>790</v>
      </c>
      <c r="B272">
        <v>1</v>
      </c>
    </row>
    <row r="273" spans="1:2">
      <c r="A273" t="s">
        <v>791</v>
      </c>
      <c r="B273">
        <v>1</v>
      </c>
    </row>
    <row r="274" spans="1:2">
      <c r="A274" t="s">
        <v>792</v>
      </c>
      <c r="B274">
        <v>1</v>
      </c>
    </row>
    <row r="275" spans="1:2">
      <c r="A275" t="s">
        <v>793</v>
      </c>
      <c r="B275">
        <v>1</v>
      </c>
    </row>
    <row r="276" spans="1:2">
      <c r="A276" t="s">
        <v>794</v>
      </c>
      <c r="B276">
        <v>1</v>
      </c>
    </row>
    <row r="277" spans="1:2">
      <c r="A277" t="s">
        <v>795</v>
      </c>
      <c r="B277">
        <v>1</v>
      </c>
    </row>
    <row r="278" spans="1:2">
      <c r="A278" t="s">
        <v>796</v>
      </c>
      <c r="B278">
        <v>1</v>
      </c>
    </row>
    <row r="279" spans="1:2">
      <c r="A279" t="s">
        <v>797</v>
      </c>
      <c r="B279">
        <v>1</v>
      </c>
    </row>
    <row r="280" spans="1:2">
      <c r="A280" t="s">
        <v>798</v>
      </c>
      <c r="B280">
        <v>1</v>
      </c>
    </row>
    <row r="281" spans="1:2">
      <c r="A281" t="s">
        <v>799</v>
      </c>
      <c r="B281">
        <v>1</v>
      </c>
    </row>
    <row r="282" spans="1:2">
      <c r="A282" t="s">
        <v>800</v>
      </c>
      <c r="B282">
        <v>1</v>
      </c>
    </row>
    <row r="283" spans="1:2">
      <c r="A283" t="s">
        <v>801</v>
      </c>
      <c r="B283">
        <v>1</v>
      </c>
    </row>
    <row r="284" spans="1:2">
      <c r="A284" t="s">
        <v>802</v>
      </c>
      <c r="B284">
        <v>1</v>
      </c>
    </row>
    <row r="285" spans="1:2">
      <c r="A285" t="s">
        <v>803</v>
      </c>
      <c r="B285">
        <v>0</v>
      </c>
    </row>
    <row r="286" spans="1:2">
      <c r="A286" t="s">
        <v>804</v>
      </c>
      <c r="B286">
        <v>1</v>
      </c>
    </row>
    <row r="287" spans="1:2">
      <c r="A287" t="s">
        <v>805</v>
      </c>
      <c r="B287">
        <v>1</v>
      </c>
    </row>
    <row r="288" spans="1:2">
      <c r="A288" t="s">
        <v>806</v>
      </c>
      <c r="B288">
        <v>1</v>
      </c>
    </row>
    <row r="289" spans="1:2">
      <c r="A289" t="s">
        <v>807</v>
      </c>
      <c r="B289">
        <v>0</v>
      </c>
    </row>
    <row r="290" spans="1:2">
      <c r="A290" t="s">
        <v>808</v>
      </c>
      <c r="B290">
        <v>1</v>
      </c>
    </row>
    <row r="291" spans="1:2">
      <c r="A291" t="s">
        <v>809</v>
      </c>
      <c r="B291">
        <v>1</v>
      </c>
    </row>
    <row r="292" spans="1:2">
      <c r="A292" t="s">
        <v>810</v>
      </c>
      <c r="B292">
        <v>1</v>
      </c>
    </row>
    <row r="293" spans="1:2">
      <c r="A293" t="s">
        <v>811</v>
      </c>
      <c r="B293">
        <v>0</v>
      </c>
    </row>
    <row r="294" spans="1:2">
      <c r="A294" t="s">
        <v>812</v>
      </c>
      <c r="B294">
        <v>1</v>
      </c>
    </row>
    <row r="295" spans="1:2">
      <c r="A295" t="s">
        <v>813</v>
      </c>
      <c r="B295">
        <v>1</v>
      </c>
    </row>
    <row r="296" spans="1:2">
      <c r="A296" t="s">
        <v>814</v>
      </c>
      <c r="B296">
        <v>1</v>
      </c>
    </row>
    <row r="297" spans="1:2">
      <c r="A297" t="s">
        <v>815</v>
      </c>
      <c r="B297">
        <v>1</v>
      </c>
    </row>
    <row r="298" spans="1:2">
      <c r="A298" t="s">
        <v>816</v>
      </c>
      <c r="B298">
        <v>1</v>
      </c>
    </row>
    <row r="299" spans="1:2">
      <c r="A299" t="s">
        <v>817</v>
      </c>
      <c r="B299">
        <v>1</v>
      </c>
    </row>
    <row r="300" spans="1:2">
      <c r="A300" t="s">
        <v>818</v>
      </c>
      <c r="B300">
        <v>0</v>
      </c>
    </row>
    <row r="301" spans="1:2">
      <c r="A301" t="s">
        <v>819</v>
      </c>
      <c r="B301">
        <v>0</v>
      </c>
    </row>
    <row r="302" spans="1:2">
      <c r="A302" t="s">
        <v>820</v>
      </c>
      <c r="B302">
        <v>0</v>
      </c>
    </row>
    <row r="303" spans="1:2">
      <c r="A303" t="s">
        <v>821</v>
      </c>
      <c r="B303">
        <v>1</v>
      </c>
    </row>
    <row r="304" spans="1:2">
      <c r="A304" t="s">
        <v>822</v>
      </c>
      <c r="B304">
        <v>1</v>
      </c>
    </row>
    <row r="305" spans="1:2">
      <c r="A305" t="s">
        <v>823</v>
      </c>
      <c r="B305">
        <v>0</v>
      </c>
    </row>
    <row r="306" spans="1:2">
      <c r="A306" t="s">
        <v>824</v>
      </c>
      <c r="B306">
        <v>1</v>
      </c>
    </row>
    <row r="307" spans="1:2">
      <c r="A307" t="s">
        <v>825</v>
      </c>
      <c r="B307">
        <v>1</v>
      </c>
    </row>
    <row r="308" spans="1:2">
      <c r="A308" t="s">
        <v>826</v>
      </c>
      <c r="B308">
        <v>1</v>
      </c>
    </row>
    <row r="309" spans="1:2">
      <c r="A309" t="s">
        <v>827</v>
      </c>
      <c r="B309">
        <v>1</v>
      </c>
    </row>
    <row r="310" spans="1:2">
      <c r="A310" t="s">
        <v>828</v>
      </c>
      <c r="B310">
        <v>1</v>
      </c>
    </row>
    <row r="311" spans="1:2">
      <c r="A311" t="s">
        <v>829</v>
      </c>
      <c r="B311">
        <v>1</v>
      </c>
    </row>
    <row r="312" spans="1:2">
      <c r="A312" t="s">
        <v>830</v>
      </c>
      <c r="B312">
        <v>1</v>
      </c>
    </row>
    <row r="313" spans="1:2">
      <c r="A313" t="s">
        <v>831</v>
      </c>
      <c r="B313">
        <v>1</v>
      </c>
    </row>
    <row r="314" spans="1:2">
      <c r="A314" t="s">
        <v>832</v>
      </c>
      <c r="B314">
        <v>1</v>
      </c>
    </row>
    <row r="315" spans="1:2">
      <c r="A315" t="s">
        <v>833</v>
      </c>
      <c r="B315">
        <v>1</v>
      </c>
    </row>
    <row r="316" spans="1:2">
      <c r="A316" t="s">
        <v>834</v>
      </c>
      <c r="B316">
        <v>1</v>
      </c>
    </row>
    <row r="317" spans="1:2">
      <c r="A317" t="s">
        <v>835</v>
      </c>
      <c r="B317">
        <v>1</v>
      </c>
    </row>
    <row r="318" spans="1:2">
      <c r="A318" t="s">
        <v>836</v>
      </c>
      <c r="B318">
        <v>1</v>
      </c>
    </row>
    <row r="319" spans="1:2">
      <c r="A319" t="s">
        <v>837</v>
      </c>
      <c r="B319">
        <v>1</v>
      </c>
    </row>
    <row r="320" spans="1:2">
      <c r="A320" t="s">
        <v>838</v>
      </c>
      <c r="B320">
        <v>1</v>
      </c>
    </row>
    <row r="321" spans="1:2">
      <c r="A321" t="s">
        <v>839</v>
      </c>
      <c r="B321">
        <v>1</v>
      </c>
    </row>
    <row r="322" spans="1:2">
      <c r="A322" t="s">
        <v>840</v>
      </c>
      <c r="B322">
        <v>1</v>
      </c>
    </row>
    <row r="323" spans="1:2">
      <c r="A323" t="s">
        <v>841</v>
      </c>
      <c r="B323">
        <v>1</v>
      </c>
    </row>
    <row r="324" spans="1:2">
      <c r="A324" t="s">
        <v>842</v>
      </c>
      <c r="B324">
        <v>1</v>
      </c>
    </row>
    <row r="325" spans="1:2">
      <c r="A325" t="s">
        <v>843</v>
      </c>
      <c r="B325">
        <v>1</v>
      </c>
    </row>
    <row r="326" spans="1:2">
      <c r="A326" t="s">
        <v>844</v>
      </c>
      <c r="B326">
        <v>1</v>
      </c>
    </row>
    <row r="327" spans="1:2">
      <c r="A327" t="s">
        <v>845</v>
      </c>
      <c r="B327">
        <v>1</v>
      </c>
    </row>
    <row r="328" spans="1:2">
      <c r="A328" t="s">
        <v>846</v>
      </c>
      <c r="B328">
        <v>1</v>
      </c>
    </row>
    <row r="329" spans="1:2">
      <c r="A329" t="s">
        <v>847</v>
      </c>
      <c r="B329">
        <v>1</v>
      </c>
    </row>
    <row r="330" spans="1:2">
      <c r="A330" t="s">
        <v>848</v>
      </c>
      <c r="B330">
        <v>1</v>
      </c>
    </row>
    <row r="331" spans="1:2">
      <c r="A331" t="s">
        <v>849</v>
      </c>
      <c r="B331">
        <v>1</v>
      </c>
    </row>
    <row r="332" spans="1:2">
      <c r="A332" t="s">
        <v>850</v>
      </c>
      <c r="B332">
        <v>1</v>
      </c>
    </row>
    <row r="333" spans="1:2">
      <c r="A333" t="s">
        <v>851</v>
      </c>
      <c r="B333">
        <v>1</v>
      </c>
    </row>
    <row r="334" spans="1:2">
      <c r="A334" t="s">
        <v>852</v>
      </c>
      <c r="B334">
        <v>1</v>
      </c>
    </row>
    <row r="335" spans="1:2">
      <c r="A335" t="s">
        <v>853</v>
      </c>
      <c r="B335">
        <v>1</v>
      </c>
    </row>
    <row r="336" spans="1:2">
      <c r="A336" t="s">
        <v>854</v>
      </c>
      <c r="B336">
        <v>1</v>
      </c>
    </row>
    <row r="337" spans="1:2">
      <c r="A337" t="s">
        <v>855</v>
      </c>
      <c r="B337">
        <v>1</v>
      </c>
    </row>
    <row r="338" spans="1:2">
      <c r="A338" t="s">
        <v>856</v>
      </c>
      <c r="B338">
        <v>1</v>
      </c>
    </row>
    <row r="339" spans="1:2">
      <c r="A339" t="s">
        <v>857</v>
      </c>
      <c r="B339">
        <v>1</v>
      </c>
    </row>
    <row r="340" spans="1:2">
      <c r="A340" t="s">
        <v>858</v>
      </c>
      <c r="B340">
        <v>1</v>
      </c>
    </row>
    <row r="341" spans="1:2">
      <c r="A341" t="s">
        <v>859</v>
      </c>
      <c r="B341">
        <v>1</v>
      </c>
    </row>
    <row r="342" spans="1:2">
      <c r="A342" t="s">
        <v>860</v>
      </c>
      <c r="B342">
        <v>1</v>
      </c>
    </row>
    <row r="343" spans="1:2">
      <c r="A343" t="s">
        <v>861</v>
      </c>
      <c r="B343">
        <v>0</v>
      </c>
    </row>
    <row r="344" spans="1:2">
      <c r="A344" t="s">
        <v>862</v>
      </c>
      <c r="B344">
        <v>0</v>
      </c>
    </row>
    <row r="345" spans="1:2">
      <c r="A345" t="s">
        <v>863</v>
      </c>
      <c r="B345">
        <v>0</v>
      </c>
    </row>
    <row r="346" spans="1:2">
      <c r="A346" t="s">
        <v>864</v>
      </c>
      <c r="B346">
        <v>1</v>
      </c>
    </row>
    <row r="347" spans="1:2">
      <c r="A347" t="s">
        <v>865</v>
      </c>
      <c r="B347">
        <v>1</v>
      </c>
    </row>
    <row r="348" spans="1:2">
      <c r="A348" t="s">
        <v>866</v>
      </c>
      <c r="B348">
        <v>1</v>
      </c>
    </row>
    <row r="349" spans="1:2">
      <c r="A349" t="s">
        <v>867</v>
      </c>
      <c r="B349">
        <v>1</v>
      </c>
    </row>
    <row r="350" spans="1:2">
      <c r="A350" t="s">
        <v>868</v>
      </c>
      <c r="B350">
        <v>1</v>
      </c>
    </row>
    <row r="351" spans="1:2">
      <c r="A351" t="s">
        <v>869</v>
      </c>
      <c r="B351">
        <v>1</v>
      </c>
    </row>
    <row r="352" spans="1:2">
      <c r="A352" t="s">
        <v>870</v>
      </c>
      <c r="B352">
        <v>1</v>
      </c>
    </row>
    <row r="353" spans="1:2">
      <c r="A353" t="s">
        <v>871</v>
      </c>
      <c r="B353">
        <v>1</v>
      </c>
    </row>
    <row r="354" spans="1:2">
      <c r="A354" t="s">
        <v>872</v>
      </c>
      <c r="B354">
        <v>1</v>
      </c>
    </row>
    <row r="355" spans="1:2">
      <c r="A355" t="s">
        <v>873</v>
      </c>
      <c r="B355">
        <v>1</v>
      </c>
    </row>
    <row r="356" spans="1:2">
      <c r="A356" t="s">
        <v>874</v>
      </c>
      <c r="B356">
        <v>1</v>
      </c>
    </row>
    <row r="357" spans="1:2">
      <c r="A357" t="s">
        <v>875</v>
      </c>
      <c r="B357">
        <v>1</v>
      </c>
    </row>
    <row r="358" spans="1:2">
      <c r="A358" t="s">
        <v>876</v>
      </c>
      <c r="B358">
        <v>1</v>
      </c>
    </row>
    <row r="359" spans="1:2">
      <c r="A359" t="s">
        <v>877</v>
      </c>
      <c r="B359">
        <v>1</v>
      </c>
    </row>
    <row r="360" spans="1:2">
      <c r="A360" t="s">
        <v>878</v>
      </c>
      <c r="B360">
        <v>1</v>
      </c>
    </row>
    <row r="361" spans="1:2">
      <c r="A361" t="s">
        <v>879</v>
      </c>
      <c r="B361">
        <v>1</v>
      </c>
    </row>
    <row r="362" spans="1:2">
      <c r="A362" t="s">
        <v>880</v>
      </c>
      <c r="B362">
        <v>1</v>
      </c>
    </row>
    <row r="363" spans="1:2">
      <c r="A363" t="s">
        <v>881</v>
      </c>
      <c r="B363">
        <v>1</v>
      </c>
    </row>
    <row r="364" spans="1:2">
      <c r="A364" t="s">
        <v>882</v>
      </c>
      <c r="B364">
        <v>1</v>
      </c>
    </row>
    <row r="365" spans="1:2">
      <c r="A365" t="s">
        <v>883</v>
      </c>
      <c r="B365">
        <v>1</v>
      </c>
    </row>
    <row r="366" spans="1:2">
      <c r="A366" t="s">
        <v>884</v>
      </c>
      <c r="B366">
        <v>1</v>
      </c>
    </row>
    <row r="367" spans="1:2">
      <c r="A367" t="s">
        <v>885</v>
      </c>
      <c r="B367">
        <v>1</v>
      </c>
    </row>
    <row r="368" spans="1:2">
      <c r="A368" t="s">
        <v>886</v>
      </c>
      <c r="B368">
        <v>1</v>
      </c>
    </row>
    <row r="369" spans="1:2">
      <c r="A369" t="s">
        <v>887</v>
      </c>
      <c r="B369">
        <v>1</v>
      </c>
    </row>
    <row r="370" spans="1:2">
      <c r="A370" t="s">
        <v>888</v>
      </c>
      <c r="B370">
        <v>1</v>
      </c>
    </row>
    <row r="371" spans="1:2">
      <c r="A371" t="s">
        <v>889</v>
      </c>
      <c r="B371">
        <v>1</v>
      </c>
    </row>
    <row r="372" spans="1:2">
      <c r="A372" t="s">
        <v>890</v>
      </c>
      <c r="B372">
        <v>1</v>
      </c>
    </row>
    <row r="373" spans="1:2">
      <c r="A373" t="s">
        <v>891</v>
      </c>
      <c r="B373">
        <v>1</v>
      </c>
    </row>
    <row r="374" spans="1:2">
      <c r="A374" t="s">
        <v>892</v>
      </c>
      <c r="B374">
        <v>1</v>
      </c>
    </row>
    <row r="375" spans="1:2">
      <c r="A375" t="s">
        <v>893</v>
      </c>
      <c r="B375">
        <v>1</v>
      </c>
    </row>
    <row r="376" spans="1:2">
      <c r="A376" t="s">
        <v>894</v>
      </c>
      <c r="B376">
        <v>1</v>
      </c>
    </row>
    <row r="377" spans="1:2">
      <c r="A377" t="s">
        <v>895</v>
      </c>
      <c r="B377">
        <v>1</v>
      </c>
    </row>
    <row r="378" spans="1:2">
      <c r="A378" t="s">
        <v>896</v>
      </c>
      <c r="B378">
        <v>1</v>
      </c>
    </row>
    <row r="379" spans="1:2">
      <c r="A379" t="s">
        <v>897</v>
      </c>
      <c r="B379">
        <v>1</v>
      </c>
    </row>
    <row r="380" spans="1:2">
      <c r="A380" t="s">
        <v>898</v>
      </c>
      <c r="B380">
        <v>1</v>
      </c>
    </row>
    <row r="381" spans="1:2">
      <c r="A381" t="s">
        <v>899</v>
      </c>
      <c r="B381">
        <v>1</v>
      </c>
    </row>
    <row r="382" spans="1:2">
      <c r="A382" t="s">
        <v>900</v>
      </c>
      <c r="B382">
        <v>1</v>
      </c>
    </row>
    <row r="383" spans="1:2">
      <c r="A383" t="s">
        <v>901</v>
      </c>
      <c r="B383">
        <v>1</v>
      </c>
    </row>
    <row r="384" spans="1:2">
      <c r="A384" t="s">
        <v>902</v>
      </c>
      <c r="B384">
        <v>1</v>
      </c>
    </row>
    <row r="385" spans="1:2">
      <c r="A385" t="s">
        <v>903</v>
      </c>
      <c r="B385">
        <v>1</v>
      </c>
    </row>
    <row r="386" spans="1:2">
      <c r="A386" t="s">
        <v>904</v>
      </c>
      <c r="B386">
        <v>1</v>
      </c>
    </row>
    <row r="387" spans="1:2">
      <c r="A387" t="s">
        <v>905</v>
      </c>
      <c r="B387">
        <v>1</v>
      </c>
    </row>
    <row r="388" spans="1:2">
      <c r="A388" t="s">
        <v>906</v>
      </c>
      <c r="B388">
        <v>1</v>
      </c>
    </row>
    <row r="389" spans="1:2">
      <c r="A389" t="s">
        <v>907</v>
      </c>
      <c r="B389">
        <v>1</v>
      </c>
    </row>
    <row r="390" spans="1:2">
      <c r="A390" t="s">
        <v>908</v>
      </c>
      <c r="B390">
        <v>1</v>
      </c>
    </row>
    <row r="391" spans="1:2">
      <c r="A391" t="s">
        <v>909</v>
      </c>
      <c r="B391">
        <v>1</v>
      </c>
    </row>
    <row r="392" spans="1:2">
      <c r="A392" t="s">
        <v>910</v>
      </c>
      <c r="B392">
        <v>1</v>
      </c>
    </row>
    <row r="393" spans="1:2">
      <c r="A393" t="s">
        <v>911</v>
      </c>
      <c r="B393">
        <v>1</v>
      </c>
    </row>
    <row r="394" spans="1:2">
      <c r="A394" t="s">
        <v>2077</v>
      </c>
      <c r="B394">
        <v>1</v>
      </c>
    </row>
    <row r="395" spans="1:2">
      <c r="A395" t="s">
        <v>2078</v>
      </c>
      <c r="B395">
        <v>1</v>
      </c>
    </row>
    <row r="396" spans="1:2">
      <c r="A396" t="s">
        <v>2079</v>
      </c>
      <c r="B396">
        <v>1</v>
      </c>
    </row>
    <row r="397" spans="1:2">
      <c r="A397" t="s">
        <v>2080</v>
      </c>
      <c r="B397">
        <v>1</v>
      </c>
    </row>
    <row r="398" spans="1:2">
      <c r="A398" t="s">
        <v>2081</v>
      </c>
      <c r="B398">
        <v>1</v>
      </c>
    </row>
    <row r="399" spans="1:2">
      <c r="A399" t="s">
        <v>2085</v>
      </c>
      <c r="B399">
        <v>1</v>
      </c>
    </row>
    <row r="400" spans="1:2">
      <c r="A400" t="s">
        <v>2082</v>
      </c>
      <c r="B400">
        <v>1</v>
      </c>
    </row>
    <row r="401" spans="1:2">
      <c r="A401" t="s">
        <v>2083</v>
      </c>
      <c r="B401">
        <v>1</v>
      </c>
    </row>
    <row r="402" spans="1:2">
      <c r="A402" t="s">
        <v>2084</v>
      </c>
      <c r="B402">
        <v>1</v>
      </c>
    </row>
    <row r="403" spans="1:2">
      <c r="A403" t="s">
        <v>2163</v>
      </c>
      <c r="B403">
        <v>7</v>
      </c>
    </row>
    <row r="404" spans="1:2">
      <c r="A404" t="s">
        <v>2164</v>
      </c>
      <c r="B404">
        <v>7</v>
      </c>
    </row>
    <row r="405" spans="1:2">
      <c r="A405" t="s">
        <v>2165</v>
      </c>
      <c r="B405">
        <v>7</v>
      </c>
    </row>
    <row r="406" spans="1:2">
      <c r="A406" t="s">
        <v>2166</v>
      </c>
      <c r="B406">
        <v>7</v>
      </c>
    </row>
    <row r="407" spans="1:2">
      <c r="A407" t="s">
        <v>2167</v>
      </c>
      <c r="B407">
        <v>7</v>
      </c>
    </row>
    <row r="408" spans="1:2">
      <c r="A408" t="s">
        <v>912</v>
      </c>
      <c r="B408">
        <v>1</v>
      </c>
    </row>
    <row r="409" spans="1:2">
      <c r="A409" t="s">
        <v>913</v>
      </c>
      <c r="B409">
        <v>1</v>
      </c>
    </row>
    <row r="410" spans="1:2">
      <c r="A410" t="s">
        <v>914</v>
      </c>
      <c r="B410">
        <v>1</v>
      </c>
    </row>
    <row r="411" spans="1:2">
      <c r="A411" t="s">
        <v>915</v>
      </c>
      <c r="B411">
        <v>1</v>
      </c>
    </row>
    <row r="412" spans="1:2">
      <c r="A412" t="s">
        <v>916</v>
      </c>
      <c r="B412">
        <v>1</v>
      </c>
    </row>
    <row r="413" spans="1:2">
      <c r="A413" t="s">
        <v>917</v>
      </c>
      <c r="B413">
        <v>1</v>
      </c>
    </row>
    <row r="414" spans="1:2">
      <c r="A414" t="s">
        <v>918</v>
      </c>
      <c r="B414">
        <v>1</v>
      </c>
    </row>
    <row r="415" spans="1:2">
      <c r="A415" t="s">
        <v>919</v>
      </c>
      <c r="B415">
        <v>1</v>
      </c>
    </row>
    <row r="416" spans="1:2">
      <c r="A416" t="s">
        <v>920</v>
      </c>
      <c r="B416">
        <v>1</v>
      </c>
    </row>
    <row r="417" spans="1:2">
      <c r="A417" t="s">
        <v>921</v>
      </c>
      <c r="B417">
        <v>1</v>
      </c>
    </row>
    <row r="418" spans="1:2">
      <c r="A418" t="s">
        <v>922</v>
      </c>
      <c r="B418">
        <v>1</v>
      </c>
    </row>
    <row r="419" spans="1:2">
      <c r="A419" t="s">
        <v>923</v>
      </c>
      <c r="B419">
        <v>7</v>
      </c>
    </row>
    <row r="420" spans="1:2">
      <c r="A420" t="s">
        <v>924</v>
      </c>
      <c r="B420">
        <v>7</v>
      </c>
    </row>
    <row r="421" spans="1:2">
      <c r="A421" t="s">
        <v>925</v>
      </c>
      <c r="B421">
        <v>1</v>
      </c>
    </row>
    <row r="422" spans="1:2">
      <c r="A422" t="s">
        <v>926</v>
      </c>
      <c r="B422">
        <v>7</v>
      </c>
    </row>
    <row r="423" spans="1:2">
      <c r="A423" t="s">
        <v>927</v>
      </c>
      <c r="B423">
        <v>7</v>
      </c>
    </row>
    <row r="424" spans="1:2">
      <c r="A424" t="s">
        <v>928</v>
      </c>
      <c r="B424">
        <v>1</v>
      </c>
    </row>
    <row r="425" spans="1:2">
      <c r="A425" t="s">
        <v>929</v>
      </c>
      <c r="B425">
        <v>1</v>
      </c>
    </row>
    <row r="426" spans="1:2">
      <c r="A426" t="s">
        <v>930</v>
      </c>
      <c r="B426">
        <v>1</v>
      </c>
    </row>
    <row r="427" spans="1:2">
      <c r="A427" t="s">
        <v>931</v>
      </c>
      <c r="B427">
        <v>1</v>
      </c>
    </row>
    <row r="428" spans="1:2">
      <c r="A428" t="s">
        <v>932</v>
      </c>
      <c r="B428">
        <v>1</v>
      </c>
    </row>
    <row r="429" spans="1:2">
      <c r="A429" t="s">
        <v>933</v>
      </c>
      <c r="B429">
        <v>1</v>
      </c>
    </row>
    <row r="430" spans="1:2">
      <c r="A430" t="s">
        <v>934</v>
      </c>
      <c r="B430">
        <v>1</v>
      </c>
    </row>
    <row r="431" spans="1:2">
      <c r="A431" t="s">
        <v>935</v>
      </c>
      <c r="B431">
        <v>1</v>
      </c>
    </row>
    <row r="432" spans="1:2">
      <c r="A432" t="s">
        <v>936</v>
      </c>
      <c r="B432">
        <v>1</v>
      </c>
    </row>
    <row r="433" spans="1:2">
      <c r="A433" t="s">
        <v>937</v>
      </c>
      <c r="B433">
        <v>1</v>
      </c>
    </row>
    <row r="434" spans="1:2">
      <c r="A434" t="s">
        <v>2141</v>
      </c>
      <c r="B434">
        <v>1</v>
      </c>
    </row>
    <row r="435" spans="1:2">
      <c r="A435" t="s">
        <v>2142</v>
      </c>
      <c r="B435">
        <v>1</v>
      </c>
    </row>
    <row r="436" spans="1:2">
      <c r="A436" t="s">
        <v>2143</v>
      </c>
      <c r="B436">
        <v>1</v>
      </c>
    </row>
    <row r="437" spans="1:2">
      <c r="A437" t="s">
        <v>2144</v>
      </c>
      <c r="B437">
        <v>1</v>
      </c>
    </row>
    <row r="438" spans="1:2">
      <c r="A438" t="s">
        <v>938</v>
      </c>
      <c r="B438">
        <v>1</v>
      </c>
    </row>
    <row r="439" spans="1:2">
      <c r="A439" t="s">
        <v>939</v>
      </c>
      <c r="B439">
        <v>1</v>
      </c>
    </row>
    <row r="440" spans="1:2">
      <c r="A440" t="s">
        <v>940</v>
      </c>
      <c r="B440">
        <v>1</v>
      </c>
    </row>
    <row r="441" spans="1:2">
      <c r="A441" t="s">
        <v>941</v>
      </c>
      <c r="B441">
        <v>1</v>
      </c>
    </row>
    <row r="442" spans="1:2">
      <c r="A442" t="s">
        <v>942</v>
      </c>
      <c r="B442">
        <v>1</v>
      </c>
    </row>
    <row r="443" spans="1:2">
      <c r="A443" t="s">
        <v>943</v>
      </c>
      <c r="B443">
        <v>1</v>
      </c>
    </row>
    <row r="444" spans="1:2">
      <c r="A444" t="s">
        <v>944</v>
      </c>
      <c r="B444">
        <v>1</v>
      </c>
    </row>
    <row r="445" spans="1:2">
      <c r="A445" t="s">
        <v>945</v>
      </c>
      <c r="B445">
        <v>1</v>
      </c>
    </row>
    <row r="446" spans="1:2">
      <c r="A446" t="s">
        <v>946</v>
      </c>
      <c r="B446">
        <v>1</v>
      </c>
    </row>
    <row r="447" spans="1:2">
      <c r="A447" t="s">
        <v>947</v>
      </c>
      <c r="B447">
        <v>1</v>
      </c>
    </row>
    <row r="448" spans="1:2">
      <c r="A448" t="s">
        <v>948</v>
      </c>
      <c r="B448">
        <v>1</v>
      </c>
    </row>
    <row r="449" spans="1:2">
      <c r="A449" t="s">
        <v>949</v>
      </c>
      <c r="B449">
        <v>1</v>
      </c>
    </row>
    <row r="450" spans="1:2">
      <c r="A450" t="s">
        <v>950</v>
      </c>
      <c r="B450">
        <v>1</v>
      </c>
    </row>
    <row r="451" spans="1:2">
      <c r="A451" t="s">
        <v>951</v>
      </c>
      <c r="B451">
        <v>1</v>
      </c>
    </row>
    <row r="452" spans="1:2">
      <c r="A452" t="s">
        <v>2145</v>
      </c>
      <c r="B452">
        <v>1</v>
      </c>
    </row>
    <row r="453" spans="1:2">
      <c r="A453" t="s">
        <v>2146</v>
      </c>
      <c r="B453">
        <v>1</v>
      </c>
    </row>
    <row r="454" spans="1:2">
      <c r="A454" t="s">
        <v>2147</v>
      </c>
      <c r="B454">
        <v>1</v>
      </c>
    </row>
    <row r="455" spans="1:2">
      <c r="A455" t="s">
        <v>2148</v>
      </c>
      <c r="B455">
        <v>1</v>
      </c>
    </row>
    <row r="456" spans="1:2">
      <c r="A456" t="s">
        <v>2149</v>
      </c>
      <c r="B456">
        <v>1</v>
      </c>
    </row>
    <row r="457" spans="1:2">
      <c r="A457" t="s">
        <v>2150</v>
      </c>
      <c r="B457">
        <v>1</v>
      </c>
    </row>
    <row r="458" spans="1:2">
      <c r="A458" t="s">
        <v>952</v>
      </c>
      <c r="B458">
        <v>7</v>
      </c>
    </row>
    <row r="459" spans="1:2">
      <c r="A459" t="s">
        <v>953</v>
      </c>
      <c r="B459">
        <v>1</v>
      </c>
    </row>
    <row r="460" spans="1:2">
      <c r="A460" t="s">
        <v>954</v>
      </c>
      <c r="B460">
        <v>1</v>
      </c>
    </row>
    <row r="461" spans="1:2">
      <c r="A461" t="s">
        <v>955</v>
      </c>
      <c r="B461">
        <v>7</v>
      </c>
    </row>
    <row r="462" spans="1:2">
      <c r="A462" t="s">
        <v>956</v>
      </c>
      <c r="B462">
        <v>7</v>
      </c>
    </row>
    <row r="463" spans="1:2">
      <c r="A463" t="s">
        <v>957</v>
      </c>
      <c r="B463">
        <v>1</v>
      </c>
    </row>
    <row r="464" spans="1:2">
      <c r="A464" t="s">
        <v>958</v>
      </c>
      <c r="B464">
        <v>1</v>
      </c>
    </row>
    <row r="465" spans="1:2">
      <c r="A465" t="s">
        <v>959</v>
      </c>
      <c r="B465">
        <v>1</v>
      </c>
    </row>
    <row r="466" spans="1:2">
      <c r="A466" t="s">
        <v>960</v>
      </c>
      <c r="B466">
        <v>1</v>
      </c>
    </row>
    <row r="467" spans="1:2">
      <c r="A467" t="s">
        <v>961</v>
      </c>
      <c r="B467">
        <v>7</v>
      </c>
    </row>
    <row r="468" spans="1:2">
      <c r="A468" t="s">
        <v>962</v>
      </c>
      <c r="B468">
        <v>7</v>
      </c>
    </row>
    <row r="469" spans="1:2">
      <c r="A469" t="s">
        <v>963</v>
      </c>
      <c r="B469">
        <v>2</v>
      </c>
    </row>
    <row r="470" spans="1:2">
      <c r="A470" t="s">
        <v>964</v>
      </c>
      <c r="B470">
        <v>2</v>
      </c>
    </row>
    <row r="471" spans="1:2">
      <c r="A471" t="s">
        <v>965</v>
      </c>
      <c r="B471">
        <v>2</v>
      </c>
    </row>
    <row r="472" spans="1:2">
      <c r="A472" t="s">
        <v>2151</v>
      </c>
      <c r="B472">
        <v>1</v>
      </c>
    </row>
    <row r="473" spans="1:2">
      <c r="A473" t="s">
        <v>2152</v>
      </c>
      <c r="B473">
        <v>1</v>
      </c>
    </row>
    <row r="474" spans="1:2">
      <c r="A474" t="s">
        <v>2153</v>
      </c>
      <c r="B474">
        <v>1</v>
      </c>
    </row>
    <row r="475" spans="1:2">
      <c r="A475" t="s">
        <v>2154</v>
      </c>
      <c r="B475">
        <v>1</v>
      </c>
    </row>
    <row r="476" spans="1:2">
      <c r="A476" t="s">
        <v>966</v>
      </c>
      <c r="B476">
        <v>1</v>
      </c>
    </row>
    <row r="477" spans="1:2">
      <c r="A477" t="s">
        <v>967</v>
      </c>
      <c r="B477">
        <v>2</v>
      </c>
    </row>
    <row r="478" spans="1:2">
      <c r="A478" t="s">
        <v>968</v>
      </c>
      <c r="B478">
        <v>2</v>
      </c>
    </row>
    <row r="479" spans="1:2">
      <c r="A479" t="s">
        <v>969</v>
      </c>
      <c r="B479">
        <v>2</v>
      </c>
    </row>
    <row r="480" spans="1:2">
      <c r="A480" t="s">
        <v>2155</v>
      </c>
      <c r="B480">
        <v>1</v>
      </c>
    </row>
    <row r="481" spans="1:2">
      <c r="A481" t="s">
        <v>2156</v>
      </c>
      <c r="B481">
        <v>1</v>
      </c>
    </row>
    <row r="482" spans="1:2">
      <c r="A482" t="s">
        <v>2157</v>
      </c>
      <c r="B482">
        <v>1</v>
      </c>
    </row>
    <row r="483" spans="1:2">
      <c r="A483" t="s">
        <v>2158</v>
      </c>
      <c r="B483">
        <v>1</v>
      </c>
    </row>
    <row r="484" spans="1:2">
      <c r="A484" t="s">
        <v>2159</v>
      </c>
      <c r="B484">
        <v>1</v>
      </c>
    </row>
    <row r="485" spans="1:2">
      <c r="A485" t="s">
        <v>2160</v>
      </c>
      <c r="B485">
        <v>1</v>
      </c>
    </row>
    <row r="486" spans="1:2">
      <c r="A486" t="s">
        <v>970</v>
      </c>
      <c r="B486">
        <v>1</v>
      </c>
    </row>
    <row r="487" spans="1:2">
      <c r="A487" t="s">
        <v>971</v>
      </c>
      <c r="B487">
        <v>1</v>
      </c>
    </row>
    <row r="488" spans="1:2">
      <c r="A488" t="s">
        <v>972</v>
      </c>
      <c r="B488">
        <v>1</v>
      </c>
    </row>
    <row r="489" spans="1:2">
      <c r="A489" t="s">
        <v>973</v>
      </c>
      <c r="B489">
        <v>1</v>
      </c>
    </row>
    <row r="490" spans="1:2">
      <c r="A490" t="s">
        <v>974</v>
      </c>
      <c r="B490">
        <v>1</v>
      </c>
    </row>
    <row r="491" spans="1:2">
      <c r="A491" t="s">
        <v>975</v>
      </c>
      <c r="B491">
        <v>1</v>
      </c>
    </row>
    <row r="492" spans="1:2">
      <c r="A492" t="s">
        <v>976</v>
      </c>
      <c r="B492">
        <v>1</v>
      </c>
    </row>
    <row r="493" spans="1:2">
      <c r="A493" t="s">
        <v>977</v>
      </c>
      <c r="B493">
        <v>1</v>
      </c>
    </row>
    <row r="494" spans="1:2">
      <c r="A494" t="s">
        <v>978</v>
      </c>
      <c r="B494">
        <v>1</v>
      </c>
    </row>
    <row r="495" spans="1:2">
      <c r="A495" t="s">
        <v>979</v>
      </c>
      <c r="B495">
        <v>1</v>
      </c>
    </row>
    <row r="496" spans="1:2">
      <c r="A496" t="s">
        <v>980</v>
      </c>
      <c r="B496">
        <v>1</v>
      </c>
    </row>
    <row r="497" spans="1:2">
      <c r="A497" t="s">
        <v>981</v>
      </c>
      <c r="B497">
        <v>1</v>
      </c>
    </row>
    <row r="498" spans="1:2">
      <c r="A498" t="s">
        <v>982</v>
      </c>
      <c r="B498">
        <v>1</v>
      </c>
    </row>
    <row r="499" spans="1:2">
      <c r="A499" t="s">
        <v>983</v>
      </c>
      <c r="B499">
        <v>1</v>
      </c>
    </row>
    <row r="500" spans="1:2">
      <c r="A500" t="s">
        <v>984</v>
      </c>
      <c r="B500">
        <v>1</v>
      </c>
    </row>
    <row r="501" spans="1:2">
      <c r="A501" t="s">
        <v>985</v>
      </c>
      <c r="B501">
        <v>1</v>
      </c>
    </row>
    <row r="502" spans="1:2">
      <c r="A502" t="s">
        <v>986</v>
      </c>
      <c r="B502">
        <v>1</v>
      </c>
    </row>
    <row r="503" spans="1:2">
      <c r="A503" t="s">
        <v>2087</v>
      </c>
      <c r="B503">
        <v>7</v>
      </c>
    </row>
    <row r="504" spans="1:2">
      <c r="A504" t="s">
        <v>2088</v>
      </c>
      <c r="B504">
        <v>7</v>
      </c>
    </row>
    <row r="505" spans="1:2">
      <c r="A505" t="s">
        <v>2089</v>
      </c>
      <c r="B505">
        <v>7</v>
      </c>
    </row>
    <row r="506" spans="1:2">
      <c r="A506" t="s">
        <v>2090</v>
      </c>
      <c r="B506">
        <v>7</v>
      </c>
    </row>
    <row r="507" spans="1:2">
      <c r="A507" t="s">
        <v>2091</v>
      </c>
      <c r="B507">
        <v>7</v>
      </c>
    </row>
    <row r="508" spans="1:2">
      <c r="A508" t="s">
        <v>2092</v>
      </c>
      <c r="B508">
        <v>7</v>
      </c>
    </row>
    <row r="509" spans="1:2">
      <c r="A509" t="s">
        <v>2436</v>
      </c>
      <c r="B509">
        <v>7</v>
      </c>
    </row>
    <row r="510" spans="1:2">
      <c r="A510" t="s">
        <v>2093</v>
      </c>
      <c r="B510">
        <v>7</v>
      </c>
    </row>
    <row r="511" spans="1:2">
      <c r="A511" t="s">
        <v>2094</v>
      </c>
      <c r="B511">
        <v>7</v>
      </c>
    </row>
    <row r="512" spans="1:2">
      <c r="A512" t="s">
        <v>2095</v>
      </c>
      <c r="B512">
        <v>7</v>
      </c>
    </row>
    <row r="513" spans="1:2">
      <c r="A513" t="s">
        <v>2096</v>
      </c>
      <c r="B513">
        <v>7</v>
      </c>
    </row>
    <row r="514" spans="1:2">
      <c r="A514" t="s">
        <v>2097</v>
      </c>
      <c r="B514">
        <v>7</v>
      </c>
    </row>
    <row r="515" spans="1:2">
      <c r="A515" t="s">
        <v>2098</v>
      </c>
      <c r="B515">
        <v>7</v>
      </c>
    </row>
    <row r="516" spans="1:2">
      <c r="A516" t="s">
        <v>2099</v>
      </c>
      <c r="B516">
        <v>0</v>
      </c>
    </row>
    <row r="517" spans="1:2">
      <c r="A517" t="s">
        <v>2100</v>
      </c>
      <c r="B517">
        <v>0</v>
      </c>
    </row>
    <row r="518" spans="1:2">
      <c r="A518" t="s">
        <v>2101</v>
      </c>
      <c r="B518">
        <v>7</v>
      </c>
    </row>
    <row r="519" spans="1:2">
      <c r="A519" t="s">
        <v>2434</v>
      </c>
      <c r="B519">
        <v>3</v>
      </c>
    </row>
    <row r="520" spans="1:2">
      <c r="A520" t="s">
        <v>2102</v>
      </c>
      <c r="B520">
        <v>7</v>
      </c>
    </row>
    <row r="521" spans="1:2">
      <c r="A521" t="s">
        <v>2414</v>
      </c>
      <c r="B521">
        <v>7</v>
      </c>
    </row>
    <row r="522" spans="1:2">
      <c r="A522" t="s">
        <v>2415</v>
      </c>
      <c r="B522">
        <v>7</v>
      </c>
    </row>
    <row r="523" spans="1:2">
      <c r="A523" t="s">
        <v>2104</v>
      </c>
      <c r="B523">
        <v>7</v>
      </c>
    </row>
    <row r="524" spans="1:2">
      <c r="A524" t="s">
        <v>2105</v>
      </c>
      <c r="B524">
        <v>7</v>
      </c>
    </row>
    <row r="525" spans="1:2">
      <c r="A525" t="s">
        <v>2421</v>
      </c>
      <c r="B525">
        <v>7</v>
      </c>
    </row>
    <row r="526" spans="1:2">
      <c r="A526" t="s">
        <v>2416</v>
      </c>
      <c r="B526">
        <v>7</v>
      </c>
    </row>
    <row r="527" spans="1:2">
      <c r="A527" t="s">
        <v>2106</v>
      </c>
      <c r="B527">
        <v>7</v>
      </c>
    </row>
    <row r="528" spans="1:2">
      <c r="A528" t="s">
        <v>2417</v>
      </c>
      <c r="B528">
        <v>7</v>
      </c>
    </row>
    <row r="529" spans="1:2">
      <c r="A529" t="s">
        <v>2107</v>
      </c>
      <c r="B529">
        <v>7</v>
      </c>
    </row>
    <row r="530" spans="1:2">
      <c r="A530" t="s">
        <v>2108</v>
      </c>
      <c r="B530">
        <v>7</v>
      </c>
    </row>
    <row r="531" spans="1:2">
      <c r="A531" t="s">
        <v>2109</v>
      </c>
      <c r="B531">
        <v>7</v>
      </c>
    </row>
    <row r="532" spans="1:2">
      <c r="A532" t="s">
        <v>2110</v>
      </c>
      <c r="B532">
        <v>7</v>
      </c>
    </row>
    <row r="533" spans="1:2">
      <c r="A533" t="s">
        <v>2111</v>
      </c>
      <c r="B533">
        <v>7</v>
      </c>
    </row>
    <row r="534" spans="1:2">
      <c r="A534" t="s">
        <v>2112</v>
      </c>
      <c r="B534">
        <v>7</v>
      </c>
    </row>
    <row r="535" spans="1:2">
      <c r="A535" t="s">
        <v>2113</v>
      </c>
      <c r="B535">
        <v>7</v>
      </c>
    </row>
    <row r="536" spans="1:2">
      <c r="A536" t="s">
        <v>2114</v>
      </c>
      <c r="B536">
        <v>7</v>
      </c>
    </row>
    <row r="537" spans="1:2">
      <c r="A537" t="s">
        <v>2115</v>
      </c>
      <c r="B537">
        <v>7</v>
      </c>
    </row>
    <row r="538" spans="1:2">
      <c r="A538" t="s">
        <v>2116</v>
      </c>
      <c r="B538">
        <v>7</v>
      </c>
    </row>
    <row r="539" spans="1:2">
      <c r="A539" t="s">
        <v>2117</v>
      </c>
      <c r="B539">
        <v>7</v>
      </c>
    </row>
    <row r="540" spans="1:2">
      <c r="A540" t="s">
        <v>2118</v>
      </c>
      <c r="B540">
        <v>7</v>
      </c>
    </row>
    <row r="541" spans="1:2">
      <c r="A541" t="s">
        <v>2119</v>
      </c>
      <c r="B541">
        <v>7</v>
      </c>
    </row>
    <row r="542" spans="1:2">
      <c r="A542" t="s">
        <v>2384</v>
      </c>
      <c r="B542">
        <v>0</v>
      </c>
    </row>
    <row r="543" spans="1:2">
      <c r="A543" t="s">
        <v>2120</v>
      </c>
      <c r="B543">
        <v>7</v>
      </c>
    </row>
    <row r="544" spans="1:2">
      <c r="A544" t="s">
        <v>2121</v>
      </c>
      <c r="B544">
        <v>7</v>
      </c>
    </row>
    <row r="545" spans="1:2">
      <c r="A545" t="s">
        <v>2122</v>
      </c>
      <c r="B545">
        <v>7</v>
      </c>
    </row>
    <row r="546" spans="1:2">
      <c r="A546" t="s">
        <v>2123</v>
      </c>
      <c r="B546">
        <v>7</v>
      </c>
    </row>
    <row r="547" spans="1:2">
      <c r="A547" t="s">
        <v>2124</v>
      </c>
      <c r="B547">
        <v>7</v>
      </c>
    </row>
    <row r="548" spans="1:2">
      <c r="A548" t="s">
        <v>2125</v>
      </c>
      <c r="B548">
        <v>7</v>
      </c>
    </row>
    <row r="549" spans="1:2">
      <c r="A549" t="s">
        <v>2432</v>
      </c>
      <c r="B549">
        <v>7</v>
      </c>
    </row>
    <row r="550" spans="1:2">
      <c r="A550" t="s">
        <v>2126</v>
      </c>
      <c r="B550">
        <v>7</v>
      </c>
    </row>
    <row r="551" spans="1:2">
      <c r="A551" t="s">
        <v>2127</v>
      </c>
      <c r="B551">
        <v>7</v>
      </c>
    </row>
    <row r="552" spans="1:2">
      <c r="A552" t="s">
        <v>2412</v>
      </c>
      <c r="B552">
        <v>7</v>
      </c>
    </row>
    <row r="553" spans="1:2">
      <c r="A553" t="s">
        <v>2419</v>
      </c>
      <c r="B553">
        <v>7</v>
      </c>
    </row>
    <row r="554" spans="1:2">
      <c r="A554" t="s">
        <v>2128</v>
      </c>
      <c r="B554">
        <v>7</v>
      </c>
    </row>
    <row r="555" spans="1:2">
      <c r="A555" t="s">
        <v>2129</v>
      </c>
      <c r="B555">
        <v>7</v>
      </c>
    </row>
    <row r="556" spans="1:2">
      <c r="A556" t="s">
        <v>2385</v>
      </c>
      <c r="B556">
        <v>0</v>
      </c>
    </row>
    <row r="557" spans="1:2">
      <c r="A557" t="s">
        <v>2130</v>
      </c>
      <c r="B557">
        <v>7</v>
      </c>
    </row>
    <row r="558" spans="1:2">
      <c r="A558" t="s">
        <v>2131</v>
      </c>
      <c r="B558">
        <v>7</v>
      </c>
    </row>
    <row r="559" spans="1:2">
      <c r="A559" t="s">
        <v>2132</v>
      </c>
      <c r="B559">
        <v>7</v>
      </c>
    </row>
    <row r="560" spans="1:2">
      <c r="A560" t="s">
        <v>2133</v>
      </c>
      <c r="B560">
        <v>7</v>
      </c>
    </row>
    <row r="561" spans="1:2">
      <c r="A561" t="s">
        <v>2386</v>
      </c>
      <c r="B561">
        <v>0</v>
      </c>
    </row>
    <row r="562" spans="1:2">
      <c r="A562" t="s">
        <v>2134</v>
      </c>
      <c r="B562">
        <v>7</v>
      </c>
    </row>
    <row r="563" spans="1:2">
      <c r="A563" t="s">
        <v>2423</v>
      </c>
      <c r="B563">
        <v>7</v>
      </c>
    </row>
    <row r="564" spans="1:2">
      <c r="A564" t="s">
        <v>2135</v>
      </c>
      <c r="B564">
        <v>7</v>
      </c>
    </row>
    <row r="565" spans="1:2">
      <c r="A565" t="s">
        <v>2136</v>
      </c>
      <c r="B565">
        <v>7</v>
      </c>
    </row>
    <row r="566" spans="1:2">
      <c r="A566" t="s">
        <v>2137</v>
      </c>
      <c r="B566">
        <v>7</v>
      </c>
    </row>
    <row r="567" spans="1:2">
      <c r="A567" t="s">
        <v>2433</v>
      </c>
      <c r="B567">
        <v>7</v>
      </c>
    </row>
    <row r="568" spans="1:2">
      <c r="A568" t="s">
        <v>2138</v>
      </c>
      <c r="B568">
        <v>7</v>
      </c>
    </row>
    <row r="569" spans="1:2">
      <c r="A569" t="s">
        <v>2139</v>
      </c>
      <c r="B569">
        <v>7</v>
      </c>
    </row>
    <row r="570" spans="1:2">
      <c r="A570" t="s">
        <v>2140</v>
      </c>
      <c r="B570">
        <v>7</v>
      </c>
    </row>
    <row r="571" spans="1:2">
      <c r="A571" t="s">
        <v>987</v>
      </c>
      <c r="B571">
        <v>1</v>
      </c>
    </row>
    <row r="572" spans="1:2">
      <c r="A572" t="s">
        <v>988</v>
      </c>
      <c r="B572">
        <v>0</v>
      </c>
    </row>
    <row r="573" spans="1:2">
      <c r="A573" t="s">
        <v>989</v>
      </c>
      <c r="B573">
        <v>1</v>
      </c>
    </row>
    <row r="574" spans="1:2">
      <c r="A574" t="s">
        <v>990</v>
      </c>
      <c r="B574">
        <v>1</v>
      </c>
    </row>
    <row r="575" spans="1:2">
      <c r="A575" t="s">
        <v>991</v>
      </c>
      <c r="B575">
        <v>1</v>
      </c>
    </row>
    <row r="576" spans="1:2">
      <c r="A576" t="s">
        <v>992</v>
      </c>
      <c r="B576">
        <v>1</v>
      </c>
    </row>
    <row r="577" spans="1:2">
      <c r="A577" t="s">
        <v>993</v>
      </c>
      <c r="B577">
        <v>1</v>
      </c>
    </row>
    <row r="578" spans="1:2">
      <c r="A578" t="s">
        <v>994</v>
      </c>
      <c r="B578">
        <v>1</v>
      </c>
    </row>
    <row r="579" spans="1:2">
      <c r="A579" t="s">
        <v>995</v>
      </c>
      <c r="B579">
        <v>1</v>
      </c>
    </row>
    <row r="580" spans="1:2">
      <c r="A580" t="s">
        <v>996</v>
      </c>
      <c r="B580">
        <v>1</v>
      </c>
    </row>
    <row r="581" spans="1:2">
      <c r="A581" t="s">
        <v>997</v>
      </c>
      <c r="B581">
        <v>1</v>
      </c>
    </row>
    <row r="582" spans="1:2">
      <c r="A582" t="s">
        <v>998</v>
      </c>
      <c r="B582">
        <v>1</v>
      </c>
    </row>
    <row r="583" spans="1:2">
      <c r="A583" t="s">
        <v>999</v>
      </c>
      <c r="B583">
        <v>1</v>
      </c>
    </row>
    <row r="584" spans="1:2">
      <c r="A584" t="s">
        <v>1000</v>
      </c>
      <c r="B584">
        <v>1</v>
      </c>
    </row>
    <row r="585" spans="1:2">
      <c r="A585" t="s">
        <v>1001</v>
      </c>
      <c r="B585">
        <v>1</v>
      </c>
    </row>
    <row r="586" spans="1:2">
      <c r="A586" t="s">
        <v>1002</v>
      </c>
      <c r="B586">
        <v>1</v>
      </c>
    </row>
    <row r="587" spans="1:2">
      <c r="A587" t="s">
        <v>1003</v>
      </c>
      <c r="B587">
        <v>0</v>
      </c>
    </row>
    <row r="588" spans="1:2">
      <c r="A588" t="s">
        <v>1004</v>
      </c>
      <c r="B588">
        <v>1</v>
      </c>
    </row>
    <row r="589" spans="1:2">
      <c r="A589" t="s">
        <v>1005</v>
      </c>
      <c r="B589">
        <v>1</v>
      </c>
    </row>
    <row r="590" spans="1:2">
      <c r="A590" t="s">
        <v>1006</v>
      </c>
      <c r="B590">
        <v>1</v>
      </c>
    </row>
    <row r="591" spans="1:2">
      <c r="A591" t="s">
        <v>1007</v>
      </c>
      <c r="B591">
        <v>1</v>
      </c>
    </row>
    <row r="592" spans="1:2">
      <c r="A592" t="s">
        <v>1008</v>
      </c>
      <c r="B592">
        <v>0</v>
      </c>
    </row>
    <row r="593" spans="1:2">
      <c r="A593" t="s">
        <v>1009</v>
      </c>
      <c r="B593">
        <v>0</v>
      </c>
    </row>
    <row r="594" spans="1:2">
      <c r="A594" t="s">
        <v>1010</v>
      </c>
      <c r="B594">
        <v>1</v>
      </c>
    </row>
    <row r="595" spans="1:2">
      <c r="A595" t="s">
        <v>1011</v>
      </c>
      <c r="B595">
        <v>0</v>
      </c>
    </row>
    <row r="596" spans="1:2">
      <c r="A596" t="s">
        <v>1012</v>
      </c>
      <c r="B596">
        <v>1</v>
      </c>
    </row>
    <row r="597" spans="1:2">
      <c r="A597" t="s">
        <v>1013</v>
      </c>
      <c r="B597">
        <v>1</v>
      </c>
    </row>
    <row r="598" spans="1:2">
      <c r="A598" t="s">
        <v>1014</v>
      </c>
      <c r="B598">
        <v>1</v>
      </c>
    </row>
    <row r="599" spans="1:2">
      <c r="A599" t="s">
        <v>1015</v>
      </c>
      <c r="B599">
        <v>1</v>
      </c>
    </row>
    <row r="600" spans="1:2">
      <c r="A600" t="s">
        <v>1016</v>
      </c>
      <c r="B600">
        <v>1</v>
      </c>
    </row>
    <row r="601" spans="1:2">
      <c r="A601" t="s">
        <v>1017</v>
      </c>
      <c r="B601">
        <v>1</v>
      </c>
    </row>
    <row r="602" spans="1:2">
      <c r="A602" t="s">
        <v>1018</v>
      </c>
      <c r="B602">
        <v>1</v>
      </c>
    </row>
    <row r="603" spans="1:2">
      <c r="A603" t="s">
        <v>1019</v>
      </c>
      <c r="B603">
        <v>1</v>
      </c>
    </row>
    <row r="604" spans="1:2">
      <c r="A604" t="s">
        <v>1020</v>
      </c>
      <c r="B604">
        <v>1</v>
      </c>
    </row>
    <row r="605" spans="1:2">
      <c r="A605" t="s">
        <v>1021</v>
      </c>
      <c r="B605">
        <v>1</v>
      </c>
    </row>
    <row r="606" spans="1:2">
      <c r="A606" t="s">
        <v>1022</v>
      </c>
      <c r="B606">
        <v>1</v>
      </c>
    </row>
    <row r="607" spans="1:2">
      <c r="A607" t="s">
        <v>1023</v>
      </c>
      <c r="B607">
        <v>1</v>
      </c>
    </row>
    <row r="608" spans="1:2">
      <c r="A608" t="s">
        <v>1024</v>
      </c>
      <c r="B608">
        <v>1</v>
      </c>
    </row>
    <row r="609" spans="1:2">
      <c r="A609" t="s">
        <v>1025</v>
      </c>
      <c r="B609">
        <v>1</v>
      </c>
    </row>
    <row r="610" spans="1:2">
      <c r="A610" t="s">
        <v>1026</v>
      </c>
      <c r="B610">
        <v>1</v>
      </c>
    </row>
    <row r="611" spans="1:2">
      <c r="A611" t="s">
        <v>1027</v>
      </c>
      <c r="B611">
        <v>1</v>
      </c>
    </row>
    <row r="612" spans="1:2">
      <c r="A612" t="s">
        <v>1028</v>
      </c>
      <c r="B612">
        <v>2</v>
      </c>
    </row>
    <row r="613" spans="1:2">
      <c r="A613" t="s">
        <v>1029</v>
      </c>
      <c r="B613">
        <v>1</v>
      </c>
    </row>
    <row r="614" spans="1:2">
      <c r="A614" t="s">
        <v>1030</v>
      </c>
      <c r="B614">
        <v>1</v>
      </c>
    </row>
    <row r="615" spans="1:2">
      <c r="A615" t="s">
        <v>1031</v>
      </c>
      <c r="B615">
        <v>1</v>
      </c>
    </row>
    <row r="616" spans="1:2">
      <c r="A616" t="s">
        <v>1965</v>
      </c>
      <c r="B616">
        <v>1</v>
      </c>
    </row>
    <row r="617" spans="1:2">
      <c r="A617" t="s">
        <v>1032</v>
      </c>
      <c r="B617">
        <v>1</v>
      </c>
    </row>
    <row r="618" spans="1:2">
      <c r="A618" t="s">
        <v>1033</v>
      </c>
      <c r="B618">
        <v>1</v>
      </c>
    </row>
    <row r="619" spans="1:2">
      <c r="A619" t="s">
        <v>1034</v>
      </c>
      <c r="B619">
        <v>1</v>
      </c>
    </row>
    <row r="620" spans="1:2">
      <c r="A620" t="s">
        <v>1035</v>
      </c>
      <c r="B620">
        <v>1</v>
      </c>
    </row>
    <row r="621" spans="1:2">
      <c r="A621" t="s">
        <v>1036</v>
      </c>
      <c r="B621">
        <v>1</v>
      </c>
    </row>
    <row r="622" spans="1:2">
      <c r="A622" t="s">
        <v>1037</v>
      </c>
      <c r="B622">
        <v>1</v>
      </c>
    </row>
    <row r="623" spans="1:2">
      <c r="A623" t="s">
        <v>1038</v>
      </c>
      <c r="B623">
        <v>1</v>
      </c>
    </row>
    <row r="624" spans="1:2">
      <c r="A624" t="s">
        <v>1039</v>
      </c>
      <c r="B624">
        <v>1</v>
      </c>
    </row>
    <row r="625" spans="1:2">
      <c r="A625" t="s">
        <v>1040</v>
      </c>
      <c r="B625">
        <v>1</v>
      </c>
    </row>
    <row r="626" spans="1:2">
      <c r="A626" t="s">
        <v>1041</v>
      </c>
      <c r="B626">
        <v>5</v>
      </c>
    </row>
    <row r="627" spans="1:2">
      <c r="A627" t="s">
        <v>1042</v>
      </c>
      <c r="B627">
        <v>1</v>
      </c>
    </row>
    <row r="628" spans="1:2">
      <c r="A628" t="s">
        <v>1043</v>
      </c>
      <c r="B628">
        <v>2</v>
      </c>
    </row>
    <row r="629" spans="1:2">
      <c r="A629" t="s">
        <v>1044</v>
      </c>
      <c r="B629">
        <v>2</v>
      </c>
    </row>
    <row r="630" spans="1:2">
      <c r="A630" t="s">
        <v>1045</v>
      </c>
      <c r="B630">
        <v>1</v>
      </c>
    </row>
    <row r="631" spans="1:2">
      <c r="A631" t="s">
        <v>1046</v>
      </c>
      <c r="B631">
        <v>1</v>
      </c>
    </row>
    <row r="632" spans="1:2">
      <c r="A632" t="s">
        <v>1047</v>
      </c>
      <c r="B632">
        <v>1</v>
      </c>
    </row>
    <row r="633" spans="1:2">
      <c r="A633" t="s">
        <v>1048</v>
      </c>
      <c r="B633">
        <v>1</v>
      </c>
    </row>
    <row r="634" spans="1:2">
      <c r="A634" t="s">
        <v>1049</v>
      </c>
      <c r="B634">
        <v>1</v>
      </c>
    </row>
    <row r="635" spans="1:2">
      <c r="A635" t="s">
        <v>1050</v>
      </c>
      <c r="B635">
        <v>1</v>
      </c>
    </row>
    <row r="636" spans="1:2">
      <c r="A636" t="s">
        <v>1051</v>
      </c>
      <c r="B636">
        <v>1</v>
      </c>
    </row>
    <row r="637" spans="1:2">
      <c r="A637" t="s">
        <v>1052</v>
      </c>
      <c r="B637">
        <v>1</v>
      </c>
    </row>
    <row r="638" spans="1:2">
      <c r="A638" t="s">
        <v>1053</v>
      </c>
      <c r="B638">
        <v>1</v>
      </c>
    </row>
    <row r="639" spans="1:2">
      <c r="A639" t="s">
        <v>1054</v>
      </c>
      <c r="B639">
        <v>1</v>
      </c>
    </row>
    <row r="640" spans="1:2">
      <c r="A640" t="s">
        <v>1055</v>
      </c>
      <c r="B640">
        <v>1</v>
      </c>
    </row>
    <row r="641" spans="1:2">
      <c r="A641" t="s">
        <v>1056</v>
      </c>
      <c r="B641">
        <v>1</v>
      </c>
    </row>
    <row r="642" spans="1:2">
      <c r="A642" t="s">
        <v>1057</v>
      </c>
      <c r="B642">
        <v>1</v>
      </c>
    </row>
    <row r="643" spans="1:2">
      <c r="A643" t="s">
        <v>1058</v>
      </c>
      <c r="B643">
        <v>1</v>
      </c>
    </row>
    <row r="644" spans="1:2">
      <c r="A644" t="s">
        <v>1059</v>
      </c>
      <c r="B644">
        <v>1</v>
      </c>
    </row>
    <row r="645" spans="1:2">
      <c r="A645" t="s">
        <v>1060</v>
      </c>
      <c r="B645">
        <v>1</v>
      </c>
    </row>
    <row r="646" spans="1:2">
      <c r="A646" t="s">
        <v>1061</v>
      </c>
      <c r="B646">
        <v>1</v>
      </c>
    </row>
    <row r="647" spans="1:2">
      <c r="A647" t="s">
        <v>1062</v>
      </c>
      <c r="B647">
        <v>1</v>
      </c>
    </row>
    <row r="648" spans="1:2">
      <c r="A648" t="s">
        <v>1063</v>
      </c>
      <c r="B648">
        <v>1</v>
      </c>
    </row>
    <row r="649" spans="1:2">
      <c r="A649" t="s">
        <v>1064</v>
      </c>
      <c r="B649">
        <v>1</v>
      </c>
    </row>
    <row r="650" spans="1:2">
      <c r="A650" t="s">
        <v>1065</v>
      </c>
      <c r="B650">
        <v>1</v>
      </c>
    </row>
    <row r="651" spans="1:2">
      <c r="A651" t="s">
        <v>1066</v>
      </c>
      <c r="B651">
        <v>1</v>
      </c>
    </row>
    <row r="652" spans="1:2">
      <c r="A652" t="s">
        <v>1067</v>
      </c>
      <c r="B652">
        <v>1</v>
      </c>
    </row>
    <row r="653" spans="1:2">
      <c r="A653" t="s">
        <v>1068</v>
      </c>
      <c r="B653">
        <v>1</v>
      </c>
    </row>
    <row r="654" spans="1:2">
      <c r="A654" t="s">
        <v>1069</v>
      </c>
      <c r="B654">
        <v>1</v>
      </c>
    </row>
    <row r="655" spans="1:2">
      <c r="A655" t="s">
        <v>1070</v>
      </c>
      <c r="B655">
        <v>1</v>
      </c>
    </row>
    <row r="656" spans="1:2">
      <c r="A656" t="s">
        <v>1071</v>
      </c>
      <c r="B656">
        <v>1</v>
      </c>
    </row>
    <row r="657" spans="1:2">
      <c r="A657" t="s">
        <v>1072</v>
      </c>
      <c r="B657">
        <v>1</v>
      </c>
    </row>
    <row r="658" spans="1:2">
      <c r="A658" t="s">
        <v>1073</v>
      </c>
      <c r="B658">
        <v>1</v>
      </c>
    </row>
    <row r="659" spans="1:2">
      <c r="A659" t="s">
        <v>1074</v>
      </c>
      <c r="B659">
        <v>1</v>
      </c>
    </row>
    <row r="660" spans="1:2">
      <c r="A660" t="s">
        <v>1075</v>
      </c>
      <c r="B660">
        <v>1</v>
      </c>
    </row>
    <row r="661" spans="1:2">
      <c r="A661" t="s">
        <v>1076</v>
      </c>
      <c r="B661">
        <v>1</v>
      </c>
    </row>
    <row r="662" spans="1:2">
      <c r="A662" t="s">
        <v>1077</v>
      </c>
      <c r="B662">
        <v>1</v>
      </c>
    </row>
    <row r="663" spans="1:2">
      <c r="A663" t="s">
        <v>1078</v>
      </c>
      <c r="B663">
        <v>1</v>
      </c>
    </row>
    <row r="664" spans="1:2">
      <c r="A664" t="s">
        <v>1079</v>
      </c>
      <c r="B664">
        <v>1</v>
      </c>
    </row>
    <row r="665" spans="1:2">
      <c r="A665" t="s">
        <v>1080</v>
      </c>
      <c r="B665">
        <v>1</v>
      </c>
    </row>
    <row r="666" spans="1:2">
      <c r="A666" t="s">
        <v>1081</v>
      </c>
      <c r="B666">
        <v>1</v>
      </c>
    </row>
    <row r="667" spans="1:2">
      <c r="A667" t="s">
        <v>1082</v>
      </c>
      <c r="B667">
        <v>1</v>
      </c>
    </row>
    <row r="668" spans="1:2">
      <c r="A668" t="s">
        <v>1083</v>
      </c>
      <c r="B668">
        <v>1</v>
      </c>
    </row>
    <row r="669" spans="1:2">
      <c r="A669" t="s">
        <v>1084</v>
      </c>
      <c r="B669">
        <v>1</v>
      </c>
    </row>
    <row r="670" spans="1:2">
      <c r="A670" t="s">
        <v>1085</v>
      </c>
      <c r="B670">
        <v>1</v>
      </c>
    </row>
    <row r="671" spans="1:2">
      <c r="A671" t="s">
        <v>1086</v>
      </c>
      <c r="B671">
        <v>1</v>
      </c>
    </row>
    <row r="672" spans="1:2">
      <c r="A672" t="s">
        <v>1087</v>
      </c>
      <c r="B672">
        <v>1</v>
      </c>
    </row>
    <row r="673" spans="1:2">
      <c r="A673" t="s">
        <v>1088</v>
      </c>
      <c r="B673">
        <v>1</v>
      </c>
    </row>
    <row r="674" spans="1:2">
      <c r="A674" t="s">
        <v>1089</v>
      </c>
      <c r="B674">
        <v>1</v>
      </c>
    </row>
    <row r="675" spans="1:2">
      <c r="A675" t="s">
        <v>1090</v>
      </c>
      <c r="B675">
        <v>1</v>
      </c>
    </row>
    <row r="676" spans="1:2">
      <c r="A676" t="s">
        <v>1091</v>
      </c>
      <c r="B676">
        <v>1</v>
      </c>
    </row>
    <row r="677" spans="1:2">
      <c r="A677" t="s">
        <v>1092</v>
      </c>
      <c r="B677">
        <v>1</v>
      </c>
    </row>
    <row r="678" spans="1:2">
      <c r="A678" t="s">
        <v>1093</v>
      </c>
      <c r="B678">
        <v>1</v>
      </c>
    </row>
    <row r="679" spans="1:2">
      <c r="A679" t="s">
        <v>1094</v>
      </c>
      <c r="B679">
        <v>1</v>
      </c>
    </row>
    <row r="680" spans="1:2">
      <c r="A680" t="s">
        <v>1095</v>
      </c>
      <c r="B680">
        <v>1</v>
      </c>
    </row>
    <row r="681" spans="1:2">
      <c r="A681" t="s">
        <v>1096</v>
      </c>
      <c r="B681">
        <v>1</v>
      </c>
    </row>
    <row r="682" spans="1:2">
      <c r="A682" t="s">
        <v>1097</v>
      </c>
      <c r="B682">
        <v>1</v>
      </c>
    </row>
    <row r="683" spans="1:2">
      <c r="A683" t="s">
        <v>1098</v>
      </c>
      <c r="B683">
        <v>0</v>
      </c>
    </row>
    <row r="684" spans="1:2">
      <c r="A684" t="s">
        <v>1099</v>
      </c>
      <c r="B684">
        <v>1</v>
      </c>
    </row>
    <row r="685" spans="1:2">
      <c r="A685" t="s">
        <v>1100</v>
      </c>
      <c r="B685">
        <v>1</v>
      </c>
    </row>
    <row r="686" spans="1:2">
      <c r="A686" t="s">
        <v>1101</v>
      </c>
      <c r="B686">
        <v>1</v>
      </c>
    </row>
    <row r="687" spans="1:2">
      <c r="A687" t="s">
        <v>1102</v>
      </c>
      <c r="B687">
        <v>1</v>
      </c>
    </row>
    <row r="688" spans="1:2">
      <c r="A688" t="s">
        <v>1103</v>
      </c>
      <c r="B688">
        <v>1</v>
      </c>
    </row>
    <row r="689" spans="1:2">
      <c r="A689" t="s">
        <v>1104</v>
      </c>
      <c r="B689">
        <v>1</v>
      </c>
    </row>
    <row r="690" spans="1:2">
      <c r="A690" t="s">
        <v>1105</v>
      </c>
      <c r="B690">
        <v>1</v>
      </c>
    </row>
    <row r="691" spans="1:2">
      <c r="A691" t="s">
        <v>1106</v>
      </c>
      <c r="B691">
        <v>1</v>
      </c>
    </row>
    <row r="692" spans="1:2">
      <c r="A692" t="s">
        <v>1107</v>
      </c>
      <c r="B692">
        <v>1</v>
      </c>
    </row>
    <row r="693" spans="1:2">
      <c r="A693" t="s">
        <v>1108</v>
      </c>
      <c r="B693">
        <v>1</v>
      </c>
    </row>
    <row r="694" spans="1:2">
      <c r="A694" t="s">
        <v>1109</v>
      </c>
      <c r="B694">
        <v>1</v>
      </c>
    </row>
    <row r="695" spans="1:2">
      <c r="A695" t="s">
        <v>1110</v>
      </c>
      <c r="B695">
        <v>1</v>
      </c>
    </row>
    <row r="696" spans="1:2">
      <c r="A696" t="s">
        <v>1111</v>
      </c>
      <c r="B696">
        <v>1</v>
      </c>
    </row>
    <row r="697" spans="1:2">
      <c r="A697" t="s">
        <v>1112</v>
      </c>
      <c r="B697">
        <v>1</v>
      </c>
    </row>
    <row r="698" spans="1:2">
      <c r="A698" t="s">
        <v>1113</v>
      </c>
      <c r="B698">
        <v>1</v>
      </c>
    </row>
    <row r="699" spans="1:2">
      <c r="A699" t="s">
        <v>1114</v>
      </c>
      <c r="B699">
        <v>0</v>
      </c>
    </row>
    <row r="700" spans="1:2">
      <c r="A700" t="s">
        <v>1115</v>
      </c>
      <c r="B700">
        <v>1</v>
      </c>
    </row>
    <row r="701" spans="1:2">
      <c r="A701" t="s">
        <v>1116</v>
      </c>
      <c r="B701">
        <v>1</v>
      </c>
    </row>
    <row r="702" spans="1:2">
      <c r="A702" t="s">
        <v>1117</v>
      </c>
      <c r="B702">
        <v>1</v>
      </c>
    </row>
    <row r="703" spans="1:2">
      <c r="A703" t="s">
        <v>2169</v>
      </c>
      <c r="B703">
        <v>1</v>
      </c>
    </row>
    <row r="704" spans="1:2">
      <c r="A704" t="s">
        <v>1118</v>
      </c>
      <c r="B704">
        <v>1</v>
      </c>
    </row>
    <row r="705" spans="1:2">
      <c r="A705" t="s">
        <v>1119</v>
      </c>
      <c r="B705">
        <v>1</v>
      </c>
    </row>
    <row r="706" spans="1:2">
      <c r="A706" t="s">
        <v>1120</v>
      </c>
      <c r="B706">
        <v>1</v>
      </c>
    </row>
    <row r="707" spans="1:2">
      <c r="A707" t="s">
        <v>1121</v>
      </c>
      <c r="B707">
        <v>1</v>
      </c>
    </row>
    <row r="708" spans="1:2">
      <c r="A708" t="s">
        <v>1122</v>
      </c>
      <c r="B708">
        <v>1</v>
      </c>
    </row>
    <row r="709" spans="1:2">
      <c r="A709" t="s">
        <v>1123</v>
      </c>
      <c r="B709">
        <v>1</v>
      </c>
    </row>
    <row r="710" spans="1:2">
      <c r="A710" t="s">
        <v>1124</v>
      </c>
      <c r="B710">
        <v>1</v>
      </c>
    </row>
    <row r="711" spans="1:2">
      <c r="A711" t="s">
        <v>1125</v>
      </c>
      <c r="B711">
        <v>1</v>
      </c>
    </row>
    <row r="712" spans="1:2">
      <c r="A712" t="s">
        <v>1126</v>
      </c>
      <c r="B712">
        <v>1</v>
      </c>
    </row>
    <row r="713" spans="1:2">
      <c r="A713" t="s">
        <v>1127</v>
      </c>
      <c r="B713">
        <v>1</v>
      </c>
    </row>
    <row r="714" spans="1:2">
      <c r="A714" t="s">
        <v>1128</v>
      </c>
      <c r="B714">
        <v>1</v>
      </c>
    </row>
    <row r="715" spans="1:2">
      <c r="A715" t="s">
        <v>1129</v>
      </c>
      <c r="B715">
        <v>0</v>
      </c>
    </row>
    <row r="716" spans="1:2">
      <c r="A716" t="s">
        <v>1130</v>
      </c>
      <c r="B716">
        <v>1</v>
      </c>
    </row>
    <row r="717" spans="1:2">
      <c r="A717" t="s">
        <v>1131</v>
      </c>
      <c r="B717">
        <v>1</v>
      </c>
    </row>
    <row r="718" spans="1:2">
      <c r="A718" t="s">
        <v>1132</v>
      </c>
      <c r="B718">
        <v>1</v>
      </c>
    </row>
    <row r="719" spans="1:2">
      <c r="A719" t="s">
        <v>1133</v>
      </c>
      <c r="B719">
        <v>0</v>
      </c>
    </row>
    <row r="720" spans="1:2">
      <c r="A720" t="s">
        <v>1134</v>
      </c>
      <c r="B720">
        <v>1</v>
      </c>
    </row>
    <row r="721" spans="1:2">
      <c r="A721" t="s">
        <v>1135</v>
      </c>
      <c r="B721">
        <v>1</v>
      </c>
    </row>
    <row r="722" spans="1:2">
      <c r="A722" t="s">
        <v>1136</v>
      </c>
      <c r="B722">
        <v>0</v>
      </c>
    </row>
    <row r="723" spans="1:2">
      <c r="A723" t="s">
        <v>1137</v>
      </c>
      <c r="B723">
        <v>1</v>
      </c>
    </row>
    <row r="724" spans="1:2">
      <c r="A724" t="s">
        <v>1138</v>
      </c>
      <c r="B724">
        <v>1</v>
      </c>
    </row>
    <row r="725" spans="1:2">
      <c r="A725" t="s">
        <v>1139</v>
      </c>
      <c r="B725">
        <v>1</v>
      </c>
    </row>
    <row r="726" spans="1:2">
      <c r="A726" t="s">
        <v>1140</v>
      </c>
      <c r="B726">
        <v>1</v>
      </c>
    </row>
    <row r="727" spans="1:2">
      <c r="A727" t="s">
        <v>1141</v>
      </c>
      <c r="B727">
        <v>1</v>
      </c>
    </row>
    <row r="728" spans="1:2">
      <c r="A728" t="s">
        <v>1142</v>
      </c>
      <c r="B728">
        <v>1</v>
      </c>
    </row>
    <row r="729" spans="1:2">
      <c r="A729" t="s">
        <v>1143</v>
      </c>
      <c r="B729">
        <v>1</v>
      </c>
    </row>
    <row r="730" spans="1:2">
      <c r="A730" t="s">
        <v>1144</v>
      </c>
      <c r="B730">
        <v>1</v>
      </c>
    </row>
    <row r="731" spans="1:2">
      <c r="A731" t="s">
        <v>1145</v>
      </c>
      <c r="B731">
        <v>1</v>
      </c>
    </row>
    <row r="732" spans="1:2">
      <c r="A732" t="s">
        <v>1146</v>
      </c>
      <c r="B732">
        <v>1</v>
      </c>
    </row>
    <row r="733" spans="1:2">
      <c r="A733" t="s">
        <v>1147</v>
      </c>
      <c r="B733">
        <v>1</v>
      </c>
    </row>
    <row r="734" spans="1:2">
      <c r="A734" t="s">
        <v>1148</v>
      </c>
      <c r="B734">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0"/>
  <sheetViews>
    <sheetView showGridLines="0" zoomScale="70" zoomScaleNormal="70" workbookViewId="0">
      <selection activeCell="C10" sqref="C10"/>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1153</v>
      </c>
      <c r="R7" t="s">
        <v>1154</v>
      </c>
    </row>
    <row r="8" spans="1:25" ht="15" customHeight="1">
      <c r="B8" s="195" t="s">
        <v>8</v>
      </c>
      <c r="C8" s="195" t="s">
        <v>9</v>
      </c>
      <c r="D8" s="194" t="s">
        <v>119</v>
      </c>
      <c r="E8" s="194" t="s">
        <v>1155</v>
      </c>
      <c r="F8" s="198" t="s">
        <v>11</v>
      </c>
      <c r="G8" s="194" t="s">
        <v>12</v>
      </c>
      <c r="H8" s="196" t="s">
        <v>652</v>
      </c>
      <c r="I8" s="197" t="s">
        <v>13</v>
      </c>
      <c r="J8" s="197" t="s">
        <v>14</v>
      </c>
      <c r="K8" s="194" t="s">
        <v>1156</v>
      </c>
      <c r="L8" s="194" t="s">
        <v>1157</v>
      </c>
      <c r="M8" s="194" t="s">
        <v>1158</v>
      </c>
      <c r="N8" s="194" t="s">
        <v>1159</v>
      </c>
      <c r="O8" s="194" t="s">
        <v>1160</v>
      </c>
      <c r="P8" s="194" t="s">
        <v>1161</v>
      </c>
      <c r="Q8" s="194" t="s">
        <v>1162</v>
      </c>
      <c r="R8" s="194" t="s">
        <v>1163</v>
      </c>
      <c r="S8" s="194" t="s">
        <v>1164</v>
      </c>
      <c r="T8" s="194" t="s">
        <v>1165</v>
      </c>
      <c r="U8" s="194" t="s">
        <v>1166</v>
      </c>
      <c r="V8" s="194" t="s">
        <v>1167</v>
      </c>
      <c r="W8" s="194" t="s">
        <v>17</v>
      </c>
      <c r="X8" s="194" t="s">
        <v>1168</v>
      </c>
    </row>
    <row r="9" spans="1:25" ht="17.899999999999999" customHeight="1">
      <c r="B9" s="2" t="s">
        <v>26</v>
      </c>
      <c r="C9" s="2" t="s">
        <v>34</v>
      </c>
      <c r="D9" s="2" t="s">
        <v>1182</v>
      </c>
      <c r="E9" s="2" t="s">
        <v>38</v>
      </c>
      <c r="F9" s="2" t="s">
        <v>37</v>
      </c>
      <c r="G9" s="2" t="s">
        <v>38</v>
      </c>
      <c r="H9" s="56" t="str">
        <f>Table1[[#This Row],[Tabela]]&amp;Table1[[#This Row],[Campo]]</f>
        <v>ENERGY_CERTIFICATE_EST_INPUTn.a.</v>
      </c>
      <c r="I9" s="2" t="s">
        <v>1846</v>
      </c>
      <c r="J9" s="42">
        <f>VLOOKUP(Table1[[#This Row],[Status]],Auxiliar!$B$16:$C$24,2,0)</f>
        <v>2</v>
      </c>
      <c r="K9" s="2" t="s">
        <v>1169</v>
      </c>
      <c r="L9" s="2" t="s">
        <v>1178</v>
      </c>
      <c r="M9" s="20" t="s">
        <v>1179</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4</v>
      </c>
      <c r="X9" s="167" t="str">
        <f>+VLOOKUP(CONCATENATE(Table1[[#This Row],[Tabela]],Table1[[#This Row],[Campo]]),'2. Status Detalhe Campos FY24'!A:J,9,FALSE)</f>
        <v>Fase I</v>
      </c>
      <c r="Y9" s="168"/>
    </row>
    <row r="10" spans="1:25" ht="17.899999999999999" customHeight="1">
      <c r="B10" s="2" t="s">
        <v>26</v>
      </c>
      <c r="C10" s="2" t="s">
        <v>34</v>
      </c>
      <c r="D10" s="2" t="s">
        <v>1182</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7" t="str">
        <f>+VLOOKUP(CONCATENATE(Table1[[#This Row],[Tabela]],Table1[[#This Row],[Campo]]),'2. Status Detalhe Campos FY24'!A:J,9,FALSE)</f>
        <v>Fase I</v>
      </c>
      <c r="Y10" s="168"/>
    </row>
    <row r="11" spans="1:25" ht="17.899999999999999" customHeight="1">
      <c r="B11" s="2" t="s">
        <v>26</v>
      </c>
      <c r="C11" s="2" t="s">
        <v>34</v>
      </c>
      <c r="D11" s="2" t="s">
        <v>1182</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7" t="str">
        <f>+VLOOKUP(CONCATENATE(Table1[[#This Row],[Tabela]],Table1[[#This Row],[Campo]]),'2. Status Detalhe Campos FY24'!A:J,9,FALSE)</f>
        <v>Fase I</v>
      </c>
      <c r="Y11" s="168"/>
    </row>
    <row r="12" spans="1:25" ht="17.899999999999999" customHeight="1">
      <c r="B12" s="2" t="s">
        <v>26</v>
      </c>
      <c r="C12" s="2" t="s">
        <v>34</v>
      </c>
      <c r="D12" s="2" t="s">
        <v>1182</v>
      </c>
      <c r="E12" s="2" t="s">
        <v>38</v>
      </c>
      <c r="F12" s="2" t="s">
        <v>37</v>
      </c>
      <c r="G12" s="134" t="s">
        <v>1974</v>
      </c>
      <c r="H12" s="56" t="str">
        <f>Table1[[#This Row],[Tabela]]&amp;Table1[[#This Row],[Campo]]</f>
        <v>ENERGY_CERTIFICATE_EST_INPUTCHAVE_GLOVAL</v>
      </c>
      <c r="I12" s="2" t="s">
        <v>1846</v>
      </c>
      <c r="J12" s="42">
        <f>VLOOKUP(Table1[[#This Row],[Status]],Auxiliar!$B$16:$C$24,2,0)</f>
        <v>2</v>
      </c>
      <c r="K12" s="2" t="s">
        <v>1175</v>
      </c>
      <c r="L12" s="28" t="s">
        <v>1170</v>
      </c>
      <c r="M12" s="20" t="s">
        <v>1179</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0.05</v>
      </c>
      <c r="X12" s="167" t="str">
        <f>+VLOOKUP(CONCATENATE(Table1[[#This Row],[Tabela]],Table1[[#This Row],[Campo]]),'2. Status Detalhe Campos FY24'!A:J,9,FALSE)</f>
        <v>Fase I</v>
      </c>
      <c r="Y12" s="168"/>
    </row>
    <row r="13" spans="1:25" ht="17.899999999999999" customHeight="1">
      <c r="B13" s="2" t="s">
        <v>26</v>
      </c>
      <c r="C13" s="2" t="s">
        <v>34</v>
      </c>
      <c r="D13" s="2" t="s">
        <v>1182</v>
      </c>
      <c r="E13" s="2" t="s">
        <v>38</v>
      </c>
      <c r="F13" s="2" t="s">
        <v>37</v>
      </c>
      <c r="G13" s="134" t="s">
        <v>41</v>
      </c>
      <c r="H13" s="56" t="str">
        <f>Table1[[#This Row],[Tabela]]&amp;Table1[[#This Row],[Campo]]</f>
        <v>ENERGY_CERTIFICATE_EST_INPUTPROPERTY_BANK_ID</v>
      </c>
      <c r="I13" s="2" t="s">
        <v>1846</v>
      </c>
      <c r="J13" s="42">
        <f>VLOOKUP(Table1[[#This Row],[Status]],Auxiliar!$B$16:$C$24,2,0)</f>
        <v>2</v>
      </c>
      <c r="K13" s="2" t="s">
        <v>1175</v>
      </c>
      <c r="L13" s="28" t="s">
        <v>1170</v>
      </c>
      <c r="M13" s="20" t="s">
        <v>1179</v>
      </c>
      <c r="N13" s="47">
        <v>45688</v>
      </c>
      <c r="O13" s="20">
        <f>INDEX(Auxiliar!$D$5:$F$13,MATCH(Table1[[#This Row],[Tipologia_Testes]],Auxiliar!$B$5:$B$13,0),MATCH(Table1[[#This Row],[Complexidade]],Auxiliar!$D$4:$F$4,0))</f>
        <v>0.1</v>
      </c>
      <c r="P13" s="2" t="s">
        <v>1184</v>
      </c>
      <c r="Q13" s="2"/>
      <c r="R13" s="151">
        <v>45261</v>
      </c>
      <c r="S13" s="151"/>
      <c r="T13" s="151">
        <v>45510</v>
      </c>
      <c r="U13" s="151">
        <v>45624</v>
      </c>
      <c r="V13" s="151"/>
      <c r="W13" s="2">
        <f>VLOOKUP(Table1[[#This Row],[Status]],Auxiliar!$B$16:$D$24,3,0)*Table1[[#This Row],[Estimação (horas)]]</f>
        <v>0.05</v>
      </c>
      <c r="X13" s="167" t="str">
        <f>+VLOOKUP(CONCATENATE(Table1[[#This Row],[Tabela]],Table1[[#This Row],[Campo]]),'2. Status Detalhe Campos FY24'!A:J,9,FALSE)</f>
        <v>Fase I</v>
      </c>
      <c r="Y13" s="168"/>
    </row>
    <row r="14" spans="1:25" ht="69.650000000000006" customHeight="1">
      <c r="B14" s="2" t="s">
        <v>26</v>
      </c>
      <c r="C14" s="2" t="s">
        <v>34</v>
      </c>
      <c r="D14" s="2" t="s">
        <v>1182</v>
      </c>
      <c r="E14" s="2" t="s">
        <v>38</v>
      </c>
      <c r="F14" s="2" t="s">
        <v>37</v>
      </c>
      <c r="G14" s="134" t="s">
        <v>43</v>
      </c>
      <c r="H14" s="56" t="str">
        <f>Table1[[#This Row],[Tabela]]&amp;Table1[[#This Row],[Campo]]</f>
        <v>ENERGY_CERTIFICATE_EST_INPUTPROPERTY_BRANCH_CODE</v>
      </c>
      <c r="I14" s="2" t="s">
        <v>1846</v>
      </c>
      <c r="J14" s="42">
        <f>VLOOKUP(Table1[[#This Row],[Status]],Auxiliar!$B$16:$C$24,2,0)</f>
        <v>2</v>
      </c>
      <c r="K14" s="2" t="s">
        <v>1175</v>
      </c>
      <c r="L14" s="28" t="s">
        <v>1170</v>
      </c>
      <c r="M14" s="20" t="s">
        <v>1179</v>
      </c>
      <c r="N14" s="47">
        <v>45688</v>
      </c>
      <c r="O14" s="20">
        <f>INDEX(Auxiliar!$D$5:$F$13,MATCH(Table1[[#This Row],[Tipologia_Testes]],Auxiliar!$B$5:$B$13,0),MATCH(Table1[[#This Row],[Complexidade]],Auxiliar!$D$4:$F$4,0))</f>
        <v>0.1</v>
      </c>
      <c r="P14" s="48" t="s">
        <v>1185</v>
      </c>
      <c r="Q14" s="32"/>
      <c r="R14" s="151">
        <v>45261</v>
      </c>
      <c r="S14" s="151"/>
      <c r="T14" s="151">
        <v>45510</v>
      </c>
      <c r="U14" s="151">
        <v>45624</v>
      </c>
      <c r="V14" s="151"/>
      <c r="W14" s="2">
        <f>VLOOKUP(Table1[[#This Row],[Status]],Auxiliar!$B$16:$D$24,3,0)*Table1[[#This Row],[Estimação (horas)]]</f>
        <v>0.05</v>
      </c>
      <c r="X14" s="167" t="str">
        <f>+VLOOKUP(CONCATENATE(Table1[[#This Row],[Tabela]],Table1[[#This Row],[Campo]]),'2. Status Detalhe Campos FY24'!A:J,9,FALSE)</f>
        <v>Fase I</v>
      </c>
      <c r="Y14" s="169"/>
    </row>
    <row r="15" spans="1:25" ht="69.650000000000006" customHeight="1">
      <c r="B15" s="2" t="s">
        <v>26</v>
      </c>
      <c r="C15" s="2" t="s">
        <v>34</v>
      </c>
      <c r="D15" s="2" t="s">
        <v>1182</v>
      </c>
      <c r="E15" s="2" t="s">
        <v>38</v>
      </c>
      <c r="F15" s="2" t="s">
        <v>37</v>
      </c>
      <c r="G15" s="134" t="s">
        <v>44</v>
      </c>
      <c r="H15" s="56" t="str">
        <f>Table1[[#This Row],[Tabela]]&amp;Table1[[#This Row],[Campo]]</f>
        <v>ENERGY_CERTIFICATE_EST_INPUTPROPERTY_CONTRACT_ID</v>
      </c>
      <c r="I15" s="2" t="s">
        <v>1846</v>
      </c>
      <c r="J15" s="42">
        <f>VLOOKUP(Table1[[#This Row],[Status]],Auxiliar!$B$16:$C$24,2,0)</f>
        <v>2</v>
      </c>
      <c r="K15" s="2" t="s">
        <v>1175</v>
      </c>
      <c r="L15" s="28" t="s">
        <v>1170</v>
      </c>
      <c r="M15" s="20" t="s">
        <v>1179</v>
      </c>
      <c r="N15" s="47">
        <v>45688</v>
      </c>
      <c r="O15" s="20">
        <f>INDEX(Auxiliar!$D$5:$F$13,MATCH(Table1[[#This Row],[Tipologia_Testes]],Auxiliar!$B$5:$B$13,0),MATCH(Table1[[#This Row],[Complexidade]],Auxiliar!$D$4:$F$4,0))</f>
        <v>0.1</v>
      </c>
      <c r="P15" s="48" t="s">
        <v>1185</v>
      </c>
      <c r="Q15" s="32"/>
      <c r="R15" s="151">
        <v>45261</v>
      </c>
      <c r="S15" s="151"/>
      <c r="T15" s="151">
        <v>45510</v>
      </c>
      <c r="U15" s="151">
        <v>45624</v>
      </c>
      <c r="V15" s="151"/>
      <c r="W15" s="2">
        <f>VLOOKUP(Table1[[#This Row],[Status]],Auxiliar!$B$16:$D$24,3,0)*Table1[[#This Row],[Estimação (horas)]]</f>
        <v>0.05</v>
      </c>
      <c r="X15" s="167" t="str">
        <f>+VLOOKUP(CONCATENATE(Table1[[#This Row],[Tabela]],Table1[[#This Row],[Campo]]),'2. Status Detalhe Campos FY24'!A:J,9,FALSE)</f>
        <v>Fase I</v>
      </c>
      <c r="Y15" s="169"/>
    </row>
    <row r="16" spans="1:25" ht="17.899999999999999" customHeight="1">
      <c r="B16" s="2" t="s">
        <v>26</v>
      </c>
      <c r="C16" s="2" t="s">
        <v>34</v>
      </c>
      <c r="D16" s="2" t="s">
        <v>1182</v>
      </c>
      <c r="E16" s="2" t="s">
        <v>38</v>
      </c>
      <c r="F16" s="2" t="s">
        <v>37</v>
      </c>
      <c r="G16" s="134" t="s">
        <v>45</v>
      </c>
      <c r="H16" s="56" t="str">
        <f>Table1[[#This Row],[Tabela]]&amp;Table1[[#This Row],[Campo]]</f>
        <v>ENERGY_CERTIFICATE_EST_INPUTPROPERTY_REFERENCE_CODE</v>
      </c>
      <c r="I16" s="2" t="s">
        <v>1846</v>
      </c>
      <c r="J16" s="42">
        <f>VLOOKUP(Table1[[#This Row],[Status]],Auxiliar!$B$16:$C$24,2,0)</f>
        <v>2</v>
      </c>
      <c r="K16" s="2" t="s">
        <v>1175</v>
      </c>
      <c r="L16" s="28" t="s">
        <v>1170</v>
      </c>
      <c r="M16" s="20" t="s">
        <v>1179</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0.05</v>
      </c>
      <c r="X16" s="167" t="str">
        <f>+VLOOKUP(CONCATENATE(Table1[[#This Row],[Tabela]],Table1[[#This Row],[Campo]]),'2. Status Detalhe Campos FY24'!A:J,9,FALSE)</f>
        <v>Fase I</v>
      </c>
      <c r="Y16" s="168"/>
    </row>
    <row r="17" spans="2:25" ht="17.899999999999999" customHeight="1">
      <c r="B17" s="2" t="s">
        <v>26</v>
      </c>
      <c r="C17" s="2" t="s">
        <v>34</v>
      </c>
      <c r="D17" s="2" t="s">
        <v>1182</v>
      </c>
      <c r="E17" s="2" t="s">
        <v>38</v>
      </c>
      <c r="F17" s="2" t="s">
        <v>37</v>
      </c>
      <c r="G17" s="134" t="s">
        <v>1975</v>
      </c>
      <c r="H17" s="56" t="str">
        <f>Table1[[#This Row],[Tabela]]&amp;Table1[[#This Row],[Campo]]</f>
        <v>ENERGY_CERTIFICATE_EST_INPUTCÓDIGO_DISTRITO</v>
      </c>
      <c r="I17" s="2" t="s">
        <v>1846</v>
      </c>
      <c r="J17" s="42">
        <f>VLOOKUP(Table1[[#This Row],[Status]],Auxiliar!$B$16:$C$24,2,0)</f>
        <v>2</v>
      </c>
      <c r="K17" s="2" t="s">
        <v>1175</v>
      </c>
      <c r="L17" s="28" t="s">
        <v>1170</v>
      </c>
      <c r="M17" s="20" t="s">
        <v>1179</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0.05</v>
      </c>
      <c r="X17" s="167" t="str">
        <f>+VLOOKUP(CONCATENATE(Table1[[#This Row],[Tabela]],Table1[[#This Row],[Campo]]),'2. Status Detalhe Campos FY24'!A:J,9,FALSE)</f>
        <v>Fase I</v>
      </c>
      <c r="Y17" s="168"/>
    </row>
    <row r="18" spans="2:25" ht="17.899999999999999" customHeight="1">
      <c r="B18" s="2" t="s">
        <v>26</v>
      </c>
      <c r="C18" s="2" t="s">
        <v>34</v>
      </c>
      <c r="D18" s="2" t="s">
        <v>1182</v>
      </c>
      <c r="E18" s="2" t="s">
        <v>38</v>
      </c>
      <c r="F18" s="2" t="s">
        <v>37</v>
      </c>
      <c r="G18" s="134" t="s">
        <v>1976</v>
      </c>
      <c r="H18" s="56" t="str">
        <f>Table1[[#This Row],[Tabela]]&amp;Table1[[#This Row],[Campo]]</f>
        <v>ENERGY_CERTIFICATE_EST_INPUTNOMBRE_DISTRITO</v>
      </c>
      <c r="I18" s="2" t="s">
        <v>1846</v>
      </c>
      <c r="J18" s="42">
        <f>VLOOKUP(Table1[[#This Row],[Status]],Auxiliar!$B$16:$C$24,2,0)</f>
        <v>2</v>
      </c>
      <c r="K18" s="2" t="s">
        <v>1175</v>
      </c>
      <c r="L18" s="28" t="s">
        <v>1170</v>
      </c>
      <c r="M18" s="20" t="s">
        <v>1179</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0.05</v>
      </c>
      <c r="X18" s="167" t="str">
        <f>+VLOOKUP(CONCATENATE(Table1[[#This Row],[Tabela]],Table1[[#This Row],[Campo]]),'2. Status Detalhe Campos FY24'!A:J,9,FALSE)</f>
        <v>Fase I</v>
      </c>
      <c r="Y18" s="168"/>
    </row>
    <row r="19" spans="2:25" ht="17.899999999999999" customHeight="1">
      <c r="B19" s="2" t="s">
        <v>26</v>
      </c>
      <c r="C19" s="2" t="s">
        <v>34</v>
      </c>
      <c r="D19" s="2" t="s">
        <v>1182</v>
      </c>
      <c r="E19" s="2" t="s">
        <v>38</v>
      </c>
      <c r="F19" s="2" t="s">
        <v>37</v>
      </c>
      <c r="G19" s="134" t="s">
        <v>1977</v>
      </c>
      <c r="H19" s="56" t="str">
        <f>Table1[[#This Row],[Tabela]]&amp;Table1[[#This Row],[Campo]]</f>
        <v>ENERGY_CERTIFICATE_EST_INPUTCÓDIGO_CONCEJO</v>
      </c>
      <c r="I19" s="2" t="s">
        <v>1846</v>
      </c>
      <c r="J19" s="42">
        <f>VLOOKUP(Table1[[#This Row],[Status]],Auxiliar!$B$16:$C$24,2,0)</f>
        <v>2</v>
      </c>
      <c r="K19" s="2" t="s">
        <v>1175</v>
      </c>
      <c r="L19" s="28" t="s">
        <v>1170</v>
      </c>
      <c r="M19" s="20" t="s">
        <v>1179</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0.05</v>
      </c>
      <c r="X19" s="167" t="str">
        <f>+VLOOKUP(CONCATENATE(Table1[[#This Row],[Tabela]],Table1[[#This Row],[Campo]]),'2. Status Detalhe Campos FY24'!A:J,9,FALSE)</f>
        <v>Fase I</v>
      </c>
      <c r="Y19" s="168"/>
    </row>
    <row r="20" spans="2:25" ht="17.899999999999999" customHeight="1">
      <c r="B20" s="2" t="s">
        <v>26</v>
      </c>
      <c r="C20" s="2" t="s">
        <v>34</v>
      </c>
      <c r="D20" s="2" t="s">
        <v>1182</v>
      </c>
      <c r="E20" s="2" t="s">
        <v>38</v>
      </c>
      <c r="F20" s="2" t="s">
        <v>37</v>
      </c>
      <c r="G20" s="134" t="s">
        <v>1978</v>
      </c>
      <c r="H20" s="56" t="str">
        <f>Table1[[#This Row],[Tabela]]&amp;Table1[[#This Row],[Campo]]</f>
        <v>ENERGY_CERTIFICATE_EST_INPUTNOMBRE_CONCEJO</v>
      </c>
      <c r="I20" s="2" t="s">
        <v>1846</v>
      </c>
      <c r="J20" s="42">
        <f>VLOOKUP(Table1[[#This Row],[Status]],Auxiliar!$B$16:$C$24,2,0)</f>
        <v>2</v>
      </c>
      <c r="K20" s="2" t="s">
        <v>1175</v>
      </c>
      <c r="L20" s="28" t="s">
        <v>1170</v>
      </c>
      <c r="M20" s="20" t="s">
        <v>1179</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0.05</v>
      </c>
      <c r="X20" s="167" t="str">
        <f>+VLOOKUP(CONCATENATE(Table1[[#This Row],[Tabela]],Table1[[#This Row],[Campo]]),'2. Status Detalhe Campos FY24'!A:J,9,FALSE)</f>
        <v>Fase I</v>
      </c>
      <c r="Y20" s="168"/>
    </row>
    <row r="21" spans="2:25" ht="17.899999999999999" customHeight="1">
      <c r="B21" s="2" t="s">
        <v>26</v>
      </c>
      <c r="C21" s="2" t="s">
        <v>34</v>
      </c>
      <c r="D21" s="2" t="s">
        <v>1182</v>
      </c>
      <c r="E21" s="2" t="s">
        <v>38</v>
      </c>
      <c r="F21" s="2" t="s">
        <v>37</v>
      </c>
      <c r="G21" s="134" t="s">
        <v>1979</v>
      </c>
      <c r="H21" s="56" t="str">
        <f>Table1[[#This Row],[Tabela]]&amp;Table1[[#This Row],[Campo]]</f>
        <v>ENERGY_CERTIFICATE_EST_INPUTCÓDIGO_FREGUESIA</v>
      </c>
      <c r="I21" s="2" t="s">
        <v>1846</v>
      </c>
      <c r="J21" s="42">
        <f>VLOOKUP(Table1[[#This Row],[Status]],Auxiliar!$B$16:$C$24,2,0)</f>
        <v>2</v>
      </c>
      <c r="K21" s="2" t="s">
        <v>1175</v>
      </c>
      <c r="L21" s="28" t="s">
        <v>1170</v>
      </c>
      <c r="M21" s="20" t="s">
        <v>1179</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0.05</v>
      </c>
      <c r="X21" s="167" t="str">
        <f>+VLOOKUP(CONCATENATE(Table1[[#This Row],[Tabela]],Table1[[#This Row],[Campo]]),'2. Status Detalhe Campos FY24'!A:J,9,FALSE)</f>
        <v>Fase I</v>
      </c>
      <c r="Y21" s="168"/>
    </row>
    <row r="22" spans="2:25" ht="17.899999999999999" customHeight="1">
      <c r="B22" s="2" t="s">
        <v>26</v>
      </c>
      <c r="C22" s="2" t="s">
        <v>34</v>
      </c>
      <c r="D22" s="2" t="s">
        <v>1182</v>
      </c>
      <c r="E22" s="2" t="s">
        <v>38</v>
      </c>
      <c r="F22" s="2" t="s">
        <v>37</v>
      </c>
      <c r="G22" s="134" t="s">
        <v>1980</v>
      </c>
      <c r="H22" s="56" t="str">
        <f>Table1[[#This Row],[Tabela]]&amp;Table1[[#This Row],[Campo]]</f>
        <v>ENERGY_CERTIFICATE_EST_INPUTNOMBRE_FREGUESIA</v>
      </c>
      <c r="I22" s="2" t="s">
        <v>1846</v>
      </c>
      <c r="J22" s="42">
        <f>VLOOKUP(Table1[[#This Row],[Status]],Auxiliar!$B$16:$C$24,2,0)</f>
        <v>2</v>
      </c>
      <c r="K22" s="2" t="s">
        <v>1175</v>
      </c>
      <c r="L22" s="28" t="s">
        <v>1170</v>
      </c>
      <c r="M22" s="20" t="s">
        <v>1179</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0.05</v>
      </c>
      <c r="X22" s="167" t="str">
        <f>+VLOOKUP(CONCATENATE(Table1[[#This Row],[Tabela]],Table1[[#This Row],[Campo]]),'2. Status Detalhe Campos FY24'!A:J,9,FALSE)</f>
        <v>Fase I</v>
      </c>
      <c r="Y22" s="168"/>
    </row>
    <row r="23" spans="2:25" ht="17.899999999999999" customHeight="1">
      <c r="B23" s="2" t="s">
        <v>26</v>
      </c>
      <c r="C23" s="2" t="s">
        <v>34</v>
      </c>
      <c r="D23" s="2" t="s">
        <v>1182</v>
      </c>
      <c r="E23" s="2" t="s">
        <v>38</v>
      </c>
      <c r="F23" s="2" t="s">
        <v>37</v>
      </c>
      <c r="G23" s="134" t="s">
        <v>1981</v>
      </c>
      <c r="H23" s="56" t="str">
        <f>Table1[[#This Row],[Tabela]]&amp;Table1[[#This Row],[Campo]]</f>
        <v>ENERGY_CERTIFICATE_EST_INPUTLOCALIDADE</v>
      </c>
      <c r="I23" s="2" t="s">
        <v>1846</v>
      </c>
      <c r="J23" s="42">
        <f>VLOOKUP(Table1[[#This Row],[Status]],Auxiliar!$B$16:$C$24,2,0)</f>
        <v>2</v>
      </c>
      <c r="K23" s="2" t="s">
        <v>1175</v>
      </c>
      <c r="L23" s="28" t="s">
        <v>1170</v>
      </c>
      <c r="M23" s="20" t="s">
        <v>1179</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0.05</v>
      </c>
      <c r="X23" s="167" t="str">
        <f>+VLOOKUP(CONCATENATE(Table1[[#This Row],[Tabela]],Table1[[#This Row],[Campo]]),'2. Status Detalhe Campos FY24'!A:J,9,FALSE)</f>
        <v>Fase I</v>
      </c>
      <c r="Y23" s="168"/>
    </row>
    <row r="24" spans="2:25" ht="17.899999999999999" customHeight="1">
      <c r="B24" s="2" t="s">
        <v>26</v>
      </c>
      <c r="C24" s="2" t="s">
        <v>34</v>
      </c>
      <c r="D24" s="2" t="s">
        <v>1182</v>
      </c>
      <c r="E24" s="2" t="s">
        <v>38</v>
      </c>
      <c r="F24" s="2" t="s">
        <v>37</v>
      </c>
      <c r="G24" s="134" t="s">
        <v>1982</v>
      </c>
      <c r="H24" s="56" t="str">
        <f>Table1[[#This Row],[Tabela]]&amp;Table1[[#This Row],[Campo]]</f>
        <v>ENERGY_CERTIFICATE_EST_INPUTTIPO_VIA</v>
      </c>
      <c r="I24" s="2" t="s">
        <v>1846</v>
      </c>
      <c r="J24" s="42">
        <f>VLOOKUP(Table1[[#This Row],[Status]],Auxiliar!$B$16:$C$24,2,0)</f>
        <v>2</v>
      </c>
      <c r="K24" s="2" t="s">
        <v>1175</v>
      </c>
      <c r="L24" s="28" t="s">
        <v>1170</v>
      </c>
      <c r="M24" s="20" t="s">
        <v>1179</v>
      </c>
      <c r="N24" s="47">
        <v>45688</v>
      </c>
      <c r="O24" s="20">
        <f>INDEX(Auxiliar!$D$5:$F$13,MATCH(Table1[[#This Row],[Tipologia_Testes]],Auxiliar!$B$5:$B$13,0),MATCH(Table1[[#This Row],[Complexidade]],Auxiliar!$D$4:$F$4,0))</f>
        <v>0.1</v>
      </c>
      <c r="P24" s="2" t="s">
        <v>1186</v>
      </c>
      <c r="Q24" s="2"/>
      <c r="R24" s="151">
        <v>45261</v>
      </c>
      <c r="S24" s="151"/>
      <c r="T24" s="151">
        <v>45510</v>
      </c>
      <c r="U24" s="151">
        <v>45624</v>
      </c>
      <c r="V24" s="151"/>
      <c r="W24" s="2">
        <f>VLOOKUP(Table1[[#This Row],[Status]],Auxiliar!$B$16:$D$24,3,0)*Table1[[#This Row],[Estimação (horas)]]</f>
        <v>0.05</v>
      </c>
      <c r="X24" s="167" t="str">
        <f>+VLOOKUP(CONCATENATE(Table1[[#This Row],[Tabela]],Table1[[#This Row],[Campo]]),'2. Status Detalhe Campos FY24'!A:J,9,FALSE)</f>
        <v>Fase I</v>
      </c>
      <c r="Y24" s="168"/>
    </row>
    <row r="25" spans="2:25" ht="17.899999999999999" customHeight="1">
      <c r="B25" s="2" t="s">
        <v>26</v>
      </c>
      <c r="C25" s="2" t="s">
        <v>34</v>
      </c>
      <c r="D25" s="2" t="s">
        <v>1182</v>
      </c>
      <c r="E25" s="2" t="s">
        <v>38</v>
      </c>
      <c r="F25" s="2" t="s">
        <v>37</v>
      </c>
      <c r="G25" s="134" t="s">
        <v>1983</v>
      </c>
      <c r="H25" s="56" t="str">
        <f>Table1[[#This Row],[Tabela]]&amp;Table1[[#This Row],[Campo]]</f>
        <v>ENERGY_CERTIFICATE_EST_INPUTNOMBRE_TIPO_VIA</v>
      </c>
      <c r="I25" s="2" t="s">
        <v>1846</v>
      </c>
      <c r="J25" s="42">
        <f>VLOOKUP(Table1[[#This Row],[Status]],Auxiliar!$B$16:$C$24,2,0)</f>
        <v>2</v>
      </c>
      <c r="K25" s="2" t="s">
        <v>1175</v>
      </c>
      <c r="L25" s="28" t="s">
        <v>1170</v>
      </c>
      <c r="M25" s="20" t="s">
        <v>1179</v>
      </c>
      <c r="N25" s="47">
        <v>45688</v>
      </c>
      <c r="O25" s="20">
        <f>INDEX(Auxiliar!$D$5:$F$13,MATCH(Table1[[#This Row],[Tipologia_Testes]],Auxiliar!$B$5:$B$13,0),MATCH(Table1[[#This Row],[Complexidade]],Auxiliar!$D$4:$F$4,0))</f>
        <v>0.1</v>
      </c>
      <c r="P25" s="2" t="s">
        <v>1186</v>
      </c>
      <c r="Q25" s="2"/>
      <c r="R25" s="151">
        <v>45261</v>
      </c>
      <c r="S25" s="151"/>
      <c r="T25" s="151">
        <v>45510</v>
      </c>
      <c r="U25" s="151">
        <v>45624</v>
      </c>
      <c r="V25" s="151"/>
      <c r="W25" s="2">
        <f>VLOOKUP(Table1[[#This Row],[Status]],Auxiliar!$B$16:$D$24,3,0)*Table1[[#This Row],[Estimação (horas)]]</f>
        <v>0.05</v>
      </c>
      <c r="X25" s="167" t="str">
        <f>+VLOOKUP(CONCATENATE(Table1[[#This Row],[Tabela]],Table1[[#This Row],[Campo]]),'2. Status Detalhe Campos FY24'!A:J,9,FALSE)</f>
        <v>Fase I</v>
      </c>
      <c r="Y25" s="168"/>
    </row>
    <row r="26" spans="2:25" ht="17.899999999999999" customHeight="1">
      <c r="B26" s="2" t="s">
        <v>26</v>
      </c>
      <c r="C26" s="2" t="s">
        <v>34</v>
      </c>
      <c r="D26" s="2" t="s">
        <v>1182</v>
      </c>
      <c r="E26" s="2" t="s">
        <v>38</v>
      </c>
      <c r="F26" s="2" t="s">
        <v>37</v>
      </c>
      <c r="G26" s="134" t="s">
        <v>1984</v>
      </c>
      <c r="H26" s="56" t="str">
        <f>Table1[[#This Row],[Tabela]]&amp;Table1[[#This Row],[Campo]]</f>
        <v>ENERGY_CERTIFICATE_EST_INPUTNOMBRE_VIA</v>
      </c>
      <c r="I26" s="2" t="s">
        <v>1846</v>
      </c>
      <c r="J26" s="42">
        <f>VLOOKUP(Table1[[#This Row],[Status]],Auxiliar!$B$16:$C$24,2,0)</f>
        <v>2</v>
      </c>
      <c r="K26" s="2" t="s">
        <v>1175</v>
      </c>
      <c r="L26" s="28" t="s">
        <v>1170</v>
      </c>
      <c r="M26" s="20" t="s">
        <v>1179</v>
      </c>
      <c r="N26" s="47">
        <v>45688</v>
      </c>
      <c r="O26" s="20">
        <f>INDEX(Auxiliar!$D$5:$F$13,MATCH(Table1[[#This Row],[Tipologia_Testes]],Auxiliar!$B$5:$B$13,0),MATCH(Table1[[#This Row],[Complexidade]],Auxiliar!$D$4:$F$4,0))</f>
        <v>0.1</v>
      </c>
      <c r="P26" s="48" t="s">
        <v>1187</v>
      </c>
      <c r="Q26" s="32"/>
      <c r="R26" s="151">
        <v>45261</v>
      </c>
      <c r="S26" s="151"/>
      <c r="T26" s="151">
        <v>45510</v>
      </c>
      <c r="U26" s="151">
        <v>45624</v>
      </c>
      <c r="V26" s="151"/>
      <c r="W26" s="2">
        <f>VLOOKUP(Table1[[#This Row],[Status]],Auxiliar!$B$16:$D$24,3,0)*Table1[[#This Row],[Estimação (horas)]]</f>
        <v>0.05</v>
      </c>
      <c r="X26" s="167" t="str">
        <f>+VLOOKUP(CONCATENATE(Table1[[#This Row],[Tabela]],Table1[[#This Row],[Campo]]),'2. Status Detalhe Campos FY24'!A:J,9,FALSE)</f>
        <v>Fase I</v>
      </c>
      <c r="Y26" s="169"/>
    </row>
    <row r="27" spans="2:25" ht="17.899999999999999" customHeight="1">
      <c r="B27" s="2" t="s">
        <v>26</v>
      </c>
      <c r="C27" s="2" t="s">
        <v>34</v>
      </c>
      <c r="D27" s="2" t="s">
        <v>1182</v>
      </c>
      <c r="E27" s="2" t="s">
        <v>38</v>
      </c>
      <c r="F27" s="2" t="s">
        <v>37</v>
      </c>
      <c r="G27" s="134" t="s">
        <v>1985</v>
      </c>
      <c r="H27" s="56" t="str">
        <f>Table1[[#This Row],[Tabela]]&amp;Table1[[#This Row],[Campo]]</f>
        <v>ENERGY_CERTIFICATE_EST_INPUTNUMERO_VIA</v>
      </c>
      <c r="I27" s="2" t="s">
        <v>1846</v>
      </c>
      <c r="J27" s="42">
        <f>VLOOKUP(Table1[[#This Row],[Status]],Auxiliar!$B$16:$C$24,2,0)</f>
        <v>2</v>
      </c>
      <c r="K27" s="2" t="s">
        <v>1175</v>
      </c>
      <c r="L27" s="28" t="s">
        <v>1170</v>
      </c>
      <c r="M27" s="20" t="s">
        <v>1179</v>
      </c>
      <c r="N27" s="47">
        <v>45688</v>
      </c>
      <c r="O27" s="20">
        <f>INDEX(Auxiliar!$D$5:$F$13,MATCH(Table1[[#This Row],[Tipologia_Testes]],Auxiliar!$B$5:$B$13,0),MATCH(Table1[[#This Row],[Complexidade]],Auxiliar!$D$4:$F$4,0))</f>
        <v>0.1</v>
      </c>
      <c r="P27" s="48" t="s">
        <v>1187</v>
      </c>
      <c r="Q27" s="32"/>
      <c r="R27" s="151">
        <v>45261</v>
      </c>
      <c r="S27" s="151"/>
      <c r="T27" s="151">
        <v>45510</v>
      </c>
      <c r="U27" s="151">
        <v>45624</v>
      </c>
      <c r="V27" s="151"/>
      <c r="W27" s="2">
        <f>VLOOKUP(Table1[[#This Row],[Status]],Auxiliar!$B$16:$D$24,3,0)*Table1[[#This Row],[Estimação (horas)]]</f>
        <v>0.05</v>
      </c>
      <c r="X27" s="167" t="str">
        <f>+VLOOKUP(CONCATENATE(Table1[[#This Row],[Tabela]],Table1[[#This Row],[Campo]]),'2. Status Detalhe Campos FY24'!A:J,9,FALSE)</f>
        <v>Fase I</v>
      </c>
      <c r="Y27" s="169"/>
    </row>
    <row r="28" spans="2:25" ht="17.899999999999999" customHeight="1">
      <c r="B28" s="2" t="s">
        <v>26</v>
      </c>
      <c r="C28" s="2" t="s">
        <v>34</v>
      </c>
      <c r="D28" s="2" t="s">
        <v>1182</v>
      </c>
      <c r="E28" s="2" t="s">
        <v>38</v>
      </c>
      <c r="F28" s="2" t="s">
        <v>37</v>
      </c>
      <c r="G28" s="134" t="s">
        <v>1986</v>
      </c>
      <c r="H28" s="56" t="str">
        <f>Table1[[#This Row],[Tabela]]&amp;Table1[[#This Row],[Campo]]</f>
        <v>ENERGY_CERTIFICATE_EST_INPUTLOTE</v>
      </c>
      <c r="I28" s="2" t="s">
        <v>1846</v>
      </c>
      <c r="J28" s="42">
        <f>VLOOKUP(Table1[[#This Row],[Status]],Auxiliar!$B$16:$C$24,2,0)</f>
        <v>2</v>
      </c>
      <c r="K28" s="2" t="s">
        <v>1175</v>
      </c>
      <c r="L28" s="28" t="s">
        <v>1170</v>
      </c>
      <c r="M28" s="20" t="s">
        <v>1179</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0.05</v>
      </c>
      <c r="X28" s="167" t="str">
        <f>+VLOOKUP(CONCATENATE(Table1[[#This Row],[Tabela]],Table1[[#This Row],[Campo]]),'2. Status Detalhe Campos FY24'!A:J,9,FALSE)</f>
        <v>Fase I</v>
      </c>
      <c r="Y28" s="168"/>
    </row>
    <row r="29" spans="2:25" ht="17.899999999999999" customHeight="1">
      <c r="B29" s="2" t="s">
        <v>26</v>
      </c>
      <c r="C29" s="2" t="s">
        <v>34</v>
      </c>
      <c r="D29" s="2" t="s">
        <v>1182</v>
      </c>
      <c r="E29" s="2" t="s">
        <v>38</v>
      </c>
      <c r="F29" s="2" t="s">
        <v>37</v>
      </c>
      <c r="G29" s="134" t="s">
        <v>1987</v>
      </c>
      <c r="H29" s="56" t="str">
        <f>Table1[[#This Row],[Tabela]]&amp;Table1[[#This Row],[Campo]]</f>
        <v>ENERGY_CERTIFICATE_EST_INPUTURBANIZACION</v>
      </c>
      <c r="I29" s="2" t="s">
        <v>1846</v>
      </c>
      <c r="J29" s="42">
        <f>VLOOKUP(Table1[[#This Row],[Status]],Auxiliar!$B$16:$C$24,2,0)</f>
        <v>2</v>
      </c>
      <c r="K29" s="2" t="s">
        <v>1175</v>
      </c>
      <c r="L29" s="28" t="s">
        <v>1170</v>
      </c>
      <c r="M29" s="20" t="s">
        <v>1179</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0.05</v>
      </c>
      <c r="X29" s="167" t="str">
        <f>+VLOOKUP(CONCATENATE(Table1[[#This Row],[Tabela]],Table1[[#This Row],[Campo]]),'2. Status Detalhe Campos FY24'!A:J,9,FALSE)</f>
        <v>Fase I</v>
      </c>
      <c r="Y29" s="168"/>
    </row>
    <row r="30" spans="2:25" ht="17.899999999999999" customHeight="1">
      <c r="B30" s="2" t="s">
        <v>26</v>
      </c>
      <c r="C30" s="2" t="s">
        <v>34</v>
      </c>
      <c r="D30" s="2" t="s">
        <v>1182</v>
      </c>
      <c r="E30" s="2" t="s">
        <v>38</v>
      </c>
      <c r="F30" s="2" t="s">
        <v>37</v>
      </c>
      <c r="G30" s="134" t="s">
        <v>1988</v>
      </c>
      <c r="H30" s="56" t="str">
        <f>Table1[[#This Row],[Tabela]]&amp;Table1[[#This Row],[Campo]]</f>
        <v>ENERGY_CERTIFICATE_EST_INPUTCAGLURB</v>
      </c>
      <c r="I30" s="2" t="s">
        <v>1846</v>
      </c>
      <c r="J30" s="42">
        <f>VLOOKUP(Table1[[#This Row],[Status]],Auxiliar!$B$16:$C$24,2,0)</f>
        <v>2</v>
      </c>
      <c r="K30" s="2" t="s">
        <v>1175</v>
      </c>
      <c r="L30" s="28" t="s">
        <v>1170</v>
      </c>
      <c r="M30" s="20" t="s">
        <v>1179</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0.05</v>
      </c>
      <c r="X30" s="167" t="str">
        <f>+VLOOKUP(CONCATENATE(Table1[[#This Row],[Tabela]],Table1[[#This Row],[Campo]]),'2. Status Detalhe Campos FY24'!A:J,9,FALSE)</f>
        <v>Fase I</v>
      </c>
      <c r="Y30" s="168"/>
    </row>
    <row r="31" spans="2:25" ht="17.899999999999999" customHeight="1">
      <c r="B31" s="2" t="s">
        <v>26</v>
      </c>
      <c r="C31" s="2" t="s">
        <v>34</v>
      </c>
      <c r="D31" s="2" t="s">
        <v>1182</v>
      </c>
      <c r="E31" s="2" t="s">
        <v>38</v>
      </c>
      <c r="F31" s="2" t="s">
        <v>37</v>
      </c>
      <c r="G31" s="134" t="s">
        <v>1989</v>
      </c>
      <c r="H31" s="56" t="str">
        <f>Table1[[#This Row],[Tabela]]&amp;Table1[[#This Row],[Campo]]</f>
        <v>ENERGY_CERTIFICATE_EST_INPUTRESTO_DIRECCION</v>
      </c>
      <c r="I31" s="2" t="s">
        <v>1846</v>
      </c>
      <c r="J31" s="42">
        <f>VLOOKUP(Table1[[#This Row],[Status]],Auxiliar!$B$16:$C$24,2,0)</f>
        <v>2</v>
      </c>
      <c r="K31" s="2" t="s">
        <v>1175</v>
      </c>
      <c r="L31" s="28" t="s">
        <v>1170</v>
      </c>
      <c r="M31" s="20" t="s">
        <v>1179</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0.05</v>
      </c>
      <c r="X31" s="167" t="str">
        <f>+VLOOKUP(CONCATENATE(Table1[[#This Row],[Tabela]],Table1[[#This Row],[Campo]]),'2. Status Detalhe Campos FY24'!A:J,9,FALSE)</f>
        <v>Fase I</v>
      </c>
      <c r="Y31" s="168"/>
    </row>
    <row r="32" spans="2:25" ht="17.899999999999999" customHeight="1">
      <c r="B32" s="2" t="s">
        <v>26</v>
      </c>
      <c r="C32" s="2" t="s">
        <v>34</v>
      </c>
      <c r="D32" s="2" t="s">
        <v>1182</v>
      </c>
      <c r="E32" s="2" t="s">
        <v>38</v>
      </c>
      <c r="F32" s="2" t="s">
        <v>37</v>
      </c>
      <c r="G32" s="134" t="s">
        <v>1990</v>
      </c>
      <c r="H32" s="56" t="str">
        <f>Table1[[#This Row],[Tabela]]&amp;Table1[[#This Row],[Campo]]</f>
        <v>ENERGY_CERTIFICATE_EST_INPUTLATITUDE</v>
      </c>
      <c r="I32" s="2" t="s">
        <v>1846</v>
      </c>
      <c r="J32" s="42">
        <f>VLOOKUP(Table1[[#This Row],[Status]],Auxiliar!$B$16:$C$24,2,0)</f>
        <v>2</v>
      </c>
      <c r="K32" s="2" t="s">
        <v>1175</v>
      </c>
      <c r="L32" s="28" t="s">
        <v>1170</v>
      </c>
      <c r="M32" s="20" t="s">
        <v>1179</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0.05</v>
      </c>
      <c r="X32" s="167" t="str">
        <f>+VLOOKUP(CONCATENATE(Table1[[#This Row],[Tabela]],Table1[[#This Row],[Campo]]),'2. Status Detalhe Campos FY24'!A:J,9,FALSE)</f>
        <v>Fase I</v>
      </c>
      <c r="Y32" s="168"/>
    </row>
    <row r="33" spans="2:25" ht="17.899999999999999" customHeight="1">
      <c r="B33" s="2" t="s">
        <v>26</v>
      </c>
      <c r="C33" s="2" t="s">
        <v>34</v>
      </c>
      <c r="D33" s="2" t="s">
        <v>1182</v>
      </c>
      <c r="E33" s="2" t="s">
        <v>38</v>
      </c>
      <c r="F33" s="2" t="s">
        <v>37</v>
      </c>
      <c r="G33" s="134" t="s">
        <v>1991</v>
      </c>
      <c r="H33" s="56" t="str">
        <f>Table1[[#This Row],[Tabela]]&amp;Table1[[#This Row],[Campo]]</f>
        <v>ENERGY_CERTIFICATE_EST_INPUTLONGITUDE</v>
      </c>
      <c r="I33" s="2" t="s">
        <v>1846</v>
      </c>
      <c r="J33" s="42">
        <f>VLOOKUP(Table1[[#This Row],[Status]],Auxiliar!$B$16:$C$24,2,0)</f>
        <v>2</v>
      </c>
      <c r="K33" s="2" t="s">
        <v>1175</v>
      </c>
      <c r="L33" s="28" t="s">
        <v>1170</v>
      </c>
      <c r="M33" s="20" t="s">
        <v>1179</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0.05</v>
      </c>
      <c r="X33" s="167" t="str">
        <f>+VLOOKUP(CONCATENATE(Table1[[#This Row],[Tabela]],Table1[[#This Row],[Campo]]),'2. Status Detalhe Campos FY24'!A:J,9,FALSE)</f>
        <v>Fase I</v>
      </c>
      <c r="Y33" s="168"/>
    </row>
    <row r="34" spans="2:25" ht="17.899999999999999" customHeight="1">
      <c r="B34" s="2" t="s">
        <v>26</v>
      </c>
      <c r="C34" s="2" t="s">
        <v>34</v>
      </c>
      <c r="D34" s="2" t="s">
        <v>1182</v>
      </c>
      <c r="E34" s="2" t="s">
        <v>38</v>
      </c>
      <c r="F34" s="2" t="s">
        <v>37</v>
      </c>
      <c r="G34" s="134" t="s">
        <v>1992</v>
      </c>
      <c r="H34" s="56" t="str">
        <f>Table1[[#This Row],[Tabela]]&amp;Table1[[#This Row],[Campo]]</f>
        <v>ENERGY_CERTIFICATE_EST_INPUTCODIGO_POSTAL</v>
      </c>
      <c r="I34" s="2" t="s">
        <v>1846</v>
      </c>
      <c r="J34" s="42">
        <f>VLOOKUP(Table1[[#This Row],[Status]],Auxiliar!$B$16:$C$24,2,0)</f>
        <v>2</v>
      </c>
      <c r="K34" s="2" t="s">
        <v>1175</v>
      </c>
      <c r="L34" s="28" t="s">
        <v>1170</v>
      </c>
      <c r="M34" s="20" t="s">
        <v>1179</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0.05</v>
      </c>
      <c r="X34" s="167" t="str">
        <f>+VLOOKUP(CONCATENATE(Table1[[#This Row],[Tabela]],Table1[[#This Row],[Campo]]),'2. Status Detalhe Campos FY24'!A:J,9,FALSE)</f>
        <v>Fase I</v>
      </c>
      <c r="Y34" s="168"/>
    </row>
    <row r="35" spans="2:25" ht="17.899999999999999" customHeight="1">
      <c r="B35" s="2" t="s">
        <v>26</v>
      </c>
      <c r="C35" s="2" t="s">
        <v>34</v>
      </c>
      <c r="D35" s="2" t="s">
        <v>1182</v>
      </c>
      <c r="E35" s="2" t="s">
        <v>38</v>
      </c>
      <c r="F35" s="2" t="s">
        <v>37</v>
      </c>
      <c r="G35" s="134" t="s">
        <v>1993</v>
      </c>
      <c r="H35" s="56" t="str">
        <f>Table1[[#This Row],[Tabela]]&amp;Table1[[#This Row],[Campo]]</f>
        <v>ENERGY_CERTIFICATE_EST_INPUTSUBCODIGO_POSTAL</v>
      </c>
      <c r="I35" s="2" t="s">
        <v>1846</v>
      </c>
      <c r="J35" s="42">
        <f>VLOOKUP(Table1[[#This Row],[Status]],Auxiliar!$B$16:$C$24,2,0)</f>
        <v>2</v>
      </c>
      <c r="K35" s="2" t="s">
        <v>1175</v>
      </c>
      <c r="L35" s="28" t="s">
        <v>1170</v>
      </c>
      <c r="M35" s="20" t="s">
        <v>1179</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0.05</v>
      </c>
      <c r="X35" s="167" t="str">
        <f>+VLOOKUP(CONCATENATE(Table1[[#This Row],[Tabela]],Table1[[#This Row],[Campo]]),'2. Status Detalhe Campos FY24'!A:J,9,FALSE)</f>
        <v>Fase I</v>
      </c>
      <c r="Y35" s="168"/>
    </row>
    <row r="36" spans="2:25" ht="17.899999999999999" customHeight="1">
      <c r="B36" s="2" t="s">
        <v>26</v>
      </c>
      <c r="C36" s="2" t="s">
        <v>34</v>
      </c>
      <c r="D36" s="2" t="s">
        <v>1182</v>
      </c>
      <c r="E36" s="2" t="s">
        <v>38</v>
      </c>
      <c r="F36" s="2" t="s">
        <v>37</v>
      </c>
      <c r="G36" s="134" t="s">
        <v>1994</v>
      </c>
      <c r="H36" s="56" t="str">
        <f>Table1[[#This Row],[Tabela]]&amp;Table1[[#This Row],[Campo]]</f>
        <v>ENERGY_CERTIFICATE_EST_INPUTASSUPERFICIE_UTIL</v>
      </c>
      <c r="I36" s="2" t="s">
        <v>1846</v>
      </c>
      <c r="J36" s="42">
        <f>VLOOKUP(Table1[[#This Row],[Status]],Auxiliar!$B$16:$C$24,2,0)</f>
        <v>2</v>
      </c>
      <c r="K36" s="2" t="s">
        <v>1175</v>
      </c>
      <c r="L36" s="28" t="s">
        <v>1170</v>
      </c>
      <c r="M36" s="20" t="s">
        <v>1179</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0.05</v>
      </c>
      <c r="X36" s="167" t="str">
        <f>+VLOOKUP(CONCATENATE(Table1[[#This Row],[Tabela]],Table1[[#This Row],[Campo]]),'2. Status Detalhe Campos FY24'!A:J,9,FALSE)</f>
        <v>Fase I</v>
      </c>
      <c r="Y36" s="168"/>
    </row>
    <row r="37" spans="2:25" ht="17.899999999999999" customHeight="1">
      <c r="B37" s="2" t="s">
        <v>26</v>
      </c>
      <c r="C37" s="2" t="s">
        <v>34</v>
      </c>
      <c r="D37" s="2" t="s">
        <v>1182</v>
      </c>
      <c r="E37" s="2" t="s">
        <v>38</v>
      </c>
      <c r="F37" s="2" t="s">
        <v>37</v>
      </c>
      <c r="G37" s="134" t="s">
        <v>1995</v>
      </c>
      <c r="H37" s="56" t="str">
        <f>Table1[[#This Row],[Tabela]]&amp;Table1[[#This Row],[Campo]]</f>
        <v>ENERGY_CERTIFICATE_EST_INPUTANIO_CONSTRUCCION</v>
      </c>
      <c r="I37" s="2" t="s">
        <v>1846</v>
      </c>
      <c r="J37" s="42">
        <f>VLOOKUP(Table1[[#This Row],[Status]],Auxiliar!$B$16:$C$24,2,0)</f>
        <v>2</v>
      </c>
      <c r="K37" s="2" t="s">
        <v>1175</v>
      </c>
      <c r="L37" s="28" t="s">
        <v>1170</v>
      </c>
      <c r="M37" s="20" t="s">
        <v>1179</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0.05</v>
      </c>
      <c r="X37" s="167" t="str">
        <f>+VLOOKUP(CONCATENATE(Table1[[#This Row],[Tabela]],Table1[[#This Row],[Campo]]),'2. Status Detalhe Campos FY24'!A:J,9,FALSE)</f>
        <v>Fase I</v>
      </c>
      <c r="Y37" s="168"/>
    </row>
    <row r="38" spans="2:25" ht="17.899999999999999" customHeight="1">
      <c r="B38" s="2" t="s">
        <v>26</v>
      </c>
      <c r="C38" s="2" t="s">
        <v>34</v>
      </c>
      <c r="D38" s="2" t="s">
        <v>1182</v>
      </c>
      <c r="E38" s="2" t="s">
        <v>38</v>
      </c>
      <c r="F38" s="2" t="s">
        <v>37</v>
      </c>
      <c r="G38" s="134" t="s">
        <v>1996</v>
      </c>
      <c r="H38" s="56" t="str">
        <f>Table1[[#This Row],[Tabela]]&amp;Table1[[#This Row],[Campo]]</f>
        <v>ENERGY_CERTIFICATE_EST_INPUTTIPO_INMUEBLE_HABITACAO</v>
      </c>
      <c r="I38" s="2" t="s">
        <v>1846</v>
      </c>
      <c r="J38" s="42">
        <f>VLOOKUP(Table1[[#This Row],[Status]],Auxiliar!$B$16:$C$24,2,0)</f>
        <v>2</v>
      </c>
      <c r="K38" s="2" t="s">
        <v>1175</v>
      </c>
      <c r="L38" s="28" t="s">
        <v>1170</v>
      </c>
      <c r="M38" s="20" t="s">
        <v>1179</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0.05</v>
      </c>
      <c r="X38" s="167" t="str">
        <f>+VLOOKUP(CONCATENATE(Table1[[#This Row],[Tabela]],Table1[[#This Row],[Campo]]),'2. Status Detalhe Campos FY24'!A:J,9,FALSE)</f>
        <v>Fase I</v>
      </c>
      <c r="Y38" s="168"/>
    </row>
    <row r="39" spans="2:25" ht="17.899999999999999" customHeight="1">
      <c r="B39" s="2" t="s">
        <v>26</v>
      </c>
      <c r="C39" s="2" t="s">
        <v>34</v>
      </c>
      <c r="D39" s="2" t="s">
        <v>1182</v>
      </c>
      <c r="E39" s="2" t="s">
        <v>38</v>
      </c>
      <c r="F39" s="2" t="s">
        <v>37</v>
      </c>
      <c r="G39" s="134" t="s">
        <v>1997</v>
      </c>
      <c r="H39" s="56" t="str">
        <f>Table1[[#This Row],[Tabela]]&amp;Table1[[#This Row],[Campo]]</f>
        <v>ENERGY_CERTIFICATE_EST_INPUTPISO_APARTAMENTO</v>
      </c>
      <c r="I39" s="2" t="s">
        <v>1846</v>
      </c>
      <c r="J39" s="42">
        <f>VLOOKUP(Table1[[#This Row],[Status]],Auxiliar!$B$16:$C$24,2,0)</f>
        <v>2</v>
      </c>
      <c r="K39" s="2" t="s">
        <v>1175</v>
      </c>
      <c r="L39" s="28" t="s">
        <v>1170</v>
      </c>
      <c r="M39" s="20" t="s">
        <v>1179</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0.05</v>
      </c>
      <c r="X39" s="167" t="str">
        <f>+VLOOKUP(CONCATENATE(Table1[[#This Row],[Tabela]],Table1[[#This Row],[Campo]]),'2. Status Detalhe Campos FY24'!A:J,9,FALSE)</f>
        <v>Fase I</v>
      </c>
      <c r="Y39" s="168"/>
    </row>
    <row r="40" spans="2:25" ht="17.899999999999999" customHeight="1">
      <c r="B40" s="2" t="s">
        <v>26</v>
      </c>
      <c r="C40" s="2" t="s">
        <v>34</v>
      </c>
      <c r="D40" s="2" t="s">
        <v>1182</v>
      </c>
      <c r="E40" s="2" t="s">
        <v>38</v>
      </c>
      <c r="F40" s="2" t="s">
        <v>37</v>
      </c>
      <c r="G40" s="134" t="s">
        <v>1998</v>
      </c>
      <c r="H40" s="56" t="str">
        <f>Table1[[#This Row],[Tabela]]&amp;Table1[[#This Row],[Campo]]</f>
        <v>ENERGY_CERTIFICATE_EST_INPUTCASA_UNIFAMILIAR</v>
      </c>
      <c r="I40" s="2" t="s">
        <v>1846</v>
      </c>
      <c r="J40" s="42">
        <f>VLOOKUP(Table1[[#This Row],[Status]],Auxiliar!$B$16:$C$24,2,0)</f>
        <v>2</v>
      </c>
      <c r="K40" s="2" t="s">
        <v>1175</v>
      </c>
      <c r="L40" s="28" t="s">
        <v>1170</v>
      </c>
      <c r="M40" s="20" t="s">
        <v>1179</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0.05</v>
      </c>
      <c r="X40" s="167" t="str">
        <f>+VLOOKUP(CONCATENATE(Table1[[#This Row],[Tabela]],Table1[[#This Row],[Campo]]),'2. Status Detalhe Campos FY24'!A:J,9,FALSE)</f>
        <v>Fase I</v>
      </c>
      <c r="Y40" s="168"/>
    </row>
    <row r="41" spans="2:25" ht="17.899999999999999" customHeight="1">
      <c r="B41" s="2" t="s">
        <v>26</v>
      </c>
      <c r="C41" s="2" t="s">
        <v>34</v>
      </c>
      <c r="D41" s="2" t="s">
        <v>1182</v>
      </c>
      <c r="E41" s="2" t="s">
        <v>38</v>
      </c>
      <c r="F41" s="2" t="s">
        <v>37</v>
      </c>
      <c r="G41" s="134" t="s">
        <v>1999</v>
      </c>
      <c r="H41" s="56" t="str">
        <f>Table1[[#This Row],[Tabela]]&amp;Table1[[#This Row],[Campo]]</f>
        <v>ENERGY_CERTIFICATE_EST_INPUTTIPO_INMUEBLE_COMERCIO_SERVICOS</v>
      </c>
      <c r="I41" s="2" t="s">
        <v>1846</v>
      </c>
      <c r="J41" s="42">
        <f>VLOOKUP(Table1[[#This Row],[Status]],Auxiliar!$B$16:$C$24,2,0)</f>
        <v>2</v>
      </c>
      <c r="K41" s="2" t="s">
        <v>1175</v>
      </c>
      <c r="L41" s="28" t="s">
        <v>1170</v>
      </c>
      <c r="M41" s="20" t="s">
        <v>1179</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0.05</v>
      </c>
      <c r="X41" s="167" t="str">
        <f>+VLOOKUP(CONCATENATE(Table1[[#This Row],[Tabela]],Table1[[#This Row],[Campo]]),'2. Status Detalhe Campos FY24'!A:J,9,FALSE)</f>
        <v>Fase I</v>
      </c>
      <c r="Y41" s="168"/>
    </row>
    <row r="42" spans="2:25" ht="17.899999999999999" customHeight="1">
      <c r="B42" s="2" t="s">
        <v>26</v>
      </c>
      <c r="C42" s="2" t="s">
        <v>34</v>
      </c>
      <c r="D42" s="2" t="s">
        <v>1182</v>
      </c>
      <c r="E42" s="2" t="s">
        <v>38</v>
      </c>
      <c r="F42" s="2" t="s">
        <v>37</v>
      </c>
      <c r="G42" s="134" t="s">
        <v>2000</v>
      </c>
      <c r="H42" s="56" t="str">
        <f>Table1[[#This Row],[Tabela]]&amp;Table1[[#This Row],[Campo]]</f>
        <v>ENERGY_CERTIFICATE_EST_INPUTNOME_CONSERVATORIA</v>
      </c>
      <c r="I42" s="2" t="s">
        <v>1846</v>
      </c>
      <c r="J42" s="42">
        <f>VLOOKUP(Table1[[#This Row],[Status]],Auxiliar!$B$16:$C$24,2,0)</f>
        <v>2</v>
      </c>
      <c r="K42" s="2" t="s">
        <v>1175</v>
      </c>
      <c r="L42" s="28" t="s">
        <v>1170</v>
      </c>
      <c r="M42" s="20" t="s">
        <v>1179</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0.05</v>
      </c>
      <c r="X42" s="167" t="str">
        <f>+VLOOKUP(CONCATENATE(Table1[[#This Row],[Tabela]],Table1[[#This Row],[Campo]]),'2. Status Detalhe Campos FY24'!A:J,9,FALSE)</f>
        <v>Fase I</v>
      </c>
      <c r="Y42" s="168"/>
    </row>
    <row r="43" spans="2:25" ht="17.899999999999999" customHeight="1">
      <c r="B43" s="2" t="s">
        <v>26</v>
      </c>
      <c r="C43" s="2" t="s">
        <v>34</v>
      </c>
      <c r="D43" s="2" t="s">
        <v>1182</v>
      </c>
      <c r="E43" s="2" t="s">
        <v>38</v>
      </c>
      <c r="F43" s="2" t="s">
        <v>37</v>
      </c>
      <c r="G43" s="134" t="s">
        <v>2001</v>
      </c>
      <c r="H43" s="56" t="str">
        <f>Table1[[#This Row],[Tabela]]&amp;Table1[[#This Row],[Campo]]</f>
        <v>ENERGY_CERTIFICATE_EST_INPUTCOD_CONSERVATORIA</v>
      </c>
      <c r="I43" s="2" t="s">
        <v>1846</v>
      </c>
      <c r="J43" s="42">
        <f>VLOOKUP(Table1[[#This Row],[Status]],Auxiliar!$B$16:$C$24,2,0)</f>
        <v>2</v>
      </c>
      <c r="K43" s="2" t="s">
        <v>1175</v>
      </c>
      <c r="L43" s="28" t="s">
        <v>1170</v>
      </c>
      <c r="M43" s="20" t="s">
        <v>1179</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0.05</v>
      </c>
      <c r="X43" s="167" t="str">
        <f>+VLOOKUP(CONCATENATE(Table1[[#This Row],[Tabela]],Table1[[#This Row],[Campo]]),'2. Status Detalhe Campos FY24'!A:J,9,FALSE)</f>
        <v>Fase I</v>
      </c>
      <c r="Y43" s="168"/>
    </row>
    <row r="44" spans="2:25" ht="17.899999999999999" customHeight="1">
      <c r="B44" s="2" t="s">
        <v>26</v>
      </c>
      <c r="C44" s="2" t="s">
        <v>34</v>
      </c>
      <c r="D44" s="2" t="s">
        <v>1182</v>
      </c>
      <c r="E44" s="2" t="s">
        <v>38</v>
      </c>
      <c r="F44" s="2" t="s">
        <v>37</v>
      </c>
      <c r="G44" s="134" t="s">
        <v>2002</v>
      </c>
      <c r="H44" s="56" t="str">
        <f>Table1[[#This Row],[Tabela]]&amp;Table1[[#This Row],[Campo]]</f>
        <v>ENERGY_CERTIFICATE_EST_INPUTREGISTRO_CONSERVATORIA</v>
      </c>
      <c r="I44" s="2" t="s">
        <v>1846</v>
      </c>
      <c r="J44" s="42">
        <f>VLOOKUP(Table1[[#This Row],[Status]],Auxiliar!$B$16:$C$24,2,0)</f>
        <v>2</v>
      </c>
      <c r="K44" s="2" t="s">
        <v>1175</v>
      </c>
      <c r="L44" s="28" t="s">
        <v>1170</v>
      </c>
      <c r="M44" s="20" t="s">
        <v>1179</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0.05</v>
      </c>
      <c r="X44" s="167" t="str">
        <f>+VLOOKUP(CONCATENATE(Table1[[#This Row],[Tabela]],Table1[[#This Row],[Campo]]),'2. Status Detalhe Campos FY24'!A:J,9,FALSE)</f>
        <v>Fase I</v>
      </c>
      <c r="Y44" s="168"/>
    </row>
    <row r="45" spans="2:25" ht="17.899999999999999" customHeight="1">
      <c r="B45" s="2" t="s">
        <v>26</v>
      </c>
      <c r="C45" s="2" t="s">
        <v>34</v>
      </c>
      <c r="D45" s="2" t="s">
        <v>1182</v>
      </c>
      <c r="E45" s="2" t="s">
        <v>38</v>
      </c>
      <c r="F45" s="2" t="s">
        <v>37</v>
      </c>
      <c r="G45" s="134" t="s">
        <v>2003</v>
      </c>
      <c r="H45" s="56" t="str">
        <f>Table1[[#This Row],[Tabela]]&amp;Table1[[#This Row],[Campo]]</f>
        <v>ENERGY_CERTIFICATE_EST_INPUTART_MATRICIAIS</v>
      </c>
      <c r="I45" s="2" t="s">
        <v>1846</v>
      </c>
      <c r="J45" s="42">
        <f>VLOOKUP(Table1[[#This Row],[Status]],Auxiliar!$B$16:$C$24,2,0)</f>
        <v>2</v>
      </c>
      <c r="K45" s="2" t="s">
        <v>1175</v>
      </c>
      <c r="L45" s="28" t="s">
        <v>1170</v>
      </c>
      <c r="M45" s="20" t="s">
        <v>1179</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0.05</v>
      </c>
      <c r="X45" s="167" t="str">
        <f>+VLOOKUP(CONCATENATE(Table1[[#This Row],[Tabela]],Table1[[#This Row],[Campo]]),'2. Status Detalhe Campos FY24'!A:J,9,FALSE)</f>
        <v>Fase I</v>
      </c>
      <c r="Y45" s="168"/>
    </row>
    <row r="46" spans="2:25" ht="17.899999999999999" customHeight="1">
      <c r="B46" s="2" t="s">
        <v>26</v>
      </c>
      <c r="C46" s="2" t="s">
        <v>34</v>
      </c>
      <c r="D46" s="2" t="s">
        <v>1182</v>
      </c>
      <c r="E46" s="2" t="s">
        <v>38</v>
      </c>
      <c r="F46" s="2" t="s">
        <v>37</v>
      </c>
      <c r="G46" s="134" t="s">
        <v>2004</v>
      </c>
      <c r="H46" s="56" t="str">
        <f>Table1[[#This Row],[Tabela]]&amp;Table1[[#This Row],[Campo]]</f>
        <v>ENERGY_CERTIFICATE_EST_INPUTFRACCAO_AUTONOMA</v>
      </c>
      <c r="I46" s="2" t="s">
        <v>1846</v>
      </c>
      <c r="J46" s="42">
        <f>VLOOKUP(Table1[[#This Row],[Status]],Auxiliar!$B$16:$C$24,2,0)</f>
        <v>2</v>
      </c>
      <c r="K46" s="2" t="s">
        <v>1175</v>
      </c>
      <c r="L46" s="28" t="s">
        <v>1170</v>
      </c>
      <c r="M46" s="20" t="s">
        <v>1179</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0.05</v>
      </c>
      <c r="X46" s="167" t="str">
        <f>+VLOOKUP(CONCATENATE(Table1[[#This Row],[Tabela]],Table1[[#This Row],[Campo]]),'2. Status Detalhe Campos FY24'!A:J,9,FALSE)</f>
        <v>Fase I</v>
      </c>
      <c r="Y46" s="168"/>
    </row>
    <row r="47" spans="2:25" ht="17.899999999999999" customHeight="1">
      <c r="B47" s="2" t="s">
        <v>26</v>
      </c>
      <c r="C47" s="2" t="s">
        <v>34</v>
      </c>
      <c r="D47" s="2" t="s">
        <v>1182</v>
      </c>
      <c r="E47" s="2" t="s">
        <v>38</v>
      </c>
      <c r="F47" s="2" t="s">
        <v>37</v>
      </c>
      <c r="G47" s="134" t="s">
        <v>2005</v>
      </c>
      <c r="H47" s="56" t="str">
        <f>Table1[[#This Row],[Tabela]]&amp;Table1[[#This Row],[Campo]]</f>
        <v>ENERGY_CERTIFICATE_EST_INPUTFINALIDADE_BEM</v>
      </c>
      <c r="I47" s="2" t="s">
        <v>1846</v>
      </c>
      <c r="J47" s="42">
        <f>VLOOKUP(Table1[[#This Row],[Status]],Auxiliar!$B$16:$C$24,2,0)</f>
        <v>2</v>
      </c>
      <c r="K47" s="2" t="s">
        <v>1175</v>
      </c>
      <c r="L47" s="28" t="s">
        <v>1170</v>
      </c>
      <c r="M47" s="20" t="s">
        <v>1179</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0.05</v>
      </c>
      <c r="X47" s="167" t="str">
        <f>+VLOOKUP(CONCATENATE(Table1[[#This Row],[Tabela]],Table1[[#This Row],[Campo]]),'2. Status Detalhe Campos FY24'!A:J,9,FALSE)</f>
        <v>Fase I</v>
      </c>
      <c r="Y47" s="168"/>
    </row>
    <row r="48" spans="2:25" ht="17.899999999999999" customHeight="1">
      <c r="B48" s="2" t="s">
        <v>26</v>
      </c>
      <c r="C48" s="2" t="s">
        <v>34</v>
      </c>
      <c r="D48" s="2" t="s">
        <v>1182</v>
      </c>
      <c r="E48" s="2" t="s">
        <v>38</v>
      </c>
      <c r="F48" s="2" t="s">
        <v>37</v>
      </c>
      <c r="G48" s="134" t="s">
        <v>2006</v>
      </c>
      <c r="H48" s="56" t="str">
        <f>Table1[[#This Row],[Tabela]]&amp;Table1[[#This Row],[Campo]]</f>
        <v>ENERGY_CERTIFICATE_EST_INPUTCLASS_GPT31</v>
      </c>
      <c r="I48" s="2" t="s">
        <v>1846</v>
      </c>
      <c r="J48" s="42">
        <f>VLOOKUP(Table1[[#This Row],[Status]],Auxiliar!$B$16:$C$24,2,0)</f>
        <v>2</v>
      </c>
      <c r="K48" s="2" t="s">
        <v>1175</v>
      </c>
      <c r="L48" s="28" t="s">
        <v>1170</v>
      </c>
      <c r="M48" s="20" t="s">
        <v>1179</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0.05</v>
      </c>
      <c r="X48" s="167" t="str">
        <f>+VLOOKUP(CONCATENATE(Table1[[#This Row],[Tabela]],Table1[[#This Row],[Campo]]),'2. Status Detalhe Campos FY24'!A:J,9,FALSE)</f>
        <v>Fase I</v>
      </c>
      <c r="Y48" s="168"/>
    </row>
    <row r="49" spans="2:25" ht="17.899999999999999" customHeight="1">
      <c r="B49" s="2" t="s">
        <v>26</v>
      </c>
      <c r="C49" s="2" t="s">
        <v>34</v>
      </c>
      <c r="D49" s="2" t="s">
        <v>1182</v>
      </c>
      <c r="E49" s="2" t="s">
        <v>38</v>
      </c>
      <c r="F49" s="2" t="s">
        <v>37</v>
      </c>
      <c r="G49" s="134" t="s">
        <v>2007</v>
      </c>
      <c r="H49" s="56" t="str">
        <f>Table1[[#This Row],[Tabela]]&amp;Table1[[#This Row],[Campo]]</f>
        <v>ENERGY_CERTIFICATE_EST_INPUTCLASS_STCLIM</v>
      </c>
      <c r="I49" s="2" t="s">
        <v>1846</v>
      </c>
      <c r="J49" s="42">
        <f>VLOOKUP(Table1[[#This Row],[Status]],Auxiliar!$B$16:$C$24,2,0)</f>
        <v>2</v>
      </c>
      <c r="K49" s="2" t="s">
        <v>1175</v>
      </c>
      <c r="L49" s="28" t="s">
        <v>1170</v>
      </c>
      <c r="M49" s="20" t="s">
        <v>1179</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0.05</v>
      </c>
      <c r="X49" s="167" t="str">
        <f>+VLOOKUP(CONCATENATE(Table1[[#This Row],[Tabela]],Table1[[#This Row],[Campo]]),'2. Status Detalhe Campos FY24'!A:J,9,FALSE)</f>
        <v>Fase I</v>
      </c>
      <c r="Y49" s="168"/>
    </row>
    <row r="50" spans="2:25" ht="17.899999999999999" customHeight="1">
      <c r="B50" s="2" t="s">
        <v>26</v>
      </c>
      <c r="C50" s="2" t="s">
        <v>34</v>
      </c>
      <c r="D50" s="2" t="s">
        <v>1182</v>
      </c>
      <c r="E50" s="2" t="s">
        <v>38</v>
      </c>
      <c r="F50" s="2" t="s">
        <v>37</v>
      </c>
      <c r="G50" s="134" t="s">
        <v>2008</v>
      </c>
      <c r="H50" s="56" t="str">
        <f>Table1[[#This Row],[Tabela]]&amp;Table1[[#This Row],[Campo]]</f>
        <v>ENERGY_CERTIFICATE_EST_INPUTCONF_STCLIM</v>
      </c>
      <c r="I50" s="2" t="s">
        <v>1846</v>
      </c>
      <c r="J50" s="42">
        <f>VLOOKUP(Table1[[#This Row],[Status]],Auxiliar!$B$16:$C$24,2,0)</f>
        <v>2</v>
      </c>
      <c r="K50" s="2" t="s">
        <v>1175</v>
      </c>
      <c r="L50" s="28" t="s">
        <v>1170</v>
      </c>
      <c r="M50" s="20" t="s">
        <v>1179</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0.05</v>
      </c>
      <c r="X50" s="167" t="str">
        <f>+VLOOKUP(CONCATENATE(Table1[[#This Row],[Tabela]],Table1[[#This Row],[Campo]]),'2. Status Detalhe Campos FY24'!A:J,9,FALSE)</f>
        <v>Fase I</v>
      </c>
      <c r="Y50" s="168"/>
    </row>
    <row r="51" spans="2:25" ht="17.899999999999999" customHeight="1">
      <c r="B51" s="2" t="s">
        <v>26</v>
      </c>
      <c r="C51" s="2" t="s">
        <v>34</v>
      </c>
      <c r="D51" s="2" t="s">
        <v>1182</v>
      </c>
      <c r="E51" s="2" t="s">
        <v>38</v>
      </c>
      <c r="F51" s="2" t="s">
        <v>37</v>
      </c>
      <c r="G51" s="134" t="s">
        <v>2009</v>
      </c>
      <c r="H51" s="56" t="str">
        <f>Table1[[#This Row],[Tabela]]&amp;Table1[[#This Row],[Campo]]</f>
        <v>ENERGY_CERTIFICATE_EST_INPUTCLASSE_ENERGETICA</v>
      </c>
      <c r="I51" s="2" t="s">
        <v>1846</v>
      </c>
      <c r="J51" s="42">
        <f>VLOOKUP(Table1[[#This Row],[Status]],Auxiliar!$B$16:$C$24,2,0)</f>
        <v>2</v>
      </c>
      <c r="K51" s="2" t="s">
        <v>1175</v>
      </c>
      <c r="L51" s="28" t="s">
        <v>1170</v>
      </c>
      <c r="M51" s="20" t="s">
        <v>1179</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0.05</v>
      </c>
      <c r="X51" s="167" t="str">
        <f>+VLOOKUP(CONCATENATE(Table1[[#This Row],[Tabela]],Table1[[#This Row],[Campo]]),'2. Status Detalhe Campos FY24'!A:J,9,FALSE)</f>
        <v>Fase I</v>
      </c>
      <c r="Y51" s="168"/>
    </row>
    <row r="52" spans="2:25" ht="17.899999999999999" customHeight="1">
      <c r="B52" s="2" t="s">
        <v>26</v>
      </c>
      <c r="C52" s="2" t="s">
        <v>34</v>
      </c>
      <c r="D52" s="2" t="s">
        <v>1182</v>
      </c>
      <c r="E52" s="2" t="s">
        <v>38</v>
      </c>
      <c r="F52" s="2" t="s">
        <v>37</v>
      </c>
      <c r="G52" s="134" t="s">
        <v>2010</v>
      </c>
      <c r="H52" s="56" t="str">
        <f>Table1[[#This Row],[Tabela]]&amp;Table1[[#This Row],[Campo]]</f>
        <v>ENERGY_CERTIFICATE_EST_INPUTFIABILIDAD</v>
      </c>
      <c r="I52" s="2" t="s">
        <v>1846</v>
      </c>
      <c r="J52" s="42">
        <f>VLOOKUP(Table1[[#This Row],[Status]],Auxiliar!$B$16:$C$24,2,0)</f>
        <v>2</v>
      </c>
      <c r="K52" s="2" t="s">
        <v>1175</v>
      </c>
      <c r="L52" s="28" t="s">
        <v>1170</v>
      </c>
      <c r="M52" s="20" t="s">
        <v>1179</v>
      </c>
      <c r="N52" s="47">
        <v>45688</v>
      </c>
      <c r="O52" s="20">
        <f>INDEX(Auxiliar!$D$5:$F$13,MATCH(Table1[[#This Row],[Tipologia_Testes]],Auxiliar!$B$5:$B$13,0),MATCH(Table1[[#This Row],[Complexidade]],Auxiliar!$D$4:$F$4,0))</f>
        <v>0.1</v>
      </c>
      <c r="P52" s="2" t="s">
        <v>1186</v>
      </c>
      <c r="Q52" s="2"/>
      <c r="R52" s="151">
        <v>45261</v>
      </c>
      <c r="S52" s="151"/>
      <c r="T52" s="151">
        <v>45510</v>
      </c>
      <c r="U52" s="151">
        <v>45624</v>
      </c>
      <c r="V52" s="151"/>
      <c r="W52" s="2">
        <f>VLOOKUP(Table1[[#This Row],[Status]],Auxiliar!$B$16:$D$24,3,0)*Table1[[#This Row],[Estimação (horas)]]</f>
        <v>0.05</v>
      </c>
      <c r="X52" s="167" t="str">
        <f>+VLOOKUP(CONCATENATE(Table1[[#This Row],[Tabela]],Table1[[#This Row],[Campo]]),'2. Status Detalhe Campos FY24'!A:J,9,FALSE)</f>
        <v>Fase I</v>
      </c>
      <c r="Y52" s="168"/>
    </row>
    <row r="53" spans="2:25" ht="17.899999999999999" customHeight="1">
      <c r="B53" s="2" t="s">
        <v>26</v>
      </c>
      <c r="C53" s="2" t="s">
        <v>34</v>
      </c>
      <c r="D53" s="2" t="s">
        <v>1182</v>
      </c>
      <c r="E53" s="2" t="s">
        <v>38</v>
      </c>
      <c r="F53" s="2" t="s">
        <v>37</v>
      </c>
      <c r="G53" s="134" t="s">
        <v>2011</v>
      </c>
      <c r="H53" s="56" t="str">
        <f>Table1[[#This Row],[Tabela]]&amp;Table1[[#This Row],[Campo]]</f>
        <v>ENERGY_CERTIFICATE_EST_INPUTEMISSIONES</v>
      </c>
      <c r="I53" s="2" t="s">
        <v>1846</v>
      </c>
      <c r="J53" s="42">
        <f>VLOOKUP(Table1[[#This Row],[Status]],Auxiliar!$B$16:$C$24,2,0)</f>
        <v>2</v>
      </c>
      <c r="K53" s="2" t="s">
        <v>1175</v>
      </c>
      <c r="L53" s="28" t="s">
        <v>1170</v>
      </c>
      <c r="M53" s="20" t="s">
        <v>1179</v>
      </c>
      <c r="N53" s="47">
        <v>45688</v>
      </c>
      <c r="O53" s="20">
        <f>INDEX(Auxiliar!$D$5:$F$13,MATCH(Table1[[#This Row],[Tipologia_Testes]],Auxiliar!$B$5:$B$13,0),MATCH(Table1[[#This Row],[Complexidade]],Auxiliar!$D$4:$F$4,0))</f>
        <v>0.1</v>
      </c>
      <c r="P53" s="2" t="s">
        <v>1186</v>
      </c>
      <c r="Q53" s="2"/>
      <c r="R53" s="151">
        <v>45261</v>
      </c>
      <c r="S53" s="151"/>
      <c r="T53" s="151">
        <v>45510</v>
      </c>
      <c r="U53" s="151">
        <v>45624</v>
      </c>
      <c r="V53" s="151"/>
      <c r="W53" s="2">
        <f>VLOOKUP(Table1[[#This Row],[Status]],Auxiliar!$B$16:$D$24,3,0)*Table1[[#This Row],[Estimação (horas)]]</f>
        <v>0.05</v>
      </c>
      <c r="X53" s="167" t="str">
        <f>+VLOOKUP(CONCATENATE(Table1[[#This Row],[Tabela]],Table1[[#This Row],[Campo]]),'2. Status Detalhe Campos FY24'!A:J,9,FALSE)</f>
        <v>Fase I</v>
      </c>
      <c r="Y53" s="168"/>
    </row>
    <row r="54" spans="2:25" ht="17.899999999999999" customHeight="1">
      <c r="B54" s="2" t="s">
        <v>26</v>
      </c>
      <c r="C54" s="2" t="s">
        <v>34</v>
      </c>
      <c r="D54" s="2" t="s">
        <v>1182</v>
      </c>
      <c r="E54" s="2" t="s">
        <v>38</v>
      </c>
      <c r="F54" s="2" t="s">
        <v>37</v>
      </c>
      <c r="G54" s="134" t="s">
        <v>2012</v>
      </c>
      <c r="H54" s="56" t="str">
        <f>Table1[[#This Row],[Tabela]]&amp;Table1[[#This Row],[Campo]]</f>
        <v>ENERGY_CERTIFICATE_EST_INPUTCONSUMOS</v>
      </c>
      <c r="I54" s="2" t="s">
        <v>1846</v>
      </c>
      <c r="J54" s="42">
        <f>VLOOKUP(Table1[[#This Row],[Status]],Auxiliar!$B$16:$C$24,2,0)</f>
        <v>2</v>
      </c>
      <c r="K54" s="2" t="s">
        <v>1175</v>
      </c>
      <c r="L54" s="28" t="s">
        <v>1170</v>
      </c>
      <c r="M54" s="20" t="s">
        <v>1179</v>
      </c>
      <c r="N54" s="47">
        <v>45688</v>
      </c>
      <c r="O54" s="20">
        <f>INDEX(Auxiliar!$D$5:$F$13,MATCH(Table1[[#This Row],[Tipologia_Testes]],Auxiliar!$B$5:$B$13,0),MATCH(Table1[[#This Row],[Complexidade]],Auxiliar!$D$4:$F$4,0))</f>
        <v>0.1</v>
      </c>
      <c r="P54" s="2" t="s">
        <v>1186</v>
      </c>
      <c r="Q54" s="2"/>
      <c r="R54" s="151">
        <v>45261</v>
      </c>
      <c r="S54" s="151"/>
      <c r="T54" s="151">
        <v>45510</v>
      </c>
      <c r="U54" s="151">
        <v>45624</v>
      </c>
      <c r="V54" s="151"/>
      <c r="W54" s="2">
        <f>VLOOKUP(Table1[[#This Row],[Status]],Auxiliar!$B$16:$D$24,3,0)*Table1[[#This Row],[Estimação (horas)]]</f>
        <v>0.05</v>
      </c>
      <c r="X54" s="167" t="str">
        <f>+VLOOKUP(CONCATENATE(Table1[[#This Row],[Tabela]],Table1[[#This Row],[Campo]]),'2. Status Detalhe Campos FY24'!A:J,9,FALSE)</f>
        <v>Fase I</v>
      </c>
      <c r="Y54" s="168"/>
    </row>
    <row r="55" spans="2:25" ht="17.899999999999999" customHeight="1">
      <c r="B55" s="2" t="s">
        <v>26</v>
      </c>
      <c r="C55" s="2" t="s">
        <v>34</v>
      </c>
      <c r="D55" s="2" t="s">
        <v>1182</v>
      </c>
      <c r="E55" s="2" t="s">
        <v>38</v>
      </c>
      <c r="F55" s="2" t="s">
        <v>37</v>
      </c>
      <c r="G55" s="134" t="s">
        <v>2013</v>
      </c>
      <c r="H55" s="56" t="str">
        <f>Table1[[#This Row],[Tabela]]&amp;Table1[[#This Row],[Campo]]</f>
        <v>ENERGY_CERTIFICATE_EST_INPUTDATA_ENVIO</v>
      </c>
      <c r="I55" s="2" t="s">
        <v>1846</v>
      </c>
      <c r="J55" s="42">
        <f>VLOOKUP(Table1[[#This Row],[Status]],Auxiliar!$B$16:$C$24,2,0)</f>
        <v>2</v>
      </c>
      <c r="K55" s="2" t="s">
        <v>1175</v>
      </c>
      <c r="L55" s="28" t="s">
        <v>1170</v>
      </c>
      <c r="M55" s="20" t="s">
        <v>1179</v>
      </c>
      <c r="N55" s="47">
        <v>45688</v>
      </c>
      <c r="O55" s="20">
        <f>INDEX(Auxiliar!$D$5:$F$13,MATCH(Table1[[#This Row],[Tipologia_Testes]],Auxiliar!$B$5:$B$13,0),MATCH(Table1[[#This Row],[Complexidade]],Auxiliar!$D$4:$F$4,0))</f>
        <v>0.1</v>
      </c>
      <c r="P55" s="2" t="s">
        <v>1186</v>
      </c>
      <c r="Q55" s="2"/>
      <c r="R55" s="151">
        <v>45261</v>
      </c>
      <c r="S55" s="151"/>
      <c r="T55" s="151">
        <v>45510</v>
      </c>
      <c r="U55" s="151">
        <v>45624</v>
      </c>
      <c r="V55" s="151"/>
      <c r="W55" s="2">
        <f>VLOOKUP(Table1[[#This Row],[Status]],Auxiliar!$B$16:$D$24,3,0)*Table1[[#This Row],[Estimação (horas)]]</f>
        <v>0.05</v>
      </c>
      <c r="X55" s="167" t="str">
        <f>+VLOOKUP(CONCATENATE(Table1[[#This Row],[Tabela]],Table1[[#This Row],[Campo]]),'2. Status Detalhe Campos FY24'!A:J,9,FALSE)</f>
        <v>Fase I</v>
      </c>
      <c r="Y55" s="168"/>
    </row>
    <row r="56" spans="2:25" ht="17.899999999999999" customHeight="1">
      <c r="B56" s="2" t="s">
        <v>26</v>
      </c>
      <c r="C56" s="2" t="s">
        <v>34</v>
      </c>
      <c r="D56" s="2" t="s">
        <v>1182</v>
      </c>
      <c r="E56" s="2" t="s">
        <v>38</v>
      </c>
      <c r="F56" s="2" t="s">
        <v>37</v>
      </c>
      <c r="G56" s="134" t="s">
        <v>1974</v>
      </c>
      <c r="H56" s="56" t="str">
        <f>Table1[[#This Row],[Tabela]]&amp;Table1[[#This Row],[Campo]]</f>
        <v>ENERGY_CERTIFICATE_EST_INPUTCHAVE_GLOVAL</v>
      </c>
      <c r="I56" s="2" t="s">
        <v>1846</v>
      </c>
      <c r="J56" s="42">
        <f>VLOOKUP(Table1[[#This Row],[Status]],Auxiliar!$B$16:$C$24,2,0)</f>
        <v>2</v>
      </c>
      <c r="K56" s="2" t="s">
        <v>1183</v>
      </c>
      <c r="L56" s="28" t="s">
        <v>1170</v>
      </c>
      <c r="M56" s="20" t="s">
        <v>1179</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7" t="str">
        <f>+VLOOKUP(CONCATENATE(Table1[[#This Row],[Tabela]],Table1[[#This Row],[Campo]]),'2. Status Detalhe Campos FY24'!A:J,9,FALSE)</f>
        <v>Fase I</v>
      </c>
      <c r="Y56" s="168"/>
    </row>
    <row r="57" spans="2:25" ht="17.899999999999999" customHeight="1">
      <c r="B57" s="2" t="s">
        <v>26</v>
      </c>
      <c r="C57" s="2" t="s">
        <v>34</v>
      </c>
      <c r="D57" s="2" t="s">
        <v>1182</v>
      </c>
      <c r="E57" s="2" t="s">
        <v>38</v>
      </c>
      <c r="F57" s="2" t="s">
        <v>37</v>
      </c>
      <c r="G57" s="134" t="s">
        <v>41</v>
      </c>
      <c r="H57" s="56" t="str">
        <f>Table1[[#This Row],[Tabela]]&amp;Table1[[#This Row],[Campo]]</f>
        <v>ENERGY_CERTIFICATE_EST_INPUTPROPERTY_BANK_ID</v>
      </c>
      <c r="I57" s="2" t="s">
        <v>1846</v>
      </c>
      <c r="J57" s="42">
        <f>VLOOKUP(Table1[[#This Row],[Status]],Auxiliar!$B$16:$C$24,2,0)</f>
        <v>2</v>
      </c>
      <c r="K57" s="2" t="s">
        <v>1183</v>
      </c>
      <c r="L57" s="28" t="s">
        <v>1170</v>
      </c>
      <c r="M57" s="20" t="s">
        <v>1179</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7" t="str">
        <f>+VLOOKUP(CONCATENATE(Table1[[#This Row],[Tabela]],Table1[[#This Row],[Campo]]),'2. Status Detalhe Campos FY24'!A:J,9,FALSE)</f>
        <v>Fase I</v>
      </c>
      <c r="Y57" s="168"/>
    </row>
    <row r="58" spans="2:25" ht="17.899999999999999" customHeight="1">
      <c r="B58" s="2" t="s">
        <v>26</v>
      </c>
      <c r="C58" s="2" t="s">
        <v>34</v>
      </c>
      <c r="D58" s="2" t="s">
        <v>1182</v>
      </c>
      <c r="E58" s="2" t="s">
        <v>38</v>
      </c>
      <c r="F58" s="2" t="s">
        <v>37</v>
      </c>
      <c r="G58" s="134" t="s">
        <v>43</v>
      </c>
      <c r="H58" s="56" t="str">
        <f>Table1[[#This Row],[Tabela]]&amp;Table1[[#This Row],[Campo]]</f>
        <v>ENERGY_CERTIFICATE_EST_INPUTPROPERTY_BRANCH_CODE</v>
      </c>
      <c r="I58" s="2" t="s">
        <v>1846</v>
      </c>
      <c r="J58" s="42">
        <f>VLOOKUP(Table1[[#This Row],[Status]],Auxiliar!$B$16:$C$24,2,0)</f>
        <v>2</v>
      </c>
      <c r="K58" s="2" t="s">
        <v>1183</v>
      </c>
      <c r="L58" s="28" t="s">
        <v>1170</v>
      </c>
      <c r="M58" s="20" t="s">
        <v>1179</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7" t="str">
        <f>+VLOOKUP(CONCATENATE(Table1[[#This Row],[Tabela]],Table1[[#This Row],[Campo]]),'2. Status Detalhe Campos FY24'!A:J,9,FALSE)</f>
        <v>Fase I</v>
      </c>
      <c r="Y58" s="168"/>
    </row>
    <row r="59" spans="2:25" ht="17.899999999999999" customHeight="1">
      <c r="B59" s="2" t="s">
        <v>26</v>
      </c>
      <c r="C59" s="2" t="s">
        <v>34</v>
      </c>
      <c r="D59" s="2" t="s">
        <v>1182</v>
      </c>
      <c r="E59" s="2" t="s">
        <v>38</v>
      </c>
      <c r="F59" s="2" t="s">
        <v>37</v>
      </c>
      <c r="G59" s="134" t="s">
        <v>44</v>
      </c>
      <c r="H59" s="56" t="str">
        <f>Table1[[#This Row],[Tabela]]&amp;Table1[[#This Row],[Campo]]</f>
        <v>ENERGY_CERTIFICATE_EST_INPUTPROPERTY_CONTRACT_ID</v>
      </c>
      <c r="I59" s="2" t="s">
        <v>1846</v>
      </c>
      <c r="J59" s="42">
        <f>VLOOKUP(Table1[[#This Row],[Status]],Auxiliar!$B$16:$C$24,2,0)</f>
        <v>2</v>
      </c>
      <c r="K59" s="2" t="s">
        <v>1183</v>
      </c>
      <c r="L59" s="28" t="s">
        <v>1170</v>
      </c>
      <c r="M59" s="20" t="s">
        <v>1179</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7" t="str">
        <f>+VLOOKUP(CONCATENATE(Table1[[#This Row],[Tabela]],Table1[[#This Row],[Campo]]),'2. Status Detalhe Campos FY24'!A:J,9,FALSE)</f>
        <v>Fase I</v>
      </c>
      <c r="Y59" s="168"/>
    </row>
    <row r="60" spans="2:25" ht="17.899999999999999" customHeight="1">
      <c r="B60" s="2" t="s">
        <v>26</v>
      </c>
      <c r="C60" s="2" t="s">
        <v>34</v>
      </c>
      <c r="D60" s="2" t="s">
        <v>1182</v>
      </c>
      <c r="E60" s="2" t="s">
        <v>38</v>
      </c>
      <c r="F60" s="2" t="s">
        <v>37</v>
      </c>
      <c r="G60" s="134" t="s">
        <v>45</v>
      </c>
      <c r="H60" s="56" t="str">
        <f>Table1[[#This Row],[Tabela]]&amp;Table1[[#This Row],[Campo]]</f>
        <v>ENERGY_CERTIFICATE_EST_INPUTPROPERTY_REFERENCE_CODE</v>
      </c>
      <c r="I60" s="2" t="s">
        <v>1846</v>
      </c>
      <c r="J60" s="42">
        <f>VLOOKUP(Table1[[#This Row],[Status]],Auxiliar!$B$16:$C$24,2,0)</f>
        <v>2</v>
      </c>
      <c r="K60" s="2" t="s">
        <v>1183</v>
      </c>
      <c r="L60" s="28" t="s">
        <v>1170</v>
      </c>
      <c r="M60" s="20" t="s">
        <v>1179</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7" t="str">
        <f>+VLOOKUP(CONCATENATE(Table1[[#This Row],[Tabela]],Table1[[#This Row],[Campo]]),'2. Status Detalhe Campos FY24'!A:J,9,FALSE)</f>
        <v>Fase I</v>
      </c>
      <c r="Y60" s="168"/>
    </row>
    <row r="61" spans="2:25" ht="17.899999999999999" customHeight="1">
      <c r="B61" s="2" t="s">
        <v>26</v>
      </c>
      <c r="C61" s="2" t="s">
        <v>34</v>
      </c>
      <c r="D61" s="2" t="s">
        <v>1182</v>
      </c>
      <c r="E61" s="2" t="s">
        <v>38</v>
      </c>
      <c r="F61" s="2" t="s">
        <v>37</v>
      </c>
      <c r="G61" s="134" t="s">
        <v>1975</v>
      </c>
      <c r="H61" s="56" t="str">
        <f>Table1[[#This Row],[Tabela]]&amp;Table1[[#This Row],[Campo]]</f>
        <v>ENERGY_CERTIFICATE_EST_INPUTCÓDIGO_DISTRITO</v>
      </c>
      <c r="I61" s="2" t="s">
        <v>1846</v>
      </c>
      <c r="J61" s="42">
        <f>VLOOKUP(Table1[[#This Row],[Status]],Auxiliar!$B$16:$C$24,2,0)</f>
        <v>2</v>
      </c>
      <c r="K61" s="2" t="s">
        <v>1183</v>
      </c>
      <c r="L61" s="28" t="s">
        <v>1170</v>
      </c>
      <c r="M61" s="20" t="s">
        <v>1179</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7" t="str">
        <f>+VLOOKUP(CONCATENATE(Table1[[#This Row],[Tabela]],Table1[[#This Row],[Campo]]),'2. Status Detalhe Campos FY24'!A:J,9,FALSE)</f>
        <v>Fase I</v>
      </c>
      <c r="Y61" s="168"/>
    </row>
    <row r="62" spans="2:25" ht="17.899999999999999" customHeight="1">
      <c r="B62" s="2" t="s">
        <v>26</v>
      </c>
      <c r="C62" s="2" t="s">
        <v>34</v>
      </c>
      <c r="D62" s="2" t="s">
        <v>1182</v>
      </c>
      <c r="E62" s="2" t="s">
        <v>38</v>
      </c>
      <c r="F62" s="2" t="s">
        <v>37</v>
      </c>
      <c r="G62" s="134" t="s">
        <v>1976</v>
      </c>
      <c r="H62" s="56" t="str">
        <f>Table1[[#This Row],[Tabela]]&amp;Table1[[#This Row],[Campo]]</f>
        <v>ENERGY_CERTIFICATE_EST_INPUTNOMBRE_DISTRITO</v>
      </c>
      <c r="I62" s="2" t="s">
        <v>1846</v>
      </c>
      <c r="J62" s="42">
        <f>VLOOKUP(Table1[[#This Row],[Status]],Auxiliar!$B$16:$C$24,2,0)</f>
        <v>2</v>
      </c>
      <c r="K62" s="2" t="s">
        <v>1183</v>
      </c>
      <c r="L62" s="28" t="s">
        <v>1170</v>
      </c>
      <c r="M62" s="20" t="s">
        <v>1179</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7" t="str">
        <f>+VLOOKUP(CONCATENATE(Table1[[#This Row],[Tabela]],Table1[[#This Row],[Campo]]),'2. Status Detalhe Campos FY24'!A:J,9,FALSE)</f>
        <v>Fase I</v>
      </c>
      <c r="Y62" s="168"/>
    </row>
    <row r="63" spans="2:25" ht="17.899999999999999" customHeight="1">
      <c r="B63" s="2" t="s">
        <v>26</v>
      </c>
      <c r="C63" s="2" t="s">
        <v>34</v>
      </c>
      <c r="D63" s="2" t="s">
        <v>1182</v>
      </c>
      <c r="E63" s="2" t="s">
        <v>38</v>
      </c>
      <c r="F63" s="2" t="s">
        <v>37</v>
      </c>
      <c r="G63" s="134" t="s">
        <v>1977</v>
      </c>
      <c r="H63" s="56" t="str">
        <f>Table1[[#This Row],[Tabela]]&amp;Table1[[#This Row],[Campo]]</f>
        <v>ENERGY_CERTIFICATE_EST_INPUTCÓDIGO_CONCEJO</v>
      </c>
      <c r="I63" s="2" t="s">
        <v>1846</v>
      </c>
      <c r="J63" s="42">
        <f>VLOOKUP(Table1[[#This Row],[Status]],Auxiliar!$B$16:$C$24,2,0)</f>
        <v>2</v>
      </c>
      <c r="K63" s="2" t="s">
        <v>1183</v>
      </c>
      <c r="L63" s="28" t="s">
        <v>1170</v>
      </c>
      <c r="M63" s="20" t="s">
        <v>1179</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7" t="str">
        <f>+VLOOKUP(CONCATENATE(Table1[[#This Row],[Tabela]],Table1[[#This Row],[Campo]]),'2. Status Detalhe Campos FY24'!A:J,9,FALSE)</f>
        <v>Fase I</v>
      </c>
      <c r="Y63" s="168"/>
    </row>
    <row r="64" spans="2:25" ht="17.899999999999999" customHeight="1">
      <c r="B64" s="2" t="s">
        <v>26</v>
      </c>
      <c r="C64" s="2" t="s">
        <v>34</v>
      </c>
      <c r="D64" s="2" t="s">
        <v>1182</v>
      </c>
      <c r="E64" s="2" t="s">
        <v>38</v>
      </c>
      <c r="F64" s="2" t="s">
        <v>37</v>
      </c>
      <c r="G64" s="134" t="s">
        <v>1978</v>
      </c>
      <c r="H64" s="56" t="str">
        <f>Table1[[#This Row],[Tabela]]&amp;Table1[[#This Row],[Campo]]</f>
        <v>ENERGY_CERTIFICATE_EST_INPUTNOMBRE_CONCEJO</v>
      </c>
      <c r="I64" s="2" t="s">
        <v>1846</v>
      </c>
      <c r="J64" s="42">
        <f>VLOOKUP(Table1[[#This Row],[Status]],Auxiliar!$B$16:$C$24,2,0)</f>
        <v>2</v>
      </c>
      <c r="K64" s="2" t="s">
        <v>1183</v>
      </c>
      <c r="L64" s="28" t="s">
        <v>1170</v>
      </c>
      <c r="M64" s="20" t="s">
        <v>1179</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7" t="str">
        <f>+VLOOKUP(CONCATENATE(Table1[[#This Row],[Tabela]],Table1[[#This Row],[Campo]]),'2. Status Detalhe Campos FY24'!A:J,9,FALSE)</f>
        <v>Fase I</v>
      </c>
      <c r="Y64" s="168"/>
    </row>
    <row r="65" spans="2:25" ht="17.899999999999999" customHeight="1">
      <c r="B65" s="2" t="s">
        <v>26</v>
      </c>
      <c r="C65" s="2" t="s">
        <v>34</v>
      </c>
      <c r="D65" s="2" t="s">
        <v>1182</v>
      </c>
      <c r="E65" s="2" t="s">
        <v>38</v>
      </c>
      <c r="F65" s="2" t="s">
        <v>37</v>
      </c>
      <c r="G65" s="134" t="s">
        <v>1979</v>
      </c>
      <c r="H65" s="56" t="str">
        <f>Table1[[#This Row],[Tabela]]&amp;Table1[[#This Row],[Campo]]</f>
        <v>ENERGY_CERTIFICATE_EST_INPUTCÓDIGO_FREGUESIA</v>
      </c>
      <c r="I65" s="2" t="s">
        <v>1846</v>
      </c>
      <c r="J65" s="42">
        <f>VLOOKUP(Table1[[#This Row],[Status]],Auxiliar!$B$16:$C$24,2,0)</f>
        <v>2</v>
      </c>
      <c r="K65" s="2" t="s">
        <v>1183</v>
      </c>
      <c r="L65" s="28" t="s">
        <v>1170</v>
      </c>
      <c r="M65" s="20" t="s">
        <v>1179</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7" t="str">
        <f>+VLOOKUP(CONCATENATE(Table1[[#This Row],[Tabela]],Table1[[#This Row],[Campo]]),'2. Status Detalhe Campos FY24'!A:J,9,FALSE)</f>
        <v>Fase I</v>
      </c>
      <c r="Y65" s="168"/>
    </row>
    <row r="66" spans="2:25" ht="17.899999999999999" customHeight="1">
      <c r="B66" s="2" t="s">
        <v>26</v>
      </c>
      <c r="C66" s="2" t="s">
        <v>34</v>
      </c>
      <c r="D66" s="2" t="s">
        <v>1182</v>
      </c>
      <c r="E66" s="2" t="s">
        <v>38</v>
      </c>
      <c r="F66" s="2" t="s">
        <v>37</v>
      </c>
      <c r="G66" s="134" t="s">
        <v>1980</v>
      </c>
      <c r="H66" s="56" t="str">
        <f>Table1[[#This Row],[Tabela]]&amp;Table1[[#This Row],[Campo]]</f>
        <v>ENERGY_CERTIFICATE_EST_INPUTNOMBRE_FREGUESIA</v>
      </c>
      <c r="I66" s="2" t="s">
        <v>1846</v>
      </c>
      <c r="J66" s="42">
        <f>VLOOKUP(Table1[[#This Row],[Status]],Auxiliar!$B$16:$C$24,2,0)</f>
        <v>2</v>
      </c>
      <c r="K66" s="2" t="s">
        <v>1183</v>
      </c>
      <c r="L66" s="28" t="s">
        <v>1170</v>
      </c>
      <c r="M66" s="20" t="s">
        <v>1179</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7" t="str">
        <f>+VLOOKUP(CONCATENATE(Table1[[#This Row],[Tabela]],Table1[[#This Row],[Campo]]),'2. Status Detalhe Campos FY24'!A:J,9,FALSE)</f>
        <v>Fase I</v>
      </c>
      <c r="Y66" s="168"/>
    </row>
    <row r="67" spans="2:25" ht="17.899999999999999" customHeight="1">
      <c r="B67" s="2" t="s">
        <v>26</v>
      </c>
      <c r="C67" s="2" t="s">
        <v>34</v>
      </c>
      <c r="D67" s="2" t="s">
        <v>1182</v>
      </c>
      <c r="E67" s="2" t="s">
        <v>38</v>
      </c>
      <c r="F67" s="2" t="s">
        <v>37</v>
      </c>
      <c r="G67" s="134" t="s">
        <v>1981</v>
      </c>
      <c r="H67" s="56" t="str">
        <f>Table1[[#This Row],[Tabela]]&amp;Table1[[#This Row],[Campo]]</f>
        <v>ENERGY_CERTIFICATE_EST_INPUTLOCALIDADE</v>
      </c>
      <c r="I67" s="2" t="s">
        <v>1846</v>
      </c>
      <c r="J67" s="42">
        <f>VLOOKUP(Table1[[#This Row],[Status]],Auxiliar!$B$16:$C$24,2,0)</f>
        <v>2</v>
      </c>
      <c r="K67" s="2" t="s">
        <v>1183</v>
      </c>
      <c r="L67" s="28" t="s">
        <v>1170</v>
      </c>
      <c r="M67" s="20" t="s">
        <v>1179</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7" t="str">
        <f>+VLOOKUP(CONCATENATE(Table1[[#This Row],[Tabela]],Table1[[#This Row],[Campo]]),'2. Status Detalhe Campos FY24'!A:J,9,FALSE)</f>
        <v>Fase I</v>
      </c>
      <c r="Y67" s="168"/>
    </row>
    <row r="68" spans="2:25" ht="17.899999999999999" customHeight="1">
      <c r="B68" s="2" t="s">
        <v>26</v>
      </c>
      <c r="C68" s="2" t="s">
        <v>34</v>
      </c>
      <c r="D68" s="2" t="s">
        <v>1182</v>
      </c>
      <c r="E68" s="2" t="s">
        <v>38</v>
      </c>
      <c r="F68" s="2" t="s">
        <v>37</v>
      </c>
      <c r="G68" s="134" t="s">
        <v>1982</v>
      </c>
      <c r="H68" s="56" t="str">
        <f>Table1[[#This Row],[Tabela]]&amp;Table1[[#This Row],[Campo]]</f>
        <v>ENERGY_CERTIFICATE_EST_INPUTTIPO_VIA</v>
      </c>
      <c r="I68" s="2" t="s">
        <v>1846</v>
      </c>
      <c r="J68" s="42">
        <f>VLOOKUP(Table1[[#This Row],[Status]],Auxiliar!$B$16:$C$24,2,0)</f>
        <v>2</v>
      </c>
      <c r="K68" s="2" t="s">
        <v>1183</v>
      </c>
      <c r="L68" s="28" t="s">
        <v>1170</v>
      </c>
      <c r="M68" s="20" t="s">
        <v>1179</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7" t="str">
        <f>+VLOOKUP(CONCATENATE(Table1[[#This Row],[Tabela]],Table1[[#This Row],[Campo]]),'2. Status Detalhe Campos FY24'!A:J,9,FALSE)</f>
        <v>Fase I</v>
      </c>
      <c r="Y68" s="168"/>
    </row>
    <row r="69" spans="2:25" ht="17.899999999999999" customHeight="1">
      <c r="B69" s="2" t="s">
        <v>26</v>
      </c>
      <c r="C69" s="2" t="s">
        <v>34</v>
      </c>
      <c r="D69" s="2" t="s">
        <v>1182</v>
      </c>
      <c r="E69" s="2" t="s">
        <v>38</v>
      </c>
      <c r="F69" s="2" t="s">
        <v>37</v>
      </c>
      <c r="G69" s="134" t="s">
        <v>1983</v>
      </c>
      <c r="H69" s="56" t="str">
        <f>Table1[[#This Row],[Tabela]]&amp;Table1[[#This Row],[Campo]]</f>
        <v>ENERGY_CERTIFICATE_EST_INPUTNOMBRE_TIPO_VIA</v>
      </c>
      <c r="I69" s="2" t="s">
        <v>1846</v>
      </c>
      <c r="J69" s="42">
        <f>VLOOKUP(Table1[[#This Row],[Status]],Auxiliar!$B$16:$C$24,2,0)</f>
        <v>2</v>
      </c>
      <c r="K69" s="2" t="s">
        <v>1183</v>
      </c>
      <c r="L69" s="28" t="s">
        <v>1170</v>
      </c>
      <c r="M69" s="20" t="s">
        <v>1179</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7" t="str">
        <f>+VLOOKUP(CONCATENATE(Table1[[#This Row],[Tabela]],Table1[[#This Row],[Campo]]),'2. Status Detalhe Campos FY24'!A:J,9,FALSE)</f>
        <v>Fase I</v>
      </c>
      <c r="Y69" s="168"/>
    </row>
    <row r="70" spans="2:25" ht="17.899999999999999" customHeight="1">
      <c r="B70" s="2" t="s">
        <v>26</v>
      </c>
      <c r="C70" s="2" t="s">
        <v>34</v>
      </c>
      <c r="D70" s="2" t="s">
        <v>1182</v>
      </c>
      <c r="E70" s="2" t="s">
        <v>38</v>
      </c>
      <c r="F70" s="2" t="s">
        <v>37</v>
      </c>
      <c r="G70" s="134" t="s">
        <v>1984</v>
      </c>
      <c r="H70" s="56" t="str">
        <f>Table1[[#This Row],[Tabela]]&amp;Table1[[#This Row],[Campo]]</f>
        <v>ENERGY_CERTIFICATE_EST_INPUTNOMBRE_VIA</v>
      </c>
      <c r="I70" s="2" t="s">
        <v>1846</v>
      </c>
      <c r="J70" s="42">
        <f>VLOOKUP(Table1[[#This Row],[Status]],Auxiliar!$B$16:$C$24,2,0)</f>
        <v>2</v>
      </c>
      <c r="K70" s="2" t="s">
        <v>1183</v>
      </c>
      <c r="L70" s="28" t="s">
        <v>1170</v>
      </c>
      <c r="M70" s="20" t="s">
        <v>1179</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7" t="str">
        <f>+VLOOKUP(CONCATENATE(Table1[[#This Row],[Tabela]],Table1[[#This Row],[Campo]]),'2. Status Detalhe Campos FY24'!A:J,9,FALSE)</f>
        <v>Fase I</v>
      </c>
      <c r="Y70" s="168"/>
    </row>
    <row r="71" spans="2:25" ht="17.899999999999999" customHeight="1">
      <c r="B71" s="2" t="s">
        <v>26</v>
      </c>
      <c r="C71" s="2" t="s">
        <v>34</v>
      </c>
      <c r="D71" s="2" t="s">
        <v>1182</v>
      </c>
      <c r="E71" s="2" t="s">
        <v>38</v>
      </c>
      <c r="F71" s="2" t="s">
        <v>37</v>
      </c>
      <c r="G71" s="134" t="s">
        <v>1985</v>
      </c>
      <c r="H71" s="56" t="str">
        <f>Table1[[#This Row],[Tabela]]&amp;Table1[[#This Row],[Campo]]</f>
        <v>ENERGY_CERTIFICATE_EST_INPUTNUMERO_VIA</v>
      </c>
      <c r="I71" s="2" t="s">
        <v>1846</v>
      </c>
      <c r="J71" s="42">
        <f>VLOOKUP(Table1[[#This Row],[Status]],Auxiliar!$B$16:$C$24,2,0)</f>
        <v>2</v>
      </c>
      <c r="K71" s="2" t="s">
        <v>1183</v>
      </c>
      <c r="L71" s="28" t="s">
        <v>1170</v>
      </c>
      <c r="M71" s="20" t="s">
        <v>1179</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7" t="str">
        <f>+VLOOKUP(CONCATENATE(Table1[[#This Row],[Tabela]],Table1[[#This Row],[Campo]]),'2. Status Detalhe Campos FY24'!A:J,9,FALSE)</f>
        <v>Fase I</v>
      </c>
      <c r="Y71" s="168"/>
    </row>
    <row r="72" spans="2:25" ht="17.899999999999999" customHeight="1">
      <c r="B72" s="2" t="s">
        <v>26</v>
      </c>
      <c r="C72" s="2" t="s">
        <v>34</v>
      </c>
      <c r="D72" s="2" t="s">
        <v>1182</v>
      </c>
      <c r="E72" s="2" t="s">
        <v>38</v>
      </c>
      <c r="F72" s="2" t="s">
        <v>37</v>
      </c>
      <c r="G72" s="134" t="s">
        <v>1986</v>
      </c>
      <c r="H72" s="56" t="str">
        <f>Table1[[#This Row],[Tabela]]&amp;Table1[[#This Row],[Campo]]</f>
        <v>ENERGY_CERTIFICATE_EST_INPUTLOTE</v>
      </c>
      <c r="I72" s="2" t="s">
        <v>1846</v>
      </c>
      <c r="J72" s="42">
        <f>VLOOKUP(Table1[[#This Row],[Status]],Auxiliar!$B$16:$C$24,2,0)</f>
        <v>2</v>
      </c>
      <c r="K72" s="2" t="s">
        <v>1183</v>
      </c>
      <c r="L72" s="28" t="s">
        <v>1170</v>
      </c>
      <c r="M72" s="20" t="s">
        <v>1179</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7" t="str">
        <f>+VLOOKUP(CONCATENATE(Table1[[#This Row],[Tabela]],Table1[[#This Row],[Campo]]),'2. Status Detalhe Campos FY24'!A:J,9,FALSE)</f>
        <v>Fase I</v>
      </c>
      <c r="Y72" s="168"/>
    </row>
    <row r="73" spans="2:25" ht="17.899999999999999" customHeight="1">
      <c r="B73" s="2" t="s">
        <v>26</v>
      </c>
      <c r="C73" s="2" t="s">
        <v>34</v>
      </c>
      <c r="D73" s="2" t="s">
        <v>1182</v>
      </c>
      <c r="E73" s="2" t="s">
        <v>38</v>
      </c>
      <c r="F73" s="2" t="s">
        <v>37</v>
      </c>
      <c r="G73" s="134" t="s">
        <v>1987</v>
      </c>
      <c r="H73" s="56" t="str">
        <f>Table1[[#This Row],[Tabela]]&amp;Table1[[#This Row],[Campo]]</f>
        <v>ENERGY_CERTIFICATE_EST_INPUTURBANIZACION</v>
      </c>
      <c r="I73" s="2" t="s">
        <v>1846</v>
      </c>
      <c r="J73" s="42">
        <f>VLOOKUP(Table1[[#This Row],[Status]],Auxiliar!$B$16:$C$24,2,0)</f>
        <v>2</v>
      </c>
      <c r="K73" s="2" t="s">
        <v>1183</v>
      </c>
      <c r="L73" s="28" t="s">
        <v>1170</v>
      </c>
      <c r="M73" s="20" t="s">
        <v>1179</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7" t="str">
        <f>+VLOOKUP(CONCATENATE(Table1[[#This Row],[Tabela]],Table1[[#This Row],[Campo]]),'2. Status Detalhe Campos FY24'!A:J,9,FALSE)</f>
        <v>Fase I</v>
      </c>
      <c r="Y73" s="168"/>
    </row>
    <row r="74" spans="2:25" ht="17.899999999999999" customHeight="1">
      <c r="B74" s="2" t="s">
        <v>26</v>
      </c>
      <c r="C74" s="2" t="s">
        <v>34</v>
      </c>
      <c r="D74" s="2" t="s">
        <v>1182</v>
      </c>
      <c r="E74" s="2" t="s">
        <v>38</v>
      </c>
      <c r="F74" s="2" t="s">
        <v>37</v>
      </c>
      <c r="G74" s="134" t="s">
        <v>1988</v>
      </c>
      <c r="H74" s="56" t="str">
        <f>Table1[[#This Row],[Tabela]]&amp;Table1[[#This Row],[Campo]]</f>
        <v>ENERGY_CERTIFICATE_EST_INPUTCAGLURB</v>
      </c>
      <c r="I74" s="2" t="s">
        <v>1846</v>
      </c>
      <c r="J74" s="42">
        <f>VLOOKUP(Table1[[#This Row],[Status]],Auxiliar!$B$16:$C$24,2,0)</f>
        <v>2</v>
      </c>
      <c r="K74" s="2" t="s">
        <v>1183</v>
      </c>
      <c r="L74" s="28" t="s">
        <v>1170</v>
      </c>
      <c r="M74" s="20" t="s">
        <v>1179</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7" t="str">
        <f>+VLOOKUP(CONCATENATE(Table1[[#This Row],[Tabela]],Table1[[#This Row],[Campo]]),'2. Status Detalhe Campos FY24'!A:J,9,FALSE)</f>
        <v>Fase I</v>
      </c>
      <c r="Y74" s="168"/>
    </row>
    <row r="75" spans="2:25" ht="17.899999999999999" customHeight="1">
      <c r="B75" s="2" t="s">
        <v>26</v>
      </c>
      <c r="C75" s="2" t="s">
        <v>34</v>
      </c>
      <c r="D75" s="2" t="s">
        <v>1182</v>
      </c>
      <c r="E75" s="2" t="s">
        <v>38</v>
      </c>
      <c r="F75" s="2" t="s">
        <v>37</v>
      </c>
      <c r="G75" s="134" t="s">
        <v>1989</v>
      </c>
      <c r="H75" s="56" t="str">
        <f>Table1[[#This Row],[Tabela]]&amp;Table1[[#This Row],[Campo]]</f>
        <v>ENERGY_CERTIFICATE_EST_INPUTRESTO_DIRECCION</v>
      </c>
      <c r="I75" s="2" t="s">
        <v>1846</v>
      </c>
      <c r="J75" s="42">
        <f>VLOOKUP(Table1[[#This Row],[Status]],Auxiliar!$B$16:$C$24,2,0)</f>
        <v>2</v>
      </c>
      <c r="K75" s="2" t="s">
        <v>1183</v>
      </c>
      <c r="L75" s="28" t="s">
        <v>1170</v>
      </c>
      <c r="M75" s="20" t="s">
        <v>1179</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7" t="str">
        <f>+VLOOKUP(CONCATENATE(Table1[[#This Row],[Tabela]],Table1[[#This Row],[Campo]]),'2. Status Detalhe Campos FY24'!A:J,9,FALSE)</f>
        <v>Fase I</v>
      </c>
      <c r="Y75" s="168"/>
    </row>
    <row r="76" spans="2:25" ht="17.899999999999999" customHeight="1">
      <c r="B76" s="2" t="s">
        <v>26</v>
      </c>
      <c r="C76" s="2" t="s">
        <v>34</v>
      </c>
      <c r="D76" s="2" t="s">
        <v>1182</v>
      </c>
      <c r="E76" s="2" t="s">
        <v>38</v>
      </c>
      <c r="F76" s="2" t="s">
        <v>37</v>
      </c>
      <c r="G76" s="134" t="s">
        <v>1990</v>
      </c>
      <c r="H76" s="56" t="str">
        <f>Table1[[#This Row],[Tabela]]&amp;Table1[[#This Row],[Campo]]</f>
        <v>ENERGY_CERTIFICATE_EST_INPUTLATITUDE</v>
      </c>
      <c r="I76" s="2" t="s">
        <v>1846</v>
      </c>
      <c r="J76" s="42">
        <f>VLOOKUP(Table1[[#This Row],[Status]],Auxiliar!$B$16:$C$24,2,0)</f>
        <v>2</v>
      </c>
      <c r="K76" s="2" t="s">
        <v>1183</v>
      </c>
      <c r="L76" s="28" t="s">
        <v>1170</v>
      </c>
      <c r="M76" s="20" t="s">
        <v>1179</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7" t="str">
        <f>+VLOOKUP(CONCATENATE(Table1[[#This Row],[Tabela]],Table1[[#This Row],[Campo]]),'2. Status Detalhe Campos FY24'!A:J,9,FALSE)</f>
        <v>Fase I</v>
      </c>
      <c r="Y76" s="168"/>
    </row>
    <row r="77" spans="2:25" ht="17.899999999999999" customHeight="1">
      <c r="B77" s="2" t="s">
        <v>26</v>
      </c>
      <c r="C77" s="2" t="s">
        <v>34</v>
      </c>
      <c r="D77" s="2" t="s">
        <v>1182</v>
      </c>
      <c r="E77" s="2" t="s">
        <v>38</v>
      </c>
      <c r="F77" s="2" t="s">
        <v>37</v>
      </c>
      <c r="G77" s="134" t="s">
        <v>1991</v>
      </c>
      <c r="H77" s="56" t="str">
        <f>Table1[[#This Row],[Tabela]]&amp;Table1[[#This Row],[Campo]]</f>
        <v>ENERGY_CERTIFICATE_EST_INPUTLONGITUDE</v>
      </c>
      <c r="I77" s="2" t="s">
        <v>1846</v>
      </c>
      <c r="J77" s="42">
        <f>VLOOKUP(Table1[[#This Row],[Status]],Auxiliar!$B$16:$C$24,2,0)</f>
        <v>2</v>
      </c>
      <c r="K77" s="2" t="s">
        <v>1183</v>
      </c>
      <c r="L77" s="28" t="s">
        <v>1170</v>
      </c>
      <c r="M77" s="20" t="s">
        <v>1179</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7" t="str">
        <f>+VLOOKUP(CONCATENATE(Table1[[#This Row],[Tabela]],Table1[[#This Row],[Campo]]),'2. Status Detalhe Campos FY24'!A:J,9,FALSE)</f>
        <v>Fase I</v>
      </c>
      <c r="Y77" s="168"/>
    </row>
    <row r="78" spans="2:25" ht="17.899999999999999" customHeight="1">
      <c r="B78" s="2" t="s">
        <v>26</v>
      </c>
      <c r="C78" s="2" t="s">
        <v>34</v>
      </c>
      <c r="D78" s="2" t="s">
        <v>1182</v>
      </c>
      <c r="E78" s="2" t="s">
        <v>38</v>
      </c>
      <c r="F78" s="2" t="s">
        <v>37</v>
      </c>
      <c r="G78" s="134" t="s">
        <v>1992</v>
      </c>
      <c r="H78" s="56" t="str">
        <f>Table1[[#This Row],[Tabela]]&amp;Table1[[#This Row],[Campo]]</f>
        <v>ENERGY_CERTIFICATE_EST_INPUTCODIGO_POSTAL</v>
      </c>
      <c r="I78" s="2" t="s">
        <v>1846</v>
      </c>
      <c r="J78" s="42">
        <f>VLOOKUP(Table1[[#This Row],[Status]],Auxiliar!$B$16:$C$24,2,0)</f>
        <v>2</v>
      </c>
      <c r="K78" s="2" t="s">
        <v>1183</v>
      </c>
      <c r="L78" s="28" t="s">
        <v>1170</v>
      </c>
      <c r="M78" s="20" t="s">
        <v>1179</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7" t="str">
        <f>+VLOOKUP(CONCATENATE(Table1[[#This Row],[Tabela]],Table1[[#This Row],[Campo]]),'2. Status Detalhe Campos FY24'!A:J,9,FALSE)</f>
        <v>Fase I</v>
      </c>
      <c r="Y78" s="168"/>
    </row>
    <row r="79" spans="2:25" ht="17.899999999999999" customHeight="1">
      <c r="B79" s="2" t="s">
        <v>26</v>
      </c>
      <c r="C79" s="2" t="s">
        <v>34</v>
      </c>
      <c r="D79" s="2" t="s">
        <v>1182</v>
      </c>
      <c r="E79" s="2" t="s">
        <v>38</v>
      </c>
      <c r="F79" s="2" t="s">
        <v>37</v>
      </c>
      <c r="G79" s="134" t="s">
        <v>1993</v>
      </c>
      <c r="H79" s="56" t="str">
        <f>Table1[[#This Row],[Tabela]]&amp;Table1[[#This Row],[Campo]]</f>
        <v>ENERGY_CERTIFICATE_EST_INPUTSUBCODIGO_POSTAL</v>
      </c>
      <c r="I79" s="2" t="s">
        <v>1846</v>
      </c>
      <c r="J79" s="42">
        <f>VLOOKUP(Table1[[#This Row],[Status]],Auxiliar!$B$16:$C$24,2,0)</f>
        <v>2</v>
      </c>
      <c r="K79" s="2" t="s">
        <v>1183</v>
      </c>
      <c r="L79" s="28" t="s">
        <v>1170</v>
      </c>
      <c r="M79" s="20" t="s">
        <v>1179</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7" t="str">
        <f>+VLOOKUP(CONCATENATE(Table1[[#This Row],[Tabela]],Table1[[#This Row],[Campo]]),'2. Status Detalhe Campos FY24'!A:J,9,FALSE)</f>
        <v>Fase I</v>
      </c>
      <c r="Y79" s="168"/>
    </row>
    <row r="80" spans="2:25" ht="17.899999999999999" customHeight="1">
      <c r="B80" s="2" t="s">
        <v>26</v>
      </c>
      <c r="C80" s="2" t="s">
        <v>34</v>
      </c>
      <c r="D80" s="2" t="s">
        <v>1182</v>
      </c>
      <c r="E80" s="2" t="s">
        <v>38</v>
      </c>
      <c r="F80" s="2" t="s">
        <v>37</v>
      </c>
      <c r="G80" s="134" t="s">
        <v>1994</v>
      </c>
      <c r="H80" s="56" t="str">
        <f>Table1[[#This Row],[Tabela]]&amp;Table1[[#This Row],[Campo]]</f>
        <v>ENERGY_CERTIFICATE_EST_INPUTASSUPERFICIE_UTIL</v>
      </c>
      <c r="I80" s="2" t="s">
        <v>1846</v>
      </c>
      <c r="J80" s="42">
        <f>VLOOKUP(Table1[[#This Row],[Status]],Auxiliar!$B$16:$C$24,2,0)</f>
        <v>2</v>
      </c>
      <c r="K80" s="2" t="s">
        <v>1183</v>
      </c>
      <c r="L80" s="28" t="s">
        <v>1170</v>
      </c>
      <c r="M80" s="20" t="s">
        <v>1179</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7" t="str">
        <f>+VLOOKUP(CONCATENATE(Table1[[#This Row],[Tabela]],Table1[[#This Row],[Campo]]),'2. Status Detalhe Campos FY24'!A:J,9,FALSE)</f>
        <v>Fase I</v>
      </c>
      <c r="Y80" s="168"/>
    </row>
    <row r="81" spans="2:25" ht="17.899999999999999" customHeight="1">
      <c r="B81" s="2" t="s">
        <v>26</v>
      </c>
      <c r="C81" s="2" t="s">
        <v>34</v>
      </c>
      <c r="D81" s="2" t="s">
        <v>1182</v>
      </c>
      <c r="E81" s="2" t="s">
        <v>38</v>
      </c>
      <c r="F81" s="2" t="s">
        <v>37</v>
      </c>
      <c r="G81" s="134" t="s">
        <v>1995</v>
      </c>
      <c r="H81" s="56" t="str">
        <f>Table1[[#This Row],[Tabela]]&amp;Table1[[#This Row],[Campo]]</f>
        <v>ENERGY_CERTIFICATE_EST_INPUTANIO_CONSTRUCCION</v>
      </c>
      <c r="I81" s="2" t="s">
        <v>1846</v>
      </c>
      <c r="J81" s="42">
        <f>VLOOKUP(Table1[[#This Row],[Status]],Auxiliar!$B$16:$C$24,2,0)</f>
        <v>2</v>
      </c>
      <c r="K81" s="2" t="s">
        <v>1183</v>
      </c>
      <c r="L81" s="28" t="s">
        <v>1170</v>
      </c>
      <c r="M81" s="20" t="s">
        <v>1179</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7" t="str">
        <f>+VLOOKUP(CONCATENATE(Table1[[#This Row],[Tabela]],Table1[[#This Row],[Campo]]),'2. Status Detalhe Campos FY24'!A:J,9,FALSE)</f>
        <v>Fase I</v>
      </c>
      <c r="Y81" s="168"/>
    </row>
    <row r="82" spans="2:25" ht="17.899999999999999" customHeight="1">
      <c r="B82" s="2" t="s">
        <v>26</v>
      </c>
      <c r="C82" s="2" t="s">
        <v>34</v>
      </c>
      <c r="D82" s="2" t="s">
        <v>1182</v>
      </c>
      <c r="E82" s="2" t="s">
        <v>38</v>
      </c>
      <c r="F82" s="2" t="s">
        <v>37</v>
      </c>
      <c r="G82" s="134" t="s">
        <v>1996</v>
      </c>
      <c r="H82" s="56" t="str">
        <f>Table1[[#This Row],[Tabela]]&amp;Table1[[#This Row],[Campo]]</f>
        <v>ENERGY_CERTIFICATE_EST_INPUTTIPO_INMUEBLE_HABITACAO</v>
      </c>
      <c r="I82" s="2" t="s">
        <v>1846</v>
      </c>
      <c r="J82" s="42">
        <f>VLOOKUP(Table1[[#This Row],[Status]],Auxiliar!$B$16:$C$24,2,0)</f>
        <v>2</v>
      </c>
      <c r="K82" s="2" t="s">
        <v>1183</v>
      </c>
      <c r="L82" s="28" t="s">
        <v>1170</v>
      </c>
      <c r="M82" s="20" t="s">
        <v>1179</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7" t="str">
        <f>+VLOOKUP(CONCATENATE(Table1[[#This Row],[Tabela]],Table1[[#This Row],[Campo]]),'2. Status Detalhe Campos FY24'!A:J,9,FALSE)</f>
        <v>Fase I</v>
      </c>
      <c r="Y82" s="168"/>
    </row>
    <row r="83" spans="2:25" ht="17.899999999999999" customHeight="1">
      <c r="B83" s="2" t="s">
        <v>26</v>
      </c>
      <c r="C83" s="2" t="s">
        <v>34</v>
      </c>
      <c r="D83" s="2" t="s">
        <v>1182</v>
      </c>
      <c r="E83" s="2" t="s">
        <v>38</v>
      </c>
      <c r="F83" s="2" t="s">
        <v>37</v>
      </c>
      <c r="G83" s="134" t="s">
        <v>1997</v>
      </c>
      <c r="H83" s="56" t="str">
        <f>Table1[[#This Row],[Tabela]]&amp;Table1[[#This Row],[Campo]]</f>
        <v>ENERGY_CERTIFICATE_EST_INPUTPISO_APARTAMENTO</v>
      </c>
      <c r="I83" s="2" t="s">
        <v>1846</v>
      </c>
      <c r="J83" s="42">
        <f>VLOOKUP(Table1[[#This Row],[Status]],Auxiliar!$B$16:$C$24,2,0)</f>
        <v>2</v>
      </c>
      <c r="K83" s="2" t="s">
        <v>1183</v>
      </c>
      <c r="L83" s="28" t="s">
        <v>1170</v>
      </c>
      <c r="M83" s="20" t="s">
        <v>1179</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7" t="str">
        <f>+VLOOKUP(CONCATENATE(Table1[[#This Row],[Tabela]],Table1[[#This Row],[Campo]]),'2. Status Detalhe Campos FY24'!A:J,9,FALSE)</f>
        <v>Fase I</v>
      </c>
      <c r="Y83" s="168"/>
    </row>
    <row r="84" spans="2:25" ht="17.899999999999999" customHeight="1">
      <c r="B84" s="2" t="s">
        <v>26</v>
      </c>
      <c r="C84" s="2" t="s">
        <v>34</v>
      </c>
      <c r="D84" s="2" t="s">
        <v>1182</v>
      </c>
      <c r="E84" s="2" t="s">
        <v>38</v>
      </c>
      <c r="F84" s="2" t="s">
        <v>37</v>
      </c>
      <c r="G84" s="134" t="s">
        <v>1998</v>
      </c>
      <c r="H84" s="56" t="str">
        <f>Table1[[#This Row],[Tabela]]&amp;Table1[[#This Row],[Campo]]</f>
        <v>ENERGY_CERTIFICATE_EST_INPUTCASA_UNIFAMILIAR</v>
      </c>
      <c r="I84" s="2" t="s">
        <v>1846</v>
      </c>
      <c r="J84" s="42">
        <f>VLOOKUP(Table1[[#This Row],[Status]],Auxiliar!$B$16:$C$24,2,0)</f>
        <v>2</v>
      </c>
      <c r="K84" s="2" t="s">
        <v>1183</v>
      </c>
      <c r="L84" s="28" t="s">
        <v>1170</v>
      </c>
      <c r="M84" s="20" t="s">
        <v>1179</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7" t="str">
        <f>+VLOOKUP(CONCATENATE(Table1[[#This Row],[Tabela]],Table1[[#This Row],[Campo]]),'2. Status Detalhe Campos FY24'!A:J,9,FALSE)</f>
        <v>Fase I</v>
      </c>
      <c r="Y84" s="168"/>
    </row>
    <row r="85" spans="2:25" ht="17.899999999999999" customHeight="1">
      <c r="B85" s="2" t="s">
        <v>26</v>
      </c>
      <c r="C85" s="2" t="s">
        <v>34</v>
      </c>
      <c r="D85" s="2" t="s">
        <v>1182</v>
      </c>
      <c r="E85" s="2" t="s">
        <v>38</v>
      </c>
      <c r="F85" s="2" t="s">
        <v>37</v>
      </c>
      <c r="G85" s="134" t="s">
        <v>1999</v>
      </c>
      <c r="H85" s="56" t="str">
        <f>Table1[[#This Row],[Tabela]]&amp;Table1[[#This Row],[Campo]]</f>
        <v>ENERGY_CERTIFICATE_EST_INPUTTIPO_INMUEBLE_COMERCIO_SERVICOS</v>
      </c>
      <c r="I85" s="2" t="s">
        <v>1846</v>
      </c>
      <c r="J85" s="42">
        <f>VLOOKUP(Table1[[#This Row],[Status]],Auxiliar!$B$16:$C$24,2,0)</f>
        <v>2</v>
      </c>
      <c r="K85" s="2" t="s">
        <v>1183</v>
      </c>
      <c r="L85" s="28" t="s">
        <v>1170</v>
      </c>
      <c r="M85" s="20" t="s">
        <v>1179</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7" t="str">
        <f>+VLOOKUP(CONCATENATE(Table1[[#This Row],[Tabela]],Table1[[#This Row],[Campo]]),'2. Status Detalhe Campos FY24'!A:J,9,FALSE)</f>
        <v>Fase I</v>
      </c>
      <c r="Y85" s="168"/>
    </row>
    <row r="86" spans="2:25" ht="17.899999999999999" customHeight="1">
      <c r="B86" s="2" t="s">
        <v>26</v>
      </c>
      <c r="C86" s="2" t="s">
        <v>34</v>
      </c>
      <c r="D86" s="2" t="s">
        <v>1182</v>
      </c>
      <c r="E86" s="2" t="s">
        <v>38</v>
      </c>
      <c r="F86" s="2" t="s">
        <v>37</v>
      </c>
      <c r="G86" s="134" t="s">
        <v>2000</v>
      </c>
      <c r="H86" s="56" t="str">
        <f>Table1[[#This Row],[Tabela]]&amp;Table1[[#This Row],[Campo]]</f>
        <v>ENERGY_CERTIFICATE_EST_INPUTNOME_CONSERVATORIA</v>
      </c>
      <c r="I86" s="2" t="s">
        <v>1846</v>
      </c>
      <c r="J86" s="42">
        <f>VLOOKUP(Table1[[#This Row],[Status]],Auxiliar!$B$16:$C$24,2,0)</f>
        <v>2</v>
      </c>
      <c r="K86" s="2" t="s">
        <v>1183</v>
      </c>
      <c r="L86" s="28" t="s">
        <v>1170</v>
      </c>
      <c r="M86" s="20" t="s">
        <v>1179</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7" t="str">
        <f>+VLOOKUP(CONCATENATE(Table1[[#This Row],[Tabela]],Table1[[#This Row],[Campo]]),'2. Status Detalhe Campos FY24'!A:J,9,FALSE)</f>
        <v>Fase I</v>
      </c>
      <c r="Y86" s="168"/>
    </row>
    <row r="87" spans="2:25" ht="17.899999999999999" customHeight="1">
      <c r="B87" s="2" t="s">
        <v>26</v>
      </c>
      <c r="C87" s="2" t="s">
        <v>34</v>
      </c>
      <c r="D87" s="2" t="s">
        <v>1182</v>
      </c>
      <c r="E87" s="2" t="s">
        <v>38</v>
      </c>
      <c r="F87" s="2" t="s">
        <v>37</v>
      </c>
      <c r="G87" s="134" t="s">
        <v>2001</v>
      </c>
      <c r="H87" s="56" t="str">
        <f>Table1[[#This Row],[Tabela]]&amp;Table1[[#This Row],[Campo]]</f>
        <v>ENERGY_CERTIFICATE_EST_INPUTCOD_CONSERVATORIA</v>
      </c>
      <c r="I87" s="2" t="s">
        <v>1846</v>
      </c>
      <c r="J87" s="42">
        <f>VLOOKUP(Table1[[#This Row],[Status]],Auxiliar!$B$16:$C$24,2,0)</f>
        <v>2</v>
      </c>
      <c r="K87" s="2" t="s">
        <v>1183</v>
      </c>
      <c r="L87" s="28" t="s">
        <v>1170</v>
      </c>
      <c r="M87" s="20" t="s">
        <v>1179</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7" t="str">
        <f>+VLOOKUP(CONCATENATE(Table1[[#This Row],[Tabela]],Table1[[#This Row],[Campo]]),'2. Status Detalhe Campos FY24'!A:J,9,FALSE)</f>
        <v>Fase I</v>
      </c>
      <c r="Y87" s="168"/>
    </row>
    <row r="88" spans="2:25" ht="17.899999999999999" customHeight="1">
      <c r="B88" s="2" t="s">
        <v>26</v>
      </c>
      <c r="C88" s="2" t="s">
        <v>34</v>
      </c>
      <c r="D88" s="2" t="s">
        <v>1182</v>
      </c>
      <c r="E88" s="2" t="s">
        <v>38</v>
      </c>
      <c r="F88" s="2" t="s">
        <v>37</v>
      </c>
      <c r="G88" s="134" t="s">
        <v>2002</v>
      </c>
      <c r="H88" s="56" t="str">
        <f>Table1[[#This Row],[Tabela]]&amp;Table1[[#This Row],[Campo]]</f>
        <v>ENERGY_CERTIFICATE_EST_INPUTREGISTRO_CONSERVATORIA</v>
      </c>
      <c r="I88" s="2" t="s">
        <v>1846</v>
      </c>
      <c r="J88" s="42">
        <f>VLOOKUP(Table1[[#This Row],[Status]],Auxiliar!$B$16:$C$24,2,0)</f>
        <v>2</v>
      </c>
      <c r="K88" s="2" t="s">
        <v>1183</v>
      </c>
      <c r="L88" s="28" t="s">
        <v>1170</v>
      </c>
      <c r="M88" s="20" t="s">
        <v>1179</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7" t="str">
        <f>+VLOOKUP(CONCATENATE(Table1[[#This Row],[Tabela]],Table1[[#This Row],[Campo]]),'2. Status Detalhe Campos FY24'!A:J,9,FALSE)</f>
        <v>Fase I</v>
      </c>
      <c r="Y88" s="168"/>
    </row>
    <row r="89" spans="2:25" ht="17.899999999999999" customHeight="1">
      <c r="B89" s="2" t="s">
        <v>26</v>
      </c>
      <c r="C89" s="2" t="s">
        <v>34</v>
      </c>
      <c r="D89" s="2" t="s">
        <v>1182</v>
      </c>
      <c r="E89" s="2" t="s">
        <v>38</v>
      </c>
      <c r="F89" s="2" t="s">
        <v>37</v>
      </c>
      <c r="G89" s="134" t="s">
        <v>2003</v>
      </c>
      <c r="H89" s="56" t="str">
        <f>Table1[[#This Row],[Tabela]]&amp;Table1[[#This Row],[Campo]]</f>
        <v>ENERGY_CERTIFICATE_EST_INPUTART_MATRICIAIS</v>
      </c>
      <c r="I89" s="2" t="s">
        <v>1846</v>
      </c>
      <c r="J89" s="42">
        <f>VLOOKUP(Table1[[#This Row],[Status]],Auxiliar!$B$16:$C$24,2,0)</f>
        <v>2</v>
      </c>
      <c r="K89" s="2" t="s">
        <v>1183</v>
      </c>
      <c r="L89" s="28" t="s">
        <v>1170</v>
      </c>
      <c r="M89" s="20" t="s">
        <v>1179</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7" t="str">
        <f>+VLOOKUP(CONCATENATE(Table1[[#This Row],[Tabela]],Table1[[#This Row],[Campo]]),'2. Status Detalhe Campos FY24'!A:J,9,FALSE)</f>
        <v>Fase I</v>
      </c>
      <c r="Y89" s="168"/>
    </row>
    <row r="90" spans="2:25" ht="17.899999999999999" customHeight="1">
      <c r="B90" s="2" t="s">
        <v>26</v>
      </c>
      <c r="C90" s="2" t="s">
        <v>34</v>
      </c>
      <c r="D90" s="2" t="s">
        <v>1182</v>
      </c>
      <c r="E90" s="2" t="s">
        <v>38</v>
      </c>
      <c r="F90" s="2" t="s">
        <v>37</v>
      </c>
      <c r="G90" s="134" t="s">
        <v>2004</v>
      </c>
      <c r="H90" s="56" t="str">
        <f>Table1[[#This Row],[Tabela]]&amp;Table1[[#This Row],[Campo]]</f>
        <v>ENERGY_CERTIFICATE_EST_INPUTFRACCAO_AUTONOMA</v>
      </c>
      <c r="I90" s="2" t="s">
        <v>1846</v>
      </c>
      <c r="J90" s="42">
        <f>VLOOKUP(Table1[[#This Row],[Status]],Auxiliar!$B$16:$C$24,2,0)</f>
        <v>2</v>
      </c>
      <c r="K90" s="2" t="s">
        <v>1183</v>
      </c>
      <c r="L90" s="28" t="s">
        <v>1170</v>
      </c>
      <c r="M90" s="20" t="s">
        <v>1179</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7" t="str">
        <f>+VLOOKUP(CONCATENATE(Table1[[#This Row],[Tabela]],Table1[[#This Row],[Campo]]),'2. Status Detalhe Campos FY24'!A:J,9,FALSE)</f>
        <v>Fase I</v>
      </c>
      <c r="Y90" s="168"/>
    </row>
    <row r="91" spans="2:25" ht="17.899999999999999" customHeight="1">
      <c r="B91" s="2" t="s">
        <v>26</v>
      </c>
      <c r="C91" s="2" t="s">
        <v>34</v>
      </c>
      <c r="D91" s="2" t="s">
        <v>1182</v>
      </c>
      <c r="E91" s="2" t="s">
        <v>38</v>
      </c>
      <c r="F91" s="2" t="s">
        <v>37</v>
      </c>
      <c r="G91" s="134" t="s">
        <v>2005</v>
      </c>
      <c r="H91" s="56" t="str">
        <f>Table1[[#This Row],[Tabela]]&amp;Table1[[#This Row],[Campo]]</f>
        <v>ENERGY_CERTIFICATE_EST_INPUTFINALIDADE_BEM</v>
      </c>
      <c r="I91" s="2" t="s">
        <v>1846</v>
      </c>
      <c r="J91" s="42">
        <f>VLOOKUP(Table1[[#This Row],[Status]],Auxiliar!$B$16:$C$24,2,0)</f>
        <v>2</v>
      </c>
      <c r="K91" s="2" t="s">
        <v>1183</v>
      </c>
      <c r="L91" s="28" t="s">
        <v>1170</v>
      </c>
      <c r="M91" s="20" t="s">
        <v>1179</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7" t="str">
        <f>+VLOOKUP(CONCATENATE(Table1[[#This Row],[Tabela]],Table1[[#This Row],[Campo]]),'2. Status Detalhe Campos FY24'!A:J,9,FALSE)</f>
        <v>Fase I</v>
      </c>
      <c r="Y91" s="168"/>
    </row>
    <row r="92" spans="2:25" ht="17.899999999999999" customHeight="1">
      <c r="B92" s="2" t="s">
        <v>26</v>
      </c>
      <c r="C92" s="2" t="s">
        <v>34</v>
      </c>
      <c r="D92" s="2" t="s">
        <v>1182</v>
      </c>
      <c r="E92" s="2" t="s">
        <v>38</v>
      </c>
      <c r="F92" s="2" t="s">
        <v>37</v>
      </c>
      <c r="G92" s="134" t="s">
        <v>2006</v>
      </c>
      <c r="H92" s="56" t="str">
        <f>Table1[[#This Row],[Tabela]]&amp;Table1[[#This Row],[Campo]]</f>
        <v>ENERGY_CERTIFICATE_EST_INPUTCLASS_GPT31</v>
      </c>
      <c r="I92" s="2" t="s">
        <v>1846</v>
      </c>
      <c r="J92" s="42">
        <f>VLOOKUP(Table1[[#This Row],[Status]],Auxiliar!$B$16:$C$24,2,0)</f>
        <v>2</v>
      </c>
      <c r="K92" s="2" t="s">
        <v>1183</v>
      </c>
      <c r="L92" s="28" t="s">
        <v>1170</v>
      </c>
      <c r="M92" s="20" t="s">
        <v>1179</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7" t="str">
        <f>+VLOOKUP(CONCATENATE(Table1[[#This Row],[Tabela]],Table1[[#This Row],[Campo]]),'2. Status Detalhe Campos FY24'!A:J,9,FALSE)</f>
        <v>Fase I</v>
      </c>
      <c r="Y92" s="168"/>
    </row>
    <row r="93" spans="2:25" ht="17.899999999999999" customHeight="1">
      <c r="B93" s="2" t="s">
        <v>26</v>
      </c>
      <c r="C93" s="2" t="s">
        <v>34</v>
      </c>
      <c r="D93" s="2" t="s">
        <v>1182</v>
      </c>
      <c r="E93" s="2" t="s">
        <v>38</v>
      </c>
      <c r="F93" s="2" t="s">
        <v>37</v>
      </c>
      <c r="G93" s="134" t="s">
        <v>2007</v>
      </c>
      <c r="H93" s="56" t="str">
        <f>Table1[[#This Row],[Tabela]]&amp;Table1[[#This Row],[Campo]]</f>
        <v>ENERGY_CERTIFICATE_EST_INPUTCLASS_STCLIM</v>
      </c>
      <c r="I93" s="2" t="s">
        <v>1846</v>
      </c>
      <c r="J93" s="42">
        <f>VLOOKUP(Table1[[#This Row],[Status]],Auxiliar!$B$16:$C$24,2,0)</f>
        <v>2</v>
      </c>
      <c r="K93" s="2" t="s">
        <v>1183</v>
      </c>
      <c r="L93" s="28" t="s">
        <v>1170</v>
      </c>
      <c r="M93" s="20" t="s">
        <v>1179</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7" t="str">
        <f>+VLOOKUP(CONCATENATE(Table1[[#This Row],[Tabela]],Table1[[#This Row],[Campo]]),'2. Status Detalhe Campos FY24'!A:J,9,FALSE)</f>
        <v>Fase I</v>
      </c>
      <c r="Y93" s="168"/>
    </row>
    <row r="94" spans="2:25" ht="17.899999999999999" customHeight="1">
      <c r="B94" s="2" t="s">
        <v>26</v>
      </c>
      <c r="C94" s="2" t="s">
        <v>34</v>
      </c>
      <c r="D94" s="2" t="s">
        <v>1182</v>
      </c>
      <c r="E94" s="2" t="s">
        <v>38</v>
      </c>
      <c r="F94" s="2" t="s">
        <v>37</v>
      </c>
      <c r="G94" s="134" t="s">
        <v>2008</v>
      </c>
      <c r="H94" s="56" t="str">
        <f>Table1[[#This Row],[Tabela]]&amp;Table1[[#This Row],[Campo]]</f>
        <v>ENERGY_CERTIFICATE_EST_INPUTCONF_STCLIM</v>
      </c>
      <c r="I94" s="2" t="s">
        <v>1846</v>
      </c>
      <c r="J94" s="42">
        <f>VLOOKUP(Table1[[#This Row],[Status]],Auxiliar!$B$16:$C$24,2,0)</f>
        <v>2</v>
      </c>
      <c r="K94" s="2" t="s">
        <v>1183</v>
      </c>
      <c r="L94" s="28" t="s">
        <v>1170</v>
      </c>
      <c r="M94" s="20" t="s">
        <v>1179</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7" t="str">
        <f>+VLOOKUP(CONCATENATE(Table1[[#This Row],[Tabela]],Table1[[#This Row],[Campo]]),'2. Status Detalhe Campos FY24'!A:J,9,FALSE)</f>
        <v>Fase I</v>
      </c>
      <c r="Y94" s="168"/>
    </row>
    <row r="95" spans="2:25" ht="17.899999999999999" customHeight="1">
      <c r="B95" s="2" t="s">
        <v>26</v>
      </c>
      <c r="C95" s="2" t="s">
        <v>34</v>
      </c>
      <c r="D95" s="2" t="s">
        <v>1182</v>
      </c>
      <c r="E95" s="2" t="s">
        <v>38</v>
      </c>
      <c r="F95" s="2" t="s">
        <v>37</v>
      </c>
      <c r="G95" s="134" t="s">
        <v>2009</v>
      </c>
      <c r="H95" s="56" t="str">
        <f>Table1[[#This Row],[Tabela]]&amp;Table1[[#This Row],[Campo]]</f>
        <v>ENERGY_CERTIFICATE_EST_INPUTCLASSE_ENERGETICA</v>
      </c>
      <c r="I95" s="2" t="s">
        <v>1846</v>
      </c>
      <c r="J95" s="42">
        <f>VLOOKUP(Table1[[#This Row],[Status]],Auxiliar!$B$16:$C$24,2,0)</f>
        <v>2</v>
      </c>
      <c r="K95" s="2" t="s">
        <v>1183</v>
      </c>
      <c r="L95" s="28" t="s">
        <v>1170</v>
      </c>
      <c r="M95" s="20" t="s">
        <v>1179</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7" t="str">
        <f>+VLOOKUP(CONCATENATE(Table1[[#This Row],[Tabela]],Table1[[#This Row],[Campo]]),'2. Status Detalhe Campos FY24'!A:J,9,FALSE)</f>
        <v>Fase I</v>
      </c>
      <c r="Y95" s="168"/>
    </row>
    <row r="96" spans="2:25" ht="17.899999999999999" customHeight="1">
      <c r="B96" s="2" t="s">
        <v>26</v>
      </c>
      <c r="C96" s="2" t="s">
        <v>34</v>
      </c>
      <c r="D96" s="2" t="s">
        <v>1182</v>
      </c>
      <c r="E96" s="2" t="s">
        <v>38</v>
      </c>
      <c r="F96" s="2" t="s">
        <v>37</v>
      </c>
      <c r="G96" s="134" t="s">
        <v>2010</v>
      </c>
      <c r="H96" s="56" t="str">
        <f>Table1[[#This Row],[Tabela]]&amp;Table1[[#This Row],[Campo]]</f>
        <v>ENERGY_CERTIFICATE_EST_INPUTFIABILIDAD</v>
      </c>
      <c r="I96" s="2" t="s">
        <v>1846</v>
      </c>
      <c r="J96" s="42">
        <f>VLOOKUP(Table1[[#This Row],[Status]],Auxiliar!$B$16:$C$24,2,0)</f>
        <v>2</v>
      </c>
      <c r="K96" s="2" t="s">
        <v>1183</v>
      </c>
      <c r="L96" s="28" t="s">
        <v>1170</v>
      </c>
      <c r="M96" s="20" t="s">
        <v>1179</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7" t="str">
        <f>+VLOOKUP(CONCATENATE(Table1[[#This Row],[Tabela]],Table1[[#This Row],[Campo]]),'2. Status Detalhe Campos FY24'!A:J,9,FALSE)</f>
        <v>Fase I</v>
      </c>
      <c r="Y96" s="168"/>
    </row>
    <row r="97" spans="2:25" ht="17.899999999999999" customHeight="1">
      <c r="B97" s="2" t="s">
        <v>26</v>
      </c>
      <c r="C97" s="2" t="s">
        <v>34</v>
      </c>
      <c r="D97" s="2" t="s">
        <v>1182</v>
      </c>
      <c r="E97" s="2" t="s">
        <v>38</v>
      </c>
      <c r="F97" s="2" t="s">
        <v>37</v>
      </c>
      <c r="G97" s="134" t="s">
        <v>2011</v>
      </c>
      <c r="H97" s="56" t="str">
        <f>Table1[[#This Row],[Tabela]]&amp;Table1[[#This Row],[Campo]]</f>
        <v>ENERGY_CERTIFICATE_EST_INPUTEMISSIONES</v>
      </c>
      <c r="I97" s="2" t="s">
        <v>1846</v>
      </c>
      <c r="J97" s="42">
        <f>VLOOKUP(Table1[[#This Row],[Status]],Auxiliar!$B$16:$C$24,2,0)</f>
        <v>2</v>
      </c>
      <c r="K97" s="2" t="s">
        <v>1183</v>
      </c>
      <c r="L97" s="28" t="s">
        <v>1170</v>
      </c>
      <c r="M97" s="20" t="s">
        <v>1179</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7" t="str">
        <f>+VLOOKUP(CONCATENATE(Table1[[#This Row],[Tabela]],Table1[[#This Row],[Campo]]),'2. Status Detalhe Campos FY24'!A:J,9,FALSE)</f>
        <v>Fase I</v>
      </c>
      <c r="Y97" s="168"/>
    </row>
    <row r="98" spans="2:25" ht="17.899999999999999" customHeight="1">
      <c r="B98" s="2" t="s">
        <v>26</v>
      </c>
      <c r="C98" s="2" t="s">
        <v>34</v>
      </c>
      <c r="D98" s="2" t="s">
        <v>1182</v>
      </c>
      <c r="E98" s="2" t="s">
        <v>38</v>
      </c>
      <c r="F98" s="2" t="s">
        <v>37</v>
      </c>
      <c r="G98" s="134" t="s">
        <v>2012</v>
      </c>
      <c r="H98" s="56" t="str">
        <f>Table1[[#This Row],[Tabela]]&amp;Table1[[#This Row],[Campo]]</f>
        <v>ENERGY_CERTIFICATE_EST_INPUTCONSUMOS</v>
      </c>
      <c r="I98" s="2" t="s">
        <v>1846</v>
      </c>
      <c r="J98" s="42">
        <f>VLOOKUP(Table1[[#This Row],[Status]],Auxiliar!$B$16:$C$24,2,0)</f>
        <v>2</v>
      </c>
      <c r="K98" s="2" t="s">
        <v>1183</v>
      </c>
      <c r="L98" s="28" t="s">
        <v>1170</v>
      </c>
      <c r="M98" s="20" t="s">
        <v>1179</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7" t="str">
        <f>+VLOOKUP(CONCATENATE(Table1[[#This Row],[Tabela]],Table1[[#This Row],[Campo]]),'2. Status Detalhe Campos FY24'!A:J,9,FALSE)</f>
        <v>Fase I</v>
      </c>
      <c r="Y98" s="168"/>
    </row>
    <row r="99" spans="2:25" ht="17.899999999999999" customHeight="1">
      <c r="B99" s="2" t="s">
        <v>26</v>
      </c>
      <c r="C99" s="2" t="s">
        <v>34</v>
      </c>
      <c r="D99" s="2" t="s">
        <v>1182</v>
      </c>
      <c r="E99" s="2" t="s">
        <v>38</v>
      </c>
      <c r="F99" s="2" t="s">
        <v>37</v>
      </c>
      <c r="G99" s="134" t="s">
        <v>2013</v>
      </c>
      <c r="H99" s="56" t="str">
        <f>Table1[[#This Row],[Tabela]]&amp;Table1[[#This Row],[Campo]]</f>
        <v>ENERGY_CERTIFICATE_EST_INPUTDATA_ENVIO</v>
      </c>
      <c r="I99" s="2" t="s">
        <v>1846</v>
      </c>
      <c r="J99" s="42">
        <f>VLOOKUP(Table1[[#This Row],[Status]],Auxiliar!$B$16:$C$24,2,0)</f>
        <v>2</v>
      </c>
      <c r="K99" s="2" t="s">
        <v>1183</v>
      </c>
      <c r="L99" s="28" t="s">
        <v>1170</v>
      </c>
      <c r="M99" s="20" t="s">
        <v>1179</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7" t="str">
        <f>+VLOOKUP(CONCATENATE(Table1[[#This Row],[Tabela]],Table1[[#This Row],[Campo]]),'2. Status Detalhe Campos FY24'!A:J,9,FALSE)</f>
        <v>Fase I</v>
      </c>
      <c r="Y99" s="168"/>
    </row>
    <row r="100" spans="2:25" ht="87"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1169</v>
      </c>
      <c r="L100" s="28" t="s">
        <v>1170</v>
      </c>
      <c r="M100" s="20" t="s">
        <v>1171</v>
      </c>
      <c r="N100" s="47">
        <v>45505</v>
      </c>
      <c r="O100" s="20">
        <f>INDEX(Auxiliar!$D$5:$F$13,MATCH(Table1[[#This Row],[Tipologia_Testes]],Auxiliar!$B$5:$B$13,0),MATCH(Table1[[#This Row],[Complexidade]],Auxiliar!$D$4:$F$4,0))</f>
        <v>8</v>
      </c>
      <c r="P100" s="22" t="s">
        <v>1188</v>
      </c>
      <c r="Q100" s="2" t="s">
        <v>1189</v>
      </c>
      <c r="R100" s="151">
        <v>45261</v>
      </c>
      <c r="S100" s="151"/>
      <c r="T100" s="151"/>
      <c r="U100" s="151"/>
      <c r="V100" s="151"/>
      <c r="W100" s="2">
        <f>VLOOKUP(Table1[[#This Row],[Status]],Auxiliar!$B$16:$D$24,3,0)*Table1[[#This Row],[Estimação (horas)]]</f>
        <v>8</v>
      </c>
      <c r="X100" s="167">
        <f>+VLOOKUP(CONCATENATE(Table1[[#This Row],[Tabela]],Table1[[#This Row],[Campo]]),'2. Status Detalhe Campos FY24'!A:J,9,FALSE)</f>
        <v>0</v>
      </c>
      <c r="Y100" s="166"/>
    </row>
    <row r="101" spans="2:25" ht="52.4"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1172</v>
      </c>
      <c r="L101" s="28" t="s">
        <v>1190</v>
      </c>
      <c r="M101" s="20" t="s">
        <v>1180</v>
      </c>
      <c r="N101" s="47">
        <v>45505</v>
      </c>
      <c r="O101" s="20">
        <f>INDEX(Auxiliar!$D$5:$F$13,MATCH(Table1[[#This Row],[Tipologia_Testes]],Auxiliar!$B$5:$B$13,0),MATCH(Table1[[#This Row],[Complexidade]],Auxiliar!$D$4:$F$4,0))</f>
        <v>4</v>
      </c>
      <c r="P101" s="22" t="s">
        <v>1191</v>
      </c>
      <c r="Q101" s="2" t="s">
        <v>1189</v>
      </c>
      <c r="R101" s="151">
        <v>45425</v>
      </c>
      <c r="S101" s="151"/>
      <c r="T101" s="151"/>
      <c r="U101" s="151"/>
      <c r="V101" s="151"/>
      <c r="W101" s="2">
        <f>VLOOKUP(Table1[[#This Row],[Status]],Auxiliar!$B$16:$D$24,3,0)*Table1[[#This Row],[Estimação (horas)]]</f>
        <v>4</v>
      </c>
      <c r="X101" s="167">
        <f>+VLOOKUP(CONCATENATE(Table1[[#This Row],[Tabela]],Table1[[#This Row],[Campo]]),'2. Status Detalhe Campos FY24'!A:J,9,FALSE)</f>
        <v>0</v>
      </c>
      <c r="Y101" s="166"/>
    </row>
    <row r="102" spans="2:25" ht="17.899999999999999"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1172</v>
      </c>
      <c r="L102" s="28" t="s">
        <v>1170</v>
      </c>
      <c r="M102" s="20" t="s">
        <v>1180</v>
      </c>
      <c r="N102" s="47">
        <v>45505</v>
      </c>
      <c r="O102" s="20">
        <f>INDEX(Auxiliar!$D$5:$F$13,MATCH(Table1[[#This Row],[Tipologia_Testes]],Auxiliar!$B$5:$B$13,0),MATCH(Table1[[#This Row],[Complexidade]],Auxiliar!$D$4:$F$4,0))</f>
        <v>4</v>
      </c>
      <c r="P102" s="2"/>
      <c r="Q102" s="2" t="s">
        <v>1189</v>
      </c>
      <c r="R102" s="151">
        <v>45261</v>
      </c>
      <c r="S102" s="151"/>
      <c r="T102" s="151"/>
      <c r="U102" s="151"/>
      <c r="V102" s="151"/>
      <c r="W102" s="2">
        <f>VLOOKUP(Table1[[#This Row],[Status]],Auxiliar!$B$16:$D$24,3,0)*Table1[[#This Row],[Estimação (horas)]]</f>
        <v>4</v>
      </c>
      <c r="X102" s="167">
        <f>+VLOOKUP(CONCATENATE(Table1[[#This Row],[Tabela]],Table1[[#This Row],[Campo]]),'2. Status Detalhe Campos FY24'!A:J,9,FALSE)</f>
        <v>0</v>
      </c>
      <c r="Y102" s="166"/>
    </row>
    <row r="103" spans="2:25" ht="17.899999999999999"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1173</v>
      </c>
      <c r="L103" s="28" t="s">
        <v>1170</v>
      </c>
      <c r="M103" s="20" t="s">
        <v>1180</v>
      </c>
      <c r="N103" s="47">
        <v>45505</v>
      </c>
      <c r="O103" s="20">
        <f>INDEX(Auxiliar!$D$5:$F$13,MATCH(Table1[[#This Row],[Tipologia_Testes]],Auxiliar!$B$5:$B$13,0),MATCH(Table1[[#This Row],[Complexidade]],Auxiliar!$D$4:$F$4,0))</f>
        <v>4</v>
      </c>
      <c r="P103" s="2"/>
      <c r="Q103" s="2" t="s">
        <v>1189</v>
      </c>
      <c r="R103" s="151">
        <v>45261</v>
      </c>
      <c r="S103" s="151"/>
      <c r="T103" s="151"/>
      <c r="U103" s="151"/>
      <c r="V103" s="151"/>
      <c r="W103" s="2">
        <f>VLOOKUP(Table1[[#This Row],[Status]],Auxiliar!$B$16:$D$24,3,0)*Table1[[#This Row],[Estimação (horas)]]</f>
        <v>4</v>
      </c>
      <c r="X103" s="167">
        <f>+VLOOKUP(CONCATENATE(Table1[[#This Row],[Tabela]],Table1[[#This Row],[Campo]]),'2. Status Detalhe Campos FY24'!A:J,9,FALSE)</f>
        <v>0</v>
      </c>
      <c r="Y103" s="166"/>
    </row>
    <row r="104" spans="2:25" ht="17.899999999999999"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1175</v>
      </c>
      <c r="L104" s="28" t="s">
        <v>1170</v>
      </c>
      <c r="M104" s="20" t="s">
        <v>1180</v>
      </c>
      <c r="N104" s="47">
        <v>45505</v>
      </c>
      <c r="O104" s="20">
        <f>INDEX(Auxiliar!$D$5:$F$13,MATCH(Table1[[#This Row],[Tipologia_Testes]],Auxiliar!$B$5:$B$13,0),MATCH(Table1[[#This Row],[Complexidade]],Auxiliar!$D$4:$F$4,0))</f>
        <v>0.1</v>
      </c>
      <c r="P104" s="2"/>
      <c r="Q104" s="2" t="s">
        <v>1189</v>
      </c>
      <c r="R104" s="151">
        <v>45261</v>
      </c>
      <c r="S104" s="151"/>
      <c r="T104" s="151"/>
      <c r="U104" s="151"/>
      <c r="V104" s="151"/>
      <c r="W104" s="2">
        <f>VLOOKUP(Table1[[#This Row],[Status]],Auxiliar!$B$16:$D$24,3,0)*Table1[[#This Row],[Estimação (horas)]]</f>
        <v>0.1</v>
      </c>
      <c r="X104" s="167">
        <f>+VLOOKUP(CONCATENATE(Table1[[#This Row],[Tabela]],Table1[[#This Row],[Campo]]),'2. Status Detalhe Campos FY24'!A:J,9,FALSE)</f>
        <v>0</v>
      </c>
      <c r="Y104" s="166"/>
    </row>
    <row r="105" spans="2:25" ht="17.899999999999999"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1172</v>
      </c>
      <c r="L105" s="28" t="s">
        <v>1178</v>
      </c>
      <c r="M105" s="20" t="s">
        <v>1179</v>
      </c>
      <c r="N105" s="47">
        <v>45485</v>
      </c>
      <c r="O105" s="20">
        <f>INDEX(Auxiliar!$D$5:$F$13,MATCH(Table1[[#This Row],[Tipologia_Testes]],Auxiliar!$B$5:$B$13,0),MATCH(Table1[[#This Row],[Complexidade]],Auxiliar!$D$4:$F$4,0))</f>
        <v>2</v>
      </c>
      <c r="P105" s="2" t="s">
        <v>1192</v>
      </c>
      <c r="Q105" s="2" t="s">
        <v>1189</v>
      </c>
      <c r="R105" s="151">
        <v>45261</v>
      </c>
      <c r="S105" s="151"/>
      <c r="T105" s="151"/>
      <c r="U105" s="151"/>
      <c r="V105" s="151"/>
      <c r="W105" s="2">
        <f>VLOOKUP(Table1[[#This Row],[Status]],Auxiliar!$B$16:$D$24,3,0)*Table1[[#This Row],[Estimação (horas)]]</f>
        <v>2</v>
      </c>
      <c r="X105" s="167">
        <f>+VLOOKUP(CONCATENATE(Table1[[#This Row],[Tabela]],Table1[[#This Row],[Campo]]),'2. Status Detalhe Campos FY24'!A:J,9,FALSE)</f>
        <v>0</v>
      </c>
      <c r="Y105" s="166"/>
    </row>
    <row r="106" spans="2:25" ht="17.899999999999999"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1173</v>
      </c>
      <c r="L106" s="28" t="s">
        <v>1178</v>
      </c>
      <c r="M106" s="20" t="s">
        <v>1179</v>
      </c>
      <c r="N106" s="47">
        <v>45485</v>
      </c>
      <c r="O106" s="20">
        <f>INDEX(Auxiliar!$D$5:$F$13,MATCH(Table1[[#This Row],[Tipologia_Testes]],Auxiliar!$B$5:$B$13,0),MATCH(Table1[[#This Row],[Complexidade]],Auxiliar!$D$4:$F$4,0))</f>
        <v>2</v>
      </c>
      <c r="P106" s="2" t="s">
        <v>1192</v>
      </c>
      <c r="Q106" s="2" t="s">
        <v>1189</v>
      </c>
      <c r="R106" s="151">
        <v>45261</v>
      </c>
      <c r="S106" s="151"/>
      <c r="T106" s="151"/>
      <c r="U106" s="151"/>
      <c r="V106" s="151"/>
      <c r="W106" s="2">
        <f>VLOOKUP(Table1[[#This Row],[Status]],Auxiliar!$B$16:$D$24,3,0)*Table1[[#This Row],[Estimação (horas)]]</f>
        <v>2</v>
      </c>
      <c r="X106" s="167">
        <f>+VLOOKUP(CONCATENATE(Table1[[#This Row],[Tabela]],Table1[[#This Row],[Campo]]),'2. Status Detalhe Campos FY24'!A:J,9,FALSE)</f>
        <v>0</v>
      </c>
      <c r="Y106" s="166"/>
    </row>
    <row r="107" spans="2:25" ht="17.899999999999999"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1175</v>
      </c>
      <c r="L107" s="28" t="s">
        <v>1178</v>
      </c>
      <c r="M107" s="20" t="s">
        <v>1179</v>
      </c>
      <c r="N107" s="47">
        <v>45485</v>
      </c>
      <c r="O107" s="20">
        <f>INDEX(Auxiliar!$D$5:$F$13,MATCH(Table1[[#This Row],[Tipologia_Testes]],Auxiliar!$B$5:$B$13,0),MATCH(Table1[[#This Row],[Complexidade]],Auxiliar!$D$4:$F$4,0))</f>
        <v>0.1</v>
      </c>
      <c r="P107" s="2" t="s">
        <v>1192</v>
      </c>
      <c r="Q107" s="2" t="s">
        <v>1189</v>
      </c>
      <c r="R107" s="151">
        <v>45261</v>
      </c>
      <c r="S107" s="151"/>
      <c r="T107" s="151"/>
      <c r="U107" s="151"/>
      <c r="V107" s="151"/>
      <c r="W107" s="2">
        <f>VLOOKUP(Table1[[#This Row],[Status]],Auxiliar!$B$16:$D$24,3,0)*Table1[[#This Row],[Estimação (horas)]]</f>
        <v>0.1</v>
      </c>
      <c r="X107" s="167">
        <f>+VLOOKUP(CONCATENATE(Table1[[#This Row],[Tabela]],Table1[[#This Row],[Campo]]),'2. Status Detalhe Campos FY24'!A:J,9,FALSE)</f>
        <v>0</v>
      </c>
      <c r="Y107" s="166"/>
    </row>
    <row r="108" spans="2:25" ht="17.899999999999999"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1172</v>
      </c>
      <c r="L108" s="28" t="s">
        <v>1178</v>
      </c>
      <c r="M108" s="20" t="s">
        <v>1179</v>
      </c>
      <c r="N108" s="47">
        <v>45485</v>
      </c>
      <c r="O108" s="20">
        <f>INDEX(Auxiliar!$D$5:$F$13,MATCH(Table1[[#This Row],[Tipologia_Testes]],Auxiliar!$B$5:$B$13,0),MATCH(Table1[[#This Row],[Complexidade]],Auxiliar!$D$4:$F$4,0))</f>
        <v>2</v>
      </c>
      <c r="P108" s="2" t="s">
        <v>1192</v>
      </c>
      <c r="Q108" s="2" t="s">
        <v>1189</v>
      </c>
      <c r="R108" s="151">
        <v>45261</v>
      </c>
      <c r="S108" s="151"/>
      <c r="T108" s="151"/>
      <c r="U108" s="151"/>
      <c r="V108" s="151"/>
      <c r="W108" s="2">
        <f>VLOOKUP(Table1[[#This Row],[Status]],Auxiliar!$B$16:$D$24,3,0)*Table1[[#This Row],[Estimação (horas)]]</f>
        <v>2</v>
      </c>
      <c r="X108" s="167">
        <f>+VLOOKUP(CONCATENATE(Table1[[#This Row],[Tabela]],Table1[[#This Row],[Campo]]),'2. Status Detalhe Campos FY24'!A:J,9,FALSE)</f>
        <v>0</v>
      </c>
      <c r="Y108" s="166"/>
    </row>
    <row r="109" spans="2:25" ht="17.899999999999999"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1173</v>
      </c>
      <c r="L109" s="28" t="s">
        <v>1178</v>
      </c>
      <c r="M109" s="20" t="s">
        <v>1179</v>
      </c>
      <c r="N109" s="47">
        <v>45485</v>
      </c>
      <c r="O109" s="20">
        <f>INDEX(Auxiliar!$D$5:$F$13,MATCH(Table1[[#This Row],[Tipologia_Testes]],Auxiliar!$B$5:$B$13,0),MATCH(Table1[[#This Row],[Complexidade]],Auxiliar!$D$4:$F$4,0))</f>
        <v>2</v>
      </c>
      <c r="P109" s="2" t="s">
        <v>1192</v>
      </c>
      <c r="Q109" s="2" t="s">
        <v>1189</v>
      </c>
      <c r="R109" s="151">
        <v>45261</v>
      </c>
      <c r="S109" s="151"/>
      <c r="T109" s="151"/>
      <c r="U109" s="151"/>
      <c r="V109" s="151"/>
      <c r="W109" s="2">
        <f>VLOOKUP(Table1[[#This Row],[Status]],Auxiliar!$B$16:$D$24,3,0)*Table1[[#This Row],[Estimação (horas)]]</f>
        <v>2</v>
      </c>
      <c r="X109" s="167">
        <f>+VLOOKUP(CONCATENATE(Table1[[#This Row],[Tabela]],Table1[[#This Row],[Campo]]),'2. Status Detalhe Campos FY24'!A:J,9,FALSE)</f>
        <v>0</v>
      </c>
      <c r="Y109" s="168"/>
    </row>
    <row r="110" spans="2:25" ht="17.899999999999999"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1175</v>
      </c>
      <c r="L110" s="28" t="s">
        <v>1178</v>
      </c>
      <c r="M110" s="20" t="s">
        <v>1179</v>
      </c>
      <c r="N110" s="47">
        <v>45485</v>
      </c>
      <c r="O110" s="20">
        <f>INDEX(Auxiliar!$D$5:$F$13,MATCH(Table1[[#This Row],[Tipologia_Testes]],Auxiliar!$B$5:$B$13,0),MATCH(Table1[[#This Row],[Complexidade]],Auxiliar!$D$4:$F$4,0))</f>
        <v>0.1</v>
      </c>
      <c r="P110" s="2" t="s">
        <v>1192</v>
      </c>
      <c r="Q110" s="2" t="s">
        <v>1189</v>
      </c>
      <c r="R110" s="151">
        <v>45261</v>
      </c>
      <c r="S110" s="151"/>
      <c r="T110" s="151"/>
      <c r="U110" s="151"/>
      <c r="V110" s="151"/>
      <c r="W110" s="2">
        <f>VLOOKUP(Table1[[#This Row],[Status]],Auxiliar!$B$16:$D$24,3,0)*Table1[[#This Row],[Estimação (horas)]]</f>
        <v>0.1</v>
      </c>
      <c r="X110" s="167">
        <f>+VLOOKUP(CONCATENATE(Table1[[#This Row],[Tabela]],Table1[[#This Row],[Campo]]),'2. Status Detalhe Campos FY24'!A:J,9,FALSE)</f>
        <v>0</v>
      </c>
      <c r="Y110" s="166"/>
    </row>
    <row r="111" spans="2:25" ht="17.899999999999999"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1172</v>
      </c>
      <c r="L111" s="28" t="s">
        <v>1178</v>
      </c>
      <c r="M111" s="20" t="s">
        <v>1179</v>
      </c>
      <c r="N111" s="47">
        <v>45485</v>
      </c>
      <c r="O111" s="20">
        <f>INDEX(Auxiliar!$D$5:$F$13,MATCH(Table1[[#This Row],[Tipologia_Testes]],Auxiliar!$B$5:$B$13,0),MATCH(Table1[[#This Row],[Complexidade]],Auxiliar!$D$4:$F$4,0))</f>
        <v>2</v>
      </c>
      <c r="P111" s="2" t="s">
        <v>1192</v>
      </c>
      <c r="Q111" s="2" t="s">
        <v>1189</v>
      </c>
      <c r="R111" s="151">
        <v>45261</v>
      </c>
      <c r="S111" s="151"/>
      <c r="T111" s="151"/>
      <c r="U111" s="151"/>
      <c r="V111" s="151"/>
      <c r="W111" s="2">
        <f>VLOOKUP(Table1[[#This Row],[Status]],Auxiliar!$B$16:$D$24,3,0)*Table1[[#This Row],[Estimação (horas)]]</f>
        <v>2</v>
      </c>
      <c r="X111" s="167">
        <f>+VLOOKUP(CONCATENATE(Table1[[#This Row],[Tabela]],Table1[[#This Row],[Campo]]),'2. Status Detalhe Campos FY24'!A:J,9,FALSE)</f>
        <v>0</v>
      </c>
      <c r="Y111" s="166"/>
    </row>
    <row r="112" spans="2:25" ht="17.899999999999999"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1173</v>
      </c>
      <c r="L112" s="28" t="s">
        <v>1178</v>
      </c>
      <c r="M112" s="20" t="s">
        <v>1179</v>
      </c>
      <c r="N112" s="47">
        <v>45485</v>
      </c>
      <c r="O112" s="20">
        <f>INDEX(Auxiliar!$D$5:$F$13,MATCH(Table1[[#This Row],[Tipologia_Testes]],Auxiliar!$B$5:$B$13,0),MATCH(Table1[[#This Row],[Complexidade]],Auxiliar!$D$4:$F$4,0))</f>
        <v>2</v>
      </c>
      <c r="P112" s="2" t="s">
        <v>1192</v>
      </c>
      <c r="Q112" s="2" t="s">
        <v>1189</v>
      </c>
      <c r="R112" s="151">
        <v>45261</v>
      </c>
      <c r="S112" s="151"/>
      <c r="T112" s="151"/>
      <c r="U112" s="151"/>
      <c r="V112" s="151"/>
      <c r="W112" s="2">
        <f>VLOOKUP(Table1[[#This Row],[Status]],Auxiliar!$B$16:$D$24,3,0)*Table1[[#This Row],[Estimação (horas)]]</f>
        <v>2</v>
      </c>
      <c r="X112" s="167">
        <f>+VLOOKUP(CONCATENATE(Table1[[#This Row],[Tabela]],Table1[[#This Row],[Campo]]),'2. Status Detalhe Campos FY24'!A:J,9,FALSE)</f>
        <v>0</v>
      </c>
      <c r="Y112" s="166"/>
    </row>
    <row r="113" spans="2:25" ht="17.899999999999999"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1175</v>
      </c>
      <c r="L113" s="28" t="s">
        <v>1178</v>
      </c>
      <c r="M113" s="20" t="s">
        <v>1179</v>
      </c>
      <c r="N113" s="47">
        <v>45485</v>
      </c>
      <c r="O113" s="20">
        <f>INDEX(Auxiliar!$D$5:$F$13,MATCH(Table1[[#This Row],[Tipologia_Testes]],Auxiliar!$B$5:$B$13,0),MATCH(Table1[[#This Row],[Complexidade]],Auxiliar!$D$4:$F$4,0))</f>
        <v>0.1</v>
      </c>
      <c r="P113" s="2" t="s">
        <v>1192</v>
      </c>
      <c r="Q113" s="2" t="s">
        <v>1189</v>
      </c>
      <c r="R113" s="151">
        <v>45261</v>
      </c>
      <c r="S113" s="151"/>
      <c r="T113" s="151"/>
      <c r="U113" s="151"/>
      <c r="V113" s="151"/>
      <c r="W113" s="2">
        <f>VLOOKUP(Table1[[#This Row],[Status]],Auxiliar!$B$16:$D$24,3,0)*Table1[[#This Row],[Estimação (horas)]]</f>
        <v>0.1</v>
      </c>
      <c r="X113" s="167">
        <f>+VLOOKUP(CONCATENATE(Table1[[#This Row],[Tabela]],Table1[[#This Row],[Campo]]),'2. Status Detalhe Campos FY24'!A:J,9,FALSE)</f>
        <v>0</v>
      </c>
      <c r="Y113" s="166"/>
    </row>
    <row r="114" spans="2:25" ht="17.899999999999999"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1172</v>
      </c>
      <c r="L114" s="28" t="s">
        <v>1178</v>
      </c>
      <c r="M114" s="20" t="s">
        <v>1179</v>
      </c>
      <c r="N114" s="47">
        <v>45485</v>
      </c>
      <c r="O114" s="20">
        <f>INDEX(Auxiliar!$D$5:$F$13,MATCH(Table1[[#This Row],[Tipologia_Testes]],Auxiliar!$B$5:$B$13,0),MATCH(Table1[[#This Row],[Complexidade]],Auxiliar!$D$4:$F$4,0))</f>
        <v>2</v>
      </c>
      <c r="P114" s="2" t="s">
        <v>1192</v>
      </c>
      <c r="Q114" s="2" t="s">
        <v>1189</v>
      </c>
      <c r="R114" s="151">
        <v>45261</v>
      </c>
      <c r="S114" s="151"/>
      <c r="T114" s="151"/>
      <c r="U114" s="151"/>
      <c r="V114" s="151"/>
      <c r="W114" s="2">
        <f>VLOOKUP(Table1[[#This Row],[Status]],Auxiliar!$B$16:$D$24,3,0)*Table1[[#This Row],[Estimação (horas)]]</f>
        <v>2</v>
      </c>
      <c r="X114" s="167">
        <f>+VLOOKUP(CONCATENATE(Table1[[#This Row],[Tabela]],Table1[[#This Row],[Campo]]),'2. Status Detalhe Campos FY24'!A:J,9,FALSE)</f>
        <v>0</v>
      </c>
      <c r="Y114" s="166"/>
    </row>
    <row r="115" spans="2:25" ht="17.899999999999999"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1173</v>
      </c>
      <c r="L115" s="28" t="s">
        <v>1178</v>
      </c>
      <c r="M115" s="20" t="s">
        <v>1179</v>
      </c>
      <c r="N115" s="47">
        <v>45485</v>
      </c>
      <c r="O115" s="20">
        <f>INDEX(Auxiliar!$D$5:$F$13,MATCH(Table1[[#This Row],[Tipologia_Testes]],Auxiliar!$B$5:$B$13,0),MATCH(Table1[[#This Row],[Complexidade]],Auxiliar!$D$4:$F$4,0))</f>
        <v>2</v>
      </c>
      <c r="P115" s="2" t="s">
        <v>1192</v>
      </c>
      <c r="Q115" s="2" t="s">
        <v>1189</v>
      </c>
      <c r="R115" s="151">
        <v>45261</v>
      </c>
      <c r="S115" s="151"/>
      <c r="T115" s="151"/>
      <c r="U115" s="151"/>
      <c r="V115" s="151"/>
      <c r="W115" s="2">
        <f>VLOOKUP(Table1[[#This Row],[Status]],Auxiliar!$B$16:$D$24,3,0)*Table1[[#This Row],[Estimação (horas)]]</f>
        <v>2</v>
      </c>
      <c r="X115" s="167">
        <f>+VLOOKUP(CONCATENATE(Table1[[#This Row],[Tabela]],Table1[[#This Row],[Campo]]),'2. Status Detalhe Campos FY24'!A:J,9,FALSE)</f>
        <v>0</v>
      </c>
      <c r="Y115" s="166"/>
    </row>
    <row r="116" spans="2:25" ht="17.899999999999999"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1175</v>
      </c>
      <c r="L116" s="28" t="s">
        <v>1178</v>
      </c>
      <c r="M116" s="20" t="s">
        <v>1179</v>
      </c>
      <c r="N116" s="47">
        <v>45485</v>
      </c>
      <c r="O116" s="20">
        <f>INDEX(Auxiliar!$D$5:$F$13,MATCH(Table1[[#This Row],[Tipologia_Testes]],Auxiliar!$B$5:$B$13,0),MATCH(Table1[[#This Row],[Complexidade]],Auxiliar!$D$4:$F$4,0))</f>
        <v>0.1</v>
      </c>
      <c r="P116" s="2" t="s">
        <v>1192</v>
      </c>
      <c r="Q116" s="2" t="s">
        <v>1189</v>
      </c>
      <c r="R116" s="151">
        <v>45261</v>
      </c>
      <c r="S116" s="151"/>
      <c r="T116" s="151"/>
      <c r="U116" s="151"/>
      <c r="V116" s="151"/>
      <c r="W116" s="2">
        <f>VLOOKUP(Table1[[#This Row],[Status]],Auxiliar!$B$16:$D$24,3,0)*Table1[[#This Row],[Estimação (horas)]]</f>
        <v>0.1</v>
      </c>
      <c r="X116" s="167">
        <f>+VLOOKUP(CONCATENATE(Table1[[#This Row],[Tabela]],Table1[[#This Row],[Campo]]),'2. Status Detalhe Campos FY24'!A:J,9,FALSE)</f>
        <v>0</v>
      </c>
      <c r="Y116" s="166"/>
    </row>
    <row r="117" spans="2:25" ht="17.899999999999999"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1172</v>
      </c>
      <c r="L117" s="28" t="s">
        <v>1178</v>
      </c>
      <c r="M117" s="20" t="s">
        <v>1179</v>
      </c>
      <c r="N117" s="47">
        <v>45505</v>
      </c>
      <c r="O117" s="20">
        <f>INDEX(Auxiliar!$D$5:$F$13,MATCH(Table1[[#This Row],[Tipologia_Testes]],Auxiliar!$B$5:$B$13,0),MATCH(Table1[[#This Row],[Complexidade]],Auxiliar!$D$4:$F$4,0))</f>
        <v>2</v>
      </c>
      <c r="P117" s="2"/>
      <c r="Q117" s="2" t="s">
        <v>1189</v>
      </c>
      <c r="R117" s="151">
        <v>45261</v>
      </c>
      <c r="S117" s="151"/>
      <c r="T117" s="151"/>
      <c r="U117" s="151"/>
      <c r="V117" s="151"/>
      <c r="W117" s="2">
        <f>VLOOKUP(Table1[[#This Row],[Status]],Auxiliar!$B$16:$D$24,3,0)*Table1[[#This Row],[Estimação (horas)]]</f>
        <v>2</v>
      </c>
      <c r="X117" s="167">
        <f>+VLOOKUP(CONCATENATE(Table1[[#This Row],[Tabela]],Table1[[#This Row],[Campo]]),'2. Status Detalhe Campos FY24'!A:J,9,FALSE)</f>
        <v>0</v>
      </c>
      <c r="Y117" s="166"/>
    </row>
    <row r="118" spans="2:25" ht="17.899999999999999"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1173</v>
      </c>
      <c r="L118" s="28" t="s">
        <v>1178</v>
      </c>
      <c r="M118" s="20" t="s">
        <v>1179</v>
      </c>
      <c r="N118" s="47">
        <v>45505</v>
      </c>
      <c r="O118" s="20">
        <f>INDEX(Auxiliar!$D$5:$F$13,MATCH(Table1[[#This Row],[Tipologia_Testes]],Auxiliar!$B$5:$B$13,0),MATCH(Table1[[#This Row],[Complexidade]],Auxiliar!$D$4:$F$4,0))</f>
        <v>2</v>
      </c>
      <c r="P118" s="2"/>
      <c r="Q118" s="2" t="s">
        <v>1189</v>
      </c>
      <c r="R118" s="151">
        <v>45261</v>
      </c>
      <c r="S118" s="151"/>
      <c r="T118" s="151"/>
      <c r="U118" s="151"/>
      <c r="V118" s="151"/>
      <c r="W118" s="2">
        <f>VLOOKUP(Table1[[#This Row],[Status]],Auxiliar!$B$16:$D$24,3,0)*Table1[[#This Row],[Estimação (horas)]]</f>
        <v>2</v>
      </c>
      <c r="X118" s="167">
        <f>+VLOOKUP(CONCATENATE(Table1[[#This Row],[Tabela]],Table1[[#This Row],[Campo]]),'2. Status Detalhe Campos FY24'!A:J,9,FALSE)</f>
        <v>0</v>
      </c>
      <c r="Y118" s="166"/>
    </row>
    <row r="119" spans="2:25" ht="17.899999999999999"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1175</v>
      </c>
      <c r="L119" s="28" t="s">
        <v>1178</v>
      </c>
      <c r="M119" s="20" t="s">
        <v>1179</v>
      </c>
      <c r="N119" s="47">
        <v>45505</v>
      </c>
      <c r="O119" s="20">
        <f>INDEX(Auxiliar!$D$5:$F$13,MATCH(Table1[[#This Row],[Tipologia_Testes]],Auxiliar!$B$5:$B$13,0),MATCH(Table1[[#This Row],[Complexidade]],Auxiliar!$D$4:$F$4,0))</f>
        <v>0.1</v>
      </c>
      <c r="P119" s="2"/>
      <c r="Q119" s="2" t="s">
        <v>1189</v>
      </c>
      <c r="R119" s="151">
        <v>45261</v>
      </c>
      <c r="S119" s="151"/>
      <c r="T119" s="151"/>
      <c r="U119" s="151"/>
      <c r="V119" s="151"/>
      <c r="W119" s="2">
        <f>VLOOKUP(Table1[[#This Row],[Status]],Auxiliar!$B$16:$D$24,3,0)*Table1[[#This Row],[Estimação (horas)]]</f>
        <v>0.1</v>
      </c>
      <c r="X119" s="167">
        <f>+VLOOKUP(CONCATENATE(Table1[[#This Row],[Tabela]],Table1[[#This Row],[Campo]]),'2. Status Detalhe Campos FY24'!A:J,9,FALSE)</f>
        <v>0</v>
      </c>
      <c r="Y119" s="166"/>
    </row>
    <row r="120" spans="2:25" ht="17.899999999999999"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1172</v>
      </c>
      <c r="L120" s="28" t="s">
        <v>1178</v>
      </c>
      <c r="M120" s="20" t="s">
        <v>1179</v>
      </c>
      <c r="N120" s="47">
        <v>45485</v>
      </c>
      <c r="O120" s="20">
        <f>INDEX(Auxiliar!$D$5:$F$13,MATCH(Table1[[#This Row],[Tipologia_Testes]],Auxiliar!$B$5:$B$13,0),MATCH(Table1[[#This Row],[Complexidade]],Auxiliar!$D$4:$F$4,0))</f>
        <v>2</v>
      </c>
      <c r="P120" s="2"/>
      <c r="Q120" s="2" t="s">
        <v>1189</v>
      </c>
      <c r="R120" s="151">
        <v>45261</v>
      </c>
      <c r="S120" s="151"/>
      <c r="T120" s="151"/>
      <c r="U120" s="151"/>
      <c r="V120" s="151"/>
      <c r="W120" s="2">
        <f>VLOOKUP(Table1[[#This Row],[Status]],Auxiliar!$B$16:$D$24,3,0)*Table1[[#This Row],[Estimação (horas)]]</f>
        <v>2</v>
      </c>
      <c r="X120" s="167">
        <f>+VLOOKUP(CONCATENATE(Table1[[#This Row],[Tabela]],Table1[[#This Row],[Campo]]),'2. Status Detalhe Campos FY24'!A:J,9,FALSE)</f>
        <v>0</v>
      </c>
    </row>
    <row r="121" spans="2:25" ht="17.899999999999999"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1173</v>
      </c>
      <c r="L121" s="28" t="s">
        <v>1178</v>
      </c>
      <c r="M121" s="20" t="s">
        <v>1179</v>
      </c>
      <c r="N121" s="47">
        <v>45485</v>
      </c>
      <c r="O121" s="20">
        <f>INDEX(Auxiliar!$D$5:$F$13,MATCH(Table1[[#This Row],[Tipologia_Testes]],Auxiliar!$B$5:$B$13,0),MATCH(Table1[[#This Row],[Complexidade]],Auxiliar!$D$4:$F$4,0))</f>
        <v>2</v>
      </c>
      <c r="P121" s="2"/>
      <c r="Q121" s="2" t="s">
        <v>1189</v>
      </c>
      <c r="R121" s="151">
        <v>45261</v>
      </c>
      <c r="S121" s="151"/>
      <c r="T121" s="151"/>
      <c r="U121" s="151"/>
      <c r="V121" s="151"/>
      <c r="W121" s="2">
        <f>VLOOKUP(Table1[[#This Row],[Status]],Auxiliar!$B$16:$D$24,3,0)*Table1[[#This Row],[Estimação (horas)]]</f>
        <v>2</v>
      </c>
      <c r="X121" s="167">
        <f>+VLOOKUP(CONCATENATE(Table1[[#This Row],[Tabela]],Table1[[#This Row],[Campo]]),'2. Status Detalhe Campos FY24'!A:J,9,FALSE)</f>
        <v>0</v>
      </c>
    </row>
    <row r="122" spans="2:25" ht="17.899999999999999"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1175</v>
      </c>
      <c r="L122" s="28" t="s">
        <v>1178</v>
      </c>
      <c r="M122" s="20" t="s">
        <v>1179</v>
      </c>
      <c r="N122" s="47">
        <v>45485</v>
      </c>
      <c r="O122" s="20">
        <f>INDEX(Auxiliar!$D$5:$F$13,MATCH(Table1[[#This Row],[Tipologia_Testes]],Auxiliar!$B$5:$B$13,0),MATCH(Table1[[#This Row],[Complexidade]],Auxiliar!$D$4:$F$4,0))</f>
        <v>0.1</v>
      </c>
      <c r="P122" s="2"/>
      <c r="Q122" s="2" t="s">
        <v>1189</v>
      </c>
      <c r="R122" s="151">
        <v>45261</v>
      </c>
      <c r="S122" s="151"/>
      <c r="T122" s="151"/>
      <c r="U122" s="151"/>
      <c r="V122" s="151"/>
      <c r="W122" s="2">
        <f>VLOOKUP(Table1[[#This Row],[Status]],Auxiliar!$B$16:$D$24,3,0)*Table1[[#This Row],[Estimação (horas)]]</f>
        <v>0.1</v>
      </c>
      <c r="X122" s="167">
        <f>+VLOOKUP(CONCATENATE(Table1[[#This Row],[Tabela]],Table1[[#This Row],[Campo]]),'2. Status Detalhe Campos FY24'!A:J,9,FALSE)</f>
        <v>0</v>
      </c>
    </row>
    <row r="123" spans="2:25" ht="35.15"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1172</v>
      </c>
      <c r="L123" s="28" t="s">
        <v>1190</v>
      </c>
      <c r="M123" s="20" t="s">
        <v>1180</v>
      </c>
      <c r="N123" s="47">
        <v>45485</v>
      </c>
      <c r="O123" s="20">
        <f>INDEX(Auxiliar!$D$5:$F$13,MATCH(Table1[[#This Row],[Tipologia_Testes]],Auxiliar!$B$5:$B$13,0),MATCH(Table1[[#This Row],[Complexidade]],Auxiliar!$D$4:$F$4,0))</f>
        <v>4</v>
      </c>
      <c r="P123" s="22" t="s">
        <v>1193</v>
      </c>
      <c r="Q123" s="2" t="s">
        <v>1189</v>
      </c>
      <c r="R123" s="151">
        <v>45425</v>
      </c>
      <c r="S123" s="151"/>
      <c r="T123" s="151"/>
      <c r="U123" s="151"/>
      <c r="V123" s="151"/>
      <c r="W123" s="2">
        <f>VLOOKUP(Table1[[#This Row],[Status]],Auxiliar!$B$16:$D$24,3,0)*Table1[[#This Row],[Estimação (horas)]]</f>
        <v>0</v>
      </c>
      <c r="X123" s="167">
        <f>+VLOOKUP(CONCATENATE(Table1[[#This Row],[Tabela]],Table1[[#This Row],[Campo]]),'2. Status Detalhe Campos FY24'!A:J,9,FALSE)</f>
        <v>0</v>
      </c>
    </row>
    <row r="124" spans="2:25" ht="17.899999999999999"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1172</v>
      </c>
      <c r="L124" s="28" t="s">
        <v>1178</v>
      </c>
      <c r="M124" s="20" t="s">
        <v>1179</v>
      </c>
      <c r="N124" s="47">
        <v>45505</v>
      </c>
      <c r="O124" s="20">
        <f>INDEX(Auxiliar!$D$5:$F$13,MATCH(Table1[[#This Row],[Tipologia_Testes]],Auxiliar!$B$5:$B$13,0),MATCH(Table1[[#This Row],[Complexidade]],Auxiliar!$D$4:$F$4,0))</f>
        <v>2</v>
      </c>
      <c r="P124" s="2"/>
      <c r="Q124" s="2" t="s">
        <v>1189</v>
      </c>
      <c r="R124" s="151">
        <v>45261</v>
      </c>
      <c r="S124" s="151"/>
      <c r="T124" s="151"/>
      <c r="U124" s="151"/>
      <c r="V124" s="151"/>
      <c r="W124" s="2">
        <f>VLOOKUP(Table1[[#This Row],[Status]],Auxiliar!$B$16:$D$24,3,0)*Table1[[#This Row],[Estimação (horas)]]</f>
        <v>2</v>
      </c>
      <c r="X124" s="167">
        <f>+VLOOKUP(CONCATENATE(Table1[[#This Row],[Tabela]],Table1[[#This Row],[Campo]]),'2. Status Detalhe Campos FY24'!A:J,9,FALSE)</f>
        <v>0</v>
      </c>
    </row>
    <row r="125" spans="2:25" ht="17.899999999999999"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1173</v>
      </c>
      <c r="L125" s="28" t="s">
        <v>1178</v>
      </c>
      <c r="M125" s="20" t="s">
        <v>1179</v>
      </c>
      <c r="N125" s="47">
        <v>45505</v>
      </c>
      <c r="O125" s="20">
        <f>INDEX(Auxiliar!$D$5:$F$13,MATCH(Table1[[#This Row],[Tipologia_Testes]],Auxiliar!$B$5:$B$13,0),MATCH(Table1[[#This Row],[Complexidade]],Auxiliar!$D$4:$F$4,0))</f>
        <v>2</v>
      </c>
      <c r="P125" s="2"/>
      <c r="Q125" s="2" t="s">
        <v>1189</v>
      </c>
      <c r="R125" s="151">
        <v>45261</v>
      </c>
      <c r="S125" s="151"/>
      <c r="T125" s="151"/>
      <c r="U125" s="151"/>
      <c r="V125" s="151"/>
      <c r="W125" s="2">
        <f>VLOOKUP(Table1[[#This Row],[Status]],Auxiliar!$B$16:$D$24,3,0)*Table1[[#This Row],[Estimação (horas)]]</f>
        <v>2</v>
      </c>
      <c r="X125" s="167">
        <f>+VLOOKUP(CONCATENATE(Table1[[#This Row],[Tabela]],Table1[[#This Row],[Campo]]),'2. Status Detalhe Campos FY24'!A:J,9,FALSE)</f>
        <v>0</v>
      </c>
    </row>
    <row r="126" spans="2:25" ht="17.899999999999999"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1175</v>
      </c>
      <c r="L126" s="28" t="s">
        <v>1178</v>
      </c>
      <c r="M126" s="20" t="s">
        <v>1179</v>
      </c>
      <c r="N126" s="47">
        <v>45505</v>
      </c>
      <c r="O126" s="20">
        <f>INDEX(Auxiliar!$D$5:$F$13,MATCH(Table1[[#This Row],[Tipologia_Testes]],Auxiliar!$B$5:$B$13,0),MATCH(Table1[[#This Row],[Complexidade]],Auxiliar!$D$4:$F$4,0))</f>
        <v>0.1</v>
      </c>
      <c r="P126" s="2"/>
      <c r="Q126" s="2" t="s">
        <v>1189</v>
      </c>
      <c r="R126" s="151">
        <v>45261</v>
      </c>
      <c r="S126" s="151"/>
      <c r="T126" s="151"/>
      <c r="U126" s="151"/>
      <c r="V126" s="151"/>
      <c r="W126" s="2">
        <f>VLOOKUP(Table1[[#This Row],[Status]],Auxiliar!$B$16:$D$24,3,0)*Table1[[#This Row],[Estimação (horas)]]</f>
        <v>0.1</v>
      </c>
      <c r="X126" s="167">
        <f>+VLOOKUP(CONCATENATE(Table1[[#This Row],[Tabela]],Table1[[#This Row],[Campo]]),'2. Status Detalhe Campos FY24'!A:J,9,FALSE)</f>
        <v>0</v>
      </c>
    </row>
    <row r="127" spans="2:25" ht="17.899999999999999"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1172</v>
      </c>
      <c r="L127" s="28" t="s">
        <v>1178</v>
      </c>
      <c r="M127" s="20" t="s">
        <v>1179</v>
      </c>
      <c r="N127" s="47">
        <v>45505</v>
      </c>
      <c r="O127" s="20">
        <f>INDEX(Auxiliar!$D$5:$F$13,MATCH(Table1[[#This Row],[Tipologia_Testes]],Auxiliar!$B$5:$B$13,0),MATCH(Table1[[#This Row],[Complexidade]],Auxiliar!$D$4:$F$4,0))</f>
        <v>2</v>
      </c>
      <c r="P127" s="2"/>
      <c r="Q127" s="2" t="s">
        <v>1189</v>
      </c>
      <c r="R127" s="151">
        <v>45261</v>
      </c>
      <c r="S127" s="151"/>
      <c r="T127" s="151"/>
      <c r="U127" s="151"/>
      <c r="V127" s="151"/>
      <c r="W127" s="2">
        <f>VLOOKUP(Table1[[#This Row],[Status]],Auxiliar!$B$16:$D$24,3,0)*Table1[[#This Row],[Estimação (horas)]]</f>
        <v>2</v>
      </c>
      <c r="X127" s="167">
        <f>+VLOOKUP(CONCATENATE(Table1[[#This Row],[Tabela]],Table1[[#This Row],[Campo]]),'2. Status Detalhe Campos FY24'!A:J,9,FALSE)</f>
        <v>0</v>
      </c>
    </row>
    <row r="128" spans="2:25" ht="17.899999999999999"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1173</v>
      </c>
      <c r="L128" s="28" t="s">
        <v>1178</v>
      </c>
      <c r="M128" s="20" t="s">
        <v>1179</v>
      </c>
      <c r="N128" s="47">
        <v>45505</v>
      </c>
      <c r="O128" s="20">
        <f>INDEX(Auxiliar!$D$5:$F$13,MATCH(Table1[[#This Row],[Tipologia_Testes]],Auxiliar!$B$5:$B$13,0),MATCH(Table1[[#This Row],[Complexidade]],Auxiliar!$D$4:$F$4,0))</f>
        <v>2</v>
      </c>
      <c r="P128" s="2"/>
      <c r="Q128" s="2" t="s">
        <v>1189</v>
      </c>
      <c r="R128" s="151">
        <v>45261</v>
      </c>
      <c r="S128" s="151"/>
      <c r="T128" s="151"/>
      <c r="U128" s="151"/>
      <c r="V128" s="151"/>
      <c r="W128" s="2">
        <f>VLOOKUP(Table1[[#This Row],[Status]],Auxiliar!$B$16:$D$24,3,0)*Table1[[#This Row],[Estimação (horas)]]</f>
        <v>2</v>
      </c>
      <c r="X128" s="167">
        <f>+VLOOKUP(CONCATENATE(Table1[[#This Row],[Tabela]],Table1[[#This Row],[Campo]]),'2. Status Detalhe Campos FY24'!A:J,9,FALSE)</f>
        <v>0</v>
      </c>
    </row>
    <row r="129" spans="2:24" ht="17.899999999999999"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1175</v>
      </c>
      <c r="L129" s="28" t="s">
        <v>1178</v>
      </c>
      <c r="M129" s="20" t="s">
        <v>1179</v>
      </c>
      <c r="N129" s="47">
        <v>45505</v>
      </c>
      <c r="O129" s="20">
        <f>INDEX(Auxiliar!$D$5:$F$13,MATCH(Table1[[#This Row],[Tipologia_Testes]],Auxiliar!$B$5:$B$13,0),MATCH(Table1[[#This Row],[Complexidade]],Auxiliar!$D$4:$F$4,0))</f>
        <v>0.1</v>
      </c>
      <c r="P129" s="2"/>
      <c r="Q129" s="2" t="s">
        <v>1189</v>
      </c>
      <c r="R129" s="151">
        <v>45261</v>
      </c>
      <c r="S129" s="151"/>
      <c r="T129" s="151"/>
      <c r="U129" s="151"/>
      <c r="V129" s="151"/>
      <c r="W129" s="2">
        <f>VLOOKUP(Table1[[#This Row],[Status]],Auxiliar!$B$16:$D$24,3,0)*Table1[[#This Row],[Estimação (horas)]]</f>
        <v>0.1</v>
      </c>
      <c r="X129" s="167">
        <f>+VLOOKUP(CONCATENATE(Table1[[#This Row],[Tabela]],Table1[[#This Row],[Campo]]),'2. Status Detalhe Campos FY24'!A:J,9,FALSE)</f>
        <v>0</v>
      </c>
    </row>
    <row r="130" spans="2:24" ht="17.899999999999999"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1172</v>
      </c>
      <c r="L130" s="28" t="s">
        <v>1178</v>
      </c>
      <c r="M130" s="20" t="s">
        <v>1179</v>
      </c>
      <c r="N130" s="47">
        <v>45490</v>
      </c>
      <c r="O130" s="20">
        <f>INDEX(Auxiliar!$D$5:$F$13,MATCH(Table1[[#This Row],[Tipologia_Testes]],Auxiliar!$B$5:$B$13,0),MATCH(Table1[[#This Row],[Complexidade]],Auxiliar!$D$4:$F$4,0))</f>
        <v>2</v>
      </c>
      <c r="P130" s="2"/>
      <c r="Q130" s="2" t="s">
        <v>1189</v>
      </c>
      <c r="R130" s="151">
        <v>45261</v>
      </c>
      <c r="S130" s="151"/>
      <c r="T130" s="151"/>
      <c r="U130" s="151"/>
      <c r="V130" s="151"/>
      <c r="W130" s="2">
        <f>VLOOKUP(Table1[[#This Row],[Status]],Auxiliar!$B$16:$D$24,3,0)*Table1[[#This Row],[Estimação (horas)]]</f>
        <v>2</v>
      </c>
      <c r="X130" s="167">
        <f>+VLOOKUP(CONCATENATE(Table1[[#This Row],[Tabela]],Table1[[#This Row],[Campo]]),'2. Status Detalhe Campos FY24'!A:J,9,FALSE)</f>
        <v>0</v>
      </c>
    </row>
    <row r="131" spans="2:24" ht="17.899999999999999"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1173</v>
      </c>
      <c r="L131" s="28" t="s">
        <v>1178</v>
      </c>
      <c r="M131" s="20" t="s">
        <v>1179</v>
      </c>
      <c r="N131" s="47">
        <v>45490</v>
      </c>
      <c r="O131" s="20">
        <f>INDEX(Auxiliar!$D$5:$F$13,MATCH(Table1[[#This Row],[Tipologia_Testes]],Auxiliar!$B$5:$B$13,0),MATCH(Table1[[#This Row],[Complexidade]],Auxiliar!$D$4:$F$4,0))</f>
        <v>2</v>
      </c>
      <c r="P131" s="2"/>
      <c r="Q131" s="2" t="s">
        <v>1189</v>
      </c>
      <c r="R131" s="151">
        <v>45261</v>
      </c>
      <c r="S131" s="151"/>
      <c r="T131" s="151"/>
      <c r="U131" s="151"/>
      <c r="V131" s="151"/>
      <c r="W131" s="2">
        <f>VLOOKUP(Table1[[#This Row],[Status]],Auxiliar!$B$16:$D$24,3,0)*Table1[[#This Row],[Estimação (horas)]]</f>
        <v>2</v>
      </c>
      <c r="X131" s="167">
        <f>+VLOOKUP(CONCATENATE(Table1[[#This Row],[Tabela]],Table1[[#This Row],[Campo]]),'2. Status Detalhe Campos FY24'!A:J,9,FALSE)</f>
        <v>0</v>
      </c>
    </row>
    <row r="132" spans="2:24" ht="17.899999999999999"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1175</v>
      </c>
      <c r="L132" s="28" t="s">
        <v>1178</v>
      </c>
      <c r="M132" s="20" t="s">
        <v>1179</v>
      </c>
      <c r="N132" s="47">
        <v>45490</v>
      </c>
      <c r="O132" s="20">
        <f>INDEX(Auxiliar!$D$5:$F$13,MATCH(Table1[[#This Row],[Tipologia_Testes]],Auxiliar!$B$5:$B$13,0),MATCH(Table1[[#This Row],[Complexidade]],Auxiliar!$D$4:$F$4,0))</f>
        <v>0.1</v>
      </c>
      <c r="P132" s="2"/>
      <c r="Q132" s="2" t="s">
        <v>1189</v>
      </c>
      <c r="R132" s="151">
        <v>45261</v>
      </c>
      <c r="S132" s="151"/>
      <c r="T132" s="151"/>
      <c r="U132" s="151"/>
      <c r="V132" s="151"/>
      <c r="W132" s="2">
        <f>VLOOKUP(Table1[[#This Row],[Status]],Auxiliar!$B$16:$D$24,3,0)*Table1[[#This Row],[Estimação (horas)]]</f>
        <v>0.1</v>
      </c>
      <c r="X132" s="167">
        <f>+VLOOKUP(CONCATENATE(Table1[[#This Row],[Tabela]],Table1[[#This Row],[Campo]]),'2. Status Detalhe Campos FY24'!A:J,9,FALSE)</f>
        <v>0</v>
      </c>
    </row>
    <row r="133" spans="2:24" ht="17.899999999999999"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1172</v>
      </c>
      <c r="L133" s="28" t="s">
        <v>1178</v>
      </c>
      <c r="M133" s="20" t="s">
        <v>1179</v>
      </c>
      <c r="N133" s="47">
        <v>45485</v>
      </c>
      <c r="O133" s="20">
        <f>INDEX(Auxiliar!$D$5:$F$13,MATCH(Table1[[#This Row],[Tipologia_Testes]],Auxiliar!$B$5:$B$13,0),MATCH(Table1[[#This Row],[Complexidade]],Auxiliar!$D$4:$F$4,0))</f>
        <v>2</v>
      </c>
      <c r="P133" s="2"/>
      <c r="Q133" s="2" t="s">
        <v>1189</v>
      </c>
      <c r="R133" s="151">
        <v>45261</v>
      </c>
      <c r="S133" s="151"/>
      <c r="T133" s="151"/>
      <c r="U133" s="151"/>
      <c r="V133" s="151"/>
      <c r="W133" s="2">
        <f>VLOOKUP(Table1[[#This Row],[Status]],Auxiliar!$B$16:$D$24,3,0)*Table1[[#This Row],[Estimação (horas)]]</f>
        <v>2</v>
      </c>
      <c r="X133" s="167">
        <f>+VLOOKUP(CONCATENATE(Table1[[#This Row],[Tabela]],Table1[[#This Row],[Campo]]),'2. Status Detalhe Campos FY24'!A:J,9,FALSE)</f>
        <v>0</v>
      </c>
    </row>
    <row r="134" spans="2:24" ht="17.899999999999999"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1173</v>
      </c>
      <c r="L134" s="28" t="s">
        <v>1178</v>
      </c>
      <c r="M134" s="20" t="s">
        <v>1179</v>
      </c>
      <c r="N134" s="47">
        <v>45485</v>
      </c>
      <c r="O134" s="20">
        <f>INDEX(Auxiliar!$D$5:$F$13,MATCH(Table1[[#This Row],[Tipologia_Testes]],Auxiliar!$B$5:$B$13,0),MATCH(Table1[[#This Row],[Complexidade]],Auxiliar!$D$4:$F$4,0))</f>
        <v>2</v>
      </c>
      <c r="P134" s="2"/>
      <c r="Q134" s="2" t="s">
        <v>1189</v>
      </c>
      <c r="R134" s="151">
        <v>45261</v>
      </c>
      <c r="S134" s="151"/>
      <c r="T134" s="151"/>
      <c r="U134" s="151"/>
      <c r="V134" s="151"/>
      <c r="W134" s="2">
        <f>VLOOKUP(Table1[[#This Row],[Status]],Auxiliar!$B$16:$D$24,3,0)*Table1[[#This Row],[Estimação (horas)]]</f>
        <v>2</v>
      </c>
      <c r="X134" s="167">
        <f>+VLOOKUP(CONCATENATE(Table1[[#This Row],[Tabela]],Table1[[#This Row],[Campo]]),'2. Status Detalhe Campos FY24'!A:J,9,FALSE)</f>
        <v>0</v>
      </c>
    </row>
    <row r="135" spans="2:24" ht="17.899999999999999"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1175</v>
      </c>
      <c r="L135" s="28" t="s">
        <v>1178</v>
      </c>
      <c r="M135" s="20" t="s">
        <v>1179</v>
      </c>
      <c r="N135" s="47">
        <v>45485</v>
      </c>
      <c r="O135" s="20">
        <f>INDEX(Auxiliar!$D$5:$F$13,MATCH(Table1[[#This Row],[Tipologia_Testes]],Auxiliar!$B$5:$B$13,0),MATCH(Table1[[#This Row],[Complexidade]],Auxiliar!$D$4:$F$4,0))</f>
        <v>0.1</v>
      </c>
      <c r="P135" s="2"/>
      <c r="Q135" s="2" t="s">
        <v>1189</v>
      </c>
      <c r="R135" s="151">
        <v>45261</v>
      </c>
      <c r="S135" s="151"/>
      <c r="T135" s="151"/>
      <c r="U135" s="151"/>
      <c r="V135" s="151"/>
      <c r="W135" s="2">
        <f>VLOOKUP(Table1[[#This Row],[Status]],Auxiliar!$B$16:$D$24,3,0)*Table1[[#This Row],[Estimação (horas)]]</f>
        <v>0.1</v>
      </c>
      <c r="X135" s="167">
        <f>+VLOOKUP(CONCATENATE(Table1[[#This Row],[Tabela]],Table1[[#This Row],[Campo]]),'2. Status Detalhe Campos FY24'!A:J,9,FALSE)</f>
        <v>0</v>
      </c>
    </row>
    <row r="136" spans="2:24" ht="17.899999999999999"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1172</v>
      </c>
      <c r="L136" s="28" t="s">
        <v>1178</v>
      </c>
      <c r="M136" s="20" t="s">
        <v>1179</v>
      </c>
      <c r="N136" s="47">
        <v>45485</v>
      </c>
      <c r="O136" s="20">
        <f>INDEX(Auxiliar!$D$5:$F$13,MATCH(Table1[[#This Row],[Tipologia_Testes]],Auxiliar!$B$5:$B$13,0),MATCH(Table1[[#This Row],[Complexidade]],Auxiliar!$D$4:$F$4,0))</f>
        <v>2</v>
      </c>
      <c r="P136" s="2"/>
      <c r="Q136" s="2" t="s">
        <v>1189</v>
      </c>
      <c r="R136" s="151">
        <v>45261</v>
      </c>
      <c r="S136" s="151"/>
      <c r="T136" s="151"/>
      <c r="U136" s="151"/>
      <c r="V136" s="151"/>
      <c r="W136" s="2">
        <f>VLOOKUP(Table1[[#This Row],[Status]],Auxiliar!$B$16:$D$24,3,0)*Table1[[#This Row],[Estimação (horas)]]</f>
        <v>2</v>
      </c>
      <c r="X136" s="167">
        <f>+VLOOKUP(CONCATENATE(Table1[[#This Row],[Tabela]],Table1[[#This Row],[Campo]]),'2. Status Detalhe Campos FY24'!A:J,9,FALSE)</f>
        <v>0</v>
      </c>
    </row>
    <row r="137" spans="2:24" ht="17.899999999999999"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1173</v>
      </c>
      <c r="L137" s="28" t="s">
        <v>1178</v>
      </c>
      <c r="M137" s="20" t="s">
        <v>1179</v>
      </c>
      <c r="N137" s="47">
        <v>45485</v>
      </c>
      <c r="O137" s="20">
        <f>INDEX(Auxiliar!$D$5:$F$13,MATCH(Table1[[#This Row],[Tipologia_Testes]],Auxiliar!$B$5:$B$13,0),MATCH(Table1[[#This Row],[Complexidade]],Auxiliar!$D$4:$F$4,0))</f>
        <v>2</v>
      </c>
      <c r="P137" s="2"/>
      <c r="Q137" s="2" t="s">
        <v>1189</v>
      </c>
      <c r="R137" s="151">
        <v>45261</v>
      </c>
      <c r="S137" s="151"/>
      <c r="T137" s="151"/>
      <c r="U137" s="151"/>
      <c r="V137" s="151"/>
      <c r="W137" s="2">
        <f>VLOOKUP(Table1[[#This Row],[Status]],Auxiliar!$B$16:$D$24,3,0)*Table1[[#This Row],[Estimação (horas)]]</f>
        <v>2</v>
      </c>
      <c r="X137" s="167">
        <f>+VLOOKUP(CONCATENATE(Table1[[#This Row],[Tabela]],Table1[[#This Row],[Campo]]),'2. Status Detalhe Campos FY24'!A:J,9,FALSE)</f>
        <v>0</v>
      </c>
    </row>
    <row r="138" spans="2:24" ht="17.899999999999999"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1175</v>
      </c>
      <c r="L138" s="28" t="s">
        <v>1178</v>
      </c>
      <c r="M138" s="20" t="s">
        <v>1179</v>
      </c>
      <c r="N138" s="47">
        <v>45485</v>
      </c>
      <c r="O138" s="20">
        <f>INDEX(Auxiliar!$D$5:$F$13,MATCH(Table1[[#This Row],[Tipologia_Testes]],Auxiliar!$B$5:$B$13,0),MATCH(Table1[[#This Row],[Complexidade]],Auxiliar!$D$4:$F$4,0))</f>
        <v>0.1</v>
      </c>
      <c r="P138" s="2"/>
      <c r="Q138" s="2" t="s">
        <v>1189</v>
      </c>
      <c r="R138" s="151">
        <v>45261</v>
      </c>
      <c r="S138" s="151"/>
      <c r="T138" s="151"/>
      <c r="U138" s="151"/>
      <c r="V138" s="151"/>
      <c r="W138" s="2">
        <f>VLOOKUP(Table1[[#This Row],[Status]],Auxiliar!$B$16:$D$24,3,0)*Table1[[#This Row],[Estimação (horas)]]</f>
        <v>0.1</v>
      </c>
      <c r="X138" s="167">
        <f>+VLOOKUP(CONCATENATE(Table1[[#This Row],[Tabela]],Table1[[#This Row],[Campo]]),'2. Status Detalhe Campos FY24'!A:J,9,FALSE)</f>
        <v>0</v>
      </c>
    </row>
    <row r="139" spans="2:24" ht="17.899999999999999"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1172</v>
      </c>
      <c r="L139" s="28" t="s">
        <v>1178</v>
      </c>
      <c r="M139" s="20" t="s">
        <v>1179</v>
      </c>
      <c r="N139" s="47">
        <v>45505</v>
      </c>
      <c r="O139" s="20">
        <f>INDEX(Auxiliar!$D$5:$F$13,MATCH(Table1[[#This Row],[Tipologia_Testes]],Auxiliar!$B$5:$B$13,0),MATCH(Table1[[#This Row],[Complexidade]],Auxiliar!$D$4:$F$4,0))</f>
        <v>2</v>
      </c>
      <c r="P139" s="2"/>
      <c r="Q139" s="2" t="s">
        <v>1189</v>
      </c>
      <c r="R139" s="151">
        <v>45261</v>
      </c>
      <c r="S139" s="151"/>
      <c r="T139" s="151"/>
      <c r="U139" s="151"/>
      <c r="V139" s="151"/>
      <c r="W139" s="2">
        <f>VLOOKUP(Table1[[#This Row],[Status]],Auxiliar!$B$16:$D$24,3,0)*Table1[[#This Row],[Estimação (horas)]]</f>
        <v>2</v>
      </c>
      <c r="X139" s="167">
        <f>+VLOOKUP(CONCATENATE(Table1[[#This Row],[Tabela]],Table1[[#This Row],[Campo]]),'2. Status Detalhe Campos FY24'!A:J,9,FALSE)</f>
        <v>0</v>
      </c>
    </row>
    <row r="140" spans="2:24" ht="17.899999999999999"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1173</v>
      </c>
      <c r="L140" s="28" t="s">
        <v>1178</v>
      </c>
      <c r="M140" s="20" t="s">
        <v>1179</v>
      </c>
      <c r="N140" s="47">
        <v>45505</v>
      </c>
      <c r="O140" s="20">
        <f>INDEX(Auxiliar!$D$5:$F$13,MATCH(Table1[[#This Row],[Tipologia_Testes]],Auxiliar!$B$5:$B$13,0),MATCH(Table1[[#This Row],[Complexidade]],Auxiliar!$D$4:$F$4,0))</f>
        <v>2</v>
      </c>
      <c r="P140" s="2"/>
      <c r="Q140" s="2" t="s">
        <v>1189</v>
      </c>
      <c r="R140" s="151">
        <v>45261</v>
      </c>
      <c r="S140" s="151"/>
      <c r="T140" s="151"/>
      <c r="U140" s="151"/>
      <c r="V140" s="151"/>
      <c r="W140" s="2">
        <f>VLOOKUP(Table1[[#This Row],[Status]],Auxiliar!$B$16:$D$24,3,0)*Table1[[#This Row],[Estimação (horas)]]</f>
        <v>2</v>
      </c>
      <c r="X140" s="167">
        <f>+VLOOKUP(CONCATENATE(Table1[[#This Row],[Tabela]],Table1[[#This Row],[Campo]]),'2. Status Detalhe Campos FY24'!A:J,9,FALSE)</f>
        <v>0</v>
      </c>
    </row>
    <row r="141" spans="2:24" ht="17.899999999999999"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1175</v>
      </c>
      <c r="L141" s="28" t="s">
        <v>1178</v>
      </c>
      <c r="M141" s="20" t="s">
        <v>1179</v>
      </c>
      <c r="N141" s="47">
        <v>45505</v>
      </c>
      <c r="O141" s="20">
        <f>INDEX(Auxiliar!$D$5:$F$13,MATCH(Table1[[#This Row],[Tipologia_Testes]],Auxiliar!$B$5:$B$13,0),MATCH(Table1[[#This Row],[Complexidade]],Auxiliar!$D$4:$F$4,0))</f>
        <v>0.1</v>
      </c>
      <c r="P141" s="2"/>
      <c r="Q141" s="2" t="s">
        <v>1189</v>
      </c>
      <c r="R141" s="151">
        <v>45261</v>
      </c>
      <c r="S141" s="151"/>
      <c r="T141" s="151"/>
      <c r="U141" s="151"/>
      <c r="V141" s="151"/>
      <c r="W141" s="2">
        <f>VLOOKUP(Table1[[#This Row],[Status]],Auxiliar!$B$16:$D$24,3,0)*Table1[[#This Row],[Estimação (horas)]]</f>
        <v>0.1</v>
      </c>
      <c r="X141" s="167">
        <f>+VLOOKUP(CONCATENATE(Table1[[#This Row],[Tabela]],Table1[[#This Row],[Campo]]),'2. Status Detalhe Campos FY24'!A:J,9,FALSE)</f>
        <v>0</v>
      </c>
    </row>
    <row r="142" spans="2:24" ht="17.899999999999999"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1172</v>
      </c>
      <c r="L142" s="28" t="s">
        <v>1178</v>
      </c>
      <c r="M142" s="20" t="s">
        <v>1179</v>
      </c>
      <c r="N142" s="47">
        <v>45505</v>
      </c>
      <c r="O142" s="20">
        <f>INDEX(Auxiliar!$D$5:$F$13,MATCH(Table1[[#This Row],[Tipologia_Testes]],Auxiliar!$B$5:$B$13,0),MATCH(Table1[[#This Row],[Complexidade]],Auxiliar!$D$4:$F$4,0))</f>
        <v>2</v>
      </c>
      <c r="P142" s="2"/>
      <c r="Q142" s="2" t="s">
        <v>1189</v>
      </c>
      <c r="R142" s="151">
        <v>45261</v>
      </c>
      <c r="S142" s="151"/>
      <c r="T142" s="151"/>
      <c r="U142" s="151"/>
      <c r="V142" s="151"/>
      <c r="W142" s="2">
        <f>VLOOKUP(Table1[[#This Row],[Status]],Auxiliar!$B$16:$D$24,3,0)*Table1[[#This Row],[Estimação (horas)]]</f>
        <v>2</v>
      </c>
      <c r="X142" s="167">
        <f>+VLOOKUP(CONCATENATE(Table1[[#This Row],[Tabela]],Table1[[#This Row],[Campo]]),'2. Status Detalhe Campos FY24'!A:J,9,FALSE)</f>
        <v>0</v>
      </c>
    </row>
    <row r="143" spans="2:24" ht="17.899999999999999"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1173</v>
      </c>
      <c r="L143" s="28" t="s">
        <v>1178</v>
      </c>
      <c r="M143" s="20" t="s">
        <v>1179</v>
      </c>
      <c r="N143" s="47">
        <v>45505</v>
      </c>
      <c r="O143" s="20">
        <f>INDEX(Auxiliar!$D$5:$F$13,MATCH(Table1[[#This Row],[Tipologia_Testes]],Auxiliar!$B$5:$B$13,0),MATCH(Table1[[#This Row],[Complexidade]],Auxiliar!$D$4:$F$4,0))</f>
        <v>2</v>
      </c>
      <c r="P143" s="2"/>
      <c r="Q143" s="2" t="s">
        <v>1189</v>
      </c>
      <c r="R143" s="151">
        <v>45261</v>
      </c>
      <c r="S143" s="151"/>
      <c r="T143" s="151"/>
      <c r="U143" s="151"/>
      <c r="V143" s="151"/>
      <c r="W143" s="2">
        <f>VLOOKUP(Table1[[#This Row],[Status]],Auxiliar!$B$16:$D$24,3,0)*Table1[[#This Row],[Estimação (horas)]]</f>
        <v>2</v>
      </c>
      <c r="X143" s="167">
        <f>+VLOOKUP(CONCATENATE(Table1[[#This Row],[Tabela]],Table1[[#This Row],[Campo]]),'2. Status Detalhe Campos FY24'!A:J,9,FALSE)</f>
        <v>0</v>
      </c>
    </row>
    <row r="144" spans="2:24" ht="17.899999999999999"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1175</v>
      </c>
      <c r="L144" s="28" t="s">
        <v>1178</v>
      </c>
      <c r="M144" s="20" t="s">
        <v>1179</v>
      </c>
      <c r="N144" s="47">
        <v>45505</v>
      </c>
      <c r="O144" s="20">
        <f>INDEX(Auxiliar!$D$5:$F$13,MATCH(Table1[[#This Row],[Tipologia_Testes]],Auxiliar!$B$5:$B$13,0),MATCH(Table1[[#This Row],[Complexidade]],Auxiliar!$D$4:$F$4,0))</f>
        <v>0.1</v>
      </c>
      <c r="P144" s="2"/>
      <c r="Q144" s="2" t="s">
        <v>1189</v>
      </c>
      <c r="R144" s="151">
        <v>45261</v>
      </c>
      <c r="S144" s="151"/>
      <c r="T144" s="151"/>
      <c r="U144" s="151"/>
      <c r="V144" s="151"/>
      <c r="W144" s="2">
        <f>VLOOKUP(Table1[[#This Row],[Status]],Auxiliar!$B$16:$D$24,3,0)*Table1[[#This Row],[Estimação (horas)]]</f>
        <v>0.1</v>
      </c>
      <c r="X144" s="167">
        <f>+VLOOKUP(CONCATENATE(Table1[[#This Row],[Tabela]],Table1[[#This Row],[Campo]]),'2. Status Detalhe Campos FY24'!A:J,9,FALSE)</f>
        <v>0</v>
      </c>
    </row>
    <row r="145" spans="2:24" ht="17.899999999999999"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1172</v>
      </c>
      <c r="L145" s="28" t="s">
        <v>1178</v>
      </c>
      <c r="M145" s="20" t="s">
        <v>1179</v>
      </c>
      <c r="N145" s="47">
        <v>45485</v>
      </c>
      <c r="O145" s="20">
        <f>INDEX(Auxiliar!$D$5:$F$13,MATCH(Table1[[#This Row],[Tipologia_Testes]],Auxiliar!$B$5:$B$13,0),MATCH(Table1[[#This Row],[Complexidade]],Auxiliar!$D$4:$F$4,0))</f>
        <v>2</v>
      </c>
      <c r="P145" s="2"/>
      <c r="Q145" s="2" t="s">
        <v>1189</v>
      </c>
      <c r="R145" s="151">
        <v>45261</v>
      </c>
      <c r="S145" s="151"/>
      <c r="T145" s="151"/>
      <c r="U145" s="151"/>
      <c r="V145" s="151"/>
      <c r="W145" s="2">
        <f>VLOOKUP(Table1[[#This Row],[Status]],Auxiliar!$B$16:$D$24,3,0)*Table1[[#This Row],[Estimação (horas)]]</f>
        <v>2</v>
      </c>
      <c r="X145" s="167">
        <f>+VLOOKUP(CONCATENATE(Table1[[#This Row],[Tabela]],Table1[[#This Row],[Campo]]),'2. Status Detalhe Campos FY24'!A:J,9,FALSE)</f>
        <v>0</v>
      </c>
    </row>
    <row r="146" spans="2:24" ht="17.899999999999999"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1173</v>
      </c>
      <c r="L146" s="28" t="s">
        <v>1178</v>
      </c>
      <c r="M146" s="20" t="s">
        <v>1179</v>
      </c>
      <c r="N146" s="47">
        <v>45485</v>
      </c>
      <c r="O146" s="20">
        <f>INDEX(Auxiliar!$D$5:$F$13,MATCH(Table1[[#This Row],[Tipologia_Testes]],Auxiliar!$B$5:$B$13,0),MATCH(Table1[[#This Row],[Complexidade]],Auxiliar!$D$4:$F$4,0))</f>
        <v>2</v>
      </c>
      <c r="P146" s="2"/>
      <c r="Q146" s="2" t="s">
        <v>1189</v>
      </c>
      <c r="R146" s="151">
        <v>45261</v>
      </c>
      <c r="S146" s="151"/>
      <c r="T146" s="151"/>
      <c r="U146" s="151"/>
      <c r="V146" s="151"/>
      <c r="W146" s="2">
        <f>VLOOKUP(Table1[[#This Row],[Status]],Auxiliar!$B$16:$D$24,3,0)*Table1[[#This Row],[Estimação (horas)]]</f>
        <v>2</v>
      </c>
      <c r="X146" s="167">
        <f>+VLOOKUP(CONCATENATE(Table1[[#This Row],[Tabela]],Table1[[#This Row],[Campo]]),'2. Status Detalhe Campos FY24'!A:J,9,FALSE)</f>
        <v>0</v>
      </c>
    </row>
    <row r="147" spans="2:24" ht="17.899999999999999"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1175</v>
      </c>
      <c r="L147" s="28" t="s">
        <v>1178</v>
      </c>
      <c r="M147" s="20" t="s">
        <v>1179</v>
      </c>
      <c r="N147" s="47">
        <v>45485</v>
      </c>
      <c r="O147" s="20">
        <f>INDEX(Auxiliar!$D$5:$F$13,MATCH(Table1[[#This Row],[Tipologia_Testes]],Auxiliar!$B$5:$B$13,0),MATCH(Table1[[#This Row],[Complexidade]],Auxiliar!$D$4:$F$4,0))</f>
        <v>0.1</v>
      </c>
      <c r="P147" s="2"/>
      <c r="Q147" s="2" t="s">
        <v>1189</v>
      </c>
      <c r="R147" s="151">
        <v>45261</v>
      </c>
      <c r="S147" s="151"/>
      <c r="T147" s="151"/>
      <c r="U147" s="151"/>
      <c r="V147" s="151"/>
      <c r="W147" s="2">
        <f>VLOOKUP(Table1[[#This Row],[Status]],Auxiliar!$B$16:$D$24,3,0)*Table1[[#This Row],[Estimação (horas)]]</f>
        <v>0.1</v>
      </c>
      <c r="X147" s="167">
        <f>+VLOOKUP(CONCATENATE(Table1[[#This Row],[Tabela]],Table1[[#This Row],[Campo]]),'2. Status Detalhe Campos FY24'!A:J,9,FALSE)</f>
        <v>0</v>
      </c>
    </row>
    <row r="148" spans="2:24" ht="17.899999999999999"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1172</v>
      </c>
      <c r="L148" s="28" t="s">
        <v>1178</v>
      </c>
      <c r="M148" s="20" t="s">
        <v>1179</v>
      </c>
      <c r="N148" s="47">
        <v>45490</v>
      </c>
      <c r="O148" s="20">
        <f>INDEX(Auxiliar!$D$5:$F$13,MATCH(Table1[[#This Row],[Tipologia_Testes]],Auxiliar!$B$5:$B$13,0),MATCH(Table1[[#This Row],[Complexidade]],Auxiliar!$D$4:$F$4,0))</f>
        <v>2</v>
      </c>
      <c r="P148" s="2"/>
      <c r="Q148" s="2" t="s">
        <v>1189</v>
      </c>
      <c r="R148" s="151">
        <v>45261</v>
      </c>
      <c r="S148" s="151"/>
      <c r="T148" s="151"/>
      <c r="U148" s="151"/>
      <c r="V148" s="151"/>
      <c r="W148" s="2">
        <f>VLOOKUP(Table1[[#This Row],[Status]],Auxiliar!$B$16:$D$24,3,0)*Table1[[#This Row],[Estimação (horas)]]</f>
        <v>2</v>
      </c>
      <c r="X148" s="167">
        <f>+VLOOKUP(CONCATENATE(Table1[[#This Row],[Tabela]],Table1[[#This Row],[Campo]]),'2. Status Detalhe Campos FY24'!A:J,9,FALSE)</f>
        <v>0</v>
      </c>
    </row>
    <row r="149" spans="2:24" ht="17.899999999999999"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1173</v>
      </c>
      <c r="L149" s="28" t="s">
        <v>1178</v>
      </c>
      <c r="M149" s="20" t="s">
        <v>1179</v>
      </c>
      <c r="N149" s="47">
        <v>45490</v>
      </c>
      <c r="O149" s="20">
        <f>INDEX(Auxiliar!$D$5:$F$13,MATCH(Table1[[#This Row],[Tipologia_Testes]],Auxiliar!$B$5:$B$13,0),MATCH(Table1[[#This Row],[Complexidade]],Auxiliar!$D$4:$F$4,0))</f>
        <v>2</v>
      </c>
      <c r="P149" s="2"/>
      <c r="Q149" s="2" t="s">
        <v>1189</v>
      </c>
      <c r="R149" s="151">
        <v>45261</v>
      </c>
      <c r="S149" s="151"/>
      <c r="T149" s="151"/>
      <c r="U149" s="151"/>
      <c r="V149" s="151"/>
      <c r="W149" s="2">
        <f>VLOOKUP(Table1[[#This Row],[Status]],Auxiliar!$B$16:$D$24,3,0)*Table1[[#This Row],[Estimação (horas)]]</f>
        <v>2</v>
      </c>
      <c r="X149" s="167">
        <f>+VLOOKUP(CONCATENATE(Table1[[#This Row],[Tabela]],Table1[[#This Row],[Campo]]),'2. Status Detalhe Campos FY24'!A:J,9,FALSE)</f>
        <v>0</v>
      </c>
    </row>
    <row r="150" spans="2:24" ht="17.899999999999999"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1175</v>
      </c>
      <c r="L150" s="28" t="s">
        <v>1178</v>
      </c>
      <c r="M150" s="20" t="s">
        <v>1179</v>
      </c>
      <c r="N150" s="47">
        <v>45490</v>
      </c>
      <c r="O150" s="20">
        <f>INDEX(Auxiliar!$D$5:$F$13,MATCH(Table1[[#This Row],[Tipologia_Testes]],Auxiliar!$B$5:$B$13,0),MATCH(Table1[[#This Row],[Complexidade]],Auxiliar!$D$4:$F$4,0))</f>
        <v>0.1</v>
      </c>
      <c r="P150" s="2"/>
      <c r="Q150" s="2" t="s">
        <v>1189</v>
      </c>
      <c r="R150" s="151">
        <v>45261</v>
      </c>
      <c r="S150" s="151"/>
      <c r="T150" s="151"/>
      <c r="U150" s="151"/>
      <c r="V150" s="151"/>
      <c r="W150" s="2">
        <f>VLOOKUP(Table1[[#This Row],[Status]],Auxiliar!$B$16:$D$24,3,0)*Table1[[#This Row],[Estimação (horas)]]</f>
        <v>0.1</v>
      </c>
      <c r="X150" s="167">
        <f>+VLOOKUP(CONCATENATE(Table1[[#This Row],[Tabela]],Table1[[#This Row],[Campo]]),'2. Status Detalhe Campos FY24'!A:J,9,FALSE)</f>
        <v>0</v>
      </c>
    </row>
    <row r="151" spans="2:24" ht="17.899999999999999"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1172</v>
      </c>
      <c r="L151" s="28" t="s">
        <v>1178</v>
      </c>
      <c r="M151" s="20" t="s">
        <v>1179</v>
      </c>
      <c r="N151" s="47">
        <v>45485</v>
      </c>
      <c r="O151" s="20">
        <f>INDEX(Auxiliar!$D$5:$F$13,MATCH(Table1[[#This Row],[Tipologia_Testes]],Auxiliar!$B$5:$B$13,0),MATCH(Table1[[#This Row],[Complexidade]],Auxiliar!$D$4:$F$4,0))</f>
        <v>2</v>
      </c>
      <c r="P151" s="2"/>
      <c r="Q151" s="2" t="s">
        <v>1189</v>
      </c>
      <c r="R151" s="151">
        <v>45261</v>
      </c>
      <c r="S151" s="151"/>
      <c r="T151" s="151"/>
      <c r="U151" s="151"/>
      <c r="V151" s="151"/>
      <c r="W151" s="2">
        <f>VLOOKUP(Table1[[#This Row],[Status]],Auxiliar!$B$16:$D$24,3,0)*Table1[[#This Row],[Estimação (horas)]]</f>
        <v>2</v>
      </c>
      <c r="X151" s="167">
        <f>+VLOOKUP(CONCATENATE(Table1[[#This Row],[Tabela]],Table1[[#This Row],[Campo]]),'2. Status Detalhe Campos FY24'!A:J,9,FALSE)</f>
        <v>0</v>
      </c>
    </row>
    <row r="152" spans="2:24" ht="17.899999999999999"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1173</v>
      </c>
      <c r="L152" s="28" t="s">
        <v>1178</v>
      </c>
      <c r="M152" s="20" t="s">
        <v>1179</v>
      </c>
      <c r="N152" s="47">
        <v>45485</v>
      </c>
      <c r="O152" s="20">
        <f>INDEX(Auxiliar!$D$5:$F$13,MATCH(Table1[[#This Row],[Tipologia_Testes]],Auxiliar!$B$5:$B$13,0),MATCH(Table1[[#This Row],[Complexidade]],Auxiliar!$D$4:$F$4,0))</f>
        <v>2</v>
      </c>
      <c r="P152" s="2"/>
      <c r="Q152" s="2" t="s">
        <v>1189</v>
      </c>
      <c r="R152" s="151">
        <v>45261</v>
      </c>
      <c r="S152" s="151"/>
      <c r="T152" s="151"/>
      <c r="U152" s="151"/>
      <c r="V152" s="151"/>
      <c r="W152" s="2">
        <f>VLOOKUP(Table1[[#This Row],[Status]],Auxiliar!$B$16:$D$24,3,0)*Table1[[#This Row],[Estimação (horas)]]</f>
        <v>2</v>
      </c>
      <c r="X152" s="167">
        <f>+VLOOKUP(CONCATENATE(Table1[[#This Row],[Tabela]],Table1[[#This Row],[Campo]]),'2. Status Detalhe Campos FY24'!A:J,9,FALSE)</f>
        <v>0</v>
      </c>
    </row>
    <row r="153" spans="2:24" ht="17.899999999999999"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1175</v>
      </c>
      <c r="L153" s="28" t="s">
        <v>1178</v>
      </c>
      <c r="M153" s="20" t="s">
        <v>1179</v>
      </c>
      <c r="N153" s="47">
        <v>45485</v>
      </c>
      <c r="O153" s="20">
        <f>INDEX(Auxiliar!$D$5:$F$13,MATCH(Table1[[#This Row],[Tipologia_Testes]],Auxiliar!$B$5:$B$13,0),MATCH(Table1[[#This Row],[Complexidade]],Auxiliar!$D$4:$F$4,0))</f>
        <v>0.1</v>
      </c>
      <c r="P153" s="2"/>
      <c r="Q153" s="2" t="s">
        <v>1189</v>
      </c>
      <c r="R153" s="151">
        <v>45261</v>
      </c>
      <c r="S153" s="151"/>
      <c r="T153" s="151"/>
      <c r="U153" s="151"/>
      <c r="V153" s="151"/>
      <c r="W153" s="2">
        <f>VLOOKUP(Table1[[#This Row],[Status]],Auxiliar!$B$16:$D$24,3,0)*Table1[[#This Row],[Estimação (horas)]]</f>
        <v>0.1</v>
      </c>
      <c r="X153" s="167">
        <f>+VLOOKUP(CONCATENATE(Table1[[#This Row],[Tabela]],Table1[[#This Row],[Campo]]),'2. Status Detalhe Campos FY24'!A:J,9,FALSE)</f>
        <v>0</v>
      </c>
    </row>
    <row r="154" spans="2:24" ht="17.899999999999999"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1172</v>
      </c>
      <c r="L154" s="28" t="s">
        <v>1178</v>
      </c>
      <c r="M154" s="20" t="s">
        <v>1179</v>
      </c>
      <c r="N154" s="47">
        <v>45490</v>
      </c>
      <c r="O154" s="20">
        <f>INDEX(Auxiliar!$D$5:$F$13,MATCH(Table1[[#This Row],[Tipologia_Testes]],Auxiliar!$B$5:$B$13,0),MATCH(Table1[[#This Row],[Complexidade]],Auxiliar!$D$4:$F$4,0))</f>
        <v>2</v>
      </c>
      <c r="P154" s="2"/>
      <c r="Q154" s="2" t="s">
        <v>1189</v>
      </c>
      <c r="R154" s="151">
        <v>45261</v>
      </c>
      <c r="S154" s="151"/>
      <c r="T154" s="151"/>
      <c r="U154" s="151"/>
      <c r="V154" s="151"/>
      <c r="W154" s="2">
        <f>VLOOKUP(Table1[[#This Row],[Status]],Auxiliar!$B$16:$D$24,3,0)*Table1[[#This Row],[Estimação (horas)]]</f>
        <v>2</v>
      </c>
      <c r="X154" s="167">
        <f>+VLOOKUP(CONCATENATE(Table1[[#This Row],[Tabela]],Table1[[#This Row],[Campo]]),'2. Status Detalhe Campos FY24'!A:J,9,FALSE)</f>
        <v>0</v>
      </c>
    </row>
    <row r="155" spans="2:24" ht="17.899999999999999"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1173</v>
      </c>
      <c r="L155" s="28" t="s">
        <v>1178</v>
      </c>
      <c r="M155" s="20" t="s">
        <v>1179</v>
      </c>
      <c r="N155" s="47">
        <v>45490</v>
      </c>
      <c r="O155" s="20">
        <f>INDEX(Auxiliar!$D$5:$F$13,MATCH(Table1[[#This Row],[Tipologia_Testes]],Auxiliar!$B$5:$B$13,0),MATCH(Table1[[#This Row],[Complexidade]],Auxiliar!$D$4:$F$4,0))</f>
        <v>2</v>
      </c>
      <c r="P155" s="2"/>
      <c r="Q155" s="2" t="s">
        <v>1189</v>
      </c>
      <c r="R155" s="151">
        <v>45261</v>
      </c>
      <c r="S155" s="151"/>
      <c r="T155" s="151"/>
      <c r="U155" s="151"/>
      <c r="V155" s="151"/>
      <c r="W155" s="2">
        <f>VLOOKUP(Table1[[#This Row],[Status]],Auxiliar!$B$16:$D$24,3,0)*Table1[[#This Row],[Estimação (horas)]]</f>
        <v>2</v>
      </c>
      <c r="X155" s="167">
        <f>+VLOOKUP(CONCATENATE(Table1[[#This Row],[Tabela]],Table1[[#This Row],[Campo]]),'2. Status Detalhe Campos FY24'!A:J,9,FALSE)</f>
        <v>0</v>
      </c>
    </row>
    <row r="156" spans="2:24" ht="17.899999999999999"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1175</v>
      </c>
      <c r="L156" s="28" t="s">
        <v>1178</v>
      </c>
      <c r="M156" s="20" t="s">
        <v>1179</v>
      </c>
      <c r="N156" s="47">
        <v>45490</v>
      </c>
      <c r="O156" s="20">
        <f>INDEX(Auxiliar!$D$5:$F$13,MATCH(Table1[[#This Row],[Tipologia_Testes]],Auxiliar!$B$5:$B$13,0),MATCH(Table1[[#This Row],[Complexidade]],Auxiliar!$D$4:$F$4,0))</f>
        <v>0.1</v>
      </c>
      <c r="P156" s="2"/>
      <c r="Q156" s="2" t="s">
        <v>1189</v>
      </c>
      <c r="R156" s="151">
        <v>45261</v>
      </c>
      <c r="S156" s="151"/>
      <c r="T156" s="151"/>
      <c r="U156" s="151"/>
      <c r="V156" s="151"/>
      <c r="W156" s="2">
        <f>VLOOKUP(Table1[[#This Row],[Status]],Auxiliar!$B$16:$D$24,3,0)*Table1[[#This Row],[Estimação (horas)]]</f>
        <v>0.1</v>
      </c>
      <c r="X156" s="167">
        <f>+VLOOKUP(CONCATENATE(Table1[[#This Row],[Tabela]],Table1[[#This Row],[Campo]]),'2. Status Detalhe Campos FY24'!A:J,9,FALSE)</f>
        <v>0</v>
      </c>
    </row>
    <row r="157" spans="2:24" ht="17.899999999999999"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1172</v>
      </c>
      <c r="L157" s="28" t="s">
        <v>1178</v>
      </c>
      <c r="M157" s="20" t="s">
        <v>1179</v>
      </c>
      <c r="N157" s="47">
        <v>45490</v>
      </c>
      <c r="O157" s="20">
        <f>INDEX(Auxiliar!$D$5:$F$13,MATCH(Table1[[#This Row],[Tipologia_Testes]],Auxiliar!$B$5:$B$13,0),MATCH(Table1[[#This Row],[Complexidade]],Auxiliar!$D$4:$F$4,0))</f>
        <v>2</v>
      </c>
      <c r="P157" s="2"/>
      <c r="Q157" s="2" t="s">
        <v>1189</v>
      </c>
      <c r="R157" s="151">
        <v>45261</v>
      </c>
      <c r="S157" s="151"/>
      <c r="T157" s="151"/>
      <c r="U157" s="151"/>
      <c r="V157" s="151"/>
      <c r="W157" s="2">
        <f>VLOOKUP(Table1[[#This Row],[Status]],Auxiliar!$B$16:$D$24,3,0)*Table1[[#This Row],[Estimação (horas)]]</f>
        <v>2</v>
      </c>
      <c r="X157" s="167">
        <f>+VLOOKUP(CONCATENATE(Table1[[#This Row],[Tabela]],Table1[[#This Row],[Campo]]),'2. Status Detalhe Campos FY24'!A:J,9,FALSE)</f>
        <v>0</v>
      </c>
    </row>
    <row r="158" spans="2:24" ht="17.899999999999999"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1173</v>
      </c>
      <c r="L158" s="28" t="s">
        <v>1178</v>
      </c>
      <c r="M158" s="20" t="s">
        <v>1179</v>
      </c>
      <c r="N158" s="47">
        <v>45490</v>
      </c>
      <c r="O158" s="20">
        <f>INDEX(Auxiliar!$D$5:$F$13,MATCH(Table1[[#This Row],[Tipologia_Testes]],Auxiliar!$B$5:$B$13,0),MATCH(Table1[[#This Row],[Complexidade]],Auxiliar!$D$4:$F$4,0))</f>
        <v>2</v>
      </c>
      <c r="P158" s="2"/>
      <c r="Q158" s="2" t="s">
        <v>1189</v>
      </c>
      <c r="R158" s="151">
        <v>45261</v>
      </c>
      <c r="S158" s="151"/>
      <c r="T158" s="151"/>
      <c r="U158" s="151"/>
      <c r="V158" s="151"/>
      <c r="W158" s="2">
        <f>VLOOKUP(Table1[[#This Row],[Status]],Auxiliar!$B$16:$D$24,3,0)*Table1[[#This Row],[Estimação (horas)]]</f>
        <v>2</v>
      </c>
      <c r="X158" s="167">
        <f>+VLOOKUP(CONCATENATE(Table1[[#This Row],[Tabela]],Table1[[#This Row],[Campo]]),'2. Status Detalhe Campos FY24'!A:J,9,FALSE)</f>
        <v>0</v>
      </c>
    </row>
    <row r="159" spans="2:24" ht="17.899999999999999"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1175</v>
      </c>
      <c r="L159" s="28" t="s">
        <v>1178</v>
      </c>
      <c r="M159" s="20" t="s">
        <v>1179</v>
      </c>
      <c r="N159" s="47">
        <v>45490</v>
      </c>
      <c r="O159" s="20">
        <f>INDEX(Auxiliar!$D$5:$F$13,MATCH(Table1[[#This Row],[Tipologia_Testes]],Auxiliar!$B$5:$B$13,0),MATCH(Table1[[#This Row],[Complexidade]],Auxiliar!$D$4:$F$4,0))</f>
        <v>0.1</v>
      </c>
      <c r="P159" s="2"/>
      <c r="Q159" s="2" t="s">
        <v>1189</v>
      </c>
      <c r="R159" s="151">
        <v>45261</v>
      </c>
      <c r="S159" s="151"/>
      <c r="T159" s="151"/>
      <c r="U159" s="151"/>
      <c r="V159" s="151"/>
      <c r="W159" s="2">
        <f>VLOOKUP(Table1[[#This Row],[Status]],Auxiliar!$B$16:$D$24,3,0)*Table1[[#This Row],[Estimação (horas)]]</f>
        <v>0.1</v>
      </c>
      <c r="X159" s="167">
        <f>+VLOOKUP(CONCATENATE(Table1[[#This Row],[Tabela]],Table1[[#This Row],[Campo]]),'2. Status Detalhe Campos FY24'!A:J,9,FALSE)</f>
        <v>0</v>
      </c>
    </row>
    <row r="160" spans="2:24" ht="17.899999999999999"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1172</v>
      </c>
      <c r="L160" s="28" t="s">
        <v>1178</v>
      </c>
      <c r="M160" s="20" t="s">
        <v>1179</v>
      </c>
      <c r="N160" s="47">
        <v>45490</v>
      </c>
      <c r="O160" s="20">
        <f>INDEX(Auxiliar!$D$5:$F$13,MATCH(Table1[[#This Row],[Tipologia_Testes]],Auxiliar!$B$5:$B$13,0),MATCH(Table1[[#This Row],[Complexidade]],Auxiliar!$D$4:$F$4,0))</f>
        <v>2</v>
      </c>
      <c r="P160" s="2"/>
      <c r="Q160" s="2" t="s">
        <v>1189</v>
      </c>
      <c r="R160" s="151">
        <v>45261</v>
      </c>
      <c r="S160" s="151"/>
      <c r="T160" s="151"/>
      <c r="U160" s="151"/>
      <c r="V160" s="151"/>
      <c r="W160" s="2">
        <f>VLOOKUP(Table1[[#This Row],[Status]],Auxiliar!$B$16:$D$24,3,0)*Table1[[#This Row],[Estimação (horas)]]</f>
        <v>2</v>
      </c>
      <c r="X160" s="167">
        <f>+VLOOKUP(CONCATENATE(Table1[[#This Row],[Tabela]],Table1[[#This Row],[Campo]]),'2. Status Detalhe Campos FY24'!A:J,9,FALSE)</f>
        <v>0</v>
      </c>
    </row>
    <row r="161" spans="2:24" ht="17.899999999999999"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1173</v>
      </c>
      <c r="L161" s="28" t="s">
        <v>1178</v>
      </c>
      <c r="M161" s="20" t="s">
        <v>1179</v>
      </c>
      <c r="N161" s="47">
        <v>45490</v>
      </c>
      <c r="O161" s="20">
        <f>INDEX(Auxiliar!$D$5:$F$13,MATCH(Table1[[#This Row],[Tipologia_Testes]],Auxiliar!$B$5:$B$13,0),MATCH(Table1[[#This Row],[Complexidade]],Auxiliar!$D$4:$F$4,0))</f>
        <v>2</v>
      </c>
      <c r="P161" s="2"/>
      <c r="Q161" s="2" t="s">
        <v>1189</v>
      </c>
      <c r="R161" s="151">
        <v>45261</v>
      </c>
      <c r="S161" s="151"/>
      <c r="T161" s="151"/>
      <c r="U161" s="151"/>
      <c r="V161" s="151"/>
      <c r="W161" s="2">
        <f>VLOOKUP(Table1[[#This Row],[Status]],Auxiliar!$B$16:$D$24,3,0)*Table1[[#This Row],[Estimação (horas)]]</f>
        <v>2</v>
      </c>
      <c r="X161" s="167">
        <f>+VLOOKUP(CONCATENATE(Table1[[#This Row],[Tabela]],Table1[[#This Row],[Campo]]),'2. Status Detalhe Campos FY24'!A:J,9,FALSE)</f>
        <v>0</v>
      </c>
    </row>
    <row r="162" spans="2:24" ht="17.899999999999999"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1175</v>
      </c>
      <c r="L162" s="28" t="s">
        <v>1178</v>
      </c>
      <c r="M162" s="20" t="s">
        <v>1179</v>
      </c>
      <c r="N162" s="47">
        <v>45490</v>
      </c>
      <c r="O162" s="20">
        <f>INDEX(Auxiliar!$D$5:$F$13,MATCH(Table1[[#This Row],[Tipologia_Testes]],Auxiliar!$B$5:$B$13,0),MATCH(Table1[[#This Row],[Complexidade]],Auxiliar!$D$4:$F$4,0))</f>
        <v>0.1</v>
      </c>
      <c r="P162" s="2"/>
      <c r="Q162" s="2" t="s">
        <v>1189</v>
      </c>
      <c r="R162" s="151">
        <v>45261</v>
      </c>
      <c r="S162" s="151"/>
      <c r="T162" s="151"/>
      <c r="U162" s="151"/>
      <c r="V162" s="151"/>
      <c r="W162" s="2">
        <f>VLOOKUP(Table1[[#This Row],[Status]],Auxiliar!$B$16:$D$24,3,0)*Table1[[#This Row],[Estimação (horas)]]</f>
        <v>0.1</v>
      </c>
      <c r="X162" s="167">
        <f>+VLOOKUP(CONCATENATE(Table1[[#This Row],[Tabela]],Table1[[#This Row],[Campo]]),'2. Status Detalhe Campos FY24'!A:J,9,FALSE)</f>
        <v>0</v>
      </c>
    </row>
    <row r="163" spans="2:24" ht="17.899999999999999"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1172</v>
      </c>
      <c r="L163" s="28" t="s">
        <v>1178</v>
      </c>
      <c r="M163" s="20" t="s">
        <v>1179</v>
      </c>
      <c r="N163" s="47">
        <v>45485</v>
      </c>
      <c r="O163" s="20">
        <f>INDEX(Auxiliar!$D$5:$F$13,MATCH(Table1[[#This Row],[Tipologia_Testes]],Auxiliar!$B$5:$B$13,0),MATCH(Table1[[#This Row],[Complexidade]],Auxiliar!$D$4:$F$4,0))</f>
        <v>2</v>
      </c>
      <c r="P163" s="2"/>
      <c r="Q163" s="2" t="s">
        <v>1189</v>
      </c>
      <c r="R163" s="151">
        <v>45261</v>
      </c>
      <c r="S163" s="151"/>
      <c r="T163" s="151"/>
      <c r="U163" s="151"/>
      <c r="V163" s="151"/>
      <c r="W163" s="2">
        <f>VLOOKUP(Table1[[#This Row],[Status]],Auxiliar!$B$16:$D$24,3,0)*Table1[[#This Row],[Estimação (horas)]]</f>
        <v>2</v>
      </c>
      <c r="X163" s="167">
        <f>+VLOOKUP(CONCATENATE(Table1[[#This Row],[Tabela]],Table1[[#This Row],[Campo]]),'2. Status Detalhe Campos FY24'!A:J,9,FALSE)</f>
        <v>0</v>
      </c>
    </row>
    <row r="164" spans="2:24" ht="17.899999999999999"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1173</v>
      </c>
      <c r="L164" s="28" t="s">
        <v>1178</v>
      </c>
      <c r="M164" s="20" t="s">
        <v>1179</v>
      </c>
      <c r="N164" s="47">
        <v>45485</v>
      </c>
      <c r="O164" s="20">
        <f>INDEX(Auxiliar!$D$5:$F$13,MATCH(Table1[[#This Row],[Tipologia_Testes]],Auxiliar!$B$5:$B$13,0),MATCH(Table1[[#This Row],[Complexidade]],Auxiliar!$D$4:$F$4,0))</f>
        <v>2</v>
      </c>
      <c r="P164" s="2"/>
      <c r="Q164" s="2" t="s">
        <v>1189</v>
      </c>
      <c r="R164" s="151">
        <v>45261</v>
      </c>
      <c r="S164" s="151"/>
      <c r="T164" s="151"/>
      <c r="U164" s="151"/>
      <c r="V164" s="151"/>
      <c r="W164" s="2">
        <f>VLOOKUP(Table1[[#This Row],[Status]],Auxiliar!$B$16:$D$24,3,0)*Table1[[#This Row],[Estimação (horas)]]</f>
        <v>2</v>
      </c>
      <c r="X164" s="167">
        <f>+VLOOKUP(CONCATENATE(Table1[[#This Row],[Tabela]],Table1[[#This Row],[Campo]]),'2. Status Detalhe Campos FY24'!A:J,9,FALSE)</f>
        <v>0</v>
      </c>
    </row>
    <row r="165" spans="2:24" ht="17.899999999999999"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1175</v>
      </c>
      <c r="L165" s="28" t="s">
        <v>1178</v>
      </c>
      <c r="M165" s="20" t="s">
        <v>1179</v>
      </c>
      <c r="N165" s="47">
        <v>45485</v>
      </c>
      <c r="O165" s="20">
        <f>INDEX(Auxiliar!$D$5:$F$13,MATCH(Table1[[#This Row],[Tipologia_Testes]],Auxiliar!$B$5:$B$13,0),MATCH(Table1[[#This Row],[Complexidade]],Auxiliar!$D$4:$F$4,0))</f>
        <v>0.1</v>
      </c>
      <c r="P165" s="2"/>
      <c r="Q165" s="2" t="s">
        <v>1189</v>
      </c>
      <c r="R165" s="151">
        <v>45261</v>
      </c>
      <c r="S165" s="151"/>
      <c r="T165" s="151"/>
      <c r="U165" s="151"/>
      <c r="V165" s="151"/>
      <c r="W165" s="2">
        <f>VLOOKUP(Table1[[#This Row],[Status]],Auxiliar!$B$16:$D$24,3,0)*Table1[[#This Row],[Estimação (horas)]]</f>
        <v>0.1</v>
      </c>
      <c r="X165" s="167">
        <f>+VLOOKUP(CONCATENATE(Table1[[#This Row],[Tabela]],Table1[[#This Row],[Campo]]),'2. Status Detalhe Campos FY24'!A:J,9,FALSE)</f>
        <v>0</v>
      </c>
    </row>
    <row r="166" spans="2:24" ht="17.899999999999999"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1172</v>
      </c>
      <c r="L166" s="28" t="s">
        <v>1178</v>
      </c>
      <c r="M166" s="20" t="s">
        <v>1179</v>
      </c>
      <c r="N166" s="47">
        <v>45485</v>
      </c>
      <c r="O166" s="20">
        <f>INDEX(Auxiliar!$D$5:$F$13,MATCH(Table1[[#This Row],[Tipologia_Testes]],Auxiliar!$B$5:$B$13,0),MATCH(Table1[[#This Row],[Complexidade]],Auxiliar!$D$4:$F$4,0))</f>
        <v>2</v>
      </c>
      <c r="P166" s="2"/>
      <c r="Q166" s="2" t="s">
        <v>1189</v>
      </c>
      <c r="R166" s="151">
        <v>45261</v>
      </c>
      <c r="S166" s="151"/>
      <c r="T166" s="151"/>
      <c r="U166" s="151"/>
      <c r="V166" s="151"/>
      <c r="W166" s="2">
        <f>VLOOKUP(Table1[[#This Row],[Status]],Auxiliar!$B$16:$D$24,3,0)*Table1[[#This Row],[Estimação (horas)]]</f>
        <v>2</v>
      </c>
      <c r="X166" s="167">
        <f>+VLOOKUP(CONCATENATE(Table1[[#This Row],[Tabela]],Table1[[#This Row],[Campo]]),'2. Status Detalhe Campos FY24'!A:J,9,FALSE)</f>
        <v>0</v>
      </c>
    </row>
    <row r="167" spans="2:24" ht="17.899999999999999"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1173</v>
      </c>
      <c r="L167" s="28" t="s">
        <v>1178</v>
      </c>
      <c r="M167" s="20" t="s">
        <v>1179</v>
      </c>
      <c r="N167" s="47">
        <v>45485</v>
      </c>
      <c r="O167" s="20">
        <f>INDEX(Auxiliar!$D$5:$F$13,MATCH(Table1[[#This Row],[Tipologia_Testes]],Auxiliar!$B$5:$B$13,0),MATCH(Table1[[#This Row],[Complexidade]],Auxiliar!$D$4:$F$4,0))</f>
        <v>2</v>
      </c>
      <c r="P167" s="2"/>
      <c r="Q167" s="2" t="s">
        <v>1189</v>
      </c>
      <c r="R167" s="151">
        <v>45261</v>
      </c>
      <c r="S167" s="151"/>
      <c r="T167" s="151"/>
      <c r="U167" s="151"/>
      <c r="V167" s="151"/>
      <c r="W167" s="2">
        <f>VLOOKUP(Table1[[#This Row],[Status]],Auxiliar!$B$16:$D$24,3,0)*Table1[[#This Row],[Estimação (horas)]]</f>
        <v>2</v>
      </c>
      <c r="X167" s="167">
        <f>+VLOOKUP(CONCATENATE(Table1[[#This Row],[Tabela]],Table1[[#This Row],[Campo]]),'2. Status Detalhe Campos FY24'!A:J,9,FALSE)</f>
        <v>0</v>
      </c>
    </row>
    <row r="168" spans="2:24" ht="17.899999999999999"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1175</v>
      </c>
      <c r="L168" s="28" t="s">
        <v>1178</v>
      </c>
      <c r="M168" s="20" t="s">
        <v>1179</v>
      </c>
      <c r="N168" s="47">
        <v>45485</v>
      </c>
      <c r="O168" s="20">
        <f>INDEX(Auxiliar!$D$5:$F$13,MATCH(Table1[[#This Row],[Tipologia_Testes]],Auxiliar!$B$5:$B$13,0),MATCH(Table1[[#This Row],[Complexidade]],Auxiliar!$D$4:$F$4,0))</f>
        <v>0.1</v>
      </c>
      <c r="P168" s="2"/>
      <c r="Q168" s="2" t="s">
        <v>1189</v>
      </c>
      <c r="R168" s="151">
        <v>45261</v>
      </c>
      <c r="S168" s="151"/>
      <c r="T168" s="151"/>
      <c r="U168" s="151"/>
      <c r="V168" s="151"/>
      <c r="W168" s="2">
        <f>VLOOKUP(Table1[[#This Row],[Status]],Auxiliar!$B$16:$D$24,3,0)*Table1[[#This Row],[Estimação (horas)]]</f>
        <v>0.1</v>
      </c>
      <c r="X168" s="167">
        <f>+VLOOKUP(CONCATENATE(Table1[[#This Row],[Tabela]],Table1[[#This Row],[Campo]]),'2. Status Detalhe Campos FY24'!A:J,9,FALSE)</f>
        <v>0</v>
      </c>
    </row>
    <row r="169" spans="2:24" ht="17.899999999999999"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1172</v>
      </c>
      <c r="L169" s="28" t="s">
        <v>1178</v>
      </c>
      <c r="M169" s="20" t="s">
        <v>1179</v>
      </c>
      <c r="N169" s="47">
        <v>45485</v>
      </c>
      <c r="O169" s="20">
        <f>INDEX(Auxiliar!$D$5:$F$13,MATCH(Table1[[#This Row],[Tipologia_Testes]],Auxiliar!$B$5:$B$13,0),MATCH(Table1[[#This Row],[Complexidade]],Auxiliar!$D$4:$F$4,0))</f>
        <v>2</v>
      </c>
      <c r="P169" s="2"/>
      <c r="Q169" s="2" t="s">
        <v>1189</v>
      </c>
      <c r="R169" s="151">
        <v>45261</v>
      </c>
      <c r="S169" s="151"/>
      <c r="T169" s="151"/>
      <c r="U169" s="151"/>
      <c r="V169" s="151"/>
      <c r="W169" s="2">
        <f>VLOOKUP(Table1[[#This Row],[Status]],Auxiliar!$B$16:$D$24,3,0)*Table1[[#This Row],[Estimação (horas)]]</f>
        <v>2</v>
      </c>
      <c r="X169" s="167">
        <f>+VLOOKUP(CONCATENATE(Table1[[#This Row],[Tabela]],Table1[[#This Row],[Campo]]),'2. Status Detalhe Campos FY24'!A:J,9,FALSE)</f>
        <v>0</v>
      </c>
    </row>
    <row r="170" spans="2:24" ht="17.899999999999999"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1173</v>
      </c>
      <c r="L170" s="28" t="s">
        <v>1178</v>
      </c>
      <c r="M170" s="20" t="s">
        <v>1179</v>
      </c>
      <c r="N170" s="47">
        <v>45485</v>
      </c>
      <c r="O170" s="20">
        <f>INDEX(Auxiliar!$D$5:$F$13,MATCH(Table1[[#This Row],[Tipologia_Testes]],Auxiliar!$B$5:$B$13,0),MATCH(Table1[[#This Row],[Complexidade]],Auxiliar!$D$4:$F$4,0))</f>
        <v>2</v>
      </c>
      <c r="P170" s="2"/>
      <c r="Q170" s="2" t="s">
        <v>1189</v>
      </c>
      <c r="R170" s="151">
        <v>45261</v>
      </c>
      <c r="S170" s="151"/>
      <c r="T170" s="151"/>
      <c r="U170" s="151"/>
      <c r="V170" s="151"/>
      <c r="W170" s="2">
        <f>VLOOKUP(Table1[[#This Row],[Status]],Auxiliar!$B$16:$D$24,3,0)*Table1[[#This Row],[Estimação (horas)]]</f>
        <v>2</v>
      </c>
      <c r="X170" s="167">
        <f>+VLOOKUP(CONCATENATE(Table1[[#This Row],[Tabela]],Table1[[#This Row],[Campo]]),'2. Status Detalhe Campos FY24'!A:J,9,FALSE)</f>
        <v>0</v>
      </c>
    </row>
    <row r="171" spans="2:24" ht="17.899999999999999"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1175</v>
      </c>
      <c r="L171" s="28" t="s">
        <v>1178</v>
      </c>
      <c r="M171" s="20" t="s">
        <v>1179</v>
      </c>
      <c r="N171" s="47">
        <v>45485</v>
      </c>
      <c r="O171" s="20">
        <f>INDEX(Auxiliar!$D$5:$F$13,MATCH(Table1[[#This Row],[Tipologia_Testes]],Auxiliar!$B$5:$B$13,0),MATCH(Table1[[#This Row],[Complexidade]],Auxiliar!$D$4:$F$4,0))</f>
        <v>0.1</v>
      </c>
      <c r="P171" s="2"/>
      <c r="Q171" s="2" t="s">
        <v>1189</v>
      </c>
      <c r="R171" s="151">
        <v>45261</v>
      </c>
      <c r="S171" s="151"/>
      <c r="T171" s="151"/>
      <c r="U171" s="151"/>
      <c r="V171" s="151"/>
      <c r="W171" s="2">
        <f>VLOOKUP(Table1[[#This Row],[Status]],Auxiliar!$B$16:$D$24,3,0)*Table1[[#This Row],[Estimação (horas)]]</f>
        <v>0.1</v>
      </c>
      <c r="X171" s="167">
        <f>+VLOOKUP(CONCATENATE(Table1[[#This Row],[Tabela]],Table1[[#This Row],[Campo]]),'2. Status Detalhe Campos FY24'!A:J,9,FALSE)</f>
        <v>0</v>
      </c>
    </row>
    <row r="172" spans="2:24" ht="17.899999999999999"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1172</v>
      </c>
      <c r="L172" s="28" t="s">
        <v>1178</v>
      </c>
      <c r="M172" s="20" t="s">
        <v>1179</v>
      </c>
      <c r="N172" s="47">
        <v>45485</v>
      </c>
      <c r="O172" s="20">
        <f>INDEX(Auxiliar!$D$5:$F$13,MATCH(Table1[[#This Row],[Tipologia_Testes]],Auxiliar!$B$5:$B$13,0),MATCH(Table1[[#This Row],[Complexidade]],Auxiliar!$D$4:$F$4,0))</f>
        <v>2</v>
      </c>
      <c r="P172" s="2"/>
      <c r="Q172" s="2" t="s">
        <v>1189</v>
      </c>
      <c r="R172" s="151">
        <v>45261</v>
      </c>
      <c r="S172" s="151"/>
      <c r="T172" s="151"/>
      <c r="U172" s="151"/>
      <c r="V172" s="151"/>
      <c r="W172" s="2">
        <f>VLOOKUP(Table1[[#This Row],[Status]],Auxiliar!$B$16:$D$24,3,0)*Table1[[#This Row],[Estimação (horas)]]</f>
        <v>2</v>
      </c>
      <c r="X172" s="167">
        <f>+VLOOKUP(CONCATENATE(Table1[[#This Row],[Tabela]],Table1[[#This Row],[Campo]]),'2. Status Detalhe Campos FY24'!A:J,9,FALSE)</f>
        <v>0</v>
      </c>
    </row>
    <row r="173" spans="2:24" ht="17.899999999999999"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1173</v>
      </c>
      <c r="L173" s="28" t="s">
        <v>1178</v>
      </c>
      <c r="M173" s="20" t="s">
        <v>1179</v>
      </c>
      <c r="N173" s="47">
        <v>45485</v>
      </c>
      <c r="O173" s="20">
        <f>INDEX(Auxiliar!$D$5:$F$13,MATCH(Table1[[#This Row],[Tipologia_Testes]],Auxiliar!$B$5:$B$13,0),MATCH(Table1[[#This Row],[Complexidade]],Auxiliar!$D$4:$F$4,0))</f>
        <v>2</v>
      </c>
      <c r="P173" s="2"/>
      <c r="Q173" s="2" t="s">
        <v>1189</v>
      </c>
      <c r="R173" s="151">
        <v>45261</v>
      </c>
      <c r="S173" s="151"/>
      <c r="T173" s="151"/>
      <c r="U173" s="151"/>
      <c r="V173" s="151"/>
      <c r="W173" s="2">
        <f>VLOOKUP(Table1[[#This Row],[Status]],Auxiliar!$B$16:$D$24,3,0)*Table1[[#This Row],[Estimação (horas)]]</f>
        <v>2</v>
      </c>
      <c r="X173" s="167">
        <f>+VLOOKUP(CONCATENATE(Table1[[#This Row],[Tabela]],Table1[[#This Row],[Campo]]),'2. Status Detalhe Campos FY24'!A:J,9,FALSE)</f>
        <v>0</v>
      </c>
    </row>
    <row r="174" spans="2:24" ht="17.899999999999999"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1175</v>
      </c>
      <c r="L174" s="28" t="s">
        <v>1178</v>
      </c>
      <c r="M174" s="20" t="s">
        <v>1179</v>
      </c>
      <c r="N174" s="47">
        <v>45485</v>
      </c>
      <c r="O174" s="20">
        <f>INDEX(Auxiliar!$D$5:$F$13,MATCH(Table1[[#This Row],[Tipologia_Testes]],Auxiliar!$B$5:$B$13,0),MATCH(Table1[[#This Row],[Complexidade]],Auxiliar!$D$4:$F$4,0))</f>
        <v>0.1</v>
      </c>
      <c r="P174" s="2"/>
      <c r="Q174" s="2" t="s">
        <v>1189</v>
      </c>
      <c r="R174" s="151">
        <v>45261</v>
      </c>
      <c r="S174" s="151"/>
      <c r="T174" s="151"/>
      <c r="U174" s="151"/>
      <c r="V174" s="151"/>
      <c r="W174" s="2">
        <f>VLOOKUP(Table1[[#This Row],[Status]],Auxiliar!$B$16:$D$24,3,0)*Table1[[#This Row],[Estimação (horas)]]</f>
        <v>0.1</v>
      </c>
      <c r="X174" s="167">
        <f>+VLOOKUP(CONCATENATE(Table1[[#This Row],[Tabela]],Table1[[#This Row],[Campo]]),'2. Status Detalhe Campos FY24'!A:J,9,FALSE)</f>
        <v>0</v>
      </c>
    </row>
    <row r="175" spans="2:24" ht="17.899999999999999"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1172</v>
      </c>
      <c r="L175" s="28" t="s">
        <v>1178</v>
      </c>
      <c r="M175" s="20" t="s">
        <v>1179</v>
      </c>
      <c r="N175" s="47">
        <v>45490</v>
      </c>
      <c r="O175" s="20">
        <f>INDEX(Auxiliar!$D$5:$F$13,MATCH(Table1[[#This Row],[Tipologia_Testes]],Auxiliar!$B$5:$B$13,0),MATCH(Table1[[#This Row],[Complexidade]],Auxiliar!$D$4:$F$4,0))</f>
        <v>2</v>
      </c>
      <c r="P175" s="2"/>
      <c r="Q175" s="2" t="s">
        <v>1189</v>
      </c>
      <c r="R175" s="151">
        <v>45261</v>
      </c>
      <c r="S175" s="151"/>
      <c r="T175" s="151"/>
      <c r="U175" s="151"/>
      <c r="V175" s="151"/>
      <c r="W175" s="2">
        <f>VLOOKUP(Table1[[#This Row],[Status]],Auxiliar!$B$16:$D$24,3,0)*Table1[[#This Row],[Estimação (horas)]]</f>
        <v>2</v>
      </c>
      <c r="X175" s="167">
        <f>+VLOOKUP(CONCATENATE(Table1[[#This Row],[Tabela]],Table1[[#This Row],[Campo]]),'2. Status Detalhe Campos FY24'!A:J,9,FALSE)</f>
        <v>0</v>
      </c>
    </row>
    <row r="176" spans="2:24" ht="17.899999999999999"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1173</v>
      </c>
      <c r="L176" s="28" t="s">
        <v>1178</v>
      </c>
      <c r="M176" s="20" t="s">
        <v>1179</v>
      </c>
      <c r="N176" s="47">
        <v>45490</v>
      </c>
      <c r="O176" s="20">
        <f>INDEX(Auxiliar!$D$5:$F$13,MATCH(Table1[[#This Row],[Tipologia_Testes]],Auxiliar!$B$5:$B$13,0),MATCH(Table1[[#This Row],[Complexidade]],Auxiliar!$D$4:$F$4,0))</f>
        <v>2</v>
      </c>
      <c r="P176" s="2"/>
      <c r="Q176" s="2" t="s">
        <v>1189</v>
      </c>
      <c r="R176" s="151">
        <v>45261</v>
      </c>
      <c r="S176" s="151"/>
      <c r="T176" s="151"/>
      <c r="U176" s="151"/>
      <c r="V176" s="151"/>
      <c r="W176" s="2">
        <f>VLOOKUP(Table1[[#This Row],[Status]],Auxiliar!$B$16:$D$24,3,0)*Table1[[#This Row],[Estimação (horas)]]</f>
        <v>2</v>
      </c>
      <c r="X176" s="167">
        <f>+VLOOKUP(CONCATENATE(Table1[[#This Row],[Tabela]],Table1[[#This Row],[Campo]]),'2. Status Detalhe Campos FY24'!A:J,9,FALSE)</f>
        <v>0</v>
      </c>
    </row>
    <row r="177" spans="2:24" ht="17.899999999999999"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1175</v>
      </c>
      <c r="L177" s="28" t="s">
        <v>1178</v>
      </c>
      <c r="M177" s="20" t="s">
        <v>1179</v>
      </c>
      <c r="N177" s="47">
        <v>45490</v>
      </c>
      <c r="O177" s="20">
        <f>INDEX(Auxiliar!$D$5:$F$13,MATCH(Table1[[#This Row],[Tipologia_Testes]],Auxiliar!$B$5:$B$13,0),MATCH(Table1[[#This Row],[Complexidade]],Auxiliar!$D$4:$F$4,0))</f>
        <v>0.1</v>
      </c>
      <c r="P177" s="2"/>
      <c r="Q177" s="2" t="s">
        <v>1189</v>
      </c>
      <c r="R177" s="151">
        <v>45261</v>
      </c>
      <c r="S177" s="151"/>
      <c r="T177" s="151"/>
      <c r="U177" s="151"/>
      <c r="V177" s="151"/>
      <c r="W177" s="2">
        <f>VLOOKUP(Table1[[#This Row],[Status]],Auxiliar!$B$16:$D$24,3,0)*Table1[[#This Row],[Estimação (horas)]]</f>
        <v>0.1</v>
      </c>
      <c r="X177" s="167">
        <f>+VLOOKUP(CONCATENATE(Table1[[#This Row],[Tabela]],Table1[[#This Row],[Campo]]),'2. Status Detalhe Campos FY24'!A:J,9,FALSE)</f>
        <v>0</v>
      </c>
    </row>
    <row r="178" spans="2:24" ht="17.899999999999999"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1172</v>
      </c>
      <c r="L178" s="28" t="s">
        <v>1178</v>
      </c>
      <c r="M178" s="20" t="s">
        <v>1179</v>
      </c>
      <c r="N178" s="47">
        <v>45512</v>
      </c>
      <c r="O178" s="20">
        <f>INDEX(Auxiliar!$D$5:$F$13,MATCH(Table1[[#This Row],[Tipologia_Testes]],Auxiliar!$B$5:$B$13,0),MATCH(Table1[[#This Row],[Complexidade]],Auxiliar!$D$4:$F$4,0))</f>
        <v>2</v>
      </c>
      <c r="P178" s="2"/>
      <c r="Q178" s="2" t="s">
        <v>1189</v>
      </c>
      <c r="R178" s="151">
        <v>45261</v>
      </c>
      <c r="S178" s="151"/>
      <c r="T178" s="151"/>
      <c r="U178" s="151"/>
      <c r="V178" s="151"/>
      <c r="W178" s="2">
        <f>VLOOKUP(Table1[[#This Row],[Status]],Auxiliar!$B$16:$D$24,3,0)*Table1[[#This Row],[Estimação (horas)]]</f>
        <v>0</v>
      </c>
      <c r="X178" s="167">
        <f>+VLOOKUP(CONCATENATE(Table1[[#This Row],[Tabela]],Table1[[#This Row],[Campo]]),'2. Status Detalhe Campos FY24'!A:J,9,FALSE)</f>
        <v>0</v>
      </c>
    </row>
    <row r="179" spans="2:24" ht="17.899999999999999"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1173</v>
      </c>
      <c r="L179" s="28" t="s">
        <v>1178</v>
      </c>
      <c r="M179" s="20" t="s">
        <v>1179</v>
      </c>
      <c r="N179" s="47">
        <v>45512</v>
      </c>
      <c r="O179" s="20">
        <f>INDEX(Auxiliar!$D$5:$F$13,MATCH(Table1[[#This Row],[Tipologia_Testes]],Auxiliar!$B$5:$B$13,0),MATCH(Table1[[#This Row],[Complexidade]],Auxiliar!$D$4:$F$4,0))</f>
        <v>2</v>
      </c>
      <c r="P179" s="2"/>
      <c r="Q179" s="2" t="s">
        <v>1189</v>
      </c>
      <c r="R179" s="151">
        <v>45261</v>
      </c>
      <c r="S179" s="151"/>
      <c r="T179" s="151"/>
      <c r="U179" s="151"/>
      <c r="V179" s="151"/>
      <c r="W179" s="2">
        <f>VLOOKUP(Table1[[#This Row],[Status]],Auxiliar!$B$16:$D$24,3,0)*Table1[[#This Row],[Estimação (horas)]]</f>
        <v>0</v>
      </c>
      <c r="X179" s="167">
        <f>+VLOOKUP(CONCATENATE(Table1[[#This Row],[Tabela]],Table1[[#This Row],[Campo]]),'2. Status Detalhe Campos FY24'!A:J,9,FALSE)</f>
        <v>0</v>
      </c>
    </row>
    <row r="180" spans="2:24" ht="17.899999999999999"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1175</v>
      </c>
      <c r="L180" s="28" t="s">
        <v>1178</v>
      </c>
      <c r="M180" s="20" t="s">
        <v>1179</v>
      </c>
      <c r="N180" s="47">
        <v>45512</v>
      </c>
      <c r="O180" s="20">
        <f>INDEX(Auxiliar!$D$5:$F$13,MATCH(Table1[[#This Row],[Tipologia_Testes]],Auxiliar!$B$5:$B$13,0),MATCH(Table1[[#This Row],[Complexidade]],Auxiliar!$D$4:$F$4,0))</f>
        <v>0.1</v>
      </c>
      <c r="P180" s="2"/>
      <c r="Q180" s="2" t="s">
        <v>1189</v>
      </c>
      <c r="R180" s="151">
        <v>45261</v>
      </c>
      <c r="S180" s="151"/>
      <c r="T180" s="151"/>
      <c r="U180" s="151"/>
      <c r="V180" s="151"/>
      <c r="W180" s="2">
        <f>VLOOKUP(Table1[[#This Row],[Status]],Auxiliar!$B$16:$D$24,3,0)*Table1[[#This Row],[Estimação (horas)]]</f>
        <v>0</v>
      </c>
      <c r="X180" s="167">
        <f>+VLOOKUP(CONCATENATE(Table1[[#This Row],[Tabela]],Table1[[#This Row],[Campo]]),'2. Status Detalhe Campos FY24'!A:J,9,FALSE)</f>
        <v>0</v>
      </c>
    </row>
    <row r="181" spans="2:24" ht="17.899999999999999"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1172</v>
      </c>
      <c r="L181" s="28" t="s">
        <v>1170</v>
      </c>
      <c r="M181" s="20" t="s">
        <v>1180</v>
      </c>
      <c r="N181" s="47">
        <v>45505</v>
      </c>
      <c r="O181" s="20">
        <f>INDEX(Auxiliar!$D$5:$F$13,MATCH(Table1[[#This Row],[Tipologia_Testes]],Auxiliar!$B$5:$B$13,0),MATCH(Table1[[#This Row],[Complexidade]],Auxiliar!$D$4:$F$4,0))</f>
        <v>4</v>
      </c>
      <c r="P181" s="2" t="s">
        <v>1181</v>
      </c>
      <c r="Q181" s="2" t="s">
        <v>1189</v>
      </c>
      <c r="R181" s="151">
        <v>45261</v>
      </c>
      <c r="S181" s="151"/>
      <c r="T181" s="151">
        <v>45491</v>
      </c>
      <c r="U181" s="151">
        <v>45495</v>
      </c>
      <c r="V181" s="151">
        <v>45495</v>
      </c>
      <c r="W181" s="2">
        <f>VLOOKUP(Table1[[#This Row],[Status]],Auxiliar!$B$16:$D$24,3,0)*Table1[[#This Row],[Estimação (horas)]]</f>
        <v>4</v>
      </c>
      <c r="X181" s="167">
        <f>+VLOOKUP(CONCATENATE(Table1[[#This Row],[Tabela]],Table1[[#This Row],[Campo]]),'2. Status Detalhe Campos FY24'!A:J,9,FALSE)</f>
        <v>0</v>
      </c>
    </row>
    <row r="182" spans="2:24" ht="17.899999999999999"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1173</v>
      </c>
      <c r="L182" s="28" t="s">
        <v>1170</v>
      </c>
      <c r="M182" s="20" t="s">
        <v>1180</v>
      </c>
      <c r="N182" s="47">
        <v>45505</v>
      </c>
      <c r="O182" s="20">
        <f>INDEX(Auxiliar!$D$5:$F$13,MATCH(Table1[[#This Row],[Tipologia_Testes]],Auxiliar!$B$5:$B$13,0),MATCH(Table1[[#This Row],[Complexidade]],Auxiliar!$D$4:$F$4,0))</f>
        <v>4</v>
      </c>
      <c r="P182" s="2" t="s">
        <v>1181</v>
      </c>
      <c r="Q182" s="2" t="s">
        <v>1189</v>
      </c>
      <c r="R182" s="151">
        <v>45261</v>
      </c>
      <c r="S182" s="151"/>
      <c r="T182" s="151">
        <v>45491</v>
      </c>
      <c r="U182" s="151">
        <v>45495</v>
      </c>
      <c r="V182" s="151">
        <v>45495</v>
      </c>
      <c r="W182" s="2">
        <f>VLOOKUP(Table1[[#This Row],[Status]],Auxiliar!$B$16:$D$24,3,0)*Table1[[#This Row],[Estimação (horas)]]</f>
        <v>4</v>
      </c>
      <c r="X182" s="167">
        <f>+VLOOKUP(CONCATENATE(Table1[[#This Row],[Tabela]],Table1[[#This Row],[Campo]]),'2. Status Detalhe Campos FY24'!A:J,9,FALSE)</f>
        <v>0</v>
      </c>
    </row>
    <row r="183" spans="2:24" ht="17.899999999999999"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1175</v>
      </c>
      <c r="L183" s="28" t="s">
        <v>1170</v>
      </c>
      <c r="M183" s="20" t="s">
        <v>1180</v>
      </c>
      <c r="N183" s="47">
        <v>45505</v>
      </c>
      <c r="O183" s="20">
        <f>INDEX(Auxiliar!$D$5:$F$13,MATCH(Table1[[#This Row],[Tipologia_Testes]],Auxiliar!$B$5:$B$13,0),MATCH(Table1[[#This Row],[Complexidade]],Auxiliar!$D$4:$F$4,0))</f>
        <v>0.1</v>
      </c>
      <c r="P183" s="2" t="s">
        <v>1181</v>
      </c>
      <c r="Q183" s="2" t="s">
        <v>1189</v>
      </c>
      <c r="R183" s="151">
        <v>45261</v>
      </c>
      <c r="S183" s="151"/>
      <c r="T183" s="151">
        <v>45491</v>
      </c>
      <c r="U183" s="151">
        <v>45495</v>
      </c>
      <c r="V183" s="151">
        <v>45495</v>
      </c>
      <c r="W183" s="2">
        <f>VLOOKUP(Table1[[#This Row],[Status]],Auxiliar!$B$16:$D$24,3,0)*Table1[[#This Row],[Estimação (horas)]]</f>
        <v>0.1</v>
      </c>
      <c r="X183" s="167">
        <f>+VLOOKUP(CONCATENATE(Table1[[#This Row],[Tabela]],Table1[[#This Row],[Campo]]),'2. Status Detalhe Campos FY24'!A:J,9,FALSE)</f>
        <v>0</v>
      </c>
    </row>
    <row r="184" spans="2:24" ht="17.899999999999999"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1172</v>
      </c>
      <c r="L184" s="28" t="s">
        <v>1170</v>
      </c>
      <c r="M184" s="20" t="s">
        <v>1180</v>
      </c>
      <c r="N184" s="47">
        <v>45505</v>
      </c>
      <c r="O184" s="20">
        <f>INDEX(Auxiliar!$D$5:$F$13,MATCH(Table1[[#This Row],[Tipologia_Testes]],Auxiliar!$B$5:$B$13,0),MATCH(Table1[[#This Row],[Complexidade]],Auxiliar!$D$4:$F$4,0))</f>
        <v>4</v>
      </c>
      <c r="P184" s="2" t="s">
        <v>1181</v>
      </c>
      <c r="Q184" s="2" t="s">
        <v>1189</v>
      </c>
      <c r="R184" s="151">
        <v>45261</v>
      </c>
      <c r="S184" s="151"/>
      <c r="T184" s="151">
        <v>45491</v>
      </c>
      <c r="U184" s="151">
        <v>45495</v>
      </c>
      <c r="V184" s="151">
        <v>45495</v>
      </c>
      <c r="W184" s="2">
        <f>VLOOKUP(Table1[[#This Row],[Status]],Auxiliar!$B$16:$D$24,3,0)*Table1[[#This Row],[Estimação (horas)]]</f>
        <v>4</v>
      </c>
      <c r="X184" s="167">
        <f>+VLOOKUP(CONCATENATE(Table1[[#This Row],[Tabela]],Table1[[#This Row],[Campo]]),'2. Status Detalhe Campos FY24'!A:J,9,FALSE)</f>
        <v>0</v>
      </c>
    </row>
    <row r="185" spans="2:24" ht="17.899999999999999"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1173</v>
      </c>
      <c r="L185" s="28" t="s">
        <v>1170</v>
      </c>
      <c r="M185" s="20" t="s">
        <v>1180</v>
      </c>
      <c r="N185" s="47">
        <v>45505</v>
      </c>
      <c r="O185" s="20">
        <f>INDEX(Auxiliar!$D$5:$F$13,MATCH(Table1[[#This Row],[Tipologia_Testes]],Auxiliar!$B$5:$B$13,0),MATCH(Table1[[#This Row],[Complexidade]],Auxiliar!$D$4:$F$4,0))</f>
        <v>4</v>
      </c>
      <c r="P185" s="2" t="s">
        <v>1181</v>
      </c>
      <c r="Q185" s="2" t="s">
        <v>1189</v>
      </c>
      <c r="R185" s="151">
        <v>45261</v>
      </c>
      <c r="S185" s="151"/>
      <c r="T185" s="151">
        <v>45491</v>
      </c>
      <c r="U185" s="151">
        <v>45495</v>
      </c>
      <c r="V185" s="151">
        <v>45495</v>
      </c>
      <c r="W185" s="2">
        <f>VLOOKUP(Table1[[#This Row],[Status]],Auxiliar!$B$16:$D$24,3,0)*Table1[[#This Row],[Estimação (horas)]]</f>
        <v>4</v>
      </c>
      <c r="X185" s="167">
        <f>+VLOOKUP(CONCATENATE(Table1[[#This Row],[Tabela]],Table1[[#This Row],[Campo]]),'2. Status Detalhe Campos FY24'!A:J,9,FALSE)</f>
        <v>0</v>
      </c>
    </row>
    <row r="186" spans="2:24" ht="17.899999999999999"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1175</v>
      </c>
      <c r="L186" s="28" t="s">
        <v>1170</v>
      </c>
      <c r="M186" s="20" t="s">
        <v>1180</v>
      </c>
      <c r="N186" s="47">
        <v>45505</v>
      </c>
      <c r="O186" s="20">
        <f>INDEX(Auxiliar!$D$5:$F$13,MATCH(Table1[[#This Row],[Tipologia_Testes]],Auxiliar!$B$5:$B$13,0),MATCH(Table1[[#This Row],[Complexidade]],Auxiliar!$D$4:$F$4,0))</f>
        <v>0.1</v>
      </c>
      <c r="P186" s="2" t="s">
        <v>1181</v>
      </c>
      <c r="Q186" s="2" t="s">
        <v>1189</v>
      </c>
      <c r="R186" s="151">
        <v>45261</v>
      </c>
      <c r="S186" s="151"/>
      <c r="T186" s="151">
        <v>45491</v>
      </c>
      <c r="U186" s="151">
        <v>45495</v>
      </c>
      <c r="V186" s="151">
        <v>45495</v>
      </c>
      <c r="W186" s="2">
        <f>VLOOKUP(Table1[[#This Row],[Status]],Auxiliar!$B$16:$D$24,3,0)*Table1[[#This Row],[Estimação (horas)]]</f>
        <v>0.1</v>
      </c>
      <c r="X186" s="167">
        <f>+VLOOKUP(CONCATENATE(Table1[[#This Row],[Tabela]],Table1[[#This Row],[Campo]]),'2. Status Detalhe Campos FY24'!A:J,9,FALSE)</f>
        <v>0</v>
      </c>
    </row>
    <row r="187" spans="2:24" ht="17.899999999999999"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1172</v>
      </c>
      <c r="L187" s="28" t="s">
        <v>1178</v>
      </c>
      <c r="M187" s="20" t="s">
        <v>1179</v>
      </c>
      <c r="N187" s="47">
        <v>45485</v>
      </c>
      <c r="O187" s="20">
        <f>INDEX(Auxiliar!$D$5:$F$13,MATCH(Table1[[#This Row],[Tipologia_Testes]],Auxiliar!$B$5:$B$13,0),MATCH(Table1[[#This Row],[Complexidade]],Auxiliar!$D$4:$F$4,0))</f>
        <v>2</v>
      </c>
      <c r="P187" s="2"/>
      <c r="Q187" s="2" t="s">
        <v>1189</v>
      </c>
      <c r="R187" s="151">
        <v>45261</v>
      </c>
      <c r="S187" s="151"/>
      <c r="T187" s="151"/>
      <c r="U187" s="151"/>
      <c r="V187" s="151"/>
      <c r="W187" s="2">
        <f>VLOOKUP(Table1[[#This Row],[Status]],Auxiliar!$B$16:$D$24,3,0)*Table1[[#This Row],[Estimação (horas)]]</f>
        <v>2</v>
      </c>
      <c r="X187" s="167">
        <f>+VLOOKUP(CONCATENATE(Table1[[#This Row],[Tabela]],Table1[[#This Row],[Campo]]),'2. Status Detalhe Campos FY24'!A:J,9,FALSE)</f>
        <v>0</v>
      </c>
    </row>
    <row r="188" spans="2:24" ht="17.899999999999999"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1173</v>
      </c>
      <c r="L188" s="28" t="s">
        <v>1178</v>
      </c>
      <c r="M188" s="20" t="s">
        <v>1179</v>
      </c>
      <c r="N188" s="47">
        <v>45485</v>
      </c>
      <c r="O188" s="20">
        <f>INDEX(Auxiliar!$D$5:$F$13,MATCH(Table1[[#This Row],[Tipologia_Testes]],Auxiliar!$B$5:$B$13,0),MATCH(Table1[[#This Row],[Complexidade]],Auxiliar!$D$4:$F$4,0))</f>
        <v>2</v>
      </c>
      <c r="P188" s="2"/>
      <c r="Q188" s="2" t="s">
        <v>1189</v>
      </c>
      <c r="R188" s="151">
        <v>45261</v>
      </c>
      <c r="S188" s="151"/>
      <c r="T188" s="151"/>
      <c r="U188" s="151"/>
      <c r="V188" s="151"/>
      <c r="W188" s="2">
        <f>VLOOKUP(Table1[[#This Row],[Status]],Auxiliar!$B$16:$D$24,3,0)*Table1[[#This Row],[Estimação (horas)]]</f>
        <v>2</v>
      </c>
      <c r="X188" s="167">
        <f>+VLOOKUP(CONCATENATE(Table1[[#This Row],[Tabela]],Table1[[#This Row],[Campo]]),'2. Status Detalhe Campos FY24'!A:J,9,FALSE)</f>
        <v>0</v>
      </c>
    </row>
    <row r="189" spans="2:24" ht="17.899999999999999"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1175</v>
      </c>
      <c r="L189" s="28" t="s">
        <v>1178</v>
      </c>
      <c r="M189" s="20" t="s">
        <v>1179</v>
      </c>
      <c r="N189" s="47">
        <v>45485</v>
      </c>
      <c r="O189" s="20">
        <f>INDEX(Auxiliar!$D$5:$F$13,MATCH(Table1[[#This Row],[Tipologia_Testes]],Auxiliar!$B$5:$B$13,0),MATCH(Table1[[#This Row],[Complexidade]],Auxiliar!$D$4:$F$4,0))</f>
        <v>0.1</v>
      </c>
      <c r="P189" s="2"/>
      <c r="Q189" s="2" t="s">
        <v>1189</v>
      </c>
      <c r="R189" s="151">
        <v>45261</v>
      </c>
      <c r="S189" s="151"/>
      <c r="T189" s="151"/>
      <c r="U189" s="151"/>
      <c r="V189" s="151"/>
      <c r="W189" s="2">
        <f>VLOOKUP(Table1[[#This Row],[Status]],Auxiliar!$B$16:$D$24,3,0)*Table1[[#This Row],[Estimação (horas)]]</f>
        <v>0.1</v>
      </c>
      <c r="X189" s="167">
        <f>+VLOOKUP(CONCATENATE(Table1[[#This Row],[Tabela]],Table1[[#This Row],[Campo]]),'2. Status Detalhe Campos FY24'!A:J,9,FALSE)</f>
        <v>0</v>
      </c>
    </row>
    <row r="190" spans="2:24" ht="17.899999999999999"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1172</v>
      </c>
      <c r="L190" s="28" t="s">
        <v>1178</v>
      </c>
      <c r="M190" s="20" t="s">
        <v>1179</v>
      </c>
      <c r="N190" s="47">
        <v>45490</v>
      </c>
      <c r="O190" s="20">
        <f>INDEX(Auxiliar!$D$5:$F$13,MATCH(Table1[[#This Row],[Tipologia_Testes]],Auxiliar!$B$5:$B$13,0),MATCH(Table1[[#This Row],[Complexidade]],Auxiliar!$D$4:$F$4,0))</f>
        <v>2</v>
      </c>
      <c r="P190" s="2"/>
      <c r="Q190" s="2" t="s">
        <v>1189</v>
      </c>
      <c r="R190" s="151">
        <v>45261</v>
      </c>
      <c r="S190" s="151"/>
      <c r="T190" s="151"/>
      <c r="U190" s="151"/>
      <c r="V190" s="151"/>
      <c r="W190" s="2">
        <f>VLOOKUP(Table1[[#This Row],[Status]],Auxiliar!$B$16:$D$24,3,0)*Table1[[#This Row],[Estimação (horas)]]</f>
        <v>2</v>
      </c>
      <c r="X190" s="167">
        <f>+VLOOKUP(CONCATENATE(Table1[[#This Row],[Tabela]],Table1[[#This Row],[Campo]]),'2. Status Detalhe Campos FY24'!A:J,9,FALSE)</f>
        <v>0</v>
      </c>
    </row>
    <row r="191" spans="2:24" ht="17.899999999999999"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1173</v>
      </c>
      <c r="L191" s="28" t="s">
        <v>1178</v>
      </c>
      <c r="M191" s="20" t="s">
        <v>1179</v>
      </c>
      <c r="N191" s="47">
        <v>45490</v>
      </c>
      <c r="O191" s="20">
        <f>INDEX(Auxiliar!$D$5:$F$13,MATCH(Table1[[#This Row],[Tipologia_Testes]],Auxiliar!$B$5:$B$13,0),MATCH(Table1[[#This Row],[Complexidade]],Auxiliar!$D$4:$F$4,0))</f>
        <v>2</v>
      </c>
      <c r="P191" s="2"/>
      <c r="Q191" s="2" t="s">
        <v>1189</v>
      </c>
      <c r="R191" s="151">
        <v>45261</v>
      </c>
      <c r="S191" s="151"/>
      <c r="T191" s="151"/>
      <c r="U191" s="151"/>
      <c r="V191" s="151"/>
      <c r="W191" s="2">
        <f>VLOOKUP(Table1[[#This Row],[Status]],Auxiliar!$B$16:$D$24,3,0)*Table1[[#This Row],[Estimação (horas)]]</f>
        <v>2</v>
      </c>
      <c r="X191" s="167">
        <f>+VLOOKUP(CONCATENATE(Table1[[#This Row],[Tabela]],Table1[[#This Row],[Campo]]),'2. Status Detalhe Campos FY24'!A:J,9,FALSE)</f>
        <v>0</v>
      </c>
    </row>
    <row r="192" spans="2:24" ht="17.899999999999999"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1175</v>
      </c>
      <c r="L192" s="28" t="s">
        <v>1178</v>
      </c>
      <c r="M192" s="20" t="s">
        <v>1179</v>
      </c>
      <c r="N192" s="47">
        <v>45490</v>
      </c>
      <c r="O192" s="20">
        <f>INDEX(Auxiliar!$D$5:$F$13,MATCH(Table1[[#This Row],[Tipologia_Testes]],Auxiliar!$B$5:$B$13,0),MATCH(Table1[[#This Row],[Complexidade]],Auxiliar!$D$4:$F$4,0))</f>
        <v>0.1</v>
      </c>
      <c r="P192" s="2"/>
      <c r="Q192" s="2" t="s">
        <v>1189</v>
      </c>
      <c r="R192" s="151">
        <v>45261</v>
      </c>
      <c r="S192" s="151"/>
      <c r="T192" s="151"/>
      <c r="U192" s="151"/>
      <c r="V192" s="151"/>
      <c r="W192" s="2">
        <f>VLOOKUP(Table1[[#This Row],[Status]],Auxiliar!$B$16:$D$24,3,0)*Table1[[#This Row],[Estimação (horas)]]</f>
        <v>0.1</v>
      </c>
      <c r="X192" s="167">
        <f>+VLOOKUP(CONCATENATE(Table1[[#This Row],[Tabela]],Table1[[#This Row],[Campo]]),'2. Status Detalhe Campos FY24'!A:J,9,FALSE)</f>
        <v>0</v>
      </c>
    </row>
    <row r="193" spans="2:24" ht="17.899999999999999" customHeight="1">
      <c r="B193" s="2" t="s">
        <v>26</v>
      </c>
      <c r="C193" s="2" t="s">
        <v>54</v>
      </c>
      <c r="D193" s="2" t="s">
        <v>95</v>
      </c>
      <c r="E193" s="2" t="s">
        <v>38</v>
      </c>
      <c r="F193" s="2" t="s">
        <v>94</v>
      </c>
      <c r="G193" s="2" t="s">
        <v>2168</v>
      </c>
      <c r="H193" s="56" t="str">
        <f>Table1[[#This Row],[Tabela]]&amp;Table1[[#This Row],[Campo]]</f>
        <v>PROPERTYPROPERTY_CODE</v>
      </c>
      <c r="I193" s="2" t="s">
        <v>612</v>
      </c>
      <c r="J193" s="42">
        <f>VLOOKUP(Table1[[#This Row],[Status]],Auxiliar!$B$16:$C$24,2,0)</f>
        <v>1</v>
      </c>
      <c r="K193" s="2" t="s">
        <v>1172</v>
      </c>
      <c r="L193" s="28" t="s">
        <v>1178</v>
      </c>
      <c r="M193" s="20" t="s">
        <v>1179</v>
      </c>
      <c r="N193" s="47">
        <v>45667</v>
      </c>
      <c r="O193" s="20">
        <f>INDEX(Auxiliar!$D$5:$F$13,MATCH(Table1[[#This Row],[Tipologia_Testes]],Auxiliar!$B$5:$B$13,0),MATCH(Table1[[#This Row],[Complexidade]],Auxiliar!$D$4:$F$4,0))</f>
        <v>2</v>
      </c>
      <c r="P193" s="2"/>
      <c r="Q193" s="2"/>
      <c r="R193" s="213">
        <v>45603</v>
      </c>
      <c r="S193" s="151"/>
      <c r="T193" s="151"/>
      <c r="U193" s="151"/>
      <c r="V193" s="151">
        <v>45645</v>
      </c>
      <c r="W193" s="2">
        <f>VLOOKUP(Table1[[#This Row],[Status]],Auxiliar!$B$16:$D$24,3,0)*Table1[[#This Row],[Estimação (horas)]]</f>
        <v>2</v>
      </c>
      <c r="X193" s="167">
        <f>+VLOOKUP(CONCATENATE(Table1[[#This Row],[Tabela]],Table1[[#This Row],[Campo]]),'2. Status Detalhe Campos FY24'!A:J,9,FALSE)</f>
        <v>0</v>
      </c>
    </row>
    <row r="194" spans="2:24" ht="17.899999999999999" customHeight="1">
      <c r="B194" s="2" t="s">
        <v>26</v>
      </c>
      <c r="C194" s="2" t="s">
        <v>54</v>
      </c>
      <c r="D194" s="2" t="s">
        <v>95</v>
      </c>
      <c r="E194" s="2" t="s">
        <v>38</v>
      </c>
      <c r="F194" s="2" t="s">
        <v>94</v>
      </c>
      <c r="G194" s="2" t="s">
        <v>2168</v>
      </c>
      <c r="H194" s="56" t="str">
        <f>Table1[[#This Row],[Tabela]]&amp;Table1[[#This Row],[Campo]]</f>
        <v>PROPERTYPROPERTY_CODE</v>
      </c>
      <c r="I194" s="2" t="s">
        <v>612</v>
      </c>
      <c r="J194" s="42">
        <f>VLOOKUP(Table1[[#This Row],[Status]],Auxiliar!$B$16:$C$24,2,0)</f>
        <v>1</v>
      </c>
      <c r="K194" s="2" t="s">
        <v>1173</v>
      </c>
      <c r="L194" s="28" t="s">
        <v>1178</v>
      </c>
      <c r="M194" s="20" t="s">
        <v>1179</v>
      </c>
      <c r="N194" s="47">
        <v>45667</v>
      </c>
      <c r="O194" s="20">
        <f>INDEX(Auxiliar!$D$5:$F$13,MATCH(Table1[[#This Row],[Tipologia_Testes]],Auxiliar!$B$5:$B$13,0),MATCH(Table1[[#This Row],[Complexidade]],Auxiliar!$D$4:$F$4,0))</f>
        <v>2</v>
      </c>
      <c r="P194" s="2"/>
      <c r="Q194" s="2"/>
      <c r="R194" s="213">
        <v>45603</v>
      </c>
      <c r="S194" s="151"/>
      <c r="T194" s="151"/>
      <c r="U194" s="151"/>
      <c r="V194" s="151">
        <v>45645</v>
      </c>
      <c r="W194" s="2">
        <f>VLOOKUP(Table1[[#This Row],[Status]],Auxiliar!$B$16:$D$24,3,0)*Table1[[#This Row],[Estimação (horas)]]</f>
        <v>2</v>
      </c>
      <c r="X194" s="167">
        <f>+VLOOKUP(CONCATENATE(Table1[[#This Row],[Tabela]],Table1[[#This Row],[Campo]]),'2. Status Detalhe Campos FY24'!A:J,9,FALSE)</f>
        <v>0</v>
      </c>
    </row>
    <row r="195" spans="2:24" ht="17.899999999999999" customHeight="1">
      <c r="B195" s="2" t="s">
        <v>26</v>
      </c>
      <c r="C195" s="2" t="s">
        <v>54</v>
      </c>
      <c r="D195" s="2" t="s">
        <v>95</v>
      </c>
      <c r="E195" s="2" t="s">
        <v>38</v>
      </c>
      <c r="F195" s="2" t="s">
        <v>94</v>
      </c>
      <c r="G195" s="2" t="s">
        <v>2168</v>
      </c>
      <c r="H195" s="56" t="str">
        <f>Table1[[#This Row],[Tabela]]&amp;Table1[[#This Row],[Campo]]</f>
        <v>PROPERTYPROPERTY_CODE</v>
      </c>
      <c r="I195" s="2" t="s">
        <v>612</v>
      </c>
      <c r="J195" s="42">
        <f>VLOOKUP(Table1[[#This Row],[Status]],Auxiliar!$B$16:$C$24,2,0)</f>
        <v>1</v>
      </c>
      <c r="K195" s="2" t="s">
        <v>1175</v>
      </c>
      <c r="L195" s="28" t="s">
        <v>1178</v>
      </c>
      <c r="M195" s="20" t="s">
        <v>1179</v>
      </c>
      <c r="N195" s="47">
        <v>45667</v>
      </c>
      <c r="O195" s="20">
        <f>INDEX(Auxiliar!$D$5:$F$13,MATCH(Table1[[#This Row],[Tipologia_Testes]],Auxiliar!$B$5:$B$13,0),MATCH(Table1[[#This Row],[Complexidade]],Auxiliar!$D$4:$F$4,0))</f>
        <v>0.1</v>
      </c>
      <c r="P195" s="2"/>
      <c r="Q195" s="2"/>
      <c r="R195" s="213">
        <v>45603</v>
      </c>
      <c r="S195" s="151"/>
      <c r="T195" s="151"/>
      <c r="U195" s="151"/>
      <c r="V195" s="151">
        <v>45645</v>
      </c>
      <c r="W195" s="2">
        <f>VLOOKUP(Table1[[#This Row],[Status]],Auxiliar!$B$16:$D$24,3,0)*Table1[[#This Row],[Estimação (horas)]]</f>
        <v>0.1</v>
      </c>
      <c r="X195" s="167">
        <f>+VLOOKUP(CONCATENATE(Table1[[#This Row],[Tabela]],Table1[[#This Row],[Campo]]),'2. Status Detalhe Campos FY24'!A:J,9,FALSE)</f>
        <v>0</v>
      </c>
    </row>
    <row r="196" spans="2:24" ht="69.650000000000006"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1169</v>
      </c>
      <c r="L196" s="28" t="s">
        <v>1170</v>
      </c>
      <c r="M196" s="20" t="s">
        <v>1179</v>
      </c>
      <c r="N196" s="47">
        <v>45485</v>
      </c>
      <c r="O196" s="20">
        <f>INDEX(Auxiliar!$D$5:$F$13,MATCH(Table1[[#This Row],[Tipologia_Testes]],Auxiliar!$B$5:$B$13,0),MATCH(Table1[[#This Row],[Complexidade]],Auxiliar!$D$4:$F$4,0))</f>
        <v>8</v>
      </c>
      <c r="P196" s="22" t="s">
        <v>1194</v>
      </c>
      <c r="Q196" s="2"/>
      <c r="R196" s="151">
        <v>45261</v>
      </c>
      <c r="S196" s="151"/>
      <c r="T196" s="151"/>
      <c r="U196" s="151"/>
      <c r="V196" s="151"/>
      <c r="W196" s="2">
        <f>VLOOKUP(Table1[[#This Row],[Status]],Auxiliar!$B$16:$D$24,3,0)*Table1[[#This Row],[Estimação (horas)]]</f>
        <v>8</v>
      </c>
      <c r="X196" s="167">
        <f>+VLOOKUP(CONCATENATE(Table1[[#This Row],[Tabela]],Table1[[#This Row],[Campo]]),'2. Status Detalhe Campos FY24'!A:J,9,FALSE)</f>
        <v>0</v>
      </c>
    </row>
    <row r="197" spans="2:24" ht="17.899999999999999"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1172</v>
      </c>
      <c r="L197" s="28" t="s">
        <v>1170</v>
      </c>
      <c r="M197" s="20" t="s">
        <v>1179</v>
      </c>
      <c r="N197" s="47">
        <v>45485</v>
      </c>
      <c r="O197" s="20">
        <f>INDEX(Auxiliar!$D$5:$F$13,MATCH(Table1[[#This Row],[Tipologia_Testes]],Auxiliar!$B$5:$B$13,0),MATCH(Table1[[#This Row],[Complexidade]],Auxiliar!$D$4:$F$4,0))</f>
        <v>2</v>
      </c>
      <c r="P197" s="2" t="s">
        <v>1195</v>
      </c>
      <c r="Q197" s="2"/>
      <c r="R197" s="151">
        <v>45261</v>
      </c>
      <c r="S197" s="151"/>
      <c r="T197" s="151"/>
      <c r="U197" s="151"/>
      <c r="V197" s="151"/>
      <c r="W197" s="2">
        <f>VLOOKUP(Table1[[#This Row],[Status]],Auxiliar!$B$16:$D$24,3,0)*Table1[[#This Row],[Estimação (horas)]]</f>
        <v>2</v>
      </c>
      <c r="X197" s="167">
        <f>+VLOOKUP(CONCATENATE(Table1[[#This Row],[Tabela]],Table1[[#This Row],[Campo]]),'2. Status Detalhe Campos FY24'!A:J,9,FALSE)</f>
        <v>0</v>
      </c>
    </row>
    <row r="198" spans="2:24" ht="17.899999999999999"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1173</v>
      </c>
      <c r="L198" s="28" t="s">
        <v>1170</v>
      </c>
      <c r="M198" s="20" t="s">
        <v>1179</v>
      </c>
      <c r="N198" s="47">
        <v>45485</v>
      </c>
      <c r="O198" s="20">
        <f>INDEX(Auxiliar!$D$5:$F$13,MATCH(Table1[[#This Row],[Tipologia_Testes]],Auxiliar!$B$5:$B$13,0),MATCH(Table1[[#This Row],[Complexidade]],Auxiliar!$D$4:$F$4,0))</f>
        <v>2</v>
      </c>
      <c r="P198" s="2" t="s">
        <v>1195</v>
      </c>
      <c r="Q198" s="2"/>
      <c r="R198" s="151">
        <v>45261</v>
      </c>
      <c r="S198" s="151"/>
      <c r="T198" s="151"/>
      <c r="U198" s="151"/>
      <c r="V198" s="151"/>
      <c r="W198" s="2">
        <f>VLOOKUP(Table1[[#This Row],[Status]],Auxiliar!$B$16:$D$24,3,0)*Table1[[#This Row],[Estimação (horas)]]</f>
        <v>2</v>
      </c>
      <c r="X198" s="167">
        <f>+VLOOKUP(CONCATENATE(Table1[[#This Row],[Tabela]],Table1[[#This Row],[Campo]]),'2. Status Detalhe Campos FY24'!A:J,9,FALSE)</f>
        <v>0</v>
      </c>
    </row>
    <row r="199" spans="2:24" ht="17.899999999999999"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1175</v>
      </c>
      <c r="L199" s="28" t="s">
        <v>1170</v>
      </c>
      <c r="M199" s="20" t="s">
        <v>1179</v>
      </c>
      <c r="N199" s="47">
        <v>45485</v>
      </c>
      <c r="O199" s="20">
        <f>INDEX(Auxiliar!$D$5:$F$13,MATCH(Table1[[#This Row],[Tipologia_Testes]],Auxiliar!$B$5:$B$13,0),MATCH(Table1[[#This Row],[Complexidade]],Auxiliar!$D$4:$F$4,0))</f>
        <v>0.1</v>
      </c>
      <c r="P199" s="2" t="s">
        <v>1195</v>
      </c>
      <c r="Q199" s="2"/>
      <c r="R199" s="151">
        <v>45261</v>
      </c>
      <c r="S199" s="151"/>
      <c r="T199" s="151"/>
      <c r="U199" s="151"/>
      <c r="V199" s="151"/>
      <c r="W199" s="2">
        <f>VLOOKUP(Table1[[#This Row],[Status]],Auxiliar!$B$16:$D$24,3,0)*Table1[[#This Row],[Estimação (horas)]]</f>
        <v>0.1</v>
      </c>
      <c r="X199" s="167">
        <f>+VLOOKUP(CONCATENATE(Table1[[#This Row],[Tabela]],Table1[[#This Row],[Campo]]),'2. Status Detalhe Campos FY24'!A:J,9,FALSE)</f>
        <v>0</v>
      </c>
    </row>
    <row r="200" spans="2:24" ht="17.899999999999999"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1172</v>
      </c>
      <c r="L200" s="28" t="s">
        <v>1170</v>
      </c>
      <c r="M200" s="20" t="s">
        <v>1179</v>
      </c>
      <c r="N200" s="47">
        <v>45485</v>
      </c>
      <c r="O200" s="20">
        <f>INDEX(Auxiliar!$D$5:$F$13,MATCH(Table1[[#This Row],[Tipologia_Testes]],Auxiliar!$B$5:$B$13,0),MATCH(Table1[[#This Row],[Complexidade]],Auxiliar!$D$4:$F$4,0))</f>
        <v>2</v>
      </c>
      <c r="P200" s="2" t="s">
        <v>1195</v>
      </c>
      <c r="Q200" s="2"/>
      <c r="R200" s="151">
        <v>45261</v>
      </c>
      <c r="S200" s="151"/>
      <c r="T200" s="151"/>
      <c r="U200" s="151"/>
      <c r="V200" s="151"/>
      <c r="W200" s="2">
        <f>VLOOKUP(Table1[[#This Row],[Status]],Auxiliar!$B$16:$D$24,3,0)*Table1[[#This Row],[Estimação (horas)]]</f>
        <v>2</v>
      </c>
      <c r="X200" s="167">
        <f>+VLOOKUP(CONCATENATE(Table1[[#This Row],[Tabela]],Table1[[#This Row],[Campo]]),'2. Status Detalhe Campos FY24'!A:J,9,FALSE)</f>
        <v>0</v>
      </c>
    </row>
    <row r="201" spans="2:24" ht="17.899999999999999"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1173</v>
      </c>
      <c r="L201" s="28" t="s">
        <v>1170</v>
      </c>
      <c r="M201" s="20" t="s">
        <v>1179</v>
      </c>
      <c r="N201" s="47">
        <v>45485</v>
      </c>
      <c r="O201" s="20">
        <f>INDEX(Auxiliar!$D$5:$F$13,MATCH(Table1[[#This Row],[Tipologia_Testes]],Auxiliar!$B$5:$B$13,0),MATCH(Table1[[#This Row],[Complexidade]],Auxiliar!$D$4:$F$4,0))</f>
        <v>2</v>
      </c>
      <c r="P201" s="2" t="s">
        <v>1195</v>
      </c>
      <c r="Q201" s="2"/>
      <c r="R201" s="151">
        <v>45261</v>
      </c>
      <c r="S201" s="151"/>
      <c r="T201" s="151"/>
      <c r="U201" s="151"/>
      <c r="V201" s="151"/>
      <c r="W201" s="2">
        <f>VLOOKUP(Table1[[#This Row],[Status]],Auxiliar!$B$16:$D$24,3,0)*Table1[[#This Row],[Estimação (horas)]]</f>
        <v>2</v>
      </c>
      <c r="X201" s="167">
        <f>+VLOOKUP(CONCATENATE(Table1[[#This Row],[Tabela]],Table1[[#This Row],[Campo]]),'2. Status Detalhe Campos FY24'!A:J,9,FALSE)</f>
        <v>0</v>
      </c>
    </row>
    <row r="202" spans="2:24" ht="17.899999999999999"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1175</v>
      </c>
      <c r="L202" s="28" t="s">
        <v>1170</v>
      </c>
      <c r="M202" s="20" t="s">
        <v>1179</v>
      </c>
      <c r="N202" s="47">
        <v>45485</v>
      </c>
      <c r="O202" s="20">
        <f>INDEX(Auxiliar!$D$5:$F$13,MATCH(Table1[[#This Row],[Tipologia_Testes]],Auxiliar!$B$5:$B$13,0),MATCH(Table1[[#This Row],[Complexidade]],Auxiliar!$D$4:$F$4,0))</f>
        <v>0.1</v>
      </c>
      <c r="P202" s="2" t="s">
        <v>1195</v>
      </c>
      <c r="Q202" s="2"/>
      <c r="R202" s="151">
        <v>45261</v>
      </c>
      <c r="S202" s="151"/>
      <c r="T202" s="151"/>
      <c r="U202" s="151"/>
      <c r="V202" s="151"/>
      <c r="W202" s="2">
        <f>VLOOKUP(Table1[[#This Row],[Status]],Auxiliar!$B$16:$D$24,3,0)*Table1[[#This Row],[Estimação (horas)]]</f>
        <v>0.1</v>
      </c>
      <c r="X202" s="167">
        <f>+VLOOKUP(CONCATENATE(Table1[[#This Row],[Tabela]],Table1[[#This Row],[Campo]]),'2. Status Detalhe Campos FY24'!A:J,9,FALSE)</f>
        <v>0</v>
      </c>
    </row>
    <row r="203" spans="2:24" ht="17.899999999999999"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1172</v>
      </c>
      <c r="L203" s="28" t="s">
        <v>1170</v>
      </c>
      <c r="M203" s="20" t="s">
        <v>1179</v>
      </c>
      <c r="N203" s="47">
        <v>45485</v>
      </c>
      <c r="O203" s="20">
        <f>INDEX(Auxiliar!$D$5:$F$13,MATCH(Table1[[#This Row],[Tipologia_Testes]],Auxiliar!$B$5:$B$13,0),MATCH(Table1[[#This Row],[Complexidade]],Auxiliar!$D$4:$F$4,0))</f>
        <v>2</v>
      </c>
      <c r="P203" s="2" t="s">
        <v>1195</v>
      </c>
      <c r="Q203" s="2"/>
      <c r="R203" s="151">
        <v>45261</v>
      </c>
      <c r="S203" s="151"/>
      <c r="T203" s="151"/>
      <c r="U203" s="151"/>
      <c r="V203" s="151"/>
      <c r="W203" s="2">
        <f>VLOOKUP(Table1[[#This Row],[Status]],Auxiliar!$B$16:$D$24,3,0)*Table1[[#This Row],[Estimação (horas)]]</f>
        <v>2</v>
      </c>
      <c r="X203" s="167">
        <f>+VLOOKUP(CONCATENATE(Table1[[#This Row],[Tabela]],Table1[[#This Row],[Campo]]),'2. Status Detalhe Campos FY24'!A:J,9,FALSE)</f>
        <v>0</v>
      </c>
    </row>
    <row r="204" spans="2:24" ht="17.899999999999999"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1173</v>
      </c>
      <c r="L204" s="28" t="s">
        <v>1170</v>
      </c>
      <c r="M204" s="20" t="s">
        <v>1179</v>
      </c>
      <c r="N204" s="47">
        <v>45485</v>
      </c>
      <c r="O204" s="20">
        <f>INDEX(Auxiliar!$D$5:$F$13,MATCH(Table1[[#This Row],[Tipologia_Testes]],Auxiliar!$B$5:$B$13,0),MATCH(Table1[[#This Row],[Complexidade]],Auxiliar!$D$4:$F$4,0))</f>
        <v>2</v>
      </c>
      <c r="P204" s="2" t="s">
        <v>1195</v>
      </c>
      <c r="Q204" s="2"/>
      <c r="R204" s="151">
        <v>45261</v>
      </c>
      <c r="S204" s="151"/>
      <c r="T204" s="151"/>
      <c r="U204" s="151"/>
      <c r="V204" s="151"/>
      <c r="W204" s="2">
        <f>VLOOKUP(Table1[[#This Row],[Status]],Auxiliar!$B$16:$D$24,3,0)*Table1[[#This Row],[Estimação (horas)]]</f>
        <v>2</v>
      </c>
      <c r="X204" s="167">
        <f>+VLOOKUP(CONCATENATE(Table1[[#This Row],[Tabela]],Table1[[#This Row],[Campo]]),'2. Status Detalhe Campos FY24'!A:J,9,FALSE)</f>
        <v>0</v>
      </c>
    </row>
    <row r="205" spans="2:24" ht="17.899999999999999"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1175</v>
      </c>
      <c r="L205" s="28" t="s">
        <v>1170</v>
      </c>
      <c r="M205" s="20" t="s">
        <v>1179</v>
      </c>
      <c r="N205" s="47">
        <v>45485</v>
      </c>
      <c r="O205" s="20">
        <f>INDEX(Auxiliar!$D$5:$F$13,MATCH(Table1[[#This Row],[Tipologia_Testes]],Auxiliar!$B$5:$B$13,0),MATCH(Table1[[#This Row],[Complexidade]],Auxiliar!$D$4:$F$4,0))</f>
        <v>0.1</v>
      </c>
      <c r="P205" s="2" t="s">
        <v>1195</v>
      </c>
      <c r="Q205" s="2"/>
      <c r="R205" s="151">
        <v>45261</v>
      </c>
      <c r="S205" s="151"/>
      <c r="T205" s="151"/>
      <c r="U205" s="151"/>
      <c r="V205" s="151"/>
      <c r="W205" s="2">
        <f>VLOOKUP(Table1[[#This Row],[Status]],Auxiliar!$B$16:$D$24,3,0)*Table1[[#This Row],[Estimação (horas)]]</f>
        <v>0.1</v>
      </c>
      <c r="X205" s="167">
        <f>+VLOOKUP(CONCATENATE(Table1[[#This Row],[Tabela]],Table1[[#This Row],[Campo]]),'2. Status Detalhe Campos FY24'!A:J,9,FALSE)</f>
        <v>0</v>
      </c>
    </row>
    <row r="206" spans="2:24" ht="17.899999999999999"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1172</v>
      </c>
      <c r="L206" s="28" t="s">
        <v>1170</v>
      </c>
      <c r="M206" s="20" t="s">
        <v>1179</v>
      </c>
      <c r="N206" s="47">
        <v>45485</v>
      </c>
      <c r="O206" s="20">
        <f>INDEX(Auxiliar!$D$5:$F$13,MATCH(Table1[[#This Row],[Tipologia_Testes]],Auxiliar!$B$5:$B$13,0),MATCH(Table1[[#This Row],[Complexidade]],Auxiliar!$D$4:$F$4,0))</f>
        <v>2</v>
      </c>
      <c r="P206" s="2" t="s">
        <v>1195</v>
      </c>
      <c r="Q206" s="2"/>
      <c r="R206" s="151">
        <v>45261</v>
      </c>
      <c r="S206" s="151"/>
      <c r="T206" s="151"/>
      <c r="U206" s="151"/>
      <c r="V206" s="151"/>
      <c r="W206" s="2">
        <f>VLOOKUP(Table1[[#This Row],[Status]],Auxiliar!$B$16:$D$24,3,0)*Table1[[#This Row],[Estimação (horas)]]</f>
        <v>2</v>
      </c>
      <c r="X206" s="167">
        <f>+VLOOKUP(CONCATENATE(Table1[[#This Row],[Tabela]],Table1[[#This Row],[Campo]]),'2. Status Detalhe Campos FY24'!A:J,9,FALSE)</f>
        <v>0</v>
      </c>
    </row>
    <row r="207" spans="2:24" ht="17.899999999999999"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1173</v>
      </c>
      <c r="L207" s="28" t="s">
        <v>1170</v>
      </c>
      <c r="M207" s="20" t="s">
        <v>1179</v>
      </c>
      <c r="N207" s="47">
        <v>45485</v>
      </c>
      <c r="O207" s="20">
        <f>INDEX(Auxiliar!$D$5:$F$13,MATCH(Table1[[#This Row],[Tipologia_Testes]],Auxiliar!$B$5:$B$13,0),MATCH(Table1[[#This Row],[Complexidade]],Auxiliar!$D$4:$F$4,0))</f>
        <v>2</v>
      </c>
      <c r="P207" s="2" t="s">
        <v>1195</v>
      </c>
      <c r="Q207" s="2"/>
      <c r="R207" s="151">
        <v>45261</v>
      </c>
      <c r="S207" s="151"/>
      <c r="T207" s="151"/>
      <c r="U207" s="151"/>
      <c r="V207" s="151"/>
      <c r="W207" s="2">
        <f>VLOOKUP(Table1[[#This Row],[Status]],Auxiliar!$B$16:$D$24,3,0)*Table1[[#This Row],[Estimação (horas)]]</f>
        <v>2</v>
      </c>
      <c r="X207" s="167">
        <f>+VLOOKUP(CONCATENATE(Table1[[#This Row],[Tabela]],Table1[[#This Row],[Campo]]),'2. Status Detalhe Campos FY24'!A:J,9,FALSE)</f>
        <v>0</v>
      </c>
    </row>
    <row r="208" spans="2:24" ht="17.899999999999999"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1175</v>
      </c>
      <c r="L208" s="28" t="s">
        <v>1170</v>
      </c>
      <c r="M208" s="20" t="s">
        <v>1179</v>
      </c>
      <c r="N208" s="47">
        <v>45485</v>
      </c>
      <c r="O208" s="20">
        <f>INDEX(Auxiliar!$D$5:$F$13,MATCH(Table1[[#This Row],[Tipologia_Testes]],Auxiliar!$B$5:$B$13,0),MATCH(Table1[[#This Row],[Complexidade]],Auxiliar!$D$4:$F$4,0))</f>
        <v>0.1</v>
      </c>
      <c r="P208" s="2" t="s">
        <v>1195</v>
      </c>
      <c r="Q208" s="2"/>
      <c r="R208" s="151">
        <v>45261</v>
      </c>
      <c r="S208" s="151"/>
      <c r="T208" s="151"/>
      <c r="U208" s="151"/>
      <c r="V208" s="151"/>
      <c r="W208" s="2">
        <f>VLOOKUP(Table1[[#This Row],[Status]],Auxiliar!$B$16:$D$24,3,0)*Table1[[#This Row],[Estimação (horas)]]</f>
        <v>0.1</v>
      </c>
      <c r="X208" s="167">
        <f>+VLOOKUP(CONCATENATE(Table1[[#This Row],[Tabela]],Table1[[#This Row],[Campo]]),'2. Status Detalhe Campos FY24'!A:J,9,FALSE)</f>
        <v>0</v>
      </c>
    </row>
    <row r="209" spans="2:24" ht="17.899999999999999"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1172</v>
      </c>
      <c r="L209" s="28" t="s">
        <v>1170</v>
      </c>
      <c r="M209" s="20" t="s">
        <v>1179</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7">
        <f>+VLOOKUP(CONCATENATE(Table1[[#This Row],[Tabela]],Table1[[#This Row],[Campo]]),'2. Status Detalhe Campos FY24'!A:J,9,FALSE)</f>
        <v>0</v>
      </c>
    </row>
    <row r="210" spans="2:24" ht="17.899999999999999"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1173</v>
      </c>
      <c r="L210" s="28" t="s">
        <v>1170</v>
      </c>
      <c r="M210" s="20" t="s">
        <v>1179</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7">
        <f>+VLOOKUP(CONCATENATE(Table1[[#This Row],[Tabela]],Table1[[#This Row],[Campo]]),'2. Status Detalhe Campos FY24'!A:J,9,FALSE)</f>
        <v>0</v>
      </c>
    </row>
    <row r="211" spans="2:24" ht="17.899999999999999"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1175</v>
      </c>
      <c r="L211" s="28" t="s">
        <v>1170</v>
      </c>
      <c r="M211" s="20" t="s">
        <v>1179</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7">
        <f>+VLOOKUP(CONCATENATE(Table1[[#This Row],[Tabela]],Table1[[#This Row],[Campo]]),'2. Status Detalhe Campos FY24'!A:J,9,FALSE)</f>
        <v>0</v>
      </c>
    </row>
    <row r="212" spans="2:24" ht="17.899999999999999"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1172</v>
      </c>
      <c r="L212" s="28" t="s">
        <v>1170</v>
      </c>
      <c r="M212" s="20" t="s">
        <v>1179</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7">
        <f>+VLOOKUP(CONCATENATE(Table1[[#This Row],[Tabela]],Table1[[#This Row],[Campo]]),'2. Status Detalhe Campos FY24'!A:J,9,FALSE)</f>
        <v>0</v>
      </c>
    </row>
    <row r="213" spans="2:24" ht="17.899999999999999"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1173</v>
      </c>
      <c r="L213" s="28" t="s">
        <v>1170</v>
      </c>
      <c r="M213" s="20" t="s">
        <v>1179</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7">
        <f>+VLOOKUP(CONCATENATE(Table1[[#This Row],[Tabela]],Table1[[#This Row],[Campo]]),'2. Status Detalhe Campos FY24'!A:J,9,FALSE)</f>
        <v>0</v>
      </c>
    </row>
    <row r="214" spans="2:24" ht="17.899999999999999"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1175</v>
      </c>
      <c r="L214" s="28" t="s">
        <v>1170</v>
      </c>
      <c r="M214" s="20" t="s">
        <v>1179</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7">
        <f>+VLOOKUP(CONCATENATE(Table1[[#This Row],[Tabela]],Table1[[#This Row],[Campo]]),'2. Status Detalhe Campos FY24'!A:J,9,FALSE)</f>
        <v>0</v>
      </c>
    </row>
    <row r="215" spans="2:24" ht="17.899999999999999"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1172</v>
      </c>
      <c r="L215" s="28" t="s">
        <v>1170</v>
      </c>
      <c r="M215" s="20" t="s">
        <v>1179</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7">
        <f>+VLOOKUP(CONCATENATE(Table1[[#This Row],[Tabela]],Table1[[#This Row],[Campo]]),'2. Status Detalhe Campos FY24'!A:J,9,FALSE)</f>
        <v>0</v>
      </c>
    </row>
    <row r="216" spans="2:24" ht="17.899999999999999"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1173</v>
      </c>
      <c r="L216" s="28" t="s">
        <v>1170</v>
      </c>
      <c r="M216" s="20" t="s">
        <v>1179</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7">
        <f>+VLOOKUP(CONCATENATE(Table1[[#This Row],[Tabela]],Table1[[#This Row],[Campo]]),'2. Status Detalhe Campos FY24'!A:J,9,FALSE)</f>
        <v>0</v>
      </c>
    </row>
    <row r="217" spans="2:24" ht="17.899999999999999"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1175</v>
      </c>
      <c r="L217" s="28" t="s">
        <v>1170</v>
      </c>
      <c r="M217" s="20" t="s">
        <v>1179</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7">
        <f>+VLOOKUP(CONCATENATE(Table1[[#This Row],[Tabela]],Table1[[#This Row],[Campo]]),'2. Status Detalhe Campos FY24'!A:J,9,FALSE)</f>
        <v>0</v>
      </c>
    </row>
    <row r="218" spans="2:24" ht="17.899999999999999"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1172</v>
      </c>
      <c r="L218" s="28" t="s">
        <v>1170</v>
      </c>
      <c r="M218" s="20" t="s">
        <v>1179</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7">
        <f>+VLOOKUP(CONCATENATE(Table1[[#This Row],[Tabela]],Table1[[#This Row],[Campo]]),'2. Status Detalhe Campos FY24'!A:J,9,FALSE)</f>
        <v>0</v>
      </c>
    </row>
    <row r="219" spans="2:24" ht="17.899999999999999"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1173</v>
      </c>
      <c r="L219" s="28" t="s">
        <v>1170</v>
      </c>
      <c r="M219" s="20" t="s">
        <v>1179</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7">
        <f>+VLOOKUP(CONCATENATE(Table1[[#This Row],[Tabela]],Table1[[#This Row],[Campo]]),'2. Status Detalhe Campos FY24'!A:J,9,FALSE)</f>
        <v>0</v>
      </c>
    </row>
    <row r="220" spans="2:24" ht="17.899999999999999"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1175</v>
      </c>
      <c r="L220" s="28" t="s">
        <v>1170</v>
      </c>
      <c r="M220" s="20" t="s">
        <v>1179</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7">
        <f>+VLOOKUP(CONCATENATE(Table1[[#This Row],[Tabela]],Table1[[#This Row],[Campo]]),'2. Status Detalhe Campos FY24'!A:J,9,FALSE)</f>
        <v>0</v>
      </c>
    </row>
    <row r="221" spans="2:24" ht="17.899999999999999"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1172</v>
      </c>
      <c r="L221" s="28" t="s">
        <v>1170</v>
      </c>
      <c r="M221" s="20" t="s">
        <v>1179</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7">
        <f>+VLOOKUP(CONCATENATE(Table1[[#This Row],[Tabela]],Table1[[#This Row],[Campo]]),'2. Status Detalhe Campos FY24'!A:J,9,FALSE)</f>
        <v>0</v>
      </c>
    </row>
    <row r="222" spans="2:24" ht="17.899999999999999"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1173</v>
      </c>
      <c r="L222" s="28" t="s">
        <v>1170</v>
      </c>
      <c r="M222" s="20" t="s">
        <v>1179</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7">
        <f>+VLOOKUP(CONCATENATE(Table1[[#This Row],[Tabela]],Table1[[#This Row],[Campo]]),'2. Status Detalhe Campos FY24'!A:J,9,FALSE)</f>
        <v>0</v>
      </c>
    </row>
    <row r="223" spans="2:24" ht="17.899999999999999"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1175</v>
      </c>
      <c r="L223" s="28" t="s">
        <v>1170</v>
      </c>
      <c r="M223" s="20" t="s">
        <v>1179</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7">
        <f>+VLOOKUP(CONCATENATE(Table1[[#This Row],[Tabela]],Table1[[#This Row],[Campo]]),'2. Status Detalhe Campos FY24'!A:J,9,FALSE)</f>
        <v>0</v>
      </c>
    </row>
    <row r="224" spans="2:24" ht="17.899999999999999" customHeight="1">
      <c r="B224" s="2" t="s">
        <v>26</v>
      </c>
      <c r="C224" s="2" t="s">
        <v>54</v>
      </c>
      <c r="D224" s="2" t="s">
        <v>124</v>
      </c>
      <c r="E224" s="2" t="s">
        <v>38</v>
      </c>
      <c r="F224" s="2" t="s">
        <v>123</v>
      </c>
      <c r="G224" s="2" t="s">
        <v>47</v>
      </c>
      <c r="H224" s="56" t="str">
        <f>Table1[[#This Row],[Tabela]]&amp;Table1[[#This Row],[Campo]]</f>
        <v>PROPERTY_ENERGY_CERTIFICATEEPC</v>
      </c>
      <c r="I224" s="2" t="s">
        <v>1846</v>
      </c>
      <c r="J224" s="42">
        <f>VLOOKUP(Table1[[#This Row],[Status]],Auxiliar!$B$16:$C$24,2,0)</f>
        <v>2</v>
      </c>
      <c r="K224" s="2" t="s">
        <v>1172</v>
      </c>
      <c r="L224" s="28" t="s">
        <v>1170</v>
      </c>
      <c r="M224" s="20" t="s">
        <v>1179</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1</v>
      </c>
      <c r="X224" s="167">
        <f>+VLOOKUP(CONCATENATE(Table1[[#This Row],[Tabela]],Table1[[#This Row],[Campo]]),'2. Status Detalhe Campos FY24'!A:J,9,FALSE)</f>
        <v>0</v>
      </c>
    </row>
    <row r="225" spans="2:24" ht="17.899999999999999" customHeight="1">
      <c r="B225" s="2" t="s">
        <v>26</v>
      </c>
      <c r="C225" s="2" t="s">
        <v>54</v>
      </c>
      <c r="D225" s="2" t="s">
        <v>124</v>
      </c>
      <c r="E225" s="2" t="s">
        <v>38</v>
      </c>
      <c r="F225" s="2" t="s">
        <v>123</v>
      </c>
      <c r="G225" s="2" t="s">
        <v>47</v>
      </c>
      <c r="H225" s="56" t="str">
        <f>Table1[[#This Row],[Tabela]]&amp;Table1[[#This Row],[Campo]]</f>
        <v>PROPERTY_ENERGY_CERTIFICATEEPC</v>
      </c>
      <c r="I225" s="2" t="s">
        <v>1846</v>
      </c>
      <c r="J225" s="42">
        <f>VLOOKUP(Table1[[#This Row],[Status]],Auxiliar!$B$16:$C$24,2,0)</f>
        <v>2</v>
      </c>
      <c r="K225" s="2" t="s">
        <v>1173</v>
      </c>
      <c r="L225" s="28" t="s">
        <v>1170</v>
      </c>
      <c r="M225" s="20" t="s">
        <v>1179</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1</v>
      </c>
      <c r="X225" s="167">
        <f>+VLOOKUP(CONCATENATE(Table1[[#This Row],[Tabela]],Table1[[#This Row],[Campo]]),'2. Status Detalhe Campos FY24'!A:J,9,FALSE)</f>
        <v>0</v>
      </c>
    </row>
    <row r="226" spans="2:24" ht="17.899999999999999" customHeight="1">
      <c r="B226" s="2" t="s">
        <v>26</v>
      </c>
      <c r="C226" s="2" t="s">
        <v>54</v>
      </c>
      <c r="D226" s="2" t="s">
        <v>124</v>
      </c>
      <c r="E226" s="2" t="s">
        <v>38</v>
      </c>
      <c r="F226" s="2" t="s">
        <v>123</v>
      </c>
      <c r="G226" s="2" t="s">
        <v>47</v>
      </c>
      <c r="H226" s="56" t="str">
        <f>Table1[[#This Row],[Tabela]]&amp;Table1[[#This Row],[Campo]]</f>
        <v>PROPERTY_ENERGY_CERTIFICATEEPC</v>
      </c>
      <c r="I226" s="2" t="s">
        <v>1846</v>
      </c>
      <c r="J226" s="42">
        <f>VLOOKUP(Table1[[#This Row],[Status]],Auxiliar!$B$16:$C$24,2,0)</f>
        <v>2</v>
      </c>
      <c r="K226" s="2" t="s">
        <v>1175</v>
      </c>
      <c r="L226" s="28" t="s">
        <v>1170</v>
      </c>
      <c r="M226" s="20" t="s">
        <v>1179</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0.05</v>
      </c>
      <c r="X226" s="167">
        <f>+VLOOKUP(CONCATENATE(Table1[[#This Row],[Tabela]],Table1[[#This Row],[Campo]]),'2. Status Detalhe Campos FY24'!A:J,9,FALSE)</f>
        <v>0</v>
      </c>
    </row>
    <row r="227" spans="2:24" ht="17.899999999999999"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1172</v>
      </c>
      <c r="L227" s="28" t="s">
        <v>1170</v>
      </c>
      <c r="M227" s="20" t="s">
        <v>1179</v>
      </c>
      <c r="N227" s="47">
        <v>45485</v>
      </c>
      <c r="O227" s="20">
        <f>INDEX(Auxiliar!$D$5:$F$13,MATCH(Table1[[#This Row],[Tipologia_Testes]],Auxiliar!$B$5:$B$13,0),MATCH(Table1[[#This Row],[Complexidade]],Auxiliar!$D$4:$F$4,0))</f>
        <v>2</v>
      </c>
      <c r="P227" s="2" t="s">
        <v>1196</v>
      </c>
      <c r="Q227" s="2"/>
      <c r="R227" s="151">
        <v>45261</v>
      </c>
      <c r="S227" s="151"/>
      <c r="T227" s="151"/>
      <c r="U227" s="151"/>
      <c r="V227" s="151"/>
      <c r="W227" s="2">
        <f>VLOOKUP(Table1[[#This Row],[Status]],Auxiliar!$B$16:$D$24,3,0)*Table1[[#This Row],[Estimação (horas)]]</f>
        <v>2</v>
      </c>
      <c r="X227" s="167">
        <f>+VLOOKUP(CONCATENATE(Table1[[#This Row],[Tabela]],Table1[[#This Row],[Campo]]),'2. Status Detalhe Campos FY24'!A:J,9,FALSE)</f>
        <v>0</v>
      </c>
    </row>
    <row r="228" spans="2:24" ht="17.899999999999999"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1173</v>
      </c>
      <c r="L228" s="28" t="s">
        <v>1170</v>
      </c>
      <c r="M228" s="20" t="s">
        <v>1179</v>
      </c>
      <c r="N228" s="47">
        <v>45485</v>
      </c>
      <c r="O228" s="20">
        <f>INDEX(Auxiliar!$D$5:$F$13,MATCH(Table1[[#This Row],[Tipologia_Testes]],Auxiliar!$B$5:$B$13,0),MATCH(Table1[[#This Row],[Complexidade]],Auxiliar!$D$4:$F$4,0))</f>
        <v>2</v>
      </c>
      <c r="P228" s="2" t="s">
        <v>1196</v>
      </c>
      <c r="Q228" s="2"/>
      <c r="R228" s="151">
        <v>45261</v>
      </c>
      <c r="S228" s="151"/>
      <c r="T228" s="151"/>
      <c r="U228" s="151"/>
      <c r="V228" s="151"/>
      <c r="W228" s="2">
        <f>VLOOKUP(Table1[[#This Row],[Status]],Auxiliar!$B$16:$D$24,3,0)*Table1[[#This Row],[Estimação (horas)]]</f>
        <v>2</v>
      </c>
      <c r="X228" s="167">
        <f>+VLOOKUP(CONCATENATE(Table1[[#This Row],[Tabela]],Table1[[#This Row],[Campo]]),'2. Status Detalhe Campos FY24'!A:J,9,FALSE)</f>
        <v>0</v>
      </c>
    </row>
    <row r="229" spans="2:24" ht="17.899999999999999"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1175</v>
      </c>
      <c r="L229" s="28" t="s">
        <v>1170</v>
      </c>
      <c r="M229" s="20" t="s">
        <v>1179</v>
      </c>
      <c r="N229" s="47">
        <v>45485</v>
      </c>
      <c r="O229" s="20">
        <f>INDEX(Auxiliar!$D$5:$F$13,MATCH(Table1[[#This Row],[Tipologia_Testes]],Auxiliar!$B$5:$B$13,0),MATCH(Table1[[#This Row],[Complexidade]],Auxiliar!$D$4:$F$4,0))</f>
        <v>0.1</v>
      </c>
      <c r="P229" s="2" t="s">
        <v>1196</v>
      </c>
      <c r="Q229" s="2"/>
      <c r="R229" s="151">
        <v>45261</v>
      </c>
      <c r="S229" s="151"/>
      <c r="T229" s="151"/>
      <c r="U229" s="151"/>
      <c r="V229" s="151"/>
      <c r="W229" s="2">
        <f>VLOOKUP(Table1[[#This Row],[Status]],Auxiliar!$B$16:$D$24,3,0)*Table1[[#This Row],[Estimação (horas)]]</f>
        <v>0.1</v>
      </c>
      <c r="X229" s="167">
        <f>+VLOOKUP(CONCATENATE(Table1[[#This Row],[Tabela]],Table1[[#This Row],[Campo]]),'2. Status Detalhe Campos FY24'!A:J,9,FALSE)</f>
        <v>0</v>
      </c>
    </row>
    <row r="230" spans="2:24" ht="17.899999999999999"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1172</v>
      </c>
      <c r="L230" s="28" t="s">
        <v>1170</v>
      </c>
      <c r="M230" s="20" t="s">
        <v>1179</v>
      </c>
      <c r="N230" s="47">
        <v>45485</v>
      </c>
      <c r="O230" s="20">
        <f>INDEX(Auxiliar!$D$5:$F$13,MATCH(Table1[[#This Row],[Tipologia_Testes]],Auxiliar!$B$5:$B$13,0),MATCH(Table1[[#This Row],[Complexidade]],Auxiliar!$D$4:$F$4,0))</f>
        <v>2</v>
      </c>
      <c r="P230" s="2" t="s">
        <v>1196</v>
      </c>
      <c r="Q230" s="2"/>
      <c r="R230" s="151">
        <v>45261</v>
      </c>
      <c r="S230" s="151"/>
      <c r="T230" s="151"/>
      <c r="U230" s="151"/>
      <c r="V230" s="151"/>
      <c r="W230" s="2">
        <f>VLOOKUP(Table1[[#This Row],[Status]],Auxiliar!$B$16:$D$24,3,0)*Table1[[#This Row],[Estimação (horas)]]</f>
        <v>2</v>
      </c>
      <c r="X230" s="167">
        <f>+VLOOKUP(CONCATENATE(Table1[[#This Row],[Tabela]],Table1[[#This Row],[Campo]]),'2. Status Detalhe Campos FY24'!A:J,9,FALSE)</f>
        <v>0</v>
      </c>
    </row>
    <row r="231" spans="2:24" ht="17.899999999999999"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1173</v>
      </c>
      <c r="L231" s="28" t="s">
        <v>1170</v>
      </c>
      <c r="M231" s="20" t="s">
        <v>1179</v>
      </c>
      <c r="N231" s="47">
        <v>45485</v>
      </c>
      <c r="O231" s="20">
        <f>INDEX(Auxiliar!$D$5:$F$13,MATCH(Table1[[#This Row],[Tipologia_Testes]],Auxiliar!$B$5:$B$13,0),MATCH(Table1[[#This Row],[Complexidade]],Auxiliar!$D$4:$F$4,0))</f>
        <v>2</v>
      </c>
      <c r="P231" s="2" t="s">
        <v>1196</v>
      </c>
      <c r="Q231" s="2"/>
      <c r="R231" s="151">
        <v>45261</v>
      </c>
      <c r="S231" s="151"/>
      <c r="T231" s="151"/>
      <c r="U231" s="151"/>
      <c r="V231" s="151"/>
      <c r="W231" s="2">
        <f>VLOOKUP(Table1[[#This Row],[Status]],Auxiliar!$B$16:$D$24,3,0)*Table1[[#This Row],[Estimação (horas)]]</f>
        <v>2</v>
      </c>
      <c r="X231" s="167">
        <f>+VLOOKUP(CONCATENATE(Table1[[#This Row],[Tabela]],Table1[[#This Row],[Campo]]),'2. Status Detalhe Campos FY24'!A:J,9,FALSE)</f>
        <v>0</v>
      </c>
    </row>
    <row r="232" spans="2:24" ht="17.899999999999999"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1175</v>
      </c>
      <c r="L232" s="28" t="s">
        <v>1170</v>
      </c>
      <c r="M232" s="20" t="s">
        <v>1179</v>
      </c>
      <c r="N232" s="47">
        <v>45485</v>
      </c>
      <c r="O232" s="20">
        <f>INDEX(Auxiliar!$D$5:$F$13,MATCH(Table1[[#This Row],[Tipologia_Testes]],Auxiliar!$B$5:$B$13,0),MATCH(Table1[[#This Row],[Complexidade]],Auxiliar!$D$4:$F$4,0))</f>
        <v>0.1</v>
      </c>
      <c r="P232" s="2" t="s">
        <v>1196</v>
      </c>
      <c r="Q232" s="2"/>
      <c r="R232" s="151">
        <v>45261</v>
      </c>
      <c r="S232" s="151"/>
      <c r="T232" s="151"/>
      <c r="U232" s="151"/>
      <c r="V232" s="151"/>
      <c r="W232" s="2">
        <f>VLOOKUP(Table1[[#This Row],[Status]],Auxiliar!$B$16:$D$24,3,0)*Table1[[#This Row],[Estimação (horas)]]</f>
        <v>0.1</v>
      </c>
      <c r="X232" s="167">
        <f>+VLOOKUP(CONCATENATE(Table1[[#This Row],[Tabela]],Table1[[#This Row],[Campo]]),'2. Status Detalhe Campos FY24'!A:J,9,FALSE)</f>
        <v>0</v>
      </c>
    </row>
    <row r="233" spans="2:24" ht="17.899999999999999"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1172</v>
      </c>
      <c r="L233" s="28" t="s">
        <v>1170</v>
      </c>
      <c r="M233" s="20" t="s">
        <v>1179</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7">
        <f>+VLOOKUP(CONCATENATE(Table1[[#This Row],[Tabela]],Table1[[#This Row],[Campo]]),'2. Status Detalhe Campos FY24'!A:J,9,FALSE)</f>
        <v>0</v>
      </c>
    </row>
    <row r="234" spans="2:24" ht="17.899999999999999"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1173</v>
      </c>
      <c r="L234" s="28" t="s">
        <v>1170</v>
      </c>
      <c r="M234" s="20" t="s">
        <v>1179</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7">
        <f>+VLOOKUP(CONCATENATE(Table1[[#This Row],[Tabela]],Table1[[#This Row],[Campo]]),'2. Status Detalhe Campos FY24'!A:J,9,FALSE)</f>
        <v>0</v>
      </c>
    </row>
    <row r="235" spans="2:24" ht="17.899999999999999"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1175</v>
      </c>
      <c r="L235" s="28" t="s">
        <v>1170</v>
      </c>
      <c r="M235" s="20" t="s">
        <v>1179</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7">
        <f>+VLOOKUP(CONCATENATE(Table1[[#This Row],[Tabela]],Table1[[#This Row],[Campo]]),'2. Status Detalhe Campos FY24'!A:J,9,FALSE)</f>
        <v>0</v>
      </c>
    </row>
    <row r="236" spans="2:24" ht="17.899999999999999"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1172</v>
      </c>
      <c r="L236" s="28" t="s">
        <v>1170</v>
      </c>
      <c r="M236" s="20" t="s">
        <v>1179</v>
      </c>
      <c r="N236" s="47">
        <v>45485</v>
      </c>
      <c r="O236" s="20">
        <f>INDEX(Auxiliar!$D$5:$F$13,MATCH(Table1[[#This Row],[Tipologia_Testes]],Auxiliar!$B$5:$B$13,0),MATCH(Table1[[#This Row],[Complexidade]],Auxiliar!$D$4:$F$4,0))</f>
        <v>2</v>
      </c>
      <c r="P236" s="2" t="s">
        <v>1196</v>
      </c>
      <c r="Q236" s="2"/>
      <c r="R236" s="151">
        <v>45261</v>
      </c>
      <c r="S236" s="151"/>
      <c r="T236" s="151"/>
      <c r="U236" s="151"/>
      <c r="V236" s="151"/>
      <c r="W236" s="2">
        <f>VLOOKUP(Table1[[#This Row],[Status]],Auxiliar!$B$16:$D$24,3,0)*Table1[[#This Row],[Estimação (horas)]]</f>
        <v>2</v>
      </c>
      <c r="X236" s="167">
        <f>+VLOOKUP(CONCATENATE(Table1[[#This Row],[Tabela]],Table1[[#This Row],[Campo]]),'2. Status Detalhe Campos FY24'!A:J,9,FALSE)</f>
        <v>0</v>
      </c>
    </row>
    <row r="237" spans="2:24" ht="17.899999999999999"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1173</v>
      </c>
      <c r="L237" s="28" t="s">
        <v>1170</v>
      </c>
      <c r="M237" s="20" t="s">
        <v>1179</v>
      </c>
      <c r="N237" s="47">
        <v>45485</v>
      </c>
      <c r="O237" s="20">
        <f>INDEX(Auxiliar!$D$5:$F$13,MATCH(Table1[[#This Row],[Tipologia_Testes]],Auxiliar!$B$5:$B$13,0),MATCH(Table1[[#This Row],[Complexidade]],Auxiliar!$D$4:$F$4,0))</f>
        <v>2</v>
      </c>
      <c r="P237" s="2" t="s">
        <v>1196</v>
      </c>
      <c r="Q237" s="2"/>
      <c r="R237" s="151">
        <v>45261</v>
      </c>
      <c r="S237" s="151"/>
      <c r="T237" s="151"/>
      <c r="U237" s="151"/>
      <c r="V237" s="151"/>
      <c r="W237" s="2">
        <f>VLOOKUP(Table1[[#This Row],[Status]],Auxiliar!$B$16:$D$24,3,0)*Table1[[#This Row],[Estimação (horas)]]</f>
        <v>2</v>
      </c>
      <c r="X237" s="167">
        <f>+VLOOKUP(CONCATENATE(Table1[[#This Row],[Tabela]],Table1[[#This Row],[Campo]]),'2. Status Detalhe Campos FY24'!A:J,9,FALSE)</f>
        <v>0</v>
      </c>
    </row>
    <row r="238" spans="2:24" ht="17.899999999999999"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1175</v>
      </c>
      <c r="L238" s="28" t="s">
        <v>1170</v>
      </c>
      <c r="M238" s="20" t="s">
        <v>1179</v>
      </c>
      <c r="N238" s="47">
        <v>45485</v>
      </c>
      <c r="O238" s="20">
        <f>INDEX(Auxiliar!$D$5:$F$13,MATCH(Table1[[#This Row],[Tipologia_Testes]],Auxiliar!$B$5:$B$13,0),MATCH(Table1[[#This Row],[Complexidade]],Auxiliar!$D$4:$F$4,0))</f>
        <v>0.1</v>
      </c>
      <c r="P238" s="2" t="s">
        <v>1196</v>
      </c>
      <c r="Q238" s="2"/>
      <c r="R238" s="151">
        <v>45261</v>
      </c>
      <c r="S238" s="151"/>
      <c r="T238" s="151"/>
      <c r="U238" s="151"/>
      <c r="V238" s="151"/>
      <c r="W238" s="2">
        <f>VLOOKUP(Table1[[#This Row],[Status]],Auxiliar!$B$16:$D$24,3,0)*Table1[[#This Row],[Estimação (horas)]]</f>
        <v>0.1</v>
      </c>
      <c r="X238" s="167">
        <f>+VLOOKUP(CONCATENATE(Table1[[#This Row],[Tabela]],Table1[[#This Row],[Campo]]),'2. Status Detalhe Campos FY24'!A:J,9,FALSE)</f>
        <v>0</v>
      </c>
    </row>
    <row r="239" spans="2:24" ht="17.899999999999999"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1172</v>
      </c>
      <c r="L239" s="28" t="s">
        <v>1170</v>
      </c>
      <c r="M239" s="20" t="s">
        <v>1179</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7">
        <f>+VLOOKUP(CONCATENATE(Table1[[#This Row],[Tabela]],Table1[[#This Row],[Campo]]),'2. Status Detalhe Campos FY24'!A:J,9,FALSE)</f>
        <v>0</v>
      </c>
    </row>
    <row r="240" spans="2:24" ht="17.899999999999999"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1173</v>
      </c>
      <c r="L240" s="28" t="s">
        <v>1170</v>
      </c>
      <c r="M240" s="20" t="s">
        <v>1179</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7">
        <f>+VLOOKUP(CONCATENATE(Table1[[#This Row],[Tabela]],Table1[[#This Row],[Campo]]),'2. Status Detalhe Campos FY24'!A:J,9,FALSE)</f>
        <v>0</v>
      </c>
    </row>
    <row r="241" spans="2:24" ht="17.899999999999999"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1175</v>
      </c>
      <c r="L241" s="28" t="s">
        <v>1170</v>
      </c>
      <c r="M241" s="20" t="s">
        <v>1179</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7">
        <f>+VLOOKUP(CONCATENATE(Table1[[#This Row],[Tabela]],Table1[[#This Row],[Campo]]),'2. Status Detalhe Campos FY24'!A:J,9,FALSE)</f>
        <v>0</v>
      </c>
    </row>
    <row r="242" spans="2:24" ht="17.899999999999999"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1172</v>
      </c>
      <c r="L242" s="28" t="s">
        <v>1170</v>
      </c>
      <c r="M242" s="20" t="s">
        <v>1179</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7">
        <f>+VLOOKUP(CONCATENATE(Table1[[#This Row],[Tabela]],Table1[[#This Row],[Campo]]),'2. Status Detalhe Campos FY24'!A:J,9,FALSE)</f>
        <v>0</v>
      </c>
    </row>
    <row r="243" spans="2:24" ht="17.899999999999999" customHeight="1">
      <c r="B243" s="2" t="s">
        <v>26</v>
      </c>
      <c r="C243" s="2" t="s">
        <v>54</v>
      </c>
      <c r="D243" s="2" t="s">
        <v>124</v>
      </c>
      <c r="E243" s="2" t="s">
        <v>38</v>
      </c>
      <c r="F243" s="2" t="s">
        <v>123</v>
      </c>
      <c r="G243" s="2" t="s">
        <v>49</v>
      </c>
      <c r="H243" s="56" t="str">
        <f>Table1[[#This Row],[Tabela]]&amp;Table1[[#This Row],[Campo]]</f>
        <v>PROPERTY_ENERGY_CERTIFICATEACTUAL_VALUE_IND</v>
      </c>
      <c r="I243" s="2" t="s">
        <v>612</v>
      </c>
      <c r="J243" s="42">
        <f>VLOOKUP(Table1[[#This Row],[Status]],Auxiliar!$B$16:$C$24,2,0)</f>
        <v>1</v>
      </c>
      <c r="K243" s="2" t="s">
        <v>1173</v>
      </c>
      <c r="L243" s="28" t="s">
        <v>1170</v>
      </c>
      <c r="M243" s="20" t="s">
        <v>1179</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7">
        <f>+VLOOKUP(CONCATENATE(Table1[[#This Row],[Tabela]],Table1[[#This Row],[Campo]]),'2. Status Detalhe Campos FY24'!A:J,9,FALSE)</f>
        <v>0</v>
      </c>
    </row>
    <row r="244" spans="2:24" ht="17.899999999999999" customHeight="1">
      <c r="B244" s="2" t="s">
        <v>26</v>
      </c>
      <c r="C244" s="2" t="s">
        <v>54</v>
      </c>
      <c r="D244" s="2" t="s">
        <v>124</v>
      </c>
      <c r="E244" s="2" t="s">
        <v>38</v>
      </c>
      <c r="F244" s="2" t="s">
        <v>123</v>
      </c>
      <c r="G244" s="2" t="s">
        <v>49</v>
      </c>
      <c r="H244" s="56" t="str">
        <f>Table1[[#This Row],[Tabela]]&amp;Table1[[#This Row],[Campo]]</f>
        <v>PROPERTY_ENERGY_CERTIFICATEACTUAL_VALUE_IND</v>
      </c>
      <c r="I244" s="2" t="s">
        <v>612</v>
      </c>
      <c r="J244" s="42">
        <f>VLOOKUP(Table1[[#This Row],[Status]],Auxiliar!$B$16:$C$24,2,0)</f>
        <v>1</v>
      </c>
      <c r="K244" s="2" t="s">
        <v>1175</v>
      </c>
      <c r="L244" s="28" t="s">
        <v>1170</v>
      </c>
      <c r="M244" s="20" t="s">
        <v>1179</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7">
        <f>+VLOOKUP(CONCATENATE(Table1[[#This Row],[Tabela]],Table1[[#This Row],[Campo]]),'2. Status Detalhe Campos FY24'!A:J,9,FALSE)</f>
        <v>0</v>
      </c>
    </row>
    <row r="245" spans="2:24" ht="17.899999999999999" customHeight="1">
      <c r="B245" s="2" t="s">
        <v>26</v>
      </c>
      <c r="C245" s="2" t="s">
        <v>54</v>
      </c>
      <c r="D245" s="2" t="s">
        <v>124</v>
      </c>
      <c r="E245" s="2" t="s">
        <v>38</v>
      </c>
      <c r="F245" s="2" t="s">
        <v>123</v>
      </c>
      <c r="G245" s="2" t="s">
        <v>135</v>
      </c>
      <c r="H245" s="56" t="str">
        <f>Table1[[#This Row],[Tabela]]&amp;Table1[[#This Row],[Campo]]</f>
        <v>PROPERTY_ENERGY_CERTIFICATEEP_SCORE</v>
      </c>
      <c r="I245" s="2" t="s">
        <v>1846</v>
      </c>
      <c r="J245" s="42">
        <f>VLOOKUP(Table1[[#This Row],[Status]],Auxiliar!$B$16:$C$24,2,0)</f>
        <v>2</v>
      </c>
      <c r="K245" s="2" t="s">
        <v>1172</v>
      </c>
      <c r="L245" s="28" t="s">
        <v>1170</v>
      </c>
      <c r="M245" s="20" t="s">
        <v>1179</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1</v>
      </c>
      <c r="X245" s="167">
        <f>+VLOOKUP(CONCATENATE(Table1[[#This Row],[Tabela]],Table1[[#This Row],[Campo]]),'2. Status Detalhe Campos FY24'!A:J,9,FALSE)</f>
        <v>0</v>
      </c>
    </row>
    <row r="246" spans="2:24" ht="17.899999999999999" customHeight="1">
      <c r="B246" s="2" t="s">
        <v>26</v>
      </c>
      <c r="C246" s="2" t="s">
        <v>54</v>
      </c>
      <c r="D246" s="2" t="s">
        <v>124</v>
      </c>
      <c r="E246" s="2" t="s">
        <v>38</v>
      </c>
      <c r="F246" s="2" t="s">
        <v>123</v>
      </c>
      <c r="G246" s="2" t="s">
        <v>135</v>
      </c>
      <c r="H246" s="56" t="str">
        <f>Table1[[#This Row],[Tabela]]&amp;Table1[[#This Row],[Campo]]</f>
        <v>PROPERTY_ENERGY_CERTIFICATEEP_SCORE</v>
      </c>
      <c r="I246" s="2" t="s">
        <v>1846</v>
      </c>
      <c r="J246" s="42">
        <f>VLOOKUP(Table1[[#This Row],[Status]],Auxiliar!$B$16:$C$24,2,0)</f>
        <v>2</v>
      </c>
      <c r="K246" s="2" t="s">
        <v>1173</v>
      </c>
      <c r="L246" s="28" t="s">
        <v>1170</v>
      </c>
      <c r="M246" s="20" t="s">
        <v>1179</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1</v>
      </c>
      <c r="X246" s="167">
        <f>+VLOOKUP(CONCATENATE(Table1[[#This Row],[Tabela]],Table1[[#This Row],[Campo]]),'2. Status Detalhe Campos FY24'!A:J,9,FALSE)</f>
        <v>0</v>
      </c>
    </row>
    <row r="247" spans="2:24" ht="17.899999999999999" customHeight="1">
      <c r="B247" s="2" t="s">
        <v>26</v>
      </c>
      <c r="C247" s="2" t="s">
        <v>54</v>
      </c>
      <c r="D247" s="2" t="s">
        <v>124</v>
      </c>
      <c r="E247" s="2" t="s">
        <v>38</v>
      </c>
      <c r="F247" s="2" t="s">
        <v>123</v>
      </c>
      <c r="G247" s="2" t="s">
        <v>135</v>
      </c>
      <c r="H247" s="56" t="str">
        <f>Table1[[#This Row],[Tabela]]&amp;Table1[[#This Row],[Campo]]</f>
        <v>PROPERTY_ENERGY_CERTIFICATEEP_SCORE</v>
      </c>
      <c r="I247" s="2" t="s">
        <v>1846</v>
      </c>
      <c r="J247" s="42">
        <f>VLOOKUP(Table1[[#This Row],[Status]],Auxiliar!$B$16:$C$24,2,0)</f>
        <v>2</v>
      </c>
      <c r="K247" s="2" t="s">
        <v>1175</v>
      </c>
      <c r="L247" s="28" t="s">
        <v>1170</v>
      </c>
      <c r="M247" s="20" t="s">
        <v>1179</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0.05</v>
      </c>
      <c r="X247" s="167">
        <f>+VLOOKUP(CONCATENATE(Table1[[#This Row],[Tabela]],Table1[[#This Row],[Campo]]),'2. Status Detalhe Campos FY24'!A:J,9,FALSE)</f>
        <v>0</v>
      </c>
    </row>
    <row r="248" spans="2:24" ht="17.899999999999999"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1172</v>
      </c>
      <c r="L248" s="28" t="s">
        <v>1170</v>
      </c>
      <c r="M248" s="20" t="s">
        <v>1179</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7">
        <f>+VLOOKUP(CONCATENATE(Table1[[#This Row],[Tabela]],Table1[[#This Row],[Campo]]),'2. Status Detalhe Campos FY24'!A:J,9,FALSE)</f>
        <v>0</v>
      </c>
    </row>
    <row r="249" spans="2:24" ht="17.899999999999999"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1173</v>
      </c>
      <c r="L249" s="28" t="s">
        <v>1170</v>
      </c>
      <c r="M249" s="20" t="s">
        <v>1179</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7">
        <f>+VLOOKUP(CONCATENATE(Table1[[#This Row],[Tabela]],Table1[[#This Row],[Campo]]),'2. Status Detalhe Campos FY24'!A:J,9,FALSE)</f>
        <v>0</v>
      </c>
    </row>
    <row r="250" spans="2:24" ht="17.899999999999999"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1175</v>
      </c>
      <c r="L250" s="28" t="s">
        <v>1170</v>
      </c>
      <c r="M250" s="20" t="s">
        <v>1179</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7">
        <f>+VLOOKUP(CONCATENATE(Table1[[#This Row],[Tabela]],Table1[[#This Row],[Campo]]),'2. Status Detalhe Campos FY24'!A:J,9,FALSE)</f>
        <v>0</v>
      </c>
    </row>
    <row r="251" spans="2:24" ht="17.899999999999999"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1172</v>
      </c>
      <c r="L251" s="28" t="s">
        <v>1170</v>
      </c>
      <c r="M251" s="20" t="s">
        <v>1179</v>
      </c>
      <c r="N251" s="47">
        <v>45485</v>
      </c>
      <c r="O251" s="20">
        <f>INDEX(Auxiliar!$D$5:$F$13,MATCH(Table1[[#This Row],[Tipologia_Testes]],Auxiliar!$B$5:$B$13,0),MATCH(Table1[[#This Row],[Complexidade]],Auxiliar!$D$4:$F$4,0))</f>
        <v>2</v>
      </c>
      <c r="P251" s="2" t="s">
        <v>1196</v>
      </c>
      <c r="Q251" s="2"/>
      <c r="R251" s="151">
        <v>45261</v>
      </c>
      <c r="S251" s="151"/>
      <c r="T251" s="151"/>
      <c r="U251" s="151"/>
      <c r="V251" s="151"/>
      <c r="W251" s="2">
        <f>VLOOKUP(Table1[[#This Row],[Status]],Auxiliar!$B$16:$D$24,3,0)*Table1[[#This Row],[Estimação (horas)]]</f>
        <v>2</v>
      </c>
      <c r="X251" s="167">
        <f>+VLOOKUP(CONCATENATE(Table1[[#This Row],[Tabela]],Table1[[#This Row],[Campo]]),'2. Status Detalhe Campos FY24'!A:J,9,FALSE)</f>
        <v>0</v>
      </c>
    </row>
    <row r="252" spans="2:24" ht="17.899999999999999"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1173</v>
      </c>
      <c r="L252" s="28" t="s">
        <v>1170</v>
      </c>
      <c r="M252" s="20" t="s">
        <v>1179</v>
      </c>
      <c r="N252" s="47">
        <v>45485</v>
      </c>
      <c r="O252" s="20">
        <f>INDEX(Auxiliar!$D$5:$F$13,MATCH(Table1[[#This Row],[Tipologia_Testes]],Auxiliar!$B$5:$B$13,0),MATCH(Table1[[#This Row],[Complexidade]],Auxiliar!$D$4:$F$4,0))</f>
        <v>2</v>
      </c>
      <c r="P252" s="2" t="s">
        <v>1196</v>
      </c>
      <c r="Q252" s="2"/>
      <c r="R252" s="151">
        <v>45261</v>
      </c>
      <c r="S252" s="151"/>
      <c r="T252" s="151"/>
      <c r="U252" s="151"/>
      <c r="V252" s="151"/>
      <c r="W252" s="2">
        <f>VLOOKUP(Table1[[#This Row],[Status]],Auxiliar!$B$16:$D$24,3,0)*Table1[[#This Row],[Estimação (horas)]]</f>
        <v>2</v>
      </c>
      <c r="X252" s="167">
        <f>+VLOOKUP(CONCATENATE(Table1[[#This Row],[Tabela]],Table1[[#This Row],[Campo]]),'2. Status Detalhe Campos FY24'!A:J,9,FALSE)</f>
        <v>0</v>
      </c>
    </row>
    <row r="253" spans="2:24" ht="17.899999999999999"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1175</v>
      </c>
      <c r="L253" s="28" t="s">
        <v>1170</v>
      </c>
      <c r="M253" s="20" t="s">
        <v>1179</v>
      </c>
      <c r="N253" s="47">
        <v>45485</v>
      </c>
      <c r="O253" s="20">
        <f>INDEX(Auxiliar!$D$5:$F$13,MATCH(Table1[[#This Row],[Tipologia_Testes]],Auxiliar!$B$5:$B$13,0),MATCH(Table1[[#This Row],[Complexidade]],Auxiliar!$D$4:$F$4,0))</f>
        <v>0.1</v>
      </c>
      <c r="P253" s="2" t="s">
        <v>1196</v>
      </c>
      <c r="Q253" s="2"/>
      <c r="R253" s="151">
        <v>45261</v>
      </c>
      <c r="S253" s="151"/>
      <c r="T253" s="151"/>
      <c r="U253" s="151"/>
      <c r="V253" s="151"/>
      <c r="W253" s="2">
        <f>VLOOKUP(Table1[[#This Row],[Status]],Auxiliar!$B$16:$D$24,3,0)*Table1[[#This Row],[Estimação (horas)]]</f>
        <v>0.1</v>
      </c>
      <c r="X253" s="167">
        <f>+VLOOKUP(CONCATENATE(Table1[[#This Row],[Tabela]],Table1[[#This Row],[Campo]]),'2. Status Detalhe Campos FY24'!A:J,9,FALSE)</f>
        <v>0</v>
      </c>
    </row>
    <row r="254" spans="2:24" ht="17.899999999999999"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1172</v>
      </c>
      <c r="L254" s="28" t="s">
        <v>1170</v>
      </c>
      <c r="M254" s="20" t="s">
        <v>1179</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7">
        <f>+VLOOKUP(CONCATENATE(Table1[[#This Row],[Tabela]],Table1[[#This Row],[Campo]]),'2. Status Detalhe Campos FY24'!A:J,9,FALSE)</f>
        <v>0</v>
      </c>
    </row>
    <row r="255" spans="2:24" ht="17.899999999999999"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1173</v>
      </c>
      <c r="L255" s="28" t="s">
        <v>1170</v>
      </c>
      <c r="M255" s="20" t="s">
        <v>1179</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7">
        <f>+VLOOKUP(CONCATENATE(Table1[[#This Row],[Tabela]],Table1[[#This Row],[Campo]]),'2. Status Detalhe Campos FY24'!A:J,9,FALSE)</f>
        <v>0</v>
      </c>
    </row>
    <row r="256" spans="2:24" ht="17.899999999999999"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1175</v>
      </c>
      <c r="L256" s="28" t="s">
        <v>1170</v>
      </c>
      <c r="M256" s="20" t="s">
        <v>1179</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7">
        <f>+VLOOKUP(CONCATENATE(Table1[[#This Row],[Tabela]],Table1[[#This Row],[Campo]]),'2. Status Detalhe Campos FY24'!A:J,9,FALSE)</f>
        <v>0</v>
      </c>
    </row>
    <row r="257" spans="2:24" ht="17.899999999999999"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1172</v>
      </c>
      <c r="L257" s="28" t="s">
        <v>1170</v>
      </c>
      <c r="M257" s="20" t="s">
        <v>1179</v>
      </c>
      <c r="N257" s="47">
        <v>45485</v>
      </c>
      <c r="O257" s="20">
        <f>INDEX(Auxiliar!$D$5:$F$13,MATCH(Table1[[#This Row],[Tipologia_Testes]],Auxiliar!$B$5:$B$13,0),MATCH(Table1[[#This Row],[Complexidade]],Auxiliar!$D$4:$F$4,0))</f>
        <v>2</v>
      </c>
      <c r="P257" s="2" t="s">
        <v>1196</v>
      </c>
      <c r="Q257" s="2"/>
      <c r="R257" s="151">
        <v>45261</v>
      </c>
      <c r="S257" s="151"/>
      <c r="T257" s="151"/>
      <c r="U257" s="151"/>
      <c r="V257" s="151"/>
      <c r="W257" s="2">
        <f>VLOOKUP(Table1[[#This Row],[Status]],Auxiliar!$B$16:$D$24,3,0)*Table1[[#This Row],[Estimação (horas)]]</f>
        <v>2</v>
      </c>
      <c r="X257" s="167">
        <f>+VLOOKUP(CONCATENATE(Table1[[#This Row],[Tabela]],Table1[[#This Row],[Campo]]),'2. Status Detalhe Campos FY24'!A:J,9,FALSE)</f>
        <v>0</v>
      </c>
    </row>
    <row r="258" spans="2:24" ht="17.899999999999999"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1173</v>
      </c>
      <c r="L258" s="28" t="s">
        <v>1170</v>
      </c>
      <c r="M258" s="20" t="s">
        <v>1179</v>
      </c>
      <c r="N258" s="47">
        <v>45485</v>
      </c>
      <c r="O258" s="20">
        <f>INDEX(Auxiliar!$D$5:$F$13,MATCH(Table1[[#This Row],[Tipologia_Testes]],Auxiliar!$B$5:$B$13,0),MATCH(Table1[[#This Row],[Complexidade]],Auxiliar!$D$4:$F$4,0))</f>
        <v>2</v>
      </c>
      <c r="P258" s="2" t="s">
        <v>1196</v>
      </c>
      <c r="Q258" s="2"/>
      <c r="R258" s="151">
        <v>45261</v>
      </c>
      <c r="S258" s="151"/>
      <c r="T258" s="151"/>
      <c r="U258" s="151"/>
      <c r="V258" s="151"/>
      <c r="W258" s="2">
        <f>VLOOKUP(Table1[[#This Row],[Status]],Auxiliar!$B$16:$D$24,3,0)*Table1[[#This Row],[Estimação (horas)]]</f>
        <v>2</v>
      </c>
      <c r="X258" s="167">
        <f>+VLOOKUP(CONCATENATE(Table1[[#This Row],[Tabela]],Table1[[#This Row],[Campo]]),'2. Status Detalhe Campos FY24'!A:J,9,FALSE)</f>
        <v>0</v>
      </c>
    </row>
    <row r="259" spans="2:24" ht="17.899999999999999"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1175</v>
      </c>
      <c r="L259" s="28" t="s">
        <v>1170</v>
      </c>
      <c r="M259" s="20" t="s">
        <v>1179</v>
      </c>
      <c r="N259" s="47">
        <v>45485</v>
      </c>
      <c r="O259" s="20">
        <f>INDEX(Auxiliar!$D$5:$F$13,MATCH(Table1[[#This Row],[Tipologia_Testes]],Auxiliar!$B$5:$B$13,0),MATCH(Table1[[#This Row],[Complexidade]],Auxiliar!$D$4:$F$4,0))</f>
        <v>0.1</v>
      </c>
      <c r="P259" s="2" t="s">
        <v>1196</v>
      </c>
      <c r="Q259" s="2"/>
      <c r="R259" s="151">
        <v>45261</v>
      </c>
      <c r="S259" s="151"/>
      <c r="T259" s="151"/>
      <c r="U259" s="151"/>
      <c r="V259" s="151"/>
      <c r="W259" s="2">
        <f>VLOOKUP(Table1[[#This Row],[Status]],Auxiliar!$B$16:$D$24,3,0)*Table1[[#This Row],[Estimação (horas)]]</f>
        <v>0.1</v>
      </c>
      <c r="X259" s="167">
        <f>+VLOOKUP(CONCATENATE(Table1[[#This Row],[Tabela]],Table1[[#This Row],[Campo]]),'2. Status Detalhe Campos FY24'!A:J,9,FALSE)</f>
        <v>0</v>
      </c>
    </row>
    <row r="260" spans="2:24" ht="17.899999999999999"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1172</v>
      </c>
      <c r="L260" s="28" t="s">
        <v>1170</v>
      </c>
      <c r="M260" s="20" t="s">
        <v>1179</v>
      </c>
      <c r="N260" s="47">
        <v>45485</v>
      </c>
      <c r="O260" s="20">
        <f>INDEX(Auxiliar!$D$5:$F$13,MATCH(Table1[[#This Row],[Tipologia_Testes]],Auxiliar!$B$5:$B$13,0),MATCH(Table1[[#This Row],[Complexidade]],Auxiliar!$D$4:$F$4,0))</f>
        <v>2</v>
      </c>
      <c r="P260" s="2" t="s">
        <v>1196</v>
      </c>
      <c r="Q260" s="2"/>
      <c r="R260" s="151">
        <v>45261</v>
      </c>
      <c r="S260" s="151"/>
      <c r="T260" s="151"/>
      <c r="U260" s="151"/>
      <c r="V260" s="151"/>
      <c r="W260" s="2">
        <f>VLOOKUP(Table1[[#This Row],[Status]],Auxiliar!$B$16:$D$24,3,0)*Table1[[#This Row],[Estimação (horas)]]</f>
        <v>2</v>
      </c>
      <c r="X260" s="167">
        <f>+VLOOKUP(CONCATENATE(Table1[[#This Row],[Tabela]],Table1[[#This Row],[Campo]]),'2. Status Detalhe Campos FY24'!A:J,9,FALSE)</f>
        <v>0</v>
      </c>
    </row>
    <row r="261" spans="2:24" ht="17.899999999999999"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1173</v>
      </c>
      <c r="L261" s="28" t="s">
        <v>1170</v>
      </c>
      <c r="M261" s="20" t="s">
        <v>1179</v>
      </c>
      <c r="N261" s="47">
        <v>45485</v>
      </c>
      <c r="O261" s="20">
        <f>INDEX(Auxiliar!$D$5:$F$13,MATCH(Table1[[#This Row],[Tipologia_Testes]],Auxiliar!$B$5:$B$13,0),MATCH(Table1[[#This Row],[Complexidade]],Auxiliar!$D$4:$F$4,0))</f>
        <v>2</v>
      </c>
      <c r="P261" s="2" t="s">
        <v>1196</v>
      </c>
      <c r="Q261" s="2"/>
      <c r="R261" s="151">
        <v>45261</v>
      </c>
      <c r="S261" s="151"/>
      <c r="T261" s="151"/>
      <c r="U261" s="151"/>
      <c r="V261" s="151"/>
      <c r="W261" s="2">
        <f>VLOOKUP(Table1[[#This Row],[Status]],Auxiliar!$B$16:$D$24,3,0)*Table1[[#This Row],[Estimação (horas)]]</f>
        <v>2</v>
      </c>
      <c r="X261" s="167">
        <f>+VLOOKUP(CONCATENATE(Table1[[#This Row],[Tabela]],Table1[[#This Row],[Campo]]),'2. Status Detalhe Campos FY24'!A:J,9,FALSE)</f>
        <v>0</v>
      </c>
    </row>
    <row r="262" spans="2:24" ht="17.899999999999999"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1175</v>
      </c>
      <c r="L262" s="28" t="s">
        <v>1170</v>
      </c>
      <c r="M262" s="20" t="s">
        <v>1179</v>
      </c>
      <c r="N262" s="47">
        <v>45485</v>
      </c>
      <c r="O262" s="20">
        <f>INDEX(Auxiliar!$D$5:$F$13,MATCH(Table1[[#This Row],[Tipologia_Testes]],Auxiliar!$B$5:$B$13,0),MATCH(Table1[[#This Row],[Complexidade]],Auxiliar!$D$4:$F$4,0))</f>
        <v>0.1</v>
      </c>
      <c r="P262" s="2" t="s">
        <v>1196</v>
      </c>
      <c r="Q262" s="2"/>
      <c r="R262" s="151">
        <v>45261</v>
      </c>
      <c r="S262" s="151"/>
      <c r="T262" s="151"/>
      <c r="U262" s="151"/>
      <c r="V262" s="151"/>
      <c r="W262" s="2">
        <f>VLOOKUP(Table1[[#This Row],[Status]],Auxiliar!$B$16:$D$24,3,0)*Table1[[#This Row],[Estimação (horas)]]</f>
        <v>0.1</v>
      </c>
      <c r="X262" s="167">
        <f>+VLOOKUP(CONCATENATE(Table1[[#This Row],[Tabela]],Table1[[#This Row],[Campo]]),'2. Status Detalhe Campos FY24'!A:J,9,FALSE)</f>
        <v>0</v>
      </c>
    </row>
    <row r="263" spans="2:24" ht="17.899999999999999"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1172</v>
      </c>
      <c r="L263" s="28" t="s">
        <v>1170</v>
      </c>
      <c r="M263" s="20" t="s">
        <v>1179</v>
      </c>
      <c r="N263" s="47">
        <v>45485</v>
      </c>
      <c r="O263" s="20">
        <f>INDEX(Auxiliar!$D$5:$F$13,MATCH(Table1[[#This Row],[Tipologia_Testes]],Auxiliar!$B$5:$B$13,0),MATCH(Table1[[#This Row],[Complexidade]],Auxiliar!$D$4:$F$4,0))</f>
        <v>2</v>
      </c>
      <c r="P263" s="2" t="s">
        <v>1196</v>
      </c>
      <c r="Q263" s="2"/>
      <c r="R263" s="151">
        <v>45261</v>
      </c>
      <c r="S263" s="151"/>
      <c r="T263" s="151"/>
      <c r="U263" s="151"/>
      <c r="V263" s="151"/>
      <c r="W263" s="2">
        <f>VLOOKUP(Table1[[#This Row],[Status]],Auxiliar!$B$16:$D$24,3,0)*Table1[[#This Row],[Estimação (horas)]]</f>
        <v>2</v>
      </c>
      <c r="X263" s="167">
        <f>+VLOOKUP(CONCATENATE(Table1[[#This Row],[Tabela]],Table1[[#This Row],[Campo]]),'2. Status Detalhe Campos FY24'!A:J,9,FALSE)</f>
        <v>0</v>
      </c>
    </row>
    <row r="264" spans="2:24" ht="17.899999999999999"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1173</v>
      </c>
      <c r="L264" s="28" t="s">
        <v>1170</v>
      </c>
      <c r="M264" s="20" t="s">
        <v>1179</v>
      </c>
      <c r="N264" s="47">
        <v>45485</v>
      </c>
      <c r="O264" s="20">
        <f>INDEX(Auxiliar!$D$5:$F$13,MATCH(Table1[[#This Row],[Tipologia_Testes]],Auxiliar!$B$5:$B$13,0),MATCH(Table1[[#This Row],[Complexidade]],Auxiliar!$D$4:$F$4,0))</f>
        <v>2</v>
      </c>
      <c r="P264" s="2" t="s">
        <v>1196</v>
      </c>
      <c r="Q264" s="2"/>
      <c r="R264" s="151">
        <v>45261</v>
      </c>
      <c r="S264" s="151"/>
      <c r="T264" s="151"/>
      <c r="U264" s="151"/>
      <c r="V264" s="151"/>
      <c r="W264" s="2">
        <f>VLOOKUP(Table1[[#This Row],[Status]],Auxiliar!$B$16:$D$24,3,0)*Table1[[#This Row],[Estimação (horas)]]</f>
        <v>2</v>
      </c>
      <c r="X264" s="167">
        <f>+VLOOKUP(CONCATENATE(Table1[[#This Row],[Tabela]],Table1[[#This Row],[Campo]]),'2. Status Detalhe Campos FY24'!A:J,9,FALSE)</f>
        <v>0</v>
      </c>
    </row>
    <row r="265" spans="2:24" ht="17.899999999999999"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1175</v>
      </c>
      <c r="L265" s="28" t="s">
        <v>1170</v>
      </c>
      <c r="M265" s="20" t="s">
        <v>1179</v>
      </c>
      <c r="N265" s="47">
        <v>45485</v>
      </c>
      <c r="O265" s="20">
        <f>INDEX(Auxiliar!$D$5:$F$13,MATCH(Table1[[#This Row],[Tipologia_Testes]],Auxiliar!$B$5:$B$13,0),MATCH(Table1[[#This Row],[Complexidade]],Auxiliar!$D$4:$F$4,0))</f>
        <v>0.1</v>
      </c>
      <c r="P265" s="2" t="s">
        <v>1196</v>
      </c>
      <c r="Q265" s="2"/>
      <c r="R265" s="151">
        <v>45261</v>
      </c>
      <c r="S265" s="151"/>
      <c r="T265" s="151"/>
      <c r="U265" s="151"/>
      <c r="V265" s="151"/>
      <c r="W265" s="2">
        <f>VLOOKUP(Table1[[#This Row],[Status]],Auxiliar!$B$16:$D$24,3,0)*Table1[[#This Row],[Estimação (horas)]]</f>
        <v>0.1</v>
      </c>
      <c r="X265" s="167">
        <f>+VLOOKUP(CONCATENATE(Table1[[#This Row],[Tabela]],Table1[[#This Row],[Campo]]),'2. Status Detalhe Campos FY24'!A:J,9,FALSE)</f>
        <v>0</v>
      </c>
    </row>
    <row r="266" spans="2:24" ht="17.899999999999999" customHeight="1">
      <c r="B266" s="2" t="s">
        <v>26</v>
      </c>
      <c r="C266" s="2" t="s">
        <v>54</v>
      </c>
      <c r="D266" s="2" t="s">
        <v>124</v>
      </c>
      <c r="E266" s="2" t="s">
        <v>38</v>
      </c>
      <c r="F266" s="2" t="s">
        <v>123</v>
      </c>
      <c r="G266" s="2" t="s">
        <v>2272</v>
      </c>
      <c r="H266" s="56" t="str">
        <f>Table1[[#This Row],[Tabela]]&amp;Table1[[#This Row],[Campo]]</f>
        <v>PROPERTY_ENERGY_CERTIFICATEPRMRY_ENRGY_DMND_RFRNC_VL</v>
      </c>
      <c r="I266" s="2" t="s">
        <v>2328</v>
      </c>
      <c r="J266" s="42">
        <f>VLOOKUP(Table1[[#This Row],[Status]],Auxiliar!$B$16:$C$24,2,0)</f>
        <v>7</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7">
        <f>+VLOOKUP(CONCATENATE(Table1[[#This Row],[Tabela]],Table1[[#This Row],[Campo]]),'2. Status Detalhe Campos FY24'!A:J,9,FALSE)</f>
        <v>0</v>
      </c>
    </row>
    <row r="267" spans="2:24" ht="17.899999999999999"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1172</v>
      </c>
      <c r="L267" s="28" t="s">
        <v>1170</v>
      </c>
      <c r="M267" s="20" t="s">
        <v>1179</v>
      </c>
      <c r="N267" s="47">
        <v>45485</v>
      </c>
      <c r="O267" s="20">
        <f>INDEX(Auxiliar!$D$5:$F$13,MATCH(Table1[[#This Row],[Tipologia_Testes]],Auxiliar!$B$5:$B$13,0),MATCH(Table1[[#This Row],[Complexidade]],Auxiliar!$D$4:$F$4,0))</f>
        <v>2</v>
      </c>
      <c r="P267" s="2" t="s">
        <v>1196</v>
      </c>
      <c r="Q267" s="2"/>
      <c r="R267" s="151">
        <v>45261</v>
      </c>
      <c r="S267" s="151"/>
      <c r="T267" s="151"/>
      <c r="U267" s="151"/>
      <c r="V267" s="151"/>
      <c r="W267" s="2">
        <f>VLOOKUP(Table1[[#This Row],[Status]],Auxiliar!$B$16:$D$24,3,0)*Table1[[#This Row],[Estimação (horas)]]</f>
        <v>2</v>
      </c>
      <c r="X267" s="167">
        <f>+VLOOKUP(CONCATENATE(Table1[[#This Row],[Tabela]],Table1[[#This Row],[Campo]]),'2. Status Detalhe Campos FY24'!A:J,9,FALSE)</f>
        <v>0</v>
      </c>
    </row>
    <row r="268" spans="2:24" ht="17.899999999999999"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1173</v>
      </c>
      <c r="L268" s="28" t="s">
        <v>1170</v>
      </c>
      <c r="M268" s="20" t="s">
        <v>1179</v>
      </c>
      <c r="N268" s="47">
        <v>45485</v>
      </c>
      <c r="O268" s="20">
        <f>INDEX(Auxiliar!$D$5:$F$13,MATCH(Table1[[#This Row],[Tipologia_Testes]],Auxiliar!$B$5:$B$13,0),MATCH(Table1[[#This Row],[Complexidade]],Auxiliar!$D$4:$F$4,0))</f>
        <v>2</v>
      </c>
      <c r="P268" s="2" t="s">
        <v>1196</v>
      </c>
      <c r="Q268" s="2"/>
      <c r="R268" s="151">
        <v>45261</v>
      </c>
      <c r="S268" s="151"/>
      <c r="T268" s="151"/>
      <c r="U268" s="151"/>
      <c r="V268" s="151"/>
      <c r="W268" s="2">
        <f>VLOOKUP(Table1[[#This Row],[Status]],Auxiliar!$B$16:$D$24,3,0)*Table1[[#This Row],[Estimação (horas)]]</f>
        <v>2</v>
      </c>
      <c r="X268" s="167">
        <f>+VLOOKUP(CONCATENATE(Table1[[#This Row],[Tabela]],Table1[[#This Row],[Campo]]),'2. Status Detalhe Campos FY24'!A:J,9,FALSE)</f>
        <v>0</v>
      </c>
    </row>
    <row r="269" spans="2:24" ht="17.899999999999999"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1175</v>
      </c>
      <c r="L269" s="28" t="s">
        <v>1170</v>
      </c>
      <c r="M269" s="20" t="s">
        <v>1179</v>
      </c>
      <c r="N269" s="47">
        <v>45485</v>
      </c>
      <c r="O269" s="20">
        <f>INDEX(Auxiliar!$D$5:$F$13,MATCH(Table1[[#This Row],[Tipologia_Testes]],Auxiliar!$B$5:$B$13,0),MATCH(Table1[[#This Row],[Complexidade]],Auxiliar!$D$4:$F$4,0))</f>
        <v>0.1</v>
      </c>
      <c r="P269" s="2" t="s">
        <v>1196</v>
      </c>
      <c r="Q269" s="2"/>
      <c r="R269" s="151">
        <v>45261</v>
      </c>
      <c r="S269" s="151"/>
      <c r="T269" s="151"/>
      <c r="U269" s="151"/>
      <c r="V269" s="151"/>
      <c r="W269" s="2">
        <f>VLOOKUP(Table1[[#This Row],[Status]],Auxiliar!$B$16:$D$24,3,0)*Table1[[#This Row],[Estimação (horas)]]</f>
        <v>0.1</v>
      </c>
      <c r="X269" s="167">
        <f>+VLOOKUP(CONCATENATE(Table1[[#This Row],[Tabela]],Table1[[#This Row],[Campo]]),'2. Status Detalhe Campos FY24'!A:J,9,FALSE)</f>
        <v>0</v>
      </c>
    </row>
    <row r="270" spans="2:24" ht="17.899999999999999"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1172</v>
      </c>
      <c r="L270" s="28" t="s">
        <v>1170</v>
      </c>
      <c r="M270" s="20" t="s">
        <v>1179</v>
      </c>
      <c r="N270" s="47">
        <v>45485</v>
      </c>
      <c r="O270" s="20">
        <f>INDEX(Auxiliar!$D$5:$F$13,MATCH(Table1[[#This Row],[Tipologia_Testes]],Auxiliar!$B$5:$B$13,0),MATCH(Table1[[#This Row],[Complexidade]],Auxiliar!$D$4:$F$4,0))</f>
        <v>2</v>
      </c>
      <c r="P270" s="2" t="s">
        <v>1196</v>
      </c>
      <c r="Q270" s="2"/>
      <c r="R270" s="151">
        <v>45261</v>
      </c>
      <c r="S270" s="151"/>
      <c r="T270" s="151"/>
      <c r="U270" s="151"/>
      <c r="V270" s="151"/>
      <c r="W270" s="2">
        <f>VLOOKUP(Table1[[#This Row],[Status]],Auxiliar!$B$16:$D$24,3,0)*Table1[[#This Row],[Estimação (horas)]]</f>
        <v>2</v>
      </c>
      <c r="X270" s="167">
        <f>+VLOOKUP(CONCATENATE(Table1[[#This Row],[Tabela]],Table1[[#This Row],[Campo]]),'2. Status Detalhe Campos FY24'!A:J,9,FALSE)</f>
        <v>0</v>
      </c>
    </row>
    <row r="271" spans="2:24" ht="17.899999999999999"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1173</v>
      </c>
      <c r="L271" s="28" t="s">
        <v>1170</v>
      </c>
      <c r="M271" s="20" t="s">
        <v>1179</v>
      </c>
      <c r="N271" s="47">
        <v>45485</v>
      </c>
      <c r="O271" s="20">
        <f>INDEX(Auxiliar!$D$5:$F$13,MATCH(Table1[[#This Row],[Tipologia_Testes]],Auxiliar!$B$5:$B$13,0),MATCH(Table1[[#This Row],[Complexidade]],Auxiliar!$D$4:$F$4,0))</f>
        <v>2</v>
      </c>
      <c r="P271" s="2" t="s">
        <v>1196</v>
      </c>
      <c r="Q271" s="2"/>
      <c r="R271" s="151">
        <v>45261</v>
      </c>
      <c r="S271" s="151"/>
      <c r="T271" s="151"/>
      <c r="U271" s="151"/>
      <c r="V271" s="151"/>
      <c r="W271" s="2">
        <f>VLOOKUP(Table1[[#This Row],[Status]],Auxiliar!$B$16:$D$24,3,0)*Table1[[#This Row],[Estimação (horas)]]</f>
        <v>2</v>
      </c>
      <c r="X271" s="167">
        <f>+VLOOKUP(CONCATENATE(Table1[[#This Row],[Tabela]],Table1[[#This Row],[Campo]]),'2. Status Detalhe Campos FY24'!A:J,9,FALSE)</f>
        <v>0</v>
      </c>
    </row>
    <row r="272" spans="2:24" ht="17.899999999999999"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1175</v>
      </c>
      <c r="L272" s="28" t="s">
        <v>1170</v>
      </c>
      <c r="M272" s="20" t="s">
        <v>1179</v>
      </c>
      <c r="N272" s="47">
        <v>45485</v>
      </c>
      <c r="O272" s="20">
        <f>INDEX(Auxiliar!$D$5:$F$13,MATCH(Table1[[#This Row],[Tipologia_Testes]],Auxiliar!$B$5:$B$13,0),MATCH(Table1[[#This Row],[Complexidade]],Auxiliar!$D$4:$F$4,0))</f>
        <v>0.1</v>
      </c>
      <c r="P272" s="2" t="s">
        <v>1196</v>
      </c>
      <c r="Q272" s="2"/>
      <c r="R272" s="151">
        <v>45261</v>
      </c>
      <c r="S272" s="151"/>
      <c r="T272" s="151"/>
      <c r="U272" s="151"/>
      <c r="V272" s="151"/>
      <c r="W272" s="2">
        <f>VLOOKUP(Table1[[#This Row],[Status]],Auxiliar!$B$16:$D$24,3,0)*Table1[[#This Row],[Estimação (horas)]]</f>
        <v>0.1</v>
      </c>
      <c r="X272" s="167">
        <f>+VLOOKUP(CONCATENATE(Table1[[#This Row],[Tabela]],Table1[[#This Row],[Campo]]),'2. Status Detalhe Campos FY24'!A:J,9,FALSE)</f>
        <v>0</v>
      </c>
    </row>
    <row r="273" spans="2:24" ht="17.899999999999999"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1172</v>
      </c>
      <c r="L273" s="28" t="s">
        <v>1170</v>
      </c>
      <c r="M273" s="20" t="s">
        <v>1179</v>
      </c>
      <c r="N273" s="47">
        <v>45485</v>
      </c>
      <c r="O273" s="20">
        <f>INDEX(Auxiliar!$D$5:$F$13,MATCH(Table1[[#This Row],[Tipologia_Testes]],Auxiliar!$B$5:$B$13,0),MATCH(Table1[[#This Row],[Complexidade]],Auxiliar!$D$4:$F$4,0))</f>
        <v>2</v>
      </c>
      <c r="P273" s="2" t="s">
        <v>1196</v>
      </c>
      <c r="Q273" s="2"/>
      <c r="R273" s="151">
        <v>45261</v>
      </c>
      <c r="S273" s="151"/>
      <c r="T273" s="151"/>
      <c r="U273" s="151"/>
      <c r="V273" s="151"/>
      <c r="W273" s="2">
        <f>VLOOKUP(Table1[[#This Row],[Status]],Auxiliar!$B$16:$D$24,3,0)*Table1[[#This Row],[Estimação (horas)]]</f>
        <v>2</v>
      </c>
      <c r="X273" s="167">
        <f>+VLOOKUP(CONCATENATE(Table1[[#This Row],[Tabela]],Table1[[#This Row],[Campo]]),'2. Status Detalhe Campos FY24'!A:J,9,FALSE)</f>
        <v>0</v>
      </c>
    </row>
    <row r="274" spans="2:24" ht="17.899999999999999"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1173</v>
      </c>
      <c r="L274" s="28" t="s">
        <v>1170</v>
      </c>
      <c r="M274" s="20" t="s">
        <v>1179</v>
      </c>
      <c r="N274" s="47">
        <v>45485</v>
      </c>
      <c r="O274" s="20">
        <f>INDEX(Auxiliar!$D$5:$F$13,MATCH(Table1[[#This Row],[Tipologia_Testes]],Auxiliar!$B$5:$B$13,0),MATCH(Table1[[#This Row],[Complexidade]],Auxiliar!$D$4:$F$4,0))</f>
        <v>2</v>
      </c>
      <c r="P274" s="2" t="s">
        <v>1196</v>
      </c>
      <c r="Q274" s="2"/>
      <c r="R274" s="151">
        <v>45261</v>
      </c>
      <c r="S274" s="151"/>
      <c r="T274" s="151"/>
      <c r="U274" s="151"/>
      <c r="V274" s="151"/>
      <c r="W274" s="2">
        <f>VLOOKUP(Table1[[#This Row],[Status]],Auxiliar!$B$16:$D$24,3,0)*Table1[[#This Row],[Estimação (horas)]]</f>
        <v>2</v>
      </c>
      <c r="X274" s="167">
        <f>+VLOOKUP(CONCATENATE(Table1[[#This Row],[Tabela]],Table1[[#This Row],[Campo]]),'2. Status Detalhe Campos FY24'!A:J,9,FALSE)</f>
        <v>0</v>
      </c>
    </row>
    <row r="275" spans="2:24" ht="17.899999999999999"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1175</v>
      </c>
      <c r="L275" s="28" t="s">
        <v>1170</v>
      </c>
      <c r="M275" s="20" t="s">
        <v>1179</v>
      </c>
      <c r="N275" s="47">
        <v>45485</v>
      </c>
      <c r="O275" s="20">
        <f>INDEX(Auxiliar!$D$5:$F$13,MATCH(Table1[[#This Row],[Tipologia_Testes]],Auxiliar!$B$5:$B$13,0),MATCH(Table1[[#This Row],[Complexidade]],Auxiliar!$D$4:$F$4,0))</f>
        <v>0.1</v>
      </c>
      <c r="P275" s="2" t="s">
        <v>1196</v>
      </c>
      <c r="Q275" s="2"/>
      <c r="R275" s="151">
        <v>45261</v>
      </c>
      <c r="S275" s="151"/>
      <c r="T275" s="151"/>
      <c r="U275" s="151"/>
      <c r="V275" s="151"/>
      <c r="W275" s="2">
        <f>VLOOKUP(Table1[[#This Row],[Status]],Auxiliar!$B$16:$D$24,3,0)*Table1[[#This Row],[Estimação (horas)]]</f>
        <v>0.1</v>
      </c>
      <c r="X275" s="167">
        <f>+VLOOKUP(CONCATENATE(Table1[[#This Row],[Tabela]],Table1[[#This Row],[Campo]]),'2. Status Detalhe Campos FY24'!A:J,9,FALSE)</f>
        <v>0</v>
      </c>
    </row>
    <row r="276" spans="2:24" ht="17.899999999999999"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1172</v>
      </c>
      <c r="L276" s="28" t="s">
        <v>1170</v>
      </c>
      <c r="M276" s="20" t="s">
        <v>1179</v>
      </c>
      <c r="N276" s="47">
        <v>45485</v>
      </c>
      <c r="O276" s="20">
        <f>INDEX(Auxiliar!$D$5:$F$13,MATCH(Table1[[#This Row],[Tipologia_Testes]],Auxiliar!$B$5:$B$13,0),MATCH(Table1[[#This Row],[Complexidade]],Auxiliar!$D$4:$F$4,0))</f>
        <v>2</v>
      </c>
      <c r="P276" s="2" t="s">
        <v>1196</v>
      </c>
      <c r="Q276" s="2"/>
      <c r="R276" s="151">
        <v>45261</v>
      </c>
      <c r="S276" s="151"/>
      <c r="T276" s="151"/>
      <c r="U276" s="151"/>
      <c r="V276" s="151"/>
      <c r="W276" s="2">
        <f>VLOOKUP(Table1[[#This Row],[Status]],Auxiliar!$B$16:$D$24,3,0)*Table1[[#This Row],[Estimação (horas)]]</f>
        <v>2</v>
      </c>
      <c r="X276" s="167">
        <f>+VLOOKUP(CONCATENATE(Table1[[#This Row],[Tabela]],Table1[[#This Row],[Campo]]),'2. Status Detalhe Campos FY24'!A:J,9,FALSE)</f>
        <v>0</v>
      </c>
    </row>
    <row r="277" spans="2:24" ht="17.899999999999999"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1173</v>
      </c>
      <c r="L277" s="28" t="s">
        <v>1170</v>
      </c>
      <c r="M277" s="20" t="s">
        <v>1179</v>
      </c>
      <c r="N277" s="47">
        <v>45485</v>
      </c>
      <c r="O277" s="20">
        <f>INDEX(Auxiliar!$D$5:$F$13,MATCH(Table1[[#This Row],[Tipologia_Testes]],Auxiliar!$B$5:$B$13,0),MATCH(Table1[[#This Row],[Complexidade]],Auxiliar!$D$4:$F$4,0))</f>
        <v>2</v>
      </c>
      <c r="P277" s="2" t="s">
        <v>1196</v>
      </c>
      <c r="Q277" s="2"/>
      <c r="R277" s="151">
        <v>45261</v>
      </c>
      <c r="S277" s="151"/>
      <c r="T277" s="151"/>
      <c r="U277" s="151"/>
      <c r="V277" s="151"/>
      <c r="W277" s="2">
        <f>VLOOKUP(Table1[[#This Row],[Status]],Auxiliar!$B$16:$D$24,3,0)*Table1[[#This Row],[Estimação (horas)]]</f>
        <v>2</v>
      </c>
      <c r="X277" s="167">
        <f>+VLOOKUP(CONCATENATE(Table1[[#This Row],[Tabela]],Table1[[#This Row],[Campo]]),'2. Status Detalhe Campos FY24'!A:J,9,FALSE)</f>
        <v>0</v>
      </c>
    </row>
    <row r="278" spans="2:24" ht="17.899999999999999"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1175</v>
      </c>
      <c r="L278" s="28" t="s">
        <v>1170</v>
      </c>
      <c r="M278" s="20" t="s">
        <v>1179</v>
      </c>
      <c r="N278" s="47">
        <v>45485</v>
      </c>
      <c r="O278" s="20">
        <f>INDEX(Auxiliar!$D$5:$F$13,MATCH(Table1[[#This Row],[Tipologia_Testes]],Auxiliar!$B$5:$B$13,0),MATCH(Table1[[#This Row],[Complexidade]],Auxiliar!$D$4:$F$4,0))</f>
        <v>0.1</v>
      </c>
      <c r="P278" s="2" t="s">
        <v>1196</v>
      </c>
      <c r="Q278" s="2"/>
      <c r="R278" s="151">
        <v>45261</v>
      </c>
      <c r="S278" s="151"/>
      <c r="T278" s="151"/>
      <c r="U278" s="151"/>
      <c r="V278" s="151"/>
      <c r="W278" s="2">
        <f>VLOOKUP(Table1[[#This Row],[Status]],Auxiliar!$B$16:$D$24,3,0)*Table1[[#This Row],[Estimação (horas)]]</f>
        <v>0.1</v>
      </c>
      <c r="X278" s="167">
        <f>+VLOOKUP(CONCATENATE(Table1[[#This Row],[Tabela]],Table1[[#This Row],[Campo]]),'2. Status Detalhe Campos FY24'!A:J,9,FALSE)</f>
        <v>0</v>
      </c>
    </row>
    <row r="279" spans="2:24" ht="17.899999999999999"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1172</v>
      </c>
      <c r="L279" s="28" t="s">
        <v>1170</v>
      </c>
      <c r="M279" s="20" t="s">
        <v>1179</v>
      </c>
      <c r="N279" s="47">
        <v>45485</v>
      </c>
      <c r="O279" s="20">
        <f>INDEX(Auxiliar!$D$5:$F$13,MATCH(Table1[[#This Row],[Tipologia_Testes]],Auxiliar!$B$5:$B$13,0),MATCH(Table1[[#This Row],[Complexidade]],Auxiliar!$D$4:$F$4,0))</f>
        <v>2</v>
      </c>
      <c r="P279" s="2" t="s">
        <v>1196</v>
      </c>
      <c r="Q279" s="2"/>
      <c r="R279" s="151">
        <v>45261</v>
      </c>
      <c r="S279" s="151"/>
      <c r="T279" s="151"/>
      <c r="U279" s="151"/>
      <c r="V279" s="151"/>
      <c r="W279" s="2">
        <f>VLOOKUP(Table1[[#This Row],[Status]],Auxiliar!$B$16:$D$24,3,0)*Table1[[#This Row],[Estimação (horas)]]</f>
        <v>2</v>
      </c>
      <c r="X279" s="167">
        <f>+VLOOKUP(CONCATENATE(Table1[[#This Row],[Tabela]],Table1[[#This Row],[Campo]]),'2. Status Detalhe Campos FY24'!A:J,9,FALSE)</f>
        <v>0</v>
      </c>
    </row>
    <row r="280" spans="2:24" ht="17.899999999999999"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1173</v>
      </c>
      <c r="L280" s="28" t="s">
        <v>1170</v>
      </c>
      <c r="M280" s="20" t="s">
        <v>1179</v>
      </c>
      <c r="N280" s="47">
        <v>45485</v>
      </c>
      <c r="O280" s="20">
        <f>INDEX(Auxiliar!$D$5:$F$13,MATCH(Table1[[#This Row],[Tipologia_Testes]],Auxiliar!$B$5:$B$13,0),MATCH(Table1[[#This Row],[Complexidade]],Auxiliar!$D$4:$F$4,0))</f>
        <v>2</v>
      </c>
      <c r="P280" s="2" t="s">
        <v>1196</v>
      </c>
      <c r="Q280" s="2"/>
      <c r="R280" s="151">
        <v>45261</v>
      </c>
      <c r="S280" s="151"/>
      <c r="T280" s="151"/>
      <c r="U280" s="151"/>
      <c r="V280" s="151"/>
      <c r="W280" s="2">
        <f>VLOOKUP(Table1[[#This Row],[Status]],Auxiliar!$B$16:$D$24,3,0)*Table1[[#This Row],[Estimação (horas)]]</f>
        <v>2</v>
      </c>
      <c r="X280" s="167">
        <f>+VLOOKUP(CONCATENATE(Table1[[#This Row],[Tabela]],Table1[[#This Row],[Campo]]),'2. Status Detalhe Campos FY24'!A:J,9,FALSE)</f>
        <v>0</v>
      </c>
    </row>
    <row r="281" spans="2:24" ht="17.899999999999999"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1175</v>
      </c>
      <c r="L281" s="28" t="s">
        <v>1170</v>
      </c>
      <c r="M281" s="20" t="s">
        <v>1179</v>
      </c>
      <c r="N281" s="47">
        <v>45485</v>
      </c>
      <c r="O281" s="20">
        <f>INDEX(Auxiliar!$D$5:$F$13,MATCH(Table1[[#This Row],[Tipologia_Testes]],Auxiliar!$B$5:$B$13,0),MATCH(Table1[[#This Row],[Complexidade]],Auxiliar!$D$4:$F$4,0))</f>
        <v>0.1</v>
      </c>
      <c r="P281" s="2" t="s">
        <v>1196</v>
      </c>
      <c r="Q281" s="2"/>
      <c r="R281" s="151">
        <v>45261</v>
      </c>
      <c r="S281" s="151"/>
      <c r="T281" s="151"/>
      <c r="U281" s="151"/>
      <c r="V281" s="151"/>
      <c r="W281" s="2">
        <f>VLOOKUP(Table1[[#This Row],[Status]],Auxiliar!$B$16:$D$24,3,0)*Table1[[#This Row],[Estimação (horas)]]</f>
        <v>0.1</v>
      </c>
      <c r="X281" s="167">
        <f>+VLOOKUP(CONCATENATE(Table1[[#This Row],[Tabela]],Table1[[#This Row],[Campo]]),'2. Status Detalhe Campos FY24'!A:J,9,FALSE)</f>
        <v>0</v>
      </c>
    </row>
    <row r="282" spans="2:24" ht="17.899999999999999"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1172</v>
      </c>
      <c r="L282" s="28" t="s">
        <v>1170</v>
      </c>
      <c r="M282" s="20" t="s">
        <v>1179</v>
      </c>
      <c r="N282" s="47">
        <v>45485</v>
      </c>
      <c r="O282" s="20">
        <f>INDEX(Auxiliar!$D$5:$F$13,MATCH(Table1[[#This Row],[Tipologia_Testes]],Auxiliar!$B$5:$B$13,0),MATCH(Table1[[#This Row],[Complexidade]],Auxiliar!$D$4:$F$4,0))</f>
        <v>2</v>
      </c>
      <c r="P282" s="2" t="s">
        <v>1196</v>
      </c>
      <c r="Q282" s="2"/>
      <c r="R282" s="151">
        <v>45261</v>
      </c>
      <c r="S282" s="151"/>
      <c r="T282" s="151"/>
      <c r="U282" s="151"/>
      <c r="V282" s="151"/>
      <c r="W282" s="2">
        <f>VLOOKUP(Table1[[#This Row],[Status]],Auxiliar!$B$16:$D$24,3,0)*Table1[[#This Row],[Estimação (horas)]]</f>
        <v>2</v>
      </c>
      <c r="X282" s="167">
        <f>+VLOOKUP(CONCATENATE(Table1[[#This Row],[Tabela]],Table1[[#This Row],[Campo]]),'2. Status Detalhe Campos FY24'!A:J,9,FALSE)</f>
        <v>0</v>
      </c>
    </row>
    <row r="283" spans="2:24" ht="17.899999999999999"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1173</v>
      </c>
      <c r="L283" s="28" t="s">
        <v>1170</v>
      </c>
      <c r="M283" s="20" t="s">
        <v>1179</v>
      </c>
      <c r="N283" s="47">
        <v>45485</v>
      </c>
      <c r="O283" s="20">
        <f>INDEX(Auxiliar!$D$5:$F$13,MATCH(Table1[[#This Row],[Tipologia_Testes]],Auxiliar!$B$5:$B$13,0),MATCH(Table1[[#This Row],[Complexidade]],Auxiliar!$D$4:$F$4,0))</f>
        <v>2</v>
      </c>
      <c r="P283" s="2" t="s">
        <v>1196</v>
      </c>
      <c r="Q283" s="2"/>
      <c r="R283" s="151">
        <v>45261</v>
      </c>
      <c r="S283" s="151"/>
      <c r="T283" s="151"/>
      <c r="U283" s="151"/>
      <c r="V283" s="151"/>
      <c r="W283" s="2">
        <f>VLOOKUP(Table1[[#This Row],[Status]],Auxiliar!$B$16:$D$24,3,0)*Table1[[#This Row],[Estimação (horas)]]</f>
        <v>2</v>
      </c>
      <c r="X283" s="167">
        <f>+VLOOKUP(CONCATENATE(Table1[[#This Row],[Tabela]],Table1[[#This Row],[Campo]]),'2. Status Detalhe Campos FY24'!A:J,9,FALSE)</f>
        <v>0</v>
      </c>
    </row>
    <row r="284" spans="2:24" ht="17.899999999999999"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1175</v>
      </c>
      <c r="L284" s="28" t="s">
        <v>1170</v>
      </c>
      <c r="M284" s="20" t="s">
        <v>1179</v>
      </c>
      <c r="N284" s="47">
        <v>45485</v>
      </c>
      <c r="O284" s="20">
        <f>INDEX(Auxiliar!$D$5:$F$13,MATCH(Table1[[#This Row],[Tipologia_Testes]],Auxiliar!$B$5:$B$13,0),MATCH(Table1[[#This Row],[Complexidade]],Auxiliar!$D$4:$F$4,0))</f>
        <v>0.1</v>
      </c>
      <c r="P284" s="2" t="s">
        <v>1196</v>
      </c>
      <c r="Q284" s="2"/>
      <c r="R284" s="151">
        <v>45261</v>
      </c>
      <c r="S284" s="151"/>
      <c r="T284" s="151"/>
      <c r="U284" s="151"/>
      <c r="V284" s="151"/>
      <c r="W284" s="2">
        <f>VLOOKUP(Table1[[#This Row],[Status]],Auxiliar!$B$16:$D$24,3,0)*Table1[[#This Row],[Estimação (horas)]]</f>
        <v>0.1</v>
      </c>
      <c r="X284" s="167">
        <f>+VLOOKUP(CONCATENATE(Table1[[#This Row],[Tabela]],Table1[[#This Row],[Campo]]),'2. Status Detalhe Campos FY24'!A:J,9,FALSE)</f>
        <v>0</v>
      </c>
    </row>
    <row r="285" spans="2:24" ht="17.899999999999999"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1172</v>
      </c>
      <c r="L285" s="28" t="s">
        <v>1170</v>
      </c>
      <c r="M285" s="20" t="s">
        <v>1179</v>
      </c>
      <c r="N285" s="47">
        <v>45485</v>
      </c>
      <c r="O285" s="20">
        <f>INDEX(Auxiliar!$D$5:$F$13,MATCH(Table1[[#This Row],[Tipologia_Testes]],Auxiliar!$B$5:$B$13,0),MATCH(Table1[[#This Row],[Complexidade]],Auxiliar!$D$4:$F$4,0))</f>
        <v>2</v>
      </c>
      <c r="P285" s="2" t="s">
        <v>1196</v>
      </c>
      <c r="Q285" s="2"/>
      <c r="R285" s="151">
        <v>45261</v>
      </c>
      <c r="S285" s="151"/>
      <c r="T285" s="151"/>
      <c r="U285" s="151"/>
      <c r="V285" s="151"/>
      <c r="W285" s="2">
        <f>VLOOKUP(Table1[[#This Row],[Status]],Auxiliar!$B$16:$D$24,3,0)*Table1[[#This Row],[Estimação (horas)]]</f>
        <v>2</v>
      </c>
      <c r="X285" s="167">
        <f>+VLOOKUP(CONCATENATE(Table1[[#This Row],[Tabela]],Table1[[#This Row],[Campo]]),'2. Status Detalhe Campos FY24'!A:J,9,FALSE)</f>
        <v>0</v>
      </c>
    </row>
    <row r="286" spans="2:24" ht="17.899999999999999"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1173</v>
      </c>
      <c r="L286" s="28" t="s">
        <v>1170</v>
      </c>
      <c r="M286" s="20" t="s">
        <v>1179</v>
      </c>
      <c r="N286" s="47">
        <v>45485</v>
      </c>
      <c r="O286" s="20">
        <f>INDEX(Auxiliar!$D$5:$F$13,MATCH(Table1[[#This Row],[Tipologia_Testes]],Auxiliar!$B$5:$B$13,0),MATCH(Table1[[#This Row],[Complexidade]],Auxiliar!$D$4:$F$4,0))</f>
        <v>2</v>
      </c>
      <c r="P286" s="2" t="s">
        <v>1196</v>
      </c>
      <c r="Q286" s="2"/>
      <c r="R286" s="151">
        <v>45261</v>
      </c>
      <c r="S286" s="151"/>
      <c r="T286" s="151"/>
      <c r="U286" s="151"/>
      <c r="V286" s="151"/>
      <c r="W286" s="2">
        <f>VLOOKUP(Table1[[#This Row],[Status]],Auxiliar!$B$16:$D$24,3,0)*Table1[[#This Row],[Estimação (horas)]]</f>
        <v>2</v>
      </c>
      <c r="X286" s="167">
        <f>+VLOOKUP(CONCATENATE(Table1[[#This Row],[Tabela]],Table1[[#This Row],[Campo]]),'2. Status Detalhe Campos FY24'!A:J,9,FALSE)</f>
        <v>0</v>
      </c>
    </row>
    <row r="287" spans="2:24" ht="17.899999999999999"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1175</v>
      </c>
      <c r="L287" s="28" t="s">
        <v>1170</v>
      </c>
      <c r="M287" s="20" t="s">
        <v>1179</v>
      </c>
      <c r="N287" s="47">
        <v>45485</v>
      </c>
      <c r="O287" s="20">
        <f>INDEX(Auxiliar!$D$5:$F$13,MATCH(Table1[[#This Row],[Tipologia_Testes]],Auxiliar!$B$5:$B$13,0),MATCH(Table1[[#This Row],[Complexidade]],Auxiliar!$D$4:$F$4,0))</f>
        <v>0.1</v>
      </c>
      <c r="P287" s="2" t="s">
        <v>1196</v>
      </c>
      <c r="Q287" s="2"/>
      <c r="R287" s="151">
        <v>45261</v>
      </c>
      <c r="S287" s="151"/>
      <c r="T287" s="151"/>
      <c r="U287" s="151"/>
      <c r="V287" s="151"/>
      <c r="W287" s="2">
        <f>VLOOKUP(Table1[[#This Row],[Status]],Auxiliar!$B$16:$D$24,3,0)*Table1[[#This Row],[Estimação (horas)]]</f>
        <v>0.1</v>
      </c>
      <c r="X287" s="167">
        <f>+VLOOKUP(CONCATENATE(Table1[[#This Row],[Tabela]],Table1[[#This Row],[Campo]]),'2. Status Detalhe Campos FY24'!A:J,9,FALSE)</f>
        <v>0</v>
      </c>
    </row>
    <row r="288" spans="2:24" ht="17.899999999999999"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1172</v>
      </c>
      <c r="L288" s="28" t="s">
        <v>1170</v>
      </c>
      <c r="M288" s="20" t="s">
        <v>1179</v>
      </c>
      <c r="N288" s="47">
        <v>45485</v>
      </c>
      <c r="O288" s="20">
        <f>INDEX(Auxiliar!$D$5:$F$13,MATCH(Table1[[#This Row],[Tipologia_Testes]],Auxiliar!$B$5:$B$13,0),MATCH(Table1[[#This Row],[Complexidade]],Auxiliar!$D$4:$F$4,0))</f>
        <v>2</v>
      </c>
      <c r="P288" s="2" t="s">
        <v>1196</v>
      </c>
      <c r="Q288" s="2"/>
      <c r="R288" s="151">
        <v>45261</v>
      </c>
      <c r="S288" s="151"/>
      <c r="T288" s="151"/>
      <c r="U288" s="151"/>
      <c r="V288" s="151"/>
      <c r="W288" s="2">
        <f>VLOOKUP(Table1[[#This Row],[Status]],Auxiliar!$B$16:$D$24,3,0)*Table1[[#This Row],[Estimação (horas)]]</f>
        <v>2</v>
      </c>
      <c r="X288" s="167">
        <f>+VLOOKUP(CONCATENATE(Table1[[#This Row],[Tabela]],Table1[[#This Row],[Campo]]),'2. Status Detalhe Campos FY24'!A:J,9,FALSE)</f>
        <v>0</v>
      </c>
    </row>
    <row r="289" spans="2:24" ht="17.899999999999999"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1173</v>
      </c>
      <c r="L289" s="28" t="s">
        <v>1170</v>
      </c>
      <c r="M289" s="20" t="s">
        <v>1179</v>
      </c>
      <c r="N289" s="47">
        <v>45485</v>
      </c>
      <c r="O289" s="20">
        <f>INDEX(Auxiliar!$D$5:$F$13,MATCH(Table1[[#This Row],[Tipologia_Testes]],Auxiliar!$B$5:$B$13,0),MATCH(Table1[[#This Row],[Complexidade]],Auxiliar!$D$4:$F$4,0))</f>
        <v>2</v>
      </c>
      <c r="P289" s="2" t="s">
        <v>1196</v>
      </c>
      <c r="Q289" s="2"/>
      <c r="R289" s="151">
        <v>45261</v>
      </c>
      <c r="S289" s="151"/>
      <c r="T289" s="151"/>
      <c r="U289" s="151"/>
      <c r="V289" s="151"/>
      <c r="W289" s="2">
        <f>VLOOKUP(Table1[[#This Row],[Status]],Auxiliar!$B$16:$D$24,3,0)*Table1[[#This Row],[Estimação (horas)]]</f>
        <v>2</v>
      </c>
      <c r="X289" s="167">
        <f>+VLOOKUP(CONCATENATE(Table1[[#This Row],[Tabela]],Table1[[#This Row],[Campo]]),'2. Status Detalhe Campos FY24'!A:J,9,FALSE)</f>
        <v>0</v>
      </c>
    </row>
    <row r="290" spans="2:24" ht="17.899999999999999"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1175</v>
      </c>
      <c r="L290" s="28" t="s">
        <v>1170</v>
      </c>
      <c r="M290" s="20" t="s">
        <v>1179</v>
      </c>
      <c r="N290" s="47">
        <v>45485</v>
      </c>
      <c r="O290" s="20">
        <f>INDEX(Auxiliar!$D$5:$F$13,MATCH(Table1[[#This Row],[Tipologia_Testes]],Auxiliar!$B$5:$B$13,0),MATCH(Table1[[#This Row],[Complexidade]],Auxiliar!$D$4:$F$4,0))</f>
        <v>0.1</v>
      </c>
      <c r="P290" s="2" t="s">
        <v>1196</v>
      </c>
      <c r="Q290" s="2"/>
      <c r="R290" s="151">
        <v>45261</v>
      </c>
      <c r="S290" s="151"/>
      <c r="T290" s="151"/>
      <c r="U290" s="151"/>
      <c r="V290" s="151"/>
      <c r="W290" s="2">
        <f>VLOOKUP(Table1[[#This Row],[Status]],Auxiliar!$B$16:$D$24,3,0)*Table1[[#This Row],[Estimação (horas)]]</f>
        <v>0.1</v>
      </c>
      <c r="X290" s="167">
        <f>+VLOOKUP(CONCATENATE(Table1[[#This Row],[Tabela]],Table1[[#This Row],[Campo]]),'2. Status Detalhe Campos FY24'!A:J,9,FALSE)</f>
        <v>0</v>
      </c>
    </row>
    <row r="291" spans="2:24" ht="17.899999999999999"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614</v>
      </c>
      <c r="J291" s="42">
        <f>VLOOKUP(Table1[[#This Row],[Status]],Auxiliar!$B$16:$C$24,2,0)</f>
        <v>5</v>
      </c>
      <c r="K291" s="2" t="s">
        <v>1172</v>
      </c>
      <c r="L291" s="28" t="s">
        <v>1170</v>
      </c>
      <c r="M291" s="20" t="s">
        <v>1179</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167">
        <f>+VLOOKUP(CONCATENATE(Table1[[#This Row],[Tabela]],Table1[[#This Row],[Campo]]),'2. Status Detalhe Campos FY24'!A:J,9,FALSE)</f>
        <v>0</v>
      </c>
    </row>
    <row r="292" spans="2:24" ht="17.899999999999999"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614</v>
      </c>
      <c r="J292" s="42">
        <f>VLOOKUP(Table1[[#This Row],[Status]],Auxiliar!$B$16:$C$24,2,0)</f>
        <v>5</v>
      </c>
      <c r="K292" s="2" t="s">
        <v>1173</v>
      </c>
      <c r="L292" s="28" t="s">
        <v>1170</v>
      </c>
      <c r="M292" s="20" t="s">
        <v>1179</v>
      </c>
      <c r="N292" s="47">
        <v>45688</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0.5</v>
      </c>
      <c r="X292" s="167">
        <f>+VLOOKUP(CONCATENATE(Table1[[#This Row],[Tabela]],Table1[[#This Row],[Campo]]),'2. Status Detalhe Campos FY24'!A:J,9,FALSE)</f>
        <v>0</v>
      </c>
    </row>
    <row r="293" spans="2:24" ht="17.899999999999999"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614</v>
      </c>
      <c r="J293" s="42">
        <f>VLOOKUP(Table1[[#This Row],[Status]],Auxiliar!$B$16:$C$24,2,0)</f>
        <v>5</v>
      </c>
      <c r="K293" s="2" t="s">
        <v>1175</v>
      </c>
      <c r="L293" s="28" t="s">
        <v>1170</v>
      </c>
      <c r="M293" s="20" t="s">
        <v>1179</v>
      </c>
      <c r="N293" s="47">
        <v>45688</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2.5000000000000001E-2</v>
      </c>
      <c r="X293" s="167">
        <f>+VLOOKUP(CONCATENATE(Table1[[#This Row],[Tabela]],Table1[[#This Row],[Campo]]),'2. Status Detalhe Campos FY24'!A:J,9,FALSE)</f>
        <v>0</v>
      </c>
    </row>
    <row r="294" spans="2:24" ht="17.899999999999999"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1172</v>
      </c>
      <c r="L294" s="28" t="s">
        <v>1170</v>
      </c>
      <c r="M294" s="20" t="s">
        <v>1179</v>
      </c>
      <c r="N294" s="47">
        <v>45485</v>
      </c>
      <c r="O294" s="20">
        <f>INDEX(Auxiliar!$D$5:$F$13,MATCH(Table1[[#This Row],[Tipologia_Testes]],Auxiliar!$B$5:$B$13,0),MATCH(Table1[[#This Row],[Complexidade]],Auxiliar!$D$4:$F$4,0))</f>
        <v>2</v>
      </c>
      <c r="P294" s="2" t="s">
        <v>1196</v>
      </c>
      <c r="Q294" s="2"/>
      <c r="R294" s="151">
        <v>45261</v>
      </c>
      <c r="S294" s="151"/>
      <c r="T294" s="151"/>
      <c r="U294" s="151"/>
      <c r="V294" s="151"/>
      <c r="W294" s="2">
        <f>VLOOKUP(Table1[[#This Row],[Status]],Auxiliar!$B$16:$D$24,3,0)*Table1[[#This Row],[Estimação (horas)]]</f>
        <v>2</v>
      </c>
      <c r="X294" s="167">
        <f>+VLOOKUP(CONCATENATE(Table1[[#This Row],[Tabela]],Table1[[#This Row],[Campo]]),'2. Status Detalhe Campos FY24'!A:J,9,FALSE)</f>
        <v>0</v>
      </c>
    </row>
    <row r="295" spans="2:24" ht="17.899999999999999"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1173</v>
      </c>
      <c r="L295" s="28" t="s">
        <v>1170</v>
      </c>
      <c r="M295" s="20" t="s">
        <v>1179</v>
      </c>
      <c r="N295" s="47">
        <v>45485</v>
      </c>
      <c r="O295" s="20">
        <f>INDEX(Auxiliar!$D$5:$F$13,MATCH(Table1[[#This Row],[Tipologia_Testes]],Auxiliar!$B$5:$B$13,0),MATCH(Table1[[#This Row],[Complexidade]],Auxiliar!$D$4:$F$4,0))</f>
        <v>2</v>
      </c>
      <c r="P295" s="2" t="s">
        <v>1196</v>
      </c>
      <c r="Q295" s="2"/>
      <c r="R295" s="151">
        <v>45261</v>
      </c>
      <c r="S295" s="151"/>
      <c r="T295" s="151"/>
      <c r="U295" s="151"/>
      <c r="V295" s="151"/>
      <c r="W295" s="2">
        <f>VLOOKUP(Table1[[#This Row],[Status]],Auxiliar!$B$16:$D$24,3,0)*Table1[[#This Row],[Estimação (horas)]]</f>
        <v>2</v>
      </c>
      <c r="X295" s="167">
        <f>+VLOOKUP(CONCATENATE(Table1[[#This Row],[Tabela]],Table1[[#This Row],[Campo]]),'2. Status Detalhe Campos FY24'!A:J,9,FALSE)</f>
        <v>0</v>
      </c>
    </row>
    <row r="296" spans="2:24" ht="17.899999999999999"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1175</v>
      </c>
      <c r="L296" s="28" t="s">
        <v>1170</v>
      </c>
      <c r="M296" s="20" t="s">
        <v>1179</v>
      </c>
      <c r="N296" s="47">
        <v>45485</v>
      </c>
      <c r="O296" s="20">
        <f>INDEX(Auxiliar!$D$5:$F$13,MATCH(Table1[[#This Row],[Tipologia_Testes]],Auxiliar!$B$5:$B$13,0),MATCH(Table1[[#This Row],[Complexidade]],Auxiliar!$D$4:$F$4,0))</f>
        <v>0.1</v>
      </c>
      <c r="P296" s="2" t="s">
        <v>1196</v>
      </c>
      <c r="Q296" s="2"/>
      <c r="R296" s="151">
        <v>45261</v>
      </c>
      <c r="S296" s="151"/>
      <c r="T296" s="151"/>
      <c r="U296" s="151"/>
      <c r="V296" s="151"/>
      <c r="W296" s="2">
        <f>VLOOKUP(Table1[[#This Row],[Status]],Auxiliar!$B$16:$D$24,3,0)*Table1[[#This Row],[Estimação (horas)]]</f>
        <v>0.1</v>
      </c>
      <c r="X296" s="167">
        <f>+VLOOKUP(CONCATENATE(Table1[[#This Row],[Tabela]],Table1[[#This Row],[Campo]]),'2. Status Detalhe Campos FY24'!A:J,9,FALSE)</f>
        <v>0</v>
      </c>
    </row>
    <row r="297" spans="2:24" ht="17.899999999999999"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1172</v>
      </c>
      <c r="L297" s="28" t="s">
        <v>1170</v>
      </c>
      <c r="M297" s="20" t="s">
        <v>1179</v>
      </c>
      <c r="N297" s="47">
        <v>45485</v>
      </c>
      <c r="O297" s="20">
        <f>INDEX(Auxiliar!$D$5:$F$13,MATCH(Table1[[#This Row],[Tipologia_Testes]],Auxiliar!$B$5:$B$13,0),MATCH(Table1[[#This Row],[Complexidade]],Auxiliar!$D$4:$F$4,0))</f>
        <v>2</v>
      </c>
      <c r="P297" s="2" t="s">
        <v>1196</v>
      </c>
      <c r="Q297" s="2"/>
      <c r="R297" s="151">
        <v>45261</v>
      </c>
      <c r="S297" s="151"/>
      <c r="T297" s="151"/>
      <c r="U297" s="151"/>
      <c r="V297" s="151"/>
      <c r="W297" s="2">
        <f>VLOOKUP(Table1[[#This Row],[Status]],Auxiliar!$B$16:$D$24,3,0)*Table1[[#This Row],[Estimação (horas)]]</f>
        <v>2</v>
      </c>
      <c r="X297" s="167">
        <f>+VLOOKUP(CONCATENATE(Table1[[#This Row],[Tabela]],Table1[[#This Row],[Campo]]),'2. Status Detalhe Campos FY24'!A:J,9,FALSE)</f>
        <v>0</v>
      </c>
    </row>
    <row r="298" spans="2:24" ht="17.899999999999999"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1173</v>
      </c>
      <c r="L298" s="28" t="s">
        <v>1170</v>
      </c>
      <c r="M298" s="20" t="s">
        <v>1179</v>
      </c>
      <c r="N298" s="47">
        <v>45485</v>
      </c>
      <c r="O298" s="20">
        <f>INDEX(Auxiliar!$D$5:$F$13,MATCH(Table1[[#This Row],[Tipologia_Testes]],Auxiliar!$B$5:$B$13,0),MATCH(Table1[[#This Row],[Complexidade]],Auxiliar!$D$4:$F$4,0))</f>
        <v>2</v>
      </c>
      <c r="P298" s="2" t="s">
        <v>1196</v>
      </c>
      <c r="Q298" s="2"/>
      <c r="R298" s="151">
        <v>45261</v>
      </c>
      <c r="S298" s="151"/>
      <c r="T298" s="151"/>
      <c r="U298" s="151"/>
      <c r="V298" s="151"/>
      <c r="W298" s="2">
        <f>VLOOKUP(Table1[[#This Row],[Status]],Auxiliar!$B$16:$D$24,3,0)*Table1[[#This Row],[Estimação (horas)]]</f>
        <v>2</v>
      </c>
      <c r="X298" s="167">
        <f>+VLOOKUP(CONCATENATE(Table1[[#This Row],[Tabela]],Table1[[#This Row],[Campo]]),'2. Status Detalhe Campos FY24'!A:J,9,FALSE)</f>
        <v>0</v>
      </c>
    </row>
    <row r="299" spans="2:24" ht="17.899999999999999"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1175</v>
      </c>
      <c r="L299" s="28" t="s">
        <v>1170</v>
      </c>
      <c r="M299" s="20" t="s">
        <v>1179</v>
      </c>
      <c r="N299" s="47">
        <v>45485</v>
      </c>
      <c r="O299" s="20">
        <f>INDEX(Auxiliar!$D$5:$F$13,MATCH(Table1[[#This Row],[Tipologia_Testes]],Auxiliar!$B$5:$B$13,0),MATCH(Table1[[#This Row],[Complexidade]],Auxiliar!$D$4:$F$4,0))</f>
        <v>0.1</v>
      </c>
      <c r="P299" s="2" t="s">
        <v>1196</v>
      </c>
      <c r="Q299" s="2"/>
      <c r="R299" s="151">
        <v>45261</v>
      </c>
      <c r="S299" s="151"/>
      <c r="T299" s="151"/>
      <c r="U299" s="151"/>
      <c r="V299" s="151"/>
      <c r="W299" s="2">
        <f>VLOOKUP(Table1[[#This Row],[Status]],Auxiliar!$B$16:$D$24,3,0)*Table1[[#This Row],[Estimação (horas)]]</f>
        <v>0.1</v>
      </c>
      <c r="X299" s="167">
        <f>+VLOOKUP(CONCATENATE(Table1[[#This Row],[Tabela]],Table1[[#This Row],[Campo]]),'2. Status Detalhe Campos FY24'!A:J,9,FALSE)</f>
        <v>0</v>
      </c>
    </row>
    <row r="300" spans="2:24" ht="17.899999999999999"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1172</v>
      </c>
      <c r="L300" s="28" t="s">
        <v>1170</v>
      </c>
      <c r="M300" s="20" t="s">
        <v>1179</v>
      </c>
      <c r="N300" s="47">
        <v>45485</v>
      </c>
      <c r="O300" s="20">
        <f>INDEX(Auxiliar!$D$5:$F$13,MATCH(Table1[[#This Row],[Tipologia_Testes]],Auxiliar!$B$5:$B$13,0),MATCH(Table1[[#This Row],[Complexidade]],Auxiliar!$D$4:$F$4,0))</f>
        <v>2</v>
      </c>
      <c r="P300" s="2" t="s">
        <v>1196</v>
      </c>
      <c r="Q300" s="2"/>
      <c r="R300" s="151">
        <v>45261</v>
      </c>
      <c r="S300" s="151"/>
      <c r="T300" s="151"/>
      <c r="U300" s="151"/>
      <c r="V300" s="151"/>
      <c r="W300" s="2">
        <f>VLOOKUP(Table1[[#This Row],[Status]],Auxiliar!$B$16:$D$24,3,0)*Table1[[#This Row],[Estimação (horas)]]</f>
        <v>2</v>
      </c>
      <c r="X300" s="167">
        <f>+VLOOKUP(CONCATENATE(Table1[[#This Row],[Tabela]],Table1[[#This Row],[Campo]]),'2. Status Detalhe Campos FY24'!A:J,9,FALSE)</f>
        <v>0</v>
      </c>
    </row>
    <row r="301" spans="2:24" ht="17.899999999999999"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1173</v>
      </c>
      <c r="L301" s="28" t="s">
        <v>1170</v>
      </c>
      <c r="M301" s="20" t="s">
        <v>1179</v>
      </c>
      <c r="N301" s="47">
        <v>45485</v>
      </c>
      <c r="O301" s="20">
        <f>INDEX(Auxiliar!$D$5:$F$13,MATCH(Table1[[#This Row],[Tipologia_Testes]],Auxiliar!$B$5:$B$13,0),MATCH(Table1[[#This Row],[Complexidade]],Auxiliar!$D$4:$F$4,0))</f>
        <v>2</v>
      </c>
      <c r="P301" s="2" t="s">
        <v>1196</v>
      </c>
      <c r="Q301" s="2"/>
      <c r="R301" s="151">
        <v>45261</v>
      </c>
      <c r="S301" s="151"/>
      <c r="T301" s="151"/>
      <c r="U301" s="151"/>
      <c r="V301" s="151"/>
      <c r="W301" s="2">
        <f>VLOOKUP(Table1[[#This Row],[Status]],Auxiliar!$B$16:$D$24,3,0)*Table1[[#This Row],[Estimação (horas)]]</f>
        <v>2</v>
      </c>
      <c r="X301" s="167">
        <f>+VLOOKUP(CONCATENATE(Table1[[#This Row],[Tabela]],Table1[[#This Row],[Campo]]),'2. Status Detalhe Campos FY24'!A:J,9,FALSE)</f>
        <v>0</v>
      </c>
    </row>
    <row r="302" spans="2:24" ht="17.899999999999999"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1175</v>
      </c>
      <c r="L302" s="28" t="s">
        <v>1170</v>
      </c>
      <c r="M302" s="20" t="s">
        <v>1179</v>
      </c>
      <c r="N302" s="47">
        <v>45485</v>
      </c>
      <c r="O302" s="20">
        <f>INDEX(Auxiliar!$D$5:$F$13,MATCH(Table1[[#This Row],[Tipologia_Testes]],Auxiliar!$B$5:$B$13,0),MATCH(Table1[[#This Row],[Complexidade]],Auxiliar!$D$4:$F$4,0))</f>
        <v>0.1</v>
      </c>
      <c r="P302" s="2" t="s">
        <v>1196</v>
      </c>
      <c r="Q302" s="2"/>
      <c r="R302" s="151">
        <v>45261</v>
      </c>
      <c r="S302" s="151"/>
      <c r="T302" s="151"/>
      <c r="U302" s="151"/>
      <c r="V302" s="151"/>
      <c r="W302" s="2">
        <f>VLOOKUP(Table1[[#This Row],[Status]],Auxiliar!$B$16:$D$24,3,0)*Table1[[#This Row],[Estimação (horas)]]</f>
        <v>0.1</v>
      </c>
      <c r="X302" s="167">
        <f>+VLOOKUP(CONCATENATE(Table1[[#This Row],[Tabela]],Table1[[#This Row],[Campo]]),'2. Status Detalhe Campos FY24'!A:J,9,FALSE)</f>
        <v>0</v>
      </c>
    </row>
    <row r="303" spans="2:24" ht="17.899999999999999"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1172</v>
      </c>
      <c r="L303" s="28" t="s">
        <v>1170</v>
      </c>
      <c r="M303" s="20" t="s">
        <v>1179</v>
      </c>
      <c r="N303" s="47">
        <v>45485</v>
      </c>
      <c r="O303" s="20">
        <f>INDEX(Auxiliar!$D$5:$F$13,MATCH(Table1[[#This Row],[Tipologia_Testes]],Auxiliar!$B$5:$B$13,0),MATCH(Table1[[#This Row],[Complexidade]],Auxiliar!$D$4:$F$4,0))</f>
        <v>2</v>
      </c>
      <c r="P303" s="2" t="s">
        <v>1196</v>
      </c>
      <c r="Q303" s="2"/>
      <c r="R303" s="151">
        <v>45261</v>
      </c>
      <c r="S303" s="151"/>
      <c r="T303" s="151"/>
      <c r="U303" s="151"/>
      <c r="V303" s="151"/>
      <c r="W303" s="2">
        <f>VLOOKUP(Table1[[#This Row],[Status]],Auxiliar!$B$16:$D$24,3,0)*Table1[[#This Row],[Estimação (horas)]]</f>
        <v>2</v>
      </c>
      <c r="X303" s="167">
        <f>+VLOOKUP(CONCATENATE(Table1[[#This Row],[Tabela]],Table1[[#This Row],[Campo]]),'2. Status Detalhe Campos FY24'!A:J,9,FALSE)</f>
        <v>0</v>
      </c>
    </row>
    <row r="304" spans="2:24" ht="17.899999999999999"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1173</v>
      </c>
      <c r="L304" s="28" t="s">
        <v>1170</v>
      </c>
      <c r="M304" s="20" t="s">
        <v>1179</v>
      </c>
      <c r="N304" s="47">
        <v>45485</v>
      </c>
      <c r="O304" s="20">
        <f>INDEX(Auxiliar!$D$5:$F$13,MATCH(Table1[[#This Row],[Tipologia_Testes]],Auxiliar!$B$5:$B$13,0),MATCH(Table1[[#This Row],[Complexidade]],Auxiliar!$D$4:$F$4,0))</f>
        <v>2</v>
      </c>
      <c r="P304" s="2" t="s">
        <v>1196</v>
      </c>
      <c r="Q304" s="2"/>
      <c r="R304" s="151">
        <v>45261</v>
      </c>
      <c r="S304" s="151"/>
      <c r="T304" s="151"/>
      <c r="U304" s="151"/>
      <c r="V304" s="151"/>
      <c r="W304" s="2">
        <f>VLOOKUP(Table1[[#This Row],[Status]],Auxiliar!$B$16:$D$24,3,0)*Table1[[#This Row],[Estimação (horas)]]</f>
        <v>2</v>
      </c>
      <c r="X304" s="167">
        <f>+VLOOKUP(CONCATENATE(Table1[[#This Row],[Tabela]],Table1[[#This Row],[Campo]]),'2. Status Detalhe Campos FY24'!A:J,9,FALSE)</f>
        <v>0</v>
      </c>
    </row>
    <row r="305" spans="2:24" ht="17.899999999999999"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1175</v>
      </c>
      <c r="L305" s="28" t="s">
        <v>1170</v>
      </c>
      <c r="M305" s="20" t="s">
        <v>1179</v>
      </c>
      <c r="N305" s="47">
        <v>45485</v>
      </c>
      <c r="O305" s="20">
        <f>INDEX(Auxiliar!$D$5:$F$13,MATCH(Table1[[#This Row],[Tipologia_Testes]],Auxiliar!$B$5:$B$13,0),MATCH(Table1[[#This Row],[Complexidade]],Auxiliar!$D$4:$F$4,0))</f>
        <v>0.1</v>
      </c>
      <c r="P305" s="2" t="s">
        <v>1196</v>
      </c>
      <c r="Q305" s="2"/>
      <c r="R305" s="151">
        <v>45261</v>
      </c>
      <c r="S305" s="151"/>
      <c r="T305" s="151"/>
      <c r="U305" s="151"/>
      <c r="V305" s="151"/>
      <c r="W305" s="2">
        <f>VLOOKUP(Table1[[#This Row],[Status]],Auxiliar!$B$16:$D$24,3,0)*Table1[[#This Row],[Estimação (horas)]]</f>
        <v>0.1</v>
      </c>
      <c r="X305" s="167">
        <f>+VLOOKUP(CONCATENATE(Table1[[#This Row],[Tabela]],Table1[[#This Row],[Campo]]),'2. Status Detalhe Campos FY24'!A:J,9,FALSE)</f>
        <v>0</v>
      </c>
    </row>
    <row r="306" spans="2:24" ht="17.899999999999999"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1172</v>
      </c>
      <c r="L306" s="28" t="s">
        <v>1170</v>
      </c>
      <c r="M306" s="20" t="s">
        <v>1179</v>
      </c>
      <c r="N306" s="47">
        <v>45485</v>
      </c>
      <c r="O306" s="20">
        <f>INDEX(Auxiliar!$D$5:$F$13,MATCH(Table1[[#This Row],[Tipologia_Testes]],Auxiliar!$B$5:$B$13,0),MATCH(Table1[[#This Row],[Complexidade]],Auxiliar!$D$4:$F$4,0))</f>
        <v>2</v>
      </c>
      <c r="P306" s="2" t="s">
        <v>1196</v>
      </c>
      <c r="Q306" s="2"/>
      <c r="R306" s="151">
        <v>45261</v>
      </c>
      <c r="S306" s="151"/>
      <c r="T306" s="151"/>
      <c r="U306" s="151"/>
      <c r="V306" s="151"/>
      <c r="W306" s="2">
        <f>VLOOKUP(Table1[[#This Row],[Status]],Auxiliar!$B$16:$D$24,3,0)*Table1[[#This Row],[Estimação (horas)]]</f>
        <v>2</v>
      </c>
      <c r="X306" s="167">
        <f>+VLOOKUP(CONCATENATE(Table1[[#This Row],[Tabela]],Table1[[#This Row],[Campo]]),'2. Status Detalhe Campos FY24'!A:J,9,FALSE)</f>
        <v>0</v>
      </c>
    </row>
    <row r="307" spans="2:24" ht="17.899999999999999"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1173</v>
      </c>
      <c r="L307" s="28" t="s">
        <v>1170</v>
      </c>
      <c r="M307" s="20" t="s">
        <v>1179</v>
      </c>
      <c r="N307" s="47">
        <v>45485</v>
      </c>
      <c r="O307" s="20">
        <f>INDEX(Auxiliar!$D$5:$F$13,MATCH(Table1[[#This Row],[Tipologia_Testes]],Auxiliar!$B$5:$B$13,0),MATCH(Table1[[#This Row],[Complexidade]],Auxiliar!$D$4:$F$4,0))</f>
        <v>2</v>
      </c>
      <c r="P307" s="2" t="s">
        <v>1196</v>
      </c>
      <c r="Q307" s="2"/>
      <c r="R307" s="151">
        <v>45261</v>
      </c>
      <c r="S307" s="151"/>
      <c r="T307" s="151"/>
      <c r="U307" s="151"/>
      <c r="V307" s="151"/>
      <c r="W307" s="2">
        <f>VLOOKUP(Table1[[#This Row],[Status]],Auxiliar!$B$16:$D$24,3,0)*Table1[[#This Row],[Estimação (horas)]]</f>
        <v>2</v>
      </c>
      <c r="X307" s="167">
        <f>+VLOOKUP(CONCATENATE(Table1[[#This Row],[Tabela]],Table1[[#This Row],[Campo]]),'2. Status Detalhe Campos FY24'!A:J,9,FALSE)</f>
        <v>0</v>
      </c>
    </row>
    <row r="308" spans="2:24" ht="17.899999999999999"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1175</v>
      </c>
      <c r="L308" s="28" t="s">
        <v>1170</v>
      </c>
      <c r="M308" s="20" t="s">
        <v>1179</v>
      </c>
      <c r="N308" s="47">
        <v>45485</v>
      </c>
      <c r="O308" s="20">
        <f>INDEX(Auxiliar!$D$5:$F$13,MATCH(Table1[[#This Row],[Tipologia_Testes]],Auxiliar!$B$5:$B$13,0),MATCH(Table1[[#This Row],[Complexidade]],Auxiliar!$D$4:$F$4,0))</f>
        <v>0.1</v>
      </c>
      <c r="P308" s="2" t="s">
        <v>1196</v>
      </c>
      <c r="Q308" s="2"/>
      <c r="R308" s="151">
        <v>45261</v>
      </c>
      <c r="S308" s="151"/>
      <c r="T308" s="151"/>
      <c r="U308" s="151"/>
      <c r="V308" s="151"/>
      <c r="W308" s="2">
        <f>VLOOKUP(Table1[[#This Row],[Status]],Auxiliar!$B$16:$D$24,3,0)*Table1[[#This Row],[Estimação (horas)]]</f>
        <v>0.1</v>
      </c>
      <c r="X308" s="167">
        <f>+VLOOKUP(CONCATENATE(Table1[[#This Row],[Tabela]],Table1[[#This Row],[Campo]]),'2. Status Detalhe Campos FY24'!A:J,9,FALSE)</f>
        <v>0</v>
      </c>
    </row>
    <row r="309" spans="2:24" ht="17.899999999999999"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1172</v>
      </c>
      <c r="L309" s="28" t="s">
        <v>1170</v>
      </c>
      <c r="M309" s="20" t="s">
        <v>1179</v>
      </c>
      <c r="N309" s="47">
        <v>45485</v>
      </c>
      <c r="O309" s="20">
        <f>INDEX(Auxiliar!$D$5:$F$13,MATCH(Table1[[#This Row],[Tipologia_Testes]],Auxiliar!$B$5:$B$13,0),MATCH(Table1[[#This Row],[Complexidade]],Auxiliar!$D$4:$F$4,0))</f>
        <v>2</v>
      </c>
      <c r="P309" s="2" t="s">
        <v>1196</v>
      </c>
      <c r="Q309" s="2"/>
      <c r="R309" s="151">
        <v>45261</v>
      </c>
      <c r="S309" s="151"/>
      <c r="T309" s="151"/>
      <c r="U309" s="151"/>
      <c r="V309" s="151"/>
      <c r="W309" s="2">
        <f>VLOOKUP(Table1[[#This Row],[Status]],Auxiliar!$B$16:$D$24,3,0)*Table1[[#This Row],[Estimação (horas)]]</f>
        <v>2</v>
      </c>
      <c r="X309" s="167">
        <f>+VLOOKUP(CONCATENATE(Table1[[#This Row],[Tabela]],Table1[[#This Row],[Campo]]),'2. Status Detalhe Campos FY24'!A:J,9,FALSE)</f>
        <v>0</v>
      </c>
    </row>
    <row r="310" spans="2:24" ht="17.899999999999999"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1173</v>
      </c>
      <c r="L310" s="28" t="s">
        <v>1170</v>
      </c>
      <c r="M310" s="20" t="s">
        <v>1179</v>
      </c>
      <c r="N310" s="47">
        <v>45485</v>
      </c>
      <c r="O310" s="20">
        <f>INDEX(Auxiliar!$D$5:$F$13,MATCH(Table1[[#This Row],[Tipologia_Testes]],Auxiliar!$B$5:$B$13,0),MATCH(Table1[[#This Row],[Complexidade]],Auxiliar!$D$4:$F$4,0))</f>
        <v>2</v>
      </c>
      <c r="P310" s="2" t="s">
        <v>1196</v>
      </c>
      <c r="Q310" s="2"/>
      <c r="R310" s="151">
        <v>45261</v>
      </c>
      <c r="S310" s="151"/>
      <c r="T310" s="151"/>
      <c r="U310" s="151"/>
      <c r="V310" s="151"/>
      <c r="W310" s="2">
        <f>VLOOKUP(Table1[[#This Row],[Status]],Auxiliar!$B$16:$D$24,3,0)*Table1[[#This Row],[Estimação (horas)]]</f>
        <v>2</v>
      </c>
      <c r="X310" s="167">
        <f>+VLOOKUP(CONCATENATE(Table1[[#This Row],[Tabela]],Table1[[#This Row],[Campo]]),'2. Status Detalhe Campos FY24'!A:J,9,FALSE)</f>
        <v>0</v>
      </c>
    </row>
    <row r="311" spans="2:24" ht="17.899999999999999"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1175</v>
      </c>
      <c r="L311" s="28" t="s">
        <v>1170</v>
      </c>
      <c r="M311" s="20" t="s">
        <v>1179</v>
      </c>
      <c r="N311" s="47">
        <v>45485</v>
      </c>
      <c r="O311" s="20">
        <f>INDEX(Auxiliar!$D$5:$F$13,MATCH(Table1[[#This Row],[Tipologia_Testes]],Auxiliar!$B$5:$B$13,0),MATCH(Table1[[#This Row],[Complexidade]],Auxiliar!$D$4:$F$4,0))</f>
        <v>0.1</v>
      </c>
      <c r="P311" s="2" t="s">
        <v>1196</v>
      </c>
      <c r="Q311" s="2"/>
      <c r="R311" s="151">
        <v>45261</v>
      </c>
      <c r="S311" s="151"/>
      <c r="T311" s="151"/>
      <c r="U311" s="151"/>
      <c r="V311" s="151"/>
      <c r="W311" s="2">
        <f>VLOOKUP(Table1[[#This Row],[Status]],Auxiliar!$B$16:$D$24,3,0)*Table1[[#This Row],[Estimação (horas)]]</f>
        <v>0.1</v>
      </c>
      <c r="X311" s="167">
        <f>+VLOOKUP(CONCATENATE(Table1[[#This Row],[Tabela]],Table1[[#This Row],[Campo]]),'2. Status Detalhe Campos FY24'!A:J,9,FALSE)</f>
        <v>0</v>
      </c>
    </row>
    <row r="312" spans="2:24" ht="17.899999999999999"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1172</v>
      </c>
      <c r="L312" s="28" t="s">
        <v>1170</v>
      </c>
      <c r="M312" s="20" t="s">
        <v>1179</v>
      </c>
      <c r="N312" s="47">
        <v>45485</v>
      </c>
      <c r="O312" s="20">
        <f>INDEX(Auxiliar!$D$5:$F$13,MATCH(Table1[[#This Row],[Tipologia_Testes]],Auxiliar!$B$5:$B$13,0),MATCH(Table1[[#This Row],[Complexidade]],Auxiliar!$D$4:$F$4,0))</f>
        <v>2</v>
      </c>
      <c r="P312" s="2" t="s">
        <v>1196</v>
      </c>
      <c r="Q312" s="2"/>
      <c r="R312" s="151">
        <v>45261</v>
      </c>
      <c r="S312" s="151"/>
      <c r="T312" s="151"/>
      <c r="U312" s="151"/>
      <c r="V312" s="151"/>
      <c r="W312" s="2">
        <f>VLOOKUP(Table1[[#This Row],[Status]],Auxiliar!$B$16:$D$24,3,0)*Table1[[#This Row],[Estimação (horas)]]</f>
        <v>2</v>
      </c>
      <c r="X312" s="167">
        <f>+VLOOKUP(CONCATENATE(Table1[[#This Row],[Tabela]],Table1[[#This Row],[Campo]]),'2. Status Detalhe Campos FY24'!A:J,9,FALSE)</f>
        <v>0</v>
      </c>
    </row>
    <row r="313" spans="2:24" ht="17.899999999999999"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1173</v>
      </c>
      <c r="L313" s="28" t="s">
        <v>1170</v>
      </c>
      <c r="M313" s="20" t="s">
        <v>1179</v>
      </c>
      <c r="N313" s="47">
        <v>45485</v>
      </c>
      <c r="O313" s="20">
        <f>INDEX(Auxiliar!$D$5:$F$13,MATCH(Table1[[#This Row],[Tipologia_Testes]],Auxiliar!$B$5:$B$13,0),MATCH(Table1[[#This Row],[Complexidade]],Auxiliar!$D$4:$F$4,0))</f>
        <v>2</v>
      </c>
      <c r="P313" s="2" t="s">
        <v>1196</v>
      </c>
      <c r="Q313" s="2"/>
      <c r="R313" s="151">
        <v>45261</v>
      </c>
      <c r="S313" s="151"/>
      <c r="T313" s="151"/>
      <c r="U313" s="151"/>
      <c r="V313" s="151"/>
      <c r="W313" s="2">
        <f>VLOOKUP(Table1[[#This Row],[Status]],Auxiliar!$B$16:$D$24,3,0)*Table1[[#This Row],[Estimação (horas)]]</f>
        <v>2</v>
      </c>
      <c r="X313" s="167">
        <f>+VLOOKUP(CONCATENATE(Table1[[#This Row],[Tabela]],Table1[[#This Row],[Campo]]),'2. Status Detalhe Campos FY24'!A:J,9,FALSE)</f>
        <v>0</v>
      </c>
    </row>
    <row r="314" spans="2:24" ht="17.899999999999999"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1175</v>
      </c>
      <c r="L314" s="28" t="s">
        <v>1170</v>
      </c>
      <c r="M314" s="20" t="s">
        <v>1179</v>
      </c>
      <c r="N314" s="47">
        <v>45485</v>
      </c>
      <c r="O314" s="20">
        <f>INDEX(Auxiliar!$D$5:$F$13,MATCH(Table1[[#This Row],[Tipologia_Testes]],Auxiliar!$B$5:$B$13,0),MATCH(Table1[[#This Row],[Complexidade]],Auxiliar!$D$4:$F$4,0))</f>
        <v>0.1</v>
      </c>
      <c r="P314" s="2" t="s">
        <v>1196</v>
      </c>
      <c r="Q314" s="2"/>
      <c r="R314" s="151">
        <v>45261</v>
      </c>
      <c r="S314" s="151"/>
      <c r="T314" s="151"/>
      <c r="U314" s="151"/>
      <c r="V314" s="151"/>
      <c r="W314" s="2">
        <f>VLOOKUP(Table1[[#This Row],[Status]],Auxiliar!$B$16:$D$24,3,0)*Table1[[#This Row],[Estimação (horas)]]</f>
        <v>0.1</v>
      </c>
      <c r="X314" s="167">
        <f>+VLOOKUP(CONCATENATE(Table1[[#This Row],[Tabela]],Table1[[#This Row],[Campo]]),'2. Status Detalhe Campos FY24'!A:J,9,FALSE)</f>
        <v>0</v>
      </c>
    </row>
    <row r="315" spans="2:24" ht="17.899999999999999"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1172</v>
      </c>
      <c r="L315" s="28" t="s">
        <v>1170</v>
      </c>
      <c r="M315" s="20" t="s">
        <v>1179</v>
      </c>
      <c r="N315" s="47">
        <v>45485</v>
      </c>
      <c r="O315" s="20">
        <f>INDEX(Auxiliar!$D$5:$F$13,MATCH(Table1[[#This Row],[Tipologia_Testes]],Auxiliar!$B$5:$B$13,0),MATCH(Table1[[#This Row],[Complexidade]],Auxiliar!$D$4:$F$4,0))</f>
        <v>2</v>
      </c>
      <c r="P315" s="2" t="s">
        <v>1196</v>
      </c>
      <c r="Q315" s="2"/>
      <c r="R315" s="151">
        <v>45261</v>
      </c>
      <c r="S315" s="151"/>
      <c r="T315" s="151"/>
      <c r="U315" s="151"/>
      <c r="V315" s="151"/>
      <c r="W315" s="2">
        <f>VLOOKUP(Table1[[#This Row],[Status]],Auxiliar!$B$16:$D$24,3,0)*Table1[[#This Row],[Estimação (horas)]]</f>
        <v>2</v>
      </c>
      <c r="X315" s="167">
        <f>+VLOOKUP(CONCATENATE(Table1[[#This Row],[Tabela]],Table1[[#This Row],[Campo]]),'2. Status Detalhe Campos FY24'!A:J,9,FALSE)</f>
        <v>0</v>
      </c>
    </row>
    <row r="316" spans="2:24" ht="17.899999999999999"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1173</v>
      </c>
      <c r="L316" s="28" t="s">
        <v>1170</v>
      </c>
      <c r="M316" s="20" t="s">
        <v>1179</v>
      </c>
      <c r="N316" s="47">
        <v>45485</v>
      </c>
      <c r="O316" s="20">
        <f>INDEX(Auxiliar!$D$5:$F$13,MATCH(Table1[[#This Row],[Tipologia_Testes]],Auxiliar!$B$5:$B$13,0),MATCH(Table1[[#This Row],[Complexidade]],Auxiliar!$D$4:$F$4,0))</f>
        <v>2</v>
      </c>
      <c r="P316" s="2" t="s">
        <v>1196</v>
      </c>
      <c r="Q316" s="2"/>
      <c r="R316" s="151">
        <v>45261</v>
      </c>
      <c r="S316" s="151"/>
      <c r="T316" s="151"/>
      <c r="U316" s="151"/>
      <c r="V316" s="151"/>
      <c r="W316" s="2">
        <f>VLOOKUP(Table1[[#This Row],[Status]],Auxiliar!$B$16:$D$24,3,0)*Table1[[#This Row],[Estimação (horas)]]</f>
        <v>2</v>
      </c>
      <c r="X316" s="167">
        <f>+VLOOKUP(CONCATENATE(Table1[[#This Row],[Tabela]],Table1[[#This Row],[Campo]]),'2. Status Detalhe Campos FY24'!A:J,9,FALSE)</f>
        <v>0</v>
      </c>
    </row>
    <row r="317" spans="2:24" ht="17.899999999999999"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1175</v>
      </c>
      <c r="L317" s="28" t="s">
        <v>1170</v>
      </c>
      <c r="M317" s="20" t="s">
        <v>1179</v>
      </c>
      <c r="N317" s="47">
        <v>45485</v>
      </c>
      <c r="O317" s="20">
        <f>INDEX(Auxiliar!$D$5:$F$13,MATCH(Table1[[#This Row],[Tipologia_Testes]],Auxiliar!$B$5:$B$13,0),MATCH(Table1[[#This Row],[Complexidade]],Auxiliar!$D$4:$F$4,0))</f>
        <v>0.1</v>
      </c>
      <c r="P317" s="2" t="s">
        <v>1196</v>
      </c>
      <c r="Q317" s="2"/>
      <c r="R317" s="151">
        <v>45261</v>
      </c>
      <c r="S317" s="151"/>
      <c r="T317" s="151"/>
      <c r="U317" s="151"/>
      <c r="V317" s="151"/>
      <c r="W317" s="2">
        <f>VLOOKUP(Table1[[#This Row],[Status]],Auxiliar!$B$16:$D$24,3,0)*Table1[[#This Row],[Estimação (horas)]]</f>
        <v>0.1</v>
      </c>
      <c r="X317" s="167">
        <f>+VLOOKUP(CONCATENATE(Table1[[#This Row],[Tabela]],Table1[[#This Row],[Campo]]),'2. Status Detalhe Campos FY24'!A:J,9,FALSE)</f>
        <v>0</v>
      </c>
    </row>
    <row r="318" spans="2:24" ht="17.899999999999999" customHeight="1">
      <c r="B318" s="2" t="s">
        <v>26</v>
      </c>
      <c r="C318" s="2" t="s">
        <v>54</v>
      </c>
      <c r="D318" s="2" t="s">
        <v>124</v>
      </c>
      <c r="E318" s="2" t="s">
        <v>38</v>
      </c>
      <c r="F318" s="2" t="s">
        <v>123</v>
      </c>
      <c r="G318" s="2" t="s">
        <v>52</v>
      </c>
      <c r="H318" s="56" t="str">
        <f>Table1[[#This Row],[Tabela]]&amp;Table1[[#This Row],[Campo]]</f>
        <v>PROPERTY_ENERGY_CERTIFICATECARBON_EMISSION_VALUE_YEAR</v>
      </c>
      <c r="I318" s="2" t="s">
        <v>1846</v>
      </c>
      <c r="J318" s="42">
        <f>VLOOKUP(Table1[[#This Row],[Status]],Auxiliar!$B$16:$C$24,2,0)</f>
        <v>2</v>
      </c>
      <c r="K318" s="2" t="s">
        <v>1172</v>
      </c>
      <c r="L318" s="28" t="s">
        <v>1170</v>
      </c>
      <c r="M318" s="20" t="s">
        <v>1179</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7">
        <f>+VLOOKUP(CONCATENATE(Table1[[#This Row],[Tabela]],Table1[[#This Row],[Campo]]),'2. Status Detalhe Campos FY24'!A:J,9,FALSE)</f>
        <v>0</v>
      </c>
    </row>
    <row r="319" spans="2:24" ht="17.899999999999999" customHeight="1">
      <c r="B319" s="2" t="s">
        <v>26</v>
      </c>
      <c r="C319" s="2" t="s">
        <v>54</v>
      </c>
      <c r="D319" s="2" t="s">
        <v>124</v>
      </c>
      <c r="E319" s="2" t="s">
        <v>38</v>
      </c>
      <c r="F319" s="2" t="s">
        <v>123</v>
      </c>
      <c r="G319" s="2" t="s">
        <v>52</v>
      </c>
      <c r="H319" s="56" t="str">
        <f>Table1[[#This Row],[Tabela]]&amp;Table1[[#This Row],[Campo]]</f>
        <v>PROPERTY_ENERGY_CERTIFICATECARBON_EMISSION_VALUE_YEAR</v>
      </c>
      <c r="I319" s="2" t="s">
        <v>1846</v>
      </c>
      <c r="J319" s="42">
        <f>VLOOKUP(Table1[[#This Row],[Status]],Auxiliar!$B$16:$C$24,2,0)</f>
        <v>2</v>
      </c>
      <c r="K319" s="2" t="s">
        <v>1173</v>
      </c>
      <c r="L319" s="28" t="s">
        <v>1170</v>
      </c>
      <c r="M319" s="20" t="s">
        <v>1179</v>
      </c>
      <c r="N319" s="47">
        <v>45688</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7">
        <f>+VLOOKUP(CONCATENATE(Table1[[#This Row],[Tabela]],Table1[[#This Row],[Campo]]),'2. Status Detalhe Campos FY24'!A:J,9,FALSE)</f>
        <v>0</v>
      </c>
    </row>
    <row r="320" spans="2:24" ht="17.899999999999999" customHeight="1">
      <c r="B320" s="2" t="s">
        <v>26</v>
      </c>
      <c r="C320" s="2" t="s">
        <v>54</v>
      </c>
      <c r="D320" s="2" t="s">
        <v>124</v>
      </c>
      <c r="E320" s="2" t="s">
        <v>38</v>
      </c>
      <c r="F320" s="2" t="s">
        <v>123</v>
      </c>
      <c r="G320" s="2" t="s">
        <v>52</v>
      </c>
      <c r="H320" s="56" t="str">
        <f>Table1[[#This Row],[Tabela]]&amp;Table1[[#This Row],[Campo]]</f>
        <v>PROPERTY_ENERGY_CERTIFICATECARBON_EMISSION_VALUE_YEAR</v>
      </c>
      <c r="I320" s="2" t="s">
        <v>1846</v>
      </c>
      <c r="J320" s="42">
        <f>VLOOKUP(Table1[[#This Row],[Status]],Auxiliar!$B$16:$C$24,2,0)</f>
        <v>2</v>
      </c>
      <c r="K320" s="2" t="s">
        <v>1175</v>
      </c>
      <c r="L320" s="28" t="s">
        <v>1170</v>
      </c>
      <c r="M320" s="20" t="s">
        <v>1179</v>
      </c>
      <c r="N320" s="47">
        <v>45688</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7">
        <f>+VLOOKUP(CONCATENATE(Table1[[#This Row],[Tabela]],Table1[[#This Row],[Campo]]),'2. Status Detalhe Campos FY24'!A:J,9,FALSE)</f>
        <v>0</v>
      </c>
    </row>
    <row r="321" spans="2:24" ht="17.899999999999999"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1172</v>
      </c>
      <c r="L321" s="28" t="s">
        <v>1170</v>
      </c>
      <c r="M321" s="20" t="s">
        <v>1179</v>
      </c>
      <c r="N321" s="47">
        <v>45485</v>
      </c>
      <c r="O321" s="20">
        <f>INDEX(Auxiliar!$D$5:$F$13,MATCH(Table1[[#This Row],[Tipologia_Testes]],Auxiliar!$B$5:$B$13,0),MATCH(Table1[[#This Row],[Complexidade]],Auxiliar!$D$4:$F$4,0))</f>
        <v>2</v>
      </c>
      <c r="P321" s="2" t="s">
        <v>1196</v>
      </c>
      <c r="Q321" s="2"/>
      <c r="R321" s="151">
        <v>45261</v>
      </c>
      <c r="S321" s="151"/>
      <c r="T321" s="151"/>
      <c r="U321" s="151"/>
      <c r="V321" s="151"/>
      <c r="W321" s="2">
        <f>VLOOKUP(Table1[[#This Row],[Status]],Auxiliar!$B$16:$D$24,3,0)*Table1[[#This Row],[Estimação (horas)]]</f>
        <v>2</v>
      </c>
      <c r="X321" s="167">
        <f>+VLOOKUP(CONCATENATE(Table1[[#This Row],[Tabela]],Table1[[#This Row],[Campo]]),'2. Status Detalhe Campos FY24'!A:J,9,FALSE)</f>
        <v>0</v>
      </c>
    </row>
    <row r="322" spans="2:24" ht="17.899999999999999"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1173</v>
      </c>
      <c r="L322" s="28" t="s">
        <v>1170</v>
      </c>
      <c r="M322" s="20" t="s">
        <v>1179</v>
      </c>
      <c r="N322" s="47">
        <v>45485</v>
      </c>
      <c r="O322" s="20">
        <f>INDEX(Auxiliar!$D$5:$F$13,MATCH(Table1[[#This Row],[Tipologia_Testes]],Auxiliar!$B$5:$B$13,0),MATCH(Table1[[#This Row],[Complexidade]],Auxiliar!$D$4:$F$4,0))</f>
        <v>2</v>
      </c>
      <c r="P322" s="2" t="s">
        <v>1196</v>
      </c>
      <c r="Q322" s="2"/>
      <c r="R322" s="151">
        <v>45261</v>
      </c>
      <c r="S322" s="151"/>
      <c r="T322" s="151"/>
      <c r="U322" s="151"/>
      <c r="V322" s="151"/>
      <c r="W322" s="2">
        <f>VLOOKUP(Table1[[#This Row],[Status]],Auxiliar!$B$16:$D$24,3,0)*Table1[[#This Row],[Estimação (horas)]]</f>
        <v>2</v>
      </c>
      <c r="X322" s="167">
        <f>+VLOOKUP(CONCATENATE(Table1[[#This Row],[Tabela]],Table1[[#This Row],[Campo]]),'2. Status Detalhe Campos FY24'!A:J,9,FALSE)</f>
        <v>0</v>
      </c>
    </row>
    <row r="323" spans="2:24" ht="17.899999999999999"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1175</v>
      </c>
      <c r="L323" s="28" t="s">
        <v>1170</v>
      </c>
      <c r="M323" s="20" t="s">
        <v>1179</v>
      </c>
      <c r="N323" s="47">
        <v>45485</v>
      </c>
      <c r="O323" s="20">
        <f>INDEX(Auxiliar!$D$5:$F$13,MATCH(Table1[[#This Row],[Tipologia_Testes]],Auxiliar!$B$5:$B$13,0),MATCH(Table1[[#This Row],[Complexidade]],Auxiliar!$D$4:$F$4,0))</f>
        <v>0.1</v>
      </c>
      <c r="P323" s="2" t="s">
        <v>1196</v>
      </c>
      <c r="Q323" s="2"/>
      <c r="R323" s="151">
        <v>45261</v>
      </c>
      <c r="S323" s="151"/>
      <c r="T323" s="151"/>
      <c r="U323" s="151"/>
      <c r="V323" s="151"/>
      <c r="W323" s="2">
        <f>VLOOKUP(Table1[[#This Row],[Status]],Auxiliar!$B$16:$D$24,3,0)*Table1[[#This Row],[Estimação (horas)]]</f>
        <v>0.1</v>
      </c>
      <c r="X323" s="167">
        <f>+VLOOKUP(CONCATENATE(Table1[[#This Row],[Tabela]],Table1[[#This Row],[Campo]]),'2. Status Detalhe Campos FY24'!A:J,9,FALSE)</f>
        <v>0</v>
      </c>
    </row>
    <row r="324" spans="2:24" ht="17.899999999999999"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1172</v>
      </c>
      <c r="L324" s="28" t="s">
        <v>1170</v>
      </c>
      <c r="M324" s="20" t="s">
        <v>1179</v>
      </c>
      <c r="N324" s="47">
        <v>45485</v>
      </c>
      <c r="O324" s="20">
        <f>INDEX(Auxiliar!$D$5:$F$13,MATCH(Table1[[#This Row],[Tipologia_Testes]],Auxiliar!$B$5:$B$13,0),MATCH(Table1[[#This Row],[Complexidade]],Auxiliar!$D$4:$F$4,0))</f>
        <v>2</v>
      </c>
      <c r="P324" s="2" t="s">
        <v>1196</v>
      </c>
      <c r="Q324" s="2"/>
      <c r="R324" s="151">
        <v>45261</v>
      </c>
      <c r="S324" s="151"/>
      <c r="T324" s="151"/>
      <c r="U324" s="151"/>
      <c r="V324" s="151"/>
      <c r="W324" s="2">
        <f>VLOOKUP(Table1[[#This Row],[Status]],Auxiliar!$B$16:$D$24,3,0)*Table1[[#This Row],[Estimação (horas)]]</f>
        <v>2</v>
      </c>
      <c r="X324" s="167">
        <f>+VLOOKUP(CONCATENATE(Table1[[#This Row],[Tabela]],Table1[[#This Row],[Campo]]),'2. Status Detalhe Campos FY24'!A:J,9,FALSE)</f>
        <v>0</v>
      </c>
    </row>
    <row r="325" spans="2:24" ht="17.899999999999999"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1173</v>
      </c>
      <c r="L325" s="28" t="s">
        <v>1170</v>
      </c>
      <c r="M325" s="20" t="s">
        <v>1179</v>
      </c>
      <c r="N325" s="47">
        <v>45485</v>
      </c>
      <c r="O325" s="20">
        <f>INDEX(Auxiliar!$D$5:$F$13,MATCH(Table1[[#This Row],[Tipologia_Testes]],Auxiliar!$B$5:$B$13,0),MATCH(Table1[[#This Row],[Complexidade]],Auxiliar!$D$4:$F$4,0))</f>
        <v>2</v>
      </c>
      <c r="P325" s="2" t="s">
        <v>1196</v>
      </c>
      <c r="Q325" s="2"/>
      <c r="R325" s="151">
        <v>45261</v>
      </c>
      <c r="S325" s="151"/>
      <c r="T325" s="151"/>
      <c r="U325" s="151"/>
      <c r="V325" s="151"/>
      <c r="W325" s="2">
        <f>VLOOKUP(Table1[[#This Row],[Status]],Auxiliar!$B$16:$D$24,3,0)*Table1[[#This Row],[Estimação (horas)]]</f>
        <v>2</v>
      </c>
      <c r="X325" s="167">
        <f>+VLOOKUP(CONCATENATE(Table1[[#This Row],[Tabela]],Table1[[#This Row],[Campo]]),'2. Status Detalhe Campos FY24'!A:J,9,FALSE)</f>
        <v>0</v>
      </c>
    </row>
    <row r="326" spans="2:24" ht="17.899999999999999"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1175</v>
      </c>
      <c r="L326" s="28" t="s">
        <v>1170</v>
      </c>
      <c r="M326" s="20" t="s">
        <v>1179</v>
      </c>
      <c r="N326" s="47">
        <v>45485</v>
      </c>
      <c r="O326" s="20">
        <f>INDEX(Auxiliar!$D$5:$F$13,MATCH(Table1[[#This Row],[Tipologia_Testes]],Auxiliar!$B$5:$B$13,0),MATCH(Table1[[#This Row],[Complexidade]],Auxiliar!$D$4:$F$4,0))</f>
        <v>0.1</v>
      </c>
      <c r="P326" s="2" t="s">
        <v>1196</v>
      </c>
      <c r="Q326" s="2"/>
      <c r="R326" s="151">
        <v>45261</v>
      </c>
      <c r="S326" s="151"/>
      <c r="T326" s="151"/>
      <c r="U326" s="151"/>
      <c r="V326" s="151"/>
      <c r="W326" s="2">
        <f>VLOOKUP(Table1[[#This Row],[Status]],Auxiliar!$B$16:$D$24,3,0)*Table1[[#This Row],[Estimação (horas)]]</f>
        <v>0.1</v>
      </c>
      <c r="X326" s="167">
        <f>+VLOOKUP(CONCATENATE(Table1[[#This Row],[Tabela]],Table1[[#This Row],[Campo]]),'2. Status Detalhe Campos FY24'!A:J,9,FALSE)</f>
        <v>0</v>
      </c>
    </row>
    <row r="327" spans="2:24" ht="17.899999999999999"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1172</v>
      </c>
      <c r="L327" s="28" t="s">
        <v>1170</v>
      </c>
      <c r="M327" s="20" t="s">
        <v>1179</v>
      </c>
      <c r="N327" s="47">
        <v>45485</v>
      </c>
      <c r="O327" s="20">
        <f>INDEX(Auxiliar!$D$5:$F$13,MATCH(Table1[[#This Row],[Tipologia_Testes]],Auxiliar!$B$5:$B$13,0),MATCH(Table1[[#This Row],[Complexidade]],Auxiliar!$D$4:$F$4,0))</f>
        <v>2</v>
      </c>
      <c r="P327" s="2" t="s">
        <v>1196</v>
      </c>
      <c r="Q327" s="2"/>
      <c r="R327" s="151">
        <v>45261</v>
      </c>
      <c r="S327" s="151"/>
      <c r="T327" s="151"/>
      <c r="U327" s="151"/>
      <c r="V327" s="151"/>
      <c r="W327" s="2">
        <f>VLOOKUP(Table1[[#This Row],[Status]],Auxiliar!$B$16:$D$24,3,0)*Table1[[#This Row],[Estimação (horas)]]</f>
        <v>2</v>
      </c>
      <c r="X327" s="167">
        <f>+VLOOKUP(CONCATENATE(Table1[[#This Row],[Tabela]],Table1[[#This Row],[Campo]]),'2. Status Detalhe Campos FY24'!A:J,9,FALSE)</f>
        <v>0</v>
      </c>
    </row>
    <row r="328" spans="2:24" ht="17.899999999999999"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1173</v>
      </c>
      <c r="L328" s="28" t="s">
        <v>1170</v>
      </c>
      <c r="M328" s="20" t="s">
        <v>1179</v>
      </c>
      <c r="N328" s="47">
        <v>45485</v>
      </c>
      <c r="O328" s="20">
        <f>INDEX(Auxiliar!$D$5:$F$13,MATCH(Table1[[#This Row],[Tipologia_Testes]],Auxiliar!$B$5:$B$13,0),MATCH(Table1[[#This Row],[Complexidade]],Auxiliar!$D$4:$F$4,0))</f>
        <v>2</v>
      </c>
      <c r="P328" s="2" t="s">
        <v>1196</v>
      </c>
      <c r="Q328" s="2"/>
      <c r="R328" s="151">
        <v>45261</v>
      </c>
      <c r="S328" s="151"/>
      <c r="T328" s="151"/>
      <c r="U328" s="151"/>
      <c r="V328" s="151"/>
      <c r="W328" s="2">
        <f>VLOOKUP(Table1[[#This Row],[Status]],Auxiliar!$B$16:$D$24,3,0)*Table1[[#This Row],[Estimação (horas)]]</f>
        <v>2</v>
      </c>
      <c r="X328" s="167">
        <f>+VLOOKUP(CONCATENATE(Table1[[#This Row],[Tabela]],Table1[[#This Row],[Campo]]),'2. Status Detalhe Campos FY24'!A:J,9,FALSE)</f>
        <v>0</v>
      </c>
    </row>
    <row r="329" spans="2:24" ht="17.899999999999999"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1175</v>
      </c>
      <c r="L329" s="28" t="s">
        <v>1170</v>
      </c>
      <c r="M329" s="20" t="s">
        <v>1179</v>
      </c>
      <c r="N329" s="47">
        <v>45485</v>
      </c>
      <c r="O329" s="20">
        <f>INDEX(Auxiliar!$D$5:$F$13,MATCH(Table1[[#This Row],[Tipologia_Testes]],Auxiliar!$B$5:$B$13,0),MATCH(Table1[[#This Row],[Complexidade]],Auxiliar!$D$4:$F$4,0))</f>
        <v>0.1</v>
      </c>
      <c r="P329" s="2" t="s">
        <v>1196</v>
      </c>
      <c r="Q329" s="2"/>
      <c r="R329" s="151">
        <v>45261</v>
      </c>
      <c r="S329" s="151"/>
      <c r="T329" s="151"/>
      <c r="U329" s="151"/>
      <c r="V329" s="151"/>
      <c r="W329" s="2">
        <f>VLOOKUP(Table1[[#This Row],[Status]],Auxiliar!$B$16:$D$24,3,0)*Table1[[#This Row],[Estimação (horas)]]</f>
        <v>0.1</v>
      </c>
      <c r="X329" s="167">
        <f>+VLOOKUP(CONCATENATE(Table1[[#This Row],[Tabela]],Table1[[#This Row],[Campo]]),'2. Status Detalhe Campos FY24'!A:J,9,FALSE)</f>
        <v>0</v>
      </c>
    </row>
    <row r="330" spans="2:24" ht="17.899999999999999"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1172</v>
      </c>
      <c r="L330" s="28" t="s">
        <v>1170</v>
      </c>
      <c r="M330" s="20" t="s">
        <v>1179</v>
      </c>
      <c r="N330" s="47">
        <v>45485</v>
      </c>
      <c r="O330" s="20">
        <f>INDEX(Auxiliar!$D$5:$F$13,MATCH(Table1[[#This Row],[Tipologia_Testes]],Auxiliar!$B$5:$B$13,0),MATCH(Table1[[#This Row],[Complexidade]],Auxiliar!$D$4:$F$4,0))</f>
        <v>2</v>
      </c>
      <c r="P330" s="2" t="s">
        <v>1196</v>
      </c>
      <c r="Q330" s="2"/>
      <c r="R330" s="151">
        <v>45261</v>
      </c>
      <c r="S330" s="151"/>
      <c r="T330" s="151"/>
      <c r="U330" s="151"/>
      <c r="V330" s="151"/>
      <c r="W330" s="2">
        <f>VLOOKUP(Table1[[#This Row],[Status]],Auxiliar!$B$16:$D$24,3,0)*Table1[[#This Row],[Estimação (horas)]]</f>
        <v>2</v>
      </c>
      <c r="X330" s="167">
        <f>+VLOOKUP(CONCATENATE(Table1[[#This Row],[Tabela]],Table1[[#This Row],[Campo]]),'2. Status Detalhe Campos FY24'!A:J,9,FALSE)</f>
        <v>0</v>
      </c>
    </row>
    <row r="331" spans="2:24" ht="17.899999999999999"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1173</v>
      </c>
      <c r="L331" s="28" t="s">
        <v>1170</v>
      </c>
      <c r="M331" s="20" t="s">
        <v>1179</v>
      </c>
      <c r="N331" s="47">
        <v>45485</v>
      </c>
      <c r="O331" s="20">
        <f>INDEX(Auxiliar!$D$5:$F$13,MATCH(Table1[[#This Row],[Tipologia_Testes]],Auxiliar!$B$5:$B$13,0),MATCH(Table1[[#This Row],[Complexidade]],Auxiliar!$D$4:$F$4,0))</f>
        <v>2</v>
      </c>
      <c r="P331" s="2" t="s">
        <v>1196</v>
      </c>
      <c r="Q331" s="2"/>
      <c r="R331" s="151">
        <v>45261</v>
      </c>
      <c r="S331" s="151"/>
      <c r="T331" s="151"/>
      <c r="U331" s="151"/>
      <c r="V331" s="151"/>
      <c r="W331" s="2">
        <f>VLOOKUP(Table1[[#This Row],[Status]],Auxiliar!$B$16:$D$24,3,0)*Table1[[#This Row],[Estimação (horas)]]</f>
        <v>2</v>
      </c>
      <c r="X331" s="167">
        <f>+VLOOKUP(CONCATENATE(Table1[[#This Row],[Tabela]],Table1[[#This Row],[Campo]]),'2. Status Detalhe Campos FY24'!A:J,9,FALSE)</f>
        <v>0</v>
      </c>
    </row>
    <row r="332" spans="2:24" ht="17.899999999999999"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1175</v>
      </c>
      <c r="L332" s="28" t="s">
        <v>1170</v>
      </c>
      <c r="M332" s="20" t="s">
        <v>1179</v>
      </c>
      <c r="N332" s="47">
        <v>45485</v>
      </c>
      <c r="O332" s="20">
        <f>INDEX(Auxiliar!$D$5:$F$13,MATCH(Table1[[#This Row],[Tipologia_Testes]],Auxiliar!$B$5:$B$13,0),MATCH(Table1[[#This Row],[Complexidade]],Auxiliar!$D$4:$F$4,0))</f>
        <v>0.1</v>
      </c>
      <c r="P332" s="2" t="s">
        <v>1196</v>
      </c>
      <c r="Q332" s="2"/>
      <c r="R332" s="151">
        <v>45261</v>
      </c>
      <c r="S332" s="151"/>
      <c r="T332" s="151"/>
      <c r="U332" s="151"/>
      <c r="V332" s="151"/>
      <c r="W332" s="2">
        <f>VLOOKUP(Table1[[#This Row],[Status]],Auxiliar!$B$16:$D$24,3,0)*Table1[[#This Row],[Estimação (horas)]]</f>
        <v>0.1</v>
      </c>
      <c r="X332" s="167">
        <f>+VLOOKUP(CONCATENATE(Table1[[#This Row],[Tabela]],Table1[[#This Row],[Campo]]),'2. Status Detalhe Campos FY24'!A:J,9,FALSE)</f>
        <v>0</v>
      </c>
    </row>
    <row r="333" spans="2:24" ht="17.899999999999999"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1172</v>
      </c>
      <c r="L333" s="28" t="s">
        <v>1170</v>
      </c>
      <c r="M333" s="20" t="s">
        <v>1179</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7">
        <f>+VLOOKUP(CONCATENATE(Table1[[#This Row],[Tabela]],Table1[[#This Row],[Campo]]),'2. Status Detalhe Campos FY24'!A:J,9,FALSE)</f>
        <v>0</v>
      </c>
    </row>
    <row r="334" spans="2:24" ht="17.899999999999999"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1173</v>
      </c>
      <c r="L334" s="28" t="s">
        <v>1170</v>
      </c>
      <c r="M334" s="20" t="s">
        <v>1179</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7">
        <f>+VLOOKUP(CONCATENATE(Table1[[#This Row],[Tabela]],Table1[[#This Row],[Campo]]),'2. Status Detalhe Campos FY24'!A:J,9,FALSE)</f>
        <v>0</v>
      </c>
    </row>
    <row r="335" spans="2:24" ht="17.899999999999999"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1175</v>
      </c>
      <c r="L335" s="28" t="s">
        <v>1170</v>
      </c>
      <c r="M335" s="20" t="s">
        <v>1179</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7">
        <f>+VLOOKUP(CONCATENATE(Table1[[#This Row],[Tabela]],Table1[[#This Row],[Campo]]),'2. Status Detalhe Campos FY24'!A:J,9,FALSE)</f>
        <v>0</v>
      </c>
    </row>
    <row r="336" spans="2:24" ht="17.899999999999999"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1172</v>
      </c>
      <c r="L336" s="28" t="s">
        <v>1170</v>
      </c>
      <c r="M336" s="20" t="s">
        <v>1179</v>
      </c>
      <c r="N336" s="47">
        <v>45485</v>
      </c>
      <c r="O336" s="20">
        <f>INDEX(Auxiliar!$D$5:$F$13,MATCH(Table1[[#This Row],[Tipologia_Testes]],Auxiliar!$B$5:$B$13,0),MATCH(Table1[[#This Row],[Complexidade]],Auxiliar!$D$4:$F$4,0))</f>
        <v>2</v>
      </c>
      <c r="P336" s="2" t="s">
        <v>1196</v>
      </c>
      <c r="Q336" s="2"/>
      <c r="R336" s="151">
        <v>45261</v>
      </c>
      <c r="S336" s="151"/>
      <c r="T336" s="151"/>
      <c r="U336" s="151"/>
      <c r="V336" s="151"/>
      <c r="W336" s="2">
        <f>VLOOKUP(Table1[[#This Row],[Status]],Auxiliar!$B$16:$D$24,3,0)*Table1[[#This Row],[Estimação (horas)]]</f>
        <v>2</v>
      </c>
      <c r="X336" s="167">
        <f>+VLOOKUP(CONCATENATE(Table1[[#This Row],[Tabela]],Table1[[#This Row],[Campo]]),'2. Status Detalhe Campos FY24'!A:J,9,FALSE)</f>
        <v>0</v>
      </c>
    </row>
    <row r="337" spans="2:24" ht="17.899999999999999"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1173</v>
      </c>
      <c r="L337" s="28" t="s">
        <v>1170</v>
      </c>
      <c r="M337" s="20" t="s">
        <v>1179</v>
      </c>
      <c r="N337" s="47">
        <v>45485</v>
      </c>
      <c r="O337" s="20">
        <f>INDEX(Auxiliar!$D$5:$F$13,MATCH(Table1[[#This Row],[Tipologia_Testes]],Auxiliar!$B$5:$B$13,0),MATCH(Table1[[#This Row],[Complexidade]],Auxiliar!$D$4:$F$4,0))</f>
        <v>2</v>
      </c>
      <c r="P337" s="2" t="s">
        <v>1196</v>
      </c>
      <c r="Q337" s="2"/>
      <c r="R337" s="151">
        <v>45261</v>
      </c>
      <c r="S337" s="151"/>
      <c r="T337" s="151"/>
      <c r="U337" s="151"/>
      <c r="V337" s="151"/>
      <c r="W337" s="2">
        <f>VLOOKUP(Table1[[#This Row],[Status]],Auxiliar!$B$16:$D$24,3,0)*Table1[[#This Row],[Estimação (horas)]]</f>
        <v>2</v>
      </c>
      <c r="X337" s="167">
        <f>+VLOOKUP(CONCATENATE(Table1[[#This Row],[Tabela]],Table1[[#This Row],[Campo]]),'2. Status Detalhe Campos FY24'!A:J,9,FALSE)</f>
        <v>0</v>
      </c>
    </row>
    <row r="338" spans="2:24" ht="17.899999999999999"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1175</v>
      </c>
      <c r="L338" s="28" t="s">
        <v>1170</v>
      </c>
      <c r="M338" s="20" t="s">
        <v>1179</v>
      </c>
      <c r="N338" s="47">
        <v>45485</v>
      </c>
      <c r="O338" s="20">
        <f>INDEX(Auxiliar!$D$5:$F$13,MATCH(Table1[[#This Row],[Tipologia_Testes]],Auxiliar!$B$5:$B$13,0),MATCH(Table1[[#This Row],[Complexidade]],Auxiliar!$D$4:$F$4,0))</f>
        <v>0.1</v>
      </c>
      <c r="P338" s="2" t="s">
        <v>1196</v>
      </c>
      <c r="Q338" s="2"/>
      <c r="R338" s="151">
        <v>45261</v>
      </c>
      <c r="S338" s="151"/>
      <c r="T338" s="151"/>
      <c r="U338" s="151"/>
      <c r="V338" s="151"/>
      <c r="W338" s="2">
        <f>VLOOKUP(Table1[[#This Row],[Status]],Auxiliar!$B$16:$D$24,3,0)*Table1[[#This Row],[Estimação (horas)]]</f>
        <v>0.1</v>
      </c>
      <c r="X338" s="167">
        <f>+VLOOKUP(CONCATENATE(Table1[[#This Row],[Tabela]],Table1[[#This Row],[Campo]]),'2. Status Detalhe Campos FY24'!A:J,9,FALSE)</f>
        <v>0</v>
      </c>
    </row>
    <row r="339" spans="2:24" ht="17.899999999999999"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1172</v>
      </c>
      <c r="L339" s="28" t="s">
        <v>1170</v>
      </c>
      <c r="M339" s="20" t="s">
        <v>1179</v>
      </c>
      <c r="N339" s="47">
        <v>45485</v>
      </c>
      <c r="O339" s="20">
        <f>INDEX(Auxiliar!$D$5:$F$13,MATCH(Table1[[#This Row],[Tipologia_Testes]],Auxiliar!$B$5:$B$13,0),MATCH(Table1[[#This Row],[Complexidade]],Auxiliar!$D$4:$F$4,0))</f>
        <v>2</v>
      </c>
      <c r="P339" s="2" t="s">
        <v>1196</v>
      </c>
      <c r="Q339" s="2"/>
      <c r="R339" s="151">
        <v>45261</v>
      </c>
      <c r="S339" s="151"/>
      <c r="T339" s="151"/>
      <c r="U339" s="151"/>
      <c r="V339" s="151"/>
      <c r="W339" s="2">
        <f>VLOOKUP(Table1[[#This Row],[Status]],Auxiliar!$B$16:$D$24,3,0)*Table1[[#This Row],[Estimação (horas)]]</f>
        <v>2</v>
      </c>
      <c r="X339" s="167">
        <f>+VLOOKUP(CONCATENATE(Table1[[#This Row],[Tabela]],Table1[[#This Row],[Campo]]),'2. Status Detalhe Campos FY24'!A:J,9,FALSE)</f>
        <v>0</v>
      </c>
    </row>
    <row r="340" spans="2:24" ht="17.899999999999999"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1173</v>
      </c>
      <c r="L340" s="28" t="s">
        <v>1170</v>
      </c>
      <c r="M340" s="20" t="s">
        <v>1179</v>
      </c>
      <c r="N340" s="47">
        <v>45485</v>
      </c>
      <c r="O340" s="20">
        <f>INDEX(Auxiliar!$D$5:$F$13,MATCH(Table1[[#This Row],[Tipologia_Testes]],Auxiliar!$B$5:$B$13,0),MATCH(Table1[[#This Row],[Complexidade]],Auxiliar!$D$4:$F$4,0))</f>
        <v>2</v>
      </c>
      <c r="P340" s="2" t="s">
        <v>1196</v>
      </c>
      <c r="Q340" s="2"/>
      <c r="R340" s="151">
        <v>45261</v>
      </c>
      <c r="S340" s="151"/>
      <c r="T340" s="151"/>
      <c r="U340" s="151"/>
      <c r="V340" s="151"/>
      <c r="W340" s="2">
        <f>VLOOKUP(Table1[[#This Row],[Status]],Auxiliar!$B$16:$D$24,3,0)*Table1[[#This Row],[Estimação (horas)]]</f>
        <v>2</v>
      </c>
      <c r="X340" s="167">
        <f>+VLOOKUP(CONCATENATE(Table1[[#This Row],[Tabela]],Table1[[#This Row],[Campo]]),'2. Status Detalhe Campos FY24'!A:J,9,FALSE)</f>
        <v>0</v>
      </c>
    </row>
    <row r="341" spans="2:24" ht="17.899999999999999"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1175</v>
      </c>
      <c r="L341" s="28" t="s">
        <v>1170</v>
      </c>
      <c r="M341" s="20" t="s">
        <v>1179</v>
      </c>
      <c r="N341" s="47">
        <v>45485</v>
      </c>
      <c r="O341" s="20">
        <f>INDEX(Auxiliar!$D$5:$F$13,MATCH(Table1[[#This Row],[Tipologia_Testes]],Auxiliar!$B$5:$B$13,0),MATCH(Table1[[#This Row],[Complexidade]],Auxiliar!$D$4:$F$4,0))</f>
        <v>0.1</v>
      </c>
      <c r="P341" s="2" t="s">
        <v>1196</v>
      </c>
      <c r="Q341" s="2"/>
      <c r="R341" s="151">
        <v>45261</v>
      </c>
      <c r="S341" s="151"/>
      <c r="T341" s="151"/>
      <c r="U341" s="151"/>
      <c r="V341" s="151"/>
      <c r="W341" s="2">
        <f>VLOOKUP(Table1[[#This Row],[Status]],Auxiliar!$B$16:$D$24,3,0)*Table1[[#This Row],[Estimação (horas)]]</f>
        <v>0.1</v>
      </c>
      <c r="X341" s="167">
        <f>+VLOOKUP(CONCATENATE(Table1[[#This Row],[Tabela]],Table1[[#This Row],[Campo]]),'2. Status Detalhe Campos FY24'!A:J,9,FALSE)</f>
        <v>0</v>
      </c>
    </row>
    <row r="342" spans="2:24" ht="17.899999999999999"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1172</v>
      </c>
      <c r="L342" s="28" t="s">
        <v>1170</v>
      </c>
      <c r="M342" s="20" t="s">
        <v>1179</v>
      </c>
      <c r="N342" s="47">
        <v>45485</v>
      </c>
      <c r="O342" s="20">
        <f>INDEX(Auxiliar!$D$5:$F$13,MATCH(Table1[[#This Row],[Tipologia_Testes]],Auxiliar!$B$5:$B$13,0),MATCH(Table1[[#This Row],[Complexidade]],Auxiliar!$D$4:$F$4,0))</f>
        <v>2</v>
      </c>
      <c r="P342" s="2" t="s">
        <v>1196</v>
      </c>
      <c r="Q342" s="2"/>
      <c r="R342" s="151">
        <v>45261</v>
      </c>
      <c r="S342" s="151"/>
      <c r="T342" s="151"/>
      <c r="U342" s="151"/>
      <c r="V342" s="151"/>
      <c r="W342" s="2">
        <f>VLOOKUP(Table1[[#This Row],[Status]],Auxiliar!$B$16:$D$24,3,0)*Table1[[#This Row],[Estimação (horas)]]</f>
        <v>2</v>
      </c>
      <c r="X342" s="167">
        <f>+VLOOKUP(CONCATENATE(Table1[[#This Row],[Tabela]],Table1[[#This Row],[Campo]]),'2. Status Detalhe Campos FY24'!A:J,9,FALSE)</f>
        <v>0</v>
      </c>
    </row>
    <row r="343" spans="2:24" ht="17.899999999999999"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1173</v>
      </c>
      <c r="L343" s="28" t="s">
        <v>1170</v>
      </c>
      <c r="M343" s="20" t="s">
        <v>1179</v>
      </c>
      <c r="N343" s="47">
        <v>45485</v>
      </c>
      <c r="O343" s="20">
        <f>INDEX(Auxiliar!$D$5:$F$13,MATCH(Table1[[#This Row],[Tipologia_Testes]],Auxiliar!$B$5:$B$13,0),MATCH(Table1[[#This Row],[Complexidade]],Auxiliar!$D$4:$F$4,0))</f>
        <v>2</v>
      </c>
      <c r="P343" s="2" t="s">
        <v>1196</v>
      </c>
      <c r="Q343" s="2"/>
      <c r="R343" s="151">
        <v>45261</v>
      </c>
      <c r="S343" s="151"/>
      <c r="T343" s="151"/>
      <c r="U343" s="151"/>
      <c r="V343" s="151"/>
      <c r="W343" s="2">
        <f>VLOOKUP(Table1[[#This Row],[Status]],Auxiliar!$B$16:$D$24,3,0)*Table1[[#This Row],[Estimação (horas)]]</f>
        <v>2</v>
      </c>
      <c r="X343" s="167">
        <f>+VLOOKUP(CONCATENATE(Table1[[#This Row],[Tabela]],Table1[[#This Row],[Campo]]),'2. Status Detalhe Campos FY24'!A:J,9,FALSE)</f>
        <v>0</v>
      </c>
    </row>
    <row r="344" spans="2:24" ht="17.899999999999999"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1175</v>
      </c>
      <c r="L344" s="28" t="s">
        <v>1170</v>
      </c>
      <c r="M344" s="20" t="s">
        <v>1179</v>
      </c>
      <c r="N344" s="47">
        <v>45485</v>
      </c>
      <c r="O344" s="20">
        <f>INDEX(Auxiliar!$D$5:$F$13,MATCH(Table1[[#This Row],[Tipologia_Testes]],Auxiliar!$B$5:$B$13,0),MATCH(Table1[[#This Row],[Complexidade]],Auxiliar!$D$4:$F$4,0))</f>
        <v>0.1</v>
      </c>
      <c r="P344" s="2" t="s">
        <v>1196</v>
      </c>
      <c r="Q344" s="2"/>
      <c r="R344" s="151">
        <v>45261</v>
      </c>
      <c r="S344" s="151"/>
      <c r="T344" s="151"/>
      <c r="U344" s="151"/>
      <c r="V344" s="151"/>
      <c r="W344" s="2">
        <f>VLOOKUP(Table1[[#This Row],[Status]],Auxiliar!$B$16:$D$24,3,0)*Table1[[#This Row],[Estimação (horas)]]</f>
        <v>0.1</v>
      </c>
      <c r="X344" s="167">
        <f>+VLOOKUP(CONCATENATE(Table1[[#This Row],[Tabela]],Table1[[#This Row],[Campo]]),'2. Status Detalhe Campos FY24'!A:J,9,FALSE)</f>
        <v>0</v>
      </c>
    </row>
    <row r="345" spans="2:24" ht="17.899999999999999"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1172</v>
      </c>
      <c r="L345" s="28" t="s">
        <v>1170</v>
      </c>
      <c r="M345" s="20" t="s">
        <v>1179</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7">
        <f>+VLOOKUP(CONCATENATE(Table1[[#This Row],[Tabela]],Table1[[#This Row],[Campo]]),'2. Status Detalhe Campos FY24'!A:J,9,FALSE)</f>
        <v>0</v>
      </c>
    </row>
    <row r="346" spans="2:24" ht="17.899999999999999"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1173</v>
      </c>
      <c r="L346" s="28" t="s">
        <v>1170</v>
      </c>
      <c r="M346" s="20" t="s">
        <v>1179</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7">
        <f>+VLOOKUP(CONCATENATE(Table1[[#This Row],[Tabela]],Table1[[#This Row],[Campo]]),'2. Status Detalhe Campos FY24'!A:J,9,FALSE)</f>
        <v>0</v>
      </c>
    </row>
    <row r="347" spans="2:24" ht="17.899999999999999"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1175</v>
      </c>
      <c r="L347" s="28" t="s">
        <v>1170</v>
      </c>
      <c r="M347" s="20" t="s">
        <v>1179</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7">
        <f>+VLOOKUP(CONCATENATE(Table1[[#This Row],[Tabela]],Table1[[#This Row],[Campo]]),'2. Status Detalhe Campos FY24'!A:J,9,FALSE)</f>
        <v>0</v>
      </c>
    </row>
    <row r="348" spans="2:24" ht="17.899999999999999"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1172</v>
      </c>
      <c r="L348" s="28" t="s">
        <v>1170</v>
      </c>
      <c r="M348" s="20" t="s">
        <v>1179</v>
      </c>
      <c r="N348" s="47">
        <v>45485</v>
      </c>
      <c r="O348" s="20">
        <f>INDEX(Auxiliar!$D$5:$F$13,MATCH(Table1[[#This Row],[Tipologia_Testes]],Auxiliar!$B$5:$B$13,0),MATCH(Table1[[#This Row],[Complexidade]],Auxiliar!$D$4:$F$4,0))</f>
        <v>2</v>
      </c>
      <c r="P348" s="2" t="s">
        <v>1196</v>
      </c>
      <c r="Q348" s="2"/>
      <c r="R348" s="151">
        <v>45261</v>
      </c>
      <c r="S348" s="151"/>
      <c r="T348" s="151"/>
      <c r="U348" s="151"/>
      <c r="V348" s="151"/>
      <c r="W348" s="2">
        <f>VLOOKUP(Table1[[#This Row],[Status]],Auxiliar!$B$16:$D$24,3,0)*Table1[[#This Row],[Estimação (horas)]]</f>
        <v>2</v>
      </c>
      <c r="X348" s="167">
        <f>+VLOOKUP(CONCATENATE(Table1[[#This Row],[Tabela]],Table1[[#This Row],[Campo]]),'2. Status Detalhe Campos FY24'!A:J,9,FALSE)</f>
        <v>0</v>
      </c>
    </row>
    <row r="349" spans="2:24" ht="17.899999999999999"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1173</v>
      </c>
      <c r="L349" s="28" t="s">
        <v>1170</v>
      </c>
      <c r="M349" s="20" t="s">
        <v>1179</v>
      </c>
      <c r="N349" s="47">
        <v>45485</v>
      </c>
      <c r="O349" s="20">
        <f>INDEX(Auxiliar!$D$5:$F$13,MATCH(Table1[[#This Row],[Tipologia_Testes]],Auxiliar!$B$5:$B$13,0),MATCH(Table1[[#This Row],[Complexidade]],Auxiliar!$D$4:$F$4,0))</f>
        <v>2</v>
      </c>
      <c r="P349" s="2" t="s">
        <v>1196</v>
      </c>
      <c r="Q349" s="2"/>
      <c r="R349" s="151">
        <v>45261</v>
      </c>
      <c r="S349" s="151"/>
      <c r="T349" s="151"/>
      <c r="U349" s="151"/>
      <c r="V349" s="151"/>
      <c r="W349" s="2">
        <f>VLOOKUP(Table1[[#This Row],[Status]],Auxiliar!$B$16:$D$24,3,0)*Table1[[#This Row],[Estimação (horas)]]</f>
        <v>2</v>
      </c>
      <c r="X349" s="167">
        <f>+VLOOKUP(CONCATENATE(Table1[[#This Row],[Tabela]],Table1[[#This Row],[Campo]]),'2. Status Detalhe Campos FY24'!A:J,9,FALSE)</f>
        <v>0</v>
      </c>
    </row>
    <row r="350" spans="2:24" ht="17.899999999999999"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1175</v>
      </c>
      <c r="L350" s="28" t="s">
        <v>1170</v>
      </c>
      <c r="M350" s="20" t="s">
        <v>1179</v>
      </c>
      <c r="N350" s="47">
        <v>45485</v>
      </c>
      <c r="O350" s="20">
        <f>INDEX(Auxiliar!$D$5:$F$13,MATCH(Table1[[#This Row],[Tipologia_Testes]],Auxiliar!$B$5:$B$13,0),MATCH(Table1[[#This Row],[Complexidade]],Auxiliar!$D$4:$F$4,0))</f>
        <v>0.1</v>
      </c>
      <c r="P350" s="2" t="s">
        <v>1196</v>
      </c>
      <c r="Q350" s="2"/>
      <c r="R350" s="151">
        <v>45261</v>
      </c>
      <c r="S350" s="151"/>
      <c r="T350" s="151"/>
      <c r="U350" s="151"/>
      <c r="V350" s="151"/>
      <c r="W350" s="2">
        <f>VLOOKUP(Table1[[#This Row],[Status]],Auxiliar!$B$16:$D$24,3,0)*Table1[[#This Row],[Estimação (horas)]]</f>
        <v>0.1</v>
      </c>
      <c r="X350" s="167">
        <f>+VLOOKUP(CONCATENATE(Table1[[#This Row],[Tabela]],Table1[[#This Row],[Campo]]),'2. Status Detalhe Campos FY24'!A:J,9,FALSE)</f>
        <v>0</v>
      </c>
    </row>
    <row r="351" spans="2:24" ht="17.899999999999999"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1172</v>
      </c>
      <c r="L351" s="28" t="s">
        <v>1170</v>
      </c>
      <c r="M351" s="20" t="s">
        <v>1179</v>
      </c>
      <c r="N351" s="47">
        <v>45485</v>
      </c>
      <c r="O351" s="20">
        <f>INDEX(Auxiliar!$D$5:$F$13,MATCH(Table1[[#This Row],[Tipologia_Testes]],Auxiliar!$B$5:$B$13,0),MATCH(Table1[[#This Row],[Complexidade]],Auxiliar!$D$4:$F$4,0))</f>
        <v>2</v>
      </c>
      <c r="P351" s="2" t="s">
        <v>1196</v>
      </c>
      <c r="Q351" s="2"/>
      <c r="R351" s="151">
        <v>45261</v>
      </c>
      <c r="S351" s="151"/>
      <c r="T351" s="151"/>
      <c r="U351" s="151"/>
      <c r="V351" s="151"/>
      <c r="W351" s="2">
        <f>VLOOKUP(Table1[[#This Row],[Status]],Auxiliar!$B$16:$D$24,3,0)*Table1[[#This Row],[Estimação (horas)]]</f>
        <v>2</v>
      </c>
      <c r="X351" s="167">
        <f>+VLOOKUP(CONCATENATE(Table1[[#This Row],[Tabela]],Table1[[#This Row],[Campo]]),'2. Status Detalhe Campos FY24'!A:J,9,FALSE)</f>
        <v>0</v>
      </c>
    </row>
    <row r="352" spans="2:24" ht="17.899999999999999"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1173</v>
      </c>
      <c r="L352" s="28" t="s">
        <v>1170</v>
      </c>
      <c r="M352" s="20" t="s">
        <v>1179</v>
      </c>
      <c r="N352" s="47">
        <v>45485</v>
      </c>
      <c r="O352" s="20">
        <f>INDEX(Auxiliar!$D$5:$F$13,MATCH(Table1[[#This Row],[Tipologia_Testes]],Auxiliar!$B$5:$B$13,0),MATCH(Table1[[#This Row],[Complexidade]],Auxiliar!$D$4:$F$4,0))</f>
        <v>2</v>
      </c>
      <c r="P352" s="2" t="s">
        <v>1196</v>
      </c>
      <c r="Q352" s="2"/>
      <c r="R352" s="151">
        <v>45261</v>
      </c>
      <c r="S352" s="151"/>
      <c r="T352" s="151"/>
      <c r="U352" s="151"/>
      <c r="V352" s="151"/>
      <c r="W352" s="2">
        <f>VLOOKUP(Table1[[#This Row],[Status]],Auxiliar!$B$16:$D$24,3,0)*Table1[[#This Row],[Estimação (horas)]]</f>
        <v>2</v>
      </c>
      <c r="X352" s="167">
        <f>+VLOOKUP(CONCATENATE(Table1[[#This Row],[Tabela]],Table1[[#This Row],[Campo]]),'2. Status Detalhe Campos FY24'!A:J,9,FALSE)</f>
        <v>0</v>
      </c>
    </row>
    <row r="353" spans="2:24" ht="17.899999999999999"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1175</v>
      </c>
      <c r="L353" s="28" t="s">
        <v>1170</v>
      </c>
      <c r="M353" s="20" t="s">
        <v>1179</v>
      </c>
      <c r="N353" s="47">
        <v>45485</v>
      </c>
      <c r="O353" s="20">
        <f>INDEX(Auxiliar!$D$5:$F$13,MATCH(Table1[[#This Row],[Tipologia_Testes]],Auxiliar!$B$5:$B$13,0),MATCH(Table1[[#This Row],[Complexidade]],Auxiliar!$D$4:$F$4,0))</f>
        <v>0.1</v>
      </c>
      <c r="P353" s="2" t="s">
        <v>1196</v>
      </c>
      <c r="Q353" s="2"/>
      <c r="R353" s="151">
        <v>45261</v>
      </c>
      <c r="S353" s="151"/>
      <c r="T353" s="151"/>
      <c r="U353" s="151"/>
      <c r="V353" s="151"/>
      <c r="W353" s="2">
        <f>VLOOKUP(Table1[[#This Row],[Status]],Auxiliar!$B$16:$D$24,3,0)*Table1[[#This Row],[Estimação (horas)]]</f>
        <v>0.1</v>
      </c>
      <c r="X353" s="167">
        <f>+VLOOKUP(CONCATENATE(Table1[[#This Row],[Tabela]],Table1[[#This Row],[Campo]]),'2. Status Detalhe Campos FY24'!A:J,9,FALSE)</f>
        <v>0</v>
      </c>
    </row>
    <row r="354" spans="2:24" ht="17.899999999999999"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1172</v>
      </c>
      <c r="L354" s="28" t="s">
        <v>1170</v>
      </c>
      <c r="M354" s="20" t="s">
        <v>1179</v>
      </c>
      <c r="N354" s="47">
        <v>45485</v>
      </c>
      <c r="O354" s="20">
        <f>INDEX(Auxiliar!$D$5:$F$13,MATCH(Table1[[#This Row],[Tipologia_Testes]],Auxiliar!$B$5:$B$13,0),MATCH(Table1[[#This Row],[Complexidade]],Auxiliar!$D$4:$F$4,0))</f>
        <v>2</v>
      </c>
      <c r="P354" s="2" t="s">
        <v>1196</v>
      </c>
      <c r="Q354" s="2"/>
      <c r="R354" s="151">
        <v>45261</v>
      </c>
      <c r="S354" s="151"/>
      <c r="T354" s="151"/>
      <c r="U354" s="151"/>
      <c r="V354" s="151"/>
      <c r="W354" s="2">
        <f>VLOOKUP(Table1[[#This Row],[Status]],Auxiliar!$B$16:$D$24,3,0)*Table1[[#This Row],[Estimação (horas)]]</f>
        <v>2</v>
      </c>
      <c r="X354" s="167">
        <f>+VLOOKUP(CONCATENATE(Table1[[#This Row],[Tabela]],Table1[[#This Row],[Campo]]),'2. Status Detalhe Campos FY24'!A:J,9,FALSE)</f>
        <v>0</v>
      </c>
    </row>
    <row r="355" spans="2:24" ht="17.899999999999999"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1173</v>
      </c>
      <c r="L355" s="28" t="s">
        <v>1170</v>
      </c>
      <c r="M355" s="20" t="s">
        <v>1179</v>
      </c>
      <c r="N355" s="47">
        <v>45485</v>
      </c>
      <c r="O355" s="20">
        <f>INDEX(Auxiliar!$D$5:$F$13,MATCH(Table1[[#This Row],[Tipologia_Testes]],Auxiliar!$B$5:$B$13,0),MATCH(Table1[[#This Row],[Complexidade]],Auxiliar!$D$4:$F$4,0))</f>
        <v>2</v>
      </c>
      <c r="P355" s="2" t="s">
        <v>1196</v>
      </c>
      <c r="Q355" s="2"/>
      <c r="R355" s="151">
        <v>45261</v>
      </c>
      <c r="S355" s="151"/>
      <c r="T355" s="151"/>
      <c r="U355" s="151"/>
      <c r="V355" s="151"/>
      <c r="W355" s="2">
        <f>VLOOKUP(Table1[[#This Row],[Status]],Auxiliar!$B$16:$D$24,3,0)*Table1[[#This Row],[Estimação (horas)]]</f>
        <v>2</v>
      </c>
      <c r="X355" s="167">
        <f>+VLOOKUP(CONCATENATE(Table1[[#This Row],[Tabela]],Table1[[#This Row],[Campo]]),'2. Status Detalhe Campos FY24'!A:J,9,FALSE)</f>
        <v>0</v>
      </c>
    </row>
    <row r="356" spans="2:24" ht="17.899999999999999"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1175</v>
      </c>
      <c r="L356" s="28" t="s">
        <v>1170</v>
      </c>
      <c r="M356" s="20" t="s">
        <v>1179</v>
      </c>
      <c r="N356" s="47">
        <v>45485</v>
      </c>
      <c r="O356" s="20">
        <f>INDEX(Auxiliar!$D$5:$F$13,MATCH(Table1[[#This Row],[Tipologia_Testes]],Auxiliar!$B$5:$B$13,0),MATCH(Table1[[#This Row],[Complexidade]],Auxiliar!$D$4:$F$4,0))</f>
        <v>0.1</v>
      </c>
      <c r="P356" s="2" t="s">
        <v>1196</v>
      </c>
      <c r="Q356" s="2"/>
      <c r="R356" s="151">
        <v>45261</v>
      </c>
      <c r="S356" s="151"/>
      <c r="T356" s="151"/>
      <c r="U356" s="151"/>
      <c r="V356" s="151"/>
      <c r="W356" s="2">
        <f>VLOOKUP(Table1[[#This Row],[Status]],Auxiliar!$B$16:$D$24,3,0)*Table1[[#This Row],[Estimação (horas)]]</f>
        <v>0.1</v>
      </c>
      <c r="X356" s="167">
        <f>+VLOOKUP(CONCATENATE(Table1[[#This Row],[Tabela]],Table1[[#This Row],[Campo]]),'2. Status Detalhe Campos FY24'!A:J,9,FALSE)</f>
        <v>0</v>
      </c>
    </row>
    <row r="357" spans="2:24" ht="17.899999999999999"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1172</v>
      </c>
      <c r="L357" s="28" t="s">
        <v>1170</v>
      </c>
      <c r="M357" s="20" t="s">
        <v>1179</v>
      </c>
      <c r="N357" s="47">
        <v>45485</v>
      </c>
      <c r="O357" s="20">
        <f>INDEX(Auxiliar!$D$5:$F$13,MATCH(Table1[[#This Row],[Tipologia_Testes]],Auxiliar!$B$5:$B$13,0),MATCH(Table1[[#This Row],[Complexidade]],Auxiliar!$D$4:$F$4,0))</f>
        <v>2</v>
      </c>
      <c r="P357" s="2" t="s">
        <v>1196</v>
      </c>
      <c r="Q357" s="2"/>
      <c r="R357" s="151">
        <v>45261</v>
      </c>
      <c r="S357" s="151"/>
      <c r="T357" s="151"/>
      <c r="U357" s="151"/>
      <c r="V357" s="151"/>
      <c r="W357" s="2">
        <f>VLOOKUP(Table1[[#This Row],[Status]],Auxiliar!$B$16:$D$24,3,0)*Table1[[#This Row],[Estimação (horas)]]</f>
        <v>2</v>
      </c>
      <c r="X357" s="167">
        <f>+VLOOKUP(CONCATENATE(Table1[[#This Row],[Tabela]],Table1[[#This Row],[Campo]]),'2. Status Detalhe Campos FY24'!A:J,9,FALSE)</f>
        <v>0</v>
      </c>
    </row>
    <row r="358" spans="2:24" ht="17.899999999999999"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1173</v>
      </c>
      <c r="L358" s="28" t="s">
        <v>1170</v>
      </c>
      <c r="M358" s="20" t="s">
        <v>1179</v>
      </c>
      <c r="N358" s="47">
        <v>45485</v>
      </c>
      <c r="O358" s="20">
        <f>INDEX(Auxiliar!$D$5:$F$13,MATCH(Table1[[#This Row],[Tipologia_Testes]],Auxiliar!$B$5:$B$13,0),MATCH(Table1[[#This Row],[Complexidade]],Auxiliar!$D$4:$F$4,0))</f>
        <v>2</v>
      </c>
      <c r="P358" s="2" t="s">
        <v>1196</v>
      </c>
      <c r="Q358" s="2"/>
      <c r="R358" s="151">
        <v>45261</v>
      </c>
      <c r="S358" s="151"/>
      <c r="T358" s="151"/>
      <c r="U358" s="151"/>
      <c r="V358" s="151"/>
      <c r="W358" s="2">
        <f>VLOOKUP(Table1[[#This Row],[Status]],Auxiliar!$B$16:$D$24,3,0)*Table1[[#This Row],[Estimação (horas)]]</f>
        <v>2</v>
      </c>
      <c r="X358" s="167">
        <f>+VLOOKUP(CONCATENATE(Table1[[#This Row],[Tabela]],Table1[[#This Row],[Campo]]),'2. Status Detalhe Campos FY24'!A:J,9,FALSE)</f>
        <v>0</v>
      </c>
    </row>
    <row r="359" spans="2:24" ht="17.899999999999999"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1175</v>
      </c>
      <c r="L359" s="28" t="s">
        <v>1170</v>
      </c>
      <c r="M359" s="20" t="s">
        <v>1179</v>
      </c>
      <c r="N359" s="47">
        <v>45485</v>
      </c>
      <c r="O359" s="20">
        <f>INDEX(Auxiliar!$D$5:$F$13,MATCH(Table1[[#This Row],[Tipologia_Testes]],Auxiliar!$B$5:$B$13,0),MATCH(Table1[[#This Row],[Complexidade]],Auxiliar!$D$4:$F$4,0))</f>
        <v>0.1</v>
      </c>
      <c r="P359" s="2" t="s">
        <v>1196</v>
      </c>
      <c r="Q359" s="2"/>
      <c r="R359" s="151">
        <v>45261</v>
      </c>
      <c r="S359" s="151"/>
      <c r="T359" s="151"/>
      <c r="U359" s="151"/>
      <c r="V359" s="151"/>
      <c r="W359" s="2">
        <f>VLOOKUP(Table1[[#This Row],[Status]],Auxiliar!$B$16:$D$24,3,0)*Table1[[#This Row],[Estimação (horas)]]</f>
        <v>0.1</v>
      </c>
      <c r="X359" s="167">
        <f>+VLOOKUP(CONCATENATE(Table1[[#This Row],[Tabela]],Table1[[#This Row],[Campo]]),'2. Status Detalhe Campos FY24'!A:J,9,FALSE)</f>
        <v>0</v>
      </c>
    </row>
    <row r="360" spans="2:24" ht="17.899999999999999"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1172</v>
      </c>
      <c r="L360" s="28" t="s">
        <v>1170</v>
      </c>
      <c r="M360" s="20" t="s">
        <v>1179</v>
      </c>
      <c r="N360" s="47">
        <v>45485</v>
      </c>
      <c r="O360" s="20">
        <f>INDEX(Auxiliar!$D$5:$F$13,MATCH(Table1[[#This Row],[Tipologia_Testes]],Auxiliar!$B$5:$B$13,0),MATCH(Table1[[#This Row],[Complexidade]],Auxiliar!$D$4:$F$4,0))</f>
        <v>2</v>
      </c>
      <c r="P360" s="2" t="s">
        <v>1196</v>
      </c>
      <c r="Q360" s="2"/>
      <c r="R360" s="151">
        <v>45261</v>
      </c>
      <c r="S360" s="151"/>
      <c r="T360" s="151"/>
      <c r="U360" s="151"/>
      <c r="V360" s="151"/>
      <c r="W360" s="2">
        <f>VLOOKUP(Table1[[#This Row],[Status]],Auxiliar!$B$16:$D$24,3,0)*Table1[[#This Row],[Estimação (horas)]]</f>
        <v>2</v>
      </c>
      <c r="X360" s="167">
        <f>+VLOOKUP(CONCATENATE(Table1[[#This Row],[Tabela]],Table1[[#This Row],[Campo]]),'2. Status Detalhe Campos FY24'!A:J,9,FALSE)</f>
        <v>0</v>
      </c>
    </row>
    <row r="361" spans="2:24" ht="17.899999999999999"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1173</v>
      </c>
      <c r="L361" s="28" t="s">
        <v>1170</v>
      </c>
      <c r="M361" s="20" t="s">
        <v>1179</v>
      </c>
      <c r="N361" s="47">
        <v>45485</v>
      </c>
      <c r="O361" s="20">
        <f>INDEX(Auxiliar!$D$5:$F$13,MATCH(Table1[[#This Row],[Tipologia_Testes]],Auxiliar!$B$5:$B$13,0),MATCH(Table1[[#This Row],[Complexidade]],Auxiliar!$D$4:$F$4,0))</f>
        <v>2</v>
      </c>
      <c r="P361" s="2" t="s">
        <v>1196</v>
      </c>
      <c r="Q361" s="2"/>
      <c r="R361" s="151">
        <v>45261</v>
      </c>
      <c r="S361" s="151"/>
      <c r="T361" s="151"/>
      <c r="U361" s="151"/>
      <c r="V361" s="151"/>
      <c r="W361" s="2">
        <f>VLOOKUP(Table1[[#This Row],[Status]],Auxiliar!$B$16:$D$24,3,0)*Table1[[#This Row],[Estimação (horas)]]</f>
        <v>2</v>
      </c>
      <c r="X361" s="167">
        <f>+VLOOKUP(CONCATENATE(Table1[[#This Row],[Tabela]],Table1[[#This Row],[Campo]]),'2. Status Detalhe Campos FY24'!A:J,9,FALSE)</f>
        <v>0</v>
      </c>
    </row>
    <row r="362" spans="2:24" ht="17.899999999999999"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1175</v>
      </c>
      <c r="L362" s="28" t="s">
        <v>1170</v>
      </c>
      <c r="M362" s="20" t="s">
        <v>1179</v>
      </c>
      <c r="N362" s="47">
        <v>45485</v>
      </c>
      <c r="O362" s="20">
        <f>INDEX(Auxiliar!$D$5:$F$13,MATCH(Table1[[#This Row],[Tipologia_Testes]],Auxiliar!$B$5:$B$13,0),MATCH(Table1[[#This Row],[Complexidade]],Auxiliar!$D$4:$F$4,0))</f>
        <v>0.1</v>
      </c>
      <c r="P362" s="2" t="s">
        <v>1196</v>
      </c>
      <c r="Q362" s="2"/>
      <c r="R362" s="151">
        <v>45261</v>
      </c>
      <c r="S362" s="151"/>
      <c r="T362" s="151"/>
      <c r="U362" s="151"/>
      <c r="V362" s="151"/>
      <c r="W362" s="2">
        <f>VLOOKUP(Table1[[#This Row],[Status]],Auxiliar!$B$16:$D$24,3,0)*Table1[[#This Row],[Estimação (horas)]]</f>
        <v>0.1</v>
      </c>
      <c r="X362" s="167">
        <f>+VLOOKUP(CONCATENATE(Table1[[#This Row],[Tabela]],Table1[[#This Row],[Campo]]),'2. Status Detalhe Campos FY24'!A:J,9,FALSE)</f>
        <v>0</v>
      </c>
    </row>
    <row r="363" spans="2:24" ht="17.899999999999999"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1172</v>
      </c>
      <c r="L363" s="28" t="s">
        <v>1170</v>
      </c>
      <c r="M363" s="20" t="s">
        <v>1179</v>
      </c>
      <c r="N363" s="47">
        <v>45485</v>
      </c>
      <c r="O363" s="20">
        <f>INDEX(Auxiliar!$D$5:$F$13,MATCH(Table1[[#This Row],[Tipologia_Testes]],Auxiliar!$B$5:$B$13,0),MATCH(Table1[[#This Row],[Complexidade]],Auxiliar!$D$4:$F$4,0))</f>
        <v>2</v>
      </c>
      <c r="P363" s="2" t="s">
        <v>1196</v>
      </c>
      <c r="Q363" s="2"/>
      <c r="R363" s="151">
        <v>45261</v>
      </c>
      <c r="S363" s="151"/>
      <c r="T363" s="151"/>
      <c r="U363" s="151"/>
      <c r="V363" s="151"/>
      <c r="W363" s="2">
        <f>VLOOKUP(Table1[[#This Row],[Status]],Auxiliar!$B$16:$D$24,3,0)*Table1[[#This Row],[Estimação (horas)]]</f>
        <v>2</v>
      </c>
      <c r="X363" s="167">
        <f>+VLOOKUP(CONCATENATE(Table1[[#This Row],[Tabela]],Table1[[#This Row],[Campo]]),'2. Status Detalhe Campos FY24'!A:J,9,FALSE)</f>
        <v>0</v>
      </c>
    </row>
    <row r="364" spans="2:24" ht="17.899999999999999"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1173</v>
      </c>
      <c r="L364" s="28" t="s">
        <v>1170</v>
      </c>
      <c r="M364" s="20" t="s">
        <v>1179</v>
      </c>
      <c r="N364" s="47">
        <v>45485</v>
      </c>
      <c r="O364" s="20">
        <f>INDEX(Auxiliar!$D$5:$F$13,MATCH(Table1[[#This Row],[Tipologia_Testes]],Auxiliar!$B$5:$B$13,0),MATCH(Table1[[#This Row],[Complexidade]],Auxiliar!$D$4:$F$4,0))</f>
        <v>2</v>
      </c>
      <c r="P364" s="2" t="s">
        <v>1196</v>
      </c>
      <c r="Q364" s="2"/>
      <c r="R364" s="151">
        <v>45261</v>
      </c>
      <c r="S364" s="151"/>
      <c r="T364" s="151"/>
      <c r="U364" s="151"/>
      <c r="V364" s="151"/>
      <c r="W364" s="2">
        <f>VLOOKUP(Table1[[#This Row],[Status]],Auxiliar!$B$16:$D$24,3,0)*Table1[[#This Row],[Estimação (horas)]]</f>
        <v>2</v>
      </c>
      <c r="X364" s="167">
        <f>+VLOOKUP(CONCATENATE(Table1[[#This Row],[Tabela]],Table1[[#This Row],[Campo]]),'2. Status Detalhe Campos FY24'!A:J,9,FALSE)</f>
        <v>0</v>
      </c>
    </row>
    <row r="365" spans="2:24" ht="17.899999999999999"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1175</v>
      </c>
      <c r="L365" s="28" t="s">
        <v>1170</v>
      </c>
      <c r="M365" s="20" t="s">
        <v>1179</v>
      </c>
      <c r="N365" s="47">
        <v>45485</v>
      </c>
      <c r="O365" s="20">
        <f>INDEX(Auxiliar!$D$5:$F$13,MATCH(Table1[[#This Row],[Tipologia_Testes]],Auxiliar!$B$5:$B$13,0),MATCH(Table1[[#This Row],[Complexidade]],Auxiliar!$D$4:$F$4,0))</f>
        <v>0.1</v>
      </c>
      <c r="P365" s="2" t="s">
        <v>1196</v>
      </c>
      <c r="Q365" s="2"/>
      <c r="R365" s="151">
        <v>45261</v>
      </c>
      <c r="S365" s="151"/>
      <c r="T365" s="151"/>
      <c r="U365" s="151"/>
      <c r="V365" s="151"/>
      <c r="W365" s="2">
        <f>VLOOKUP(Table1[[#This Row],[Status]],Auxiliar!$B$16:$D$24,3,0)*Table1[[#This Row],[Estimação (horas)]]</f>
        <v>0.1</v>
      </c>
      <c r="X365" s="167">
        <f>+VLOOKUP(CONCATENATE(Table1[[#This Row],[Tabela]],Table1[[#This Row],[Campo]]),'2. Status Detalhe Campos FY24'!A:J,9,FALSE)</f>
        <v>0</v>
      </c>
    </row>
    <row r="366" spans="2:24" ht="17.899999999999999"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1172</v>
      </c>
      <c r="L366" s="28" t="s">
        <v>1170</v>
      </c>
      <c r="M366" s="20" t="s">
        <v>1179</v>
      </c>
      <c r="N366" s="47">
        <v>45485</v>
      </c>
      <c r="O366" s="20">
        <f>INDEX(Auxiliar!$D$5:$F$13,MATCH(Table1[[#This Row],[Tipologia_Testes]],Auxiliar!$B$5:$B$13,0),MATCH(Table1[[#This Row],[Complexidade]],Auxiliar!$D$4:$F$4,0))</f>
        <v>2</v>
      </c>
      <c r="P366" s="2" t="s">
        <v>1196</v>
      </c>
      <c r="Q366" s="2"/>
      <c r="R366" s="151">
        <v>45261</v>
      </c>
      <c r="S366" s="151"/>
      <c r="T366" s="151"/>
      <c r="U366" s="151"/>
      <c r="V366" s="151"/>
      <c r="W366" s="2">
        <f>VLOOKUP(Table1[[#This Row],[Status]],Auxiliar!$B$16:$D$24,3,0)*Table1[[#This Row],[Estimação (horas)]]</f>
        <v>2</v>
      </c>
      <c r="X366" s="167">
        <f>+VLOOKUP(CONCATENATE(Table1[[#This Row],[Tabela]],Table1[[#This Row],[Campo]]),'2. Status Detalhe Campos FY24'!A:J,9,FALSE)</f>
        <v>0</v>
      </c>
    </row>
    <row r="367" spans="2:24" ht="17.899999999999999"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1173</v>
      </c>
      <c r="L367" s="28" t="s">
        <v>1170</v>
      </c>
      <c r="M367" s="20" t="s">
        <v>1179</v>
      </c>
      <c r="N367" s="47">
        <v>45485</v>
      </c>
      <c r="O367" s="20">
        <f>INDEX(Auxiliar!$D$5:$F$13,MATCH(Table1[[#This Row],[Tipologia_Testes]],Auxiliar!$B$5:$B$13,0),MATCH(Table1[[#This Row],[Complexidade]],Auxiliar!$D$4:$F$4,0))</f>
        <v>2</v>
      </c>
      <c r="P367" s="2" t="s">
        <v>1196</v>
      </c>
      <c r="Q367" s="2"/>
      <c r="R367" s="151">
        <v>45261</v>
      </c>
      <c r="S367" s="151"/>
      <c r="T367" s="151"/>
      <c r="U367" s="151"/>
      <c r="V367" s="151"/>
      <c r="W367" s="2">
        <f>VLOOKUP(Table1[[#This Row],[Status]],Auxiliar!$B$16:$D$24,3,0)*Table1[[#This Row],[Estimação (horas)]]</f>
        <v>2</v>
      </c>
      <c r="X367" s="167">
        <f>+VLOOKUP(CONCATENATE(Table1[[#This Row],[Tabela]],Table1[[#This Row],[Campo]]),'2. Status Detalhe Campos FY24'!A:J,9,FALSE)</f>
        <v>0</v>
      </c>
    </row>
    <row r="368" spans="2:24" ht="17.899999999999999"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1175</v>
      </c>
      <c r="L368" s="28" t="s">
        <v>1170</v>
      </c>
      <c r="M368" s="20" t="s">
        <v>1179</v>
      </c>
      <c r="N368" s="47">
        <v>45485</v>
      </c>
      <c r="O368" s="20">
        <f>INDEX(Auxiliar!$D$5:$F$13,MATCH(Table1[[#This Row],[Tipologia_Testes]],Auxiliar!$B$5:$B$13,0),MATCH(Table1[[#This Row],[Complexidade]],Auxiliar!$D$4:$F$4,0))</f>
        <v>0.1</v>
      </c>
      <c r="P368" s="2" t="s">
        <v>1196</v>
      </c>
      <c r="Q368" s="2"/>
      <c r="R368" s="151">
        <v>45261</v>
      </c>
      <c r="S368" s="151"/>
      <c r="T368" s="151"/>
      <c r="U368" s="151"/>
      <c r="V368" s="151"/>
      <c r="W368" s="2">
        <f>VLOOKUP(Table1[[#This Row],[Status]],Auxiliar!$B$16:$D$24,3,0)*Table1[[#This Row],[Estimação (horas)]]</f>
        <v>0.1</v>
      </c>
      <c r="X368" s="167">
        <f>+VLOOKUP(CONCATENATE(Table1[[#This Row],[Tabela]],Table1[[#This Row],[Campo]]),'2. Status Detalhe Campos FY24'!A:J,9,FALSE)</f>
        <v>0</v>
      </c>
    </row>
    <row r="369" spans="2:24" ht="17.899999999999999"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1172</v>
      </c>
      <c r="L369" s="28" t="s">
        <v>1170</v>
      </c>
      <c r="M369" s="20" t="s">
        <v>1179</v>
      </c>
      <c r="N369" s="47">
        <v>45485</v>
      </c>
      <c r="O369" s="20">
        <f>INDEX(Auxiliar!$D$5:$F$13,MATCH(Table1[[#This Row],[Tipologia_Testes]],Auxiliar!$B$5:$B$13,0),MATCH(Table1[[#This Row],[Complexidade]],Auxiliar!$D$4:$F$4,0))</f>
        <v>2</v>
      </c>
      <c r="P369" s="2" t="s">
        <v>1196</v>
      </c>
      <c r="Q369" s="2"/>
      <c r="R369" s="151">
        <v>45261</v>
      </c>
      <c r="S369" s="151"/>
      <c r="T369" s="151"/>
      <c r="U369" s="151"/>
      <c r="V369" s="151"/>
      <c r="W369" s="2">
        <f>VLOOKUP(Table1[[#This Row],[Status]],Auxiliar!$B$16:$D$24,3,0)*Table1[[#This Row],[Estimação (horas)]]</f>
        <v>2</v>
      </c>
      <c r="X369" s="167">
        <f>+VLOOKUP(CONCATENATE(Table1[[#This Row],[Tabela]],Table1[[#This Row],[Campo]]),'2. Status Detalhe Campos FY24'!A:J,9,FALSE)</f>
        <v>0</v>
      </c>
    </row>
    <row r="370" spans="2:24" ht="17.899999999999999"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1173</v>
      </c>
      <c r="L370" s="28" t="s">
        <v>1170</v>
      </c>
      <c r="M370" s="20" t="s">
        <v>1179</v>
      </c>
      <c r="N370" s="47">
        <v>45485</v>
      </c>
      <c r="O370" s="20">
        <f>INDEX(Auxiliar!$D$5:$F$13,MATCH(Table1[[#This Row],[Tipologia_Testes]],Auxiliar!$B$5:$B$13,0),MATCH(Table1[[#This Row],[Complexidade]],Auxiliar!$D$4:$F$4,0))</f>
        <v>2</v>
      </c>
      <c r="P370" s="2" t="s">
        <v>1196</v>
      </c>
      <c r="Q370" s="2"/>
      <c r="R370" s="151">
        <v>45261</v>
      </c>
      <c r="S370" s="151"/>
      <c r="T370" s="151"/>
      <c r="U370" s="151"/>
      <c r="V370" s="151"/>
      <c r="W370" s="2">
        <f>VLOOKUP(Table1[[#This Row],[Status]],Auxiliar!$B$16:$D$24,3,0)*Table1[[#This Row],[Estimação (horas)]]</f>
        <v>2</v>
      </c>
      <c r="X370" s="167">
        <f>+VLOOKUP(CONCATENATE(Table1[[#This Row],[Tabela]],Table1[[#This Row],[Campo]]),'2. Status Detalhe Campos FY24'!A:J,9,FALSE)</f>
        <v>0</v>
      </c>
    </row>
    <row r="371" spans="2:24" ht="17.899999999999999"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1175</v>
      </c>
      <c r="L371" s="28" t="s">
        <v>1170</v>
      </c>
      <c r="M371" s="20" t="s">
        <v>1179</v>
      </c>
      <c r="N371" s="47">
        <v>45485</v>
      </c>
      <c r="O371" s="20">
        <f>INDEX(Auxiliar!$D$5:$F$13,MATCH(Table1[[#This Row],[Tipologia_Testes]],Auxiliar!$B$5:$B$13,0),MATCH(Table1[[#This Row],[Complexidade]],Auxiliar!$D$4:$F$4,0))</f>
        <v>0.1</v>
      </c>
      <c r="P371" s="2" t="s">
        <v>1196</v>
      </c>
      <c r="Q371" s="2"/>
      <c r="R371" s="151">
        <v>45261</v>
      </c>
      <c r="S371" s="151"/>
      <c r="T371" s="151"/>
      <c r="U371" s="151"/>
      <c r="V371" s="151"/>
      <c r="W371" s="2">
        <f>VLOOKUP(Table1[[#This Row],[Status]],Auxiliar!$B$16:$D$24,3,0)*Table1[[#This Row],[Estimação (horas)]]</f>
        <v>0.1</v>
      </c>
      <c r="X371" s="167">
        <f>+VLOOKUP(CONCATENATE(Table1[[#This Row],[Tabela]],Table1[[#This Row],[Campo]]),'2. Status Detalhe Campos FY24'!A:J,9,FALSE)</f>
        <v>0</v>
      </c>
    </row>
    <row r="372" spans="2:24" ht="17.899999999999999"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1172</v>
      </c>
      <c r="L372" s="28" t="s">
        <v>1170</v>
      </c>
      <c r="M372" s="20" t="s">
        <v>1179</v>
      </c>
      <c r="N372" s="47">
        <v>45485</v>
      </c>
      <c r="O372" s="20">
        <f>INDEX(Auxiliar!$D$5:$F$13,MATCH(Table1[[#This Row],[Tipologia_Testes]],Auxiliar!$B$5:$B$13,0),MATCH(Table1[[#This Row],[Complexidade]],Auxiliar!$D$4:$F$4,0))</f>
        <v>2</v>
      </c>
      <c r="P372" s="2" t="s">
        <v>1196</v>
      </c>
      <c r="Q372" s="2"/>
      <c r="R372" s="151">
        <v>45261</v>
      </c>
      <c r="S372" s="151"/>
      <c r="T372" s="151"/>
      <c r="U372" s="151"/>
      <c r="V372" s="151"/>
      <c r="W372" s="2">
        <f>VLOOKUP(Table1[[#This Row],[Status]],Auxiliar!$B$16:$D$24,3,0)*Table1[[#This Row],[Estimação (horas)]]</f>
        <v>2</v>
      </c>
      <c r="X372" s="167">
        <f>+VLOOKUP(CONCATENATE(Table1[[#This Row],[Tabela]],Table1[[#This Row],[Campo]]),'2. Status Detalhe Campos FY24'!A:J,9,FALSE)</f>
        <v>0</v>
      </c>
    </row>
    <row r="373" spans="2:24" ht="17.899999999999999"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1173</v>
      </c>
      <c r="L373" s="28" t="s">
        <v>1170</v>
      </c>
      <c r="M373" s="20" t="s">
        <v>1179</v>
      </c>
      <c r="N373" s="47">
        <v>45485</v>
      </c>
      <c r="O373" s="20">
        <f>INDEX(Auxiliar!$D$5:$F$13,MATCH(Table1[[#This Row],[Tipologia_Testes]],Auxiliar!$B$5:$B$13,0),MATCH(Table1[[#This Row],[Complexidade]],Auxiliar!$D$4:$F$4,0))</f>
        <v>2</v>
      </c>
      <c r="P373" s="2" t="s">
        <v>1196</v>
      </c>
      <c r="Q373" s="2"/>
      <c r="R373" s="151">
        <v>45261</v>
      </c>
      <c r="S373" s="151"/>
      <c r="T373" s="151"/>
      <c r="U373" s="151"/>
      <c r="V373" s="151"/>
      <c r="W373" s="2">
        <f>VLOOKUP(Table1[[#This Row],[Status]],Auxiliar!$B$16:$D$24,3,0)*Table1[[#This Row],[Estimação (horas)]]</f>
        <v>2</v>
      </c>
      <c r="X373" s="167">
        <f>+VLOOKUP(CONCATENATE(Table1[[#This Row],[Tabela]],Table1[[#This Row],[Campo]]),'2. Status Detalhe Campos FY24'!A:J,9,FALSE)</f>
        <v>0</v>
      </c>
    </row>
    <row r="374" spans="2:24" ht="17.899999999999999"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1175</v>
      </c>
      <c r="L374" s="28" t="s">
        <v>1170</v>
      </c>
      <c r="M374" s="20" t="s">
        <v>1179</v>
      </c>
      <c r="N374" s="47">
        <v>45485</v>
      </c>
      <c r="O374" s="20">
        <f>INDEX(Auxiliar!$D$5:$F$13,MATCH(Table1[[#This Row],[Tipologia_Testes]],Auxiliar!$B$5:$B$13,0),MATCH(Table1[[#This Row],[Complexidade]],Auxiliar!$D$4:$F$4,0))</f>
        <v>0.1</v>
      </c>
      <c r="P374" s="2" t="s">
        <v>1196</v>
      </c>
      <c r="Q374" s="2"/>
      <c r="R374" s="151">
        <v>45261</v>
      </c>
      <c r="S374" s="151"/>
      <c r="T374" s="151"/>
      <c r="U374" s="151"/>
      <c r="V374" s="151"/>
      <c r="W374" s="2">
        <f>VLOOKUP(Table1[[#This Row],[Status]],Auxiliar!$B$16:$D$24,3,0)*Table1[[#This Row],[Estimação (horas)]]</f>
        <v>0.1</v>
      </c>
      <c r="X374" s="167">
        <f>+VLOOKUP(CONCATENATE(Table1[[#This Row],[Tabela]],Table1[[#This Row],[Campo]]),'2. Status Detalhe Campos FY24'!A:J,9,FALSE)</f>
        <v>0</v>
      </c>
    </row>
    <row r="375" spans="2:24" ht="17.899999999999999"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1172</v>
      </c>
      <c r="L375" s="28" t="s">
        <v>1170</v>
      </c>
      <c r="M375" s="20" t="s">
        <v>1179</v>
      </c>
      <c r="N375" s="47">
        <v>45485</v>
      </c>
      <c r="O375" s="20">
        <f>INDEX(Auxiliar!$D$5:$F$13,MATCH(Table1[[#This Row],[Tipologia_Testes]],Auxiliar!$B$5:$B$13,0),MATCH(Table1[[#This Row],[Complexidade]],Auxiliar!$D$4:$F$4,0))</f>
        <v>2</v>
      </c>
      <c r="P375" s="2" t="s">
        <v>1196</v>
      </c>
      <c r="Q375" s="2"/>
      <c r="R375" s="151">
        <v>45261</v>
      </c>
      <c r="S375" s="151"/>
      <c r="T375" s="151"/>
      <c r="U375" s="151"/>
      <c r="V375" s="151"/>
      <c r="W375" s="2">
        <f>VLOOKUP(Table1[[#This Row],[Status]],Auxiliar!$B$16:$D$24,3,0)*Table1[[#This Row],[Estimação (horas)]]</f>
        <v>2</v>
      </c>
      <c r="X375" s="167">
        <f>+VLOOKUP(CONCATENATE(Table1[[#This Row],[Tabela]],Table1[[#This Row],[Campo]]),'2. Status Detalhe Campos FY24'!A:J,9,FALSE)</f>
        <v>0</v>
      </c>
    </row>
    <row r="376" spans="2:24" ht="17.899999999999999"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1173</v>
      </c>
      <c r="L376" s="28" t="s">
        <v>1170</v>
      </c>
      <c r="M376" s="20" t="s">
        <v>1179</v>
      </c>
      <c r="N376" s="47">
        <v>45485</v>
      </c>
      <c r="O376" s="20">
        <f>INDEX(Auxiliar!$D$5:$F$13,MATCH(Table1[[#This Row],[Tipologia_Testes]],Auxiliar!$B$5:$B$13,0),MATCH(Table1[[#This Row],[Complexidade]],Auxiliar!$D$4:$F$4,0))</f>
        <v>2</v>
      </c>
      <c r="P376" s="2" t="s">
        <v>1196</v>
      </c>
      <c r="Q376" s="2"/>
      <c r="R376" s="151">
        <v>45261</v>
      </c>
      <c r="S376" s="151"/>
      <c r="T376" s="151"/>
      <c r="U376" s="151"/>
      <c r="V376" s="151"/>
      <c r="W376" s="2">
        <f>VLOOKUP(Table1[[#This Row],[Status]],Auxiliar!$B$16:$D$24,3,0)*Table1[[#This Row],[Estimação (horas)]]</f>
        <v>2</v>
      </c>
      <c r="X376" s="167">
        <f>+VLOOKUP(CONCATENATE(Table1[[#This Row],[Tabela]],Table1[[#This Row],[Campo]]),'2. Status Detalhe Campos FY24'!A:J,9,FALSE)</f>
        <v>0</v>
      </c>
    </row>
    <row r="377" spans="2:24" ht="17.899999999999999"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1175</v>
      </c>
      <c r="L377" s="28" t="s">
        <v>1170</v>
      </c>
      <c r="M377" s="20" t="s">
        <v>1179</v>
      </c>
      <c r="N377" s="47">
        <v>45485</v>
      </c>
      <c r="O377" s="20">
        <f>INDEX(Auxiliar!$D$5:$F$13,MATCH(Table1[[#This Row],[Tipologia_Testes]],Auxiliar!$B$5:$B$13,0),MATCH(Table1[[#This Row],[Complexidade]],Auxiliar!$D$4:$F$4,0))</f>
        <v>0.1</v>
      </c>
      <c r="P377" s="2" t="s">
        <v>1196</v>
      </c>
      <c r="Q377" s="2"/>
      <c r="R377" s="151">
        <v>45261</v>
      </c>
      <c r="S377" s="151"/>
      <c r="T377" s="151"/>
      <c r="U377" s="151"/>
      <c r="V377" s="151"/>
      <c r="W377" s="2">
        <f>VLOOKUP(Table1[[#This Row],[Status]],Auxiliar!$B$16:$D$24,3,0)*Table1[[#This Row],[Estimação (horas)]]</f>
        <v>0.1</v>
      </c>
      <c r="X377" s="167">
        <f>+VLOOKUP(CONCATENATE(Table1[[#This Row],[Tabela]],Table1[[#This Row],[Campo]]),'2. Status Detalhe Campos FY24'!A:J,9,FALSE)</f>
        <v>0</v>
      </c>
    </row>
    <row r="378" spans="2:24" ht="17.899999999999999"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1172</v>
      </c>
      <c r="L378" s="28" t="s">
        <v>1170</v>
      </c>
      <c r="M378" s="20" t="s">
        <v>1179</v>
      </c>
      <c r="N378" s="47">
        <v>45485</v>
      </c>
      <c r="O378" s="20">
        <f>INDEX(Auxiliar!$D$5:$F$13,MATCH(Table1[[#This Row],[Tipologia_Testes]],Auxiliar!$B$5:$B$13,0),MATCH(Table1[[#This Row],[Complexidade]],Auxiliar!$D$4:$F$4,0))</f>
        <v>2</v>
      </c>
      <c r="P378" s="2" t="s">
        <v>1196</v>
      </c>
      <c r="Q378" s="2"/>
      <c r="R378" s="151">
        <v>45261</v>
      </c>
      <c r="S378" s="151"/>
      <c r="T378" s="151"/>
      <c r="U378" s="151"/>
      <c r="V378" s="151"/>
      <c r="W378" s="2">
        <f>VLOOKUP(Table1[[#This Row],[Status]],Auxiliar!$B$16:$D$24,3,0)*Table1[[#This Row],[Estimação (horas)]]</f>
        <v>2</v>
      </c>
      <c r="X378" s="167">
        <f>+VLOOKUP(CONCATENATE(Table1[[#This Row],[Tabela]],Table1[[#This Row],[Campo]]),'2. Status Detalhe Campos FY24'!A:J,9,FALSE)</f>
        <v>0</v>
      </c>
    </row>
    <row r="379" spans="2:24" ht="17.899999999999999"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1173</v>
      </c>
      <c r="L379" s="28" t="s">
        <v>1170</v>
      </c>
      <c r="M379" s="20" t="s">
        <v>1179</v>
      </c>
      <c r="N379" s="47">
        <v>45485</v>
      </c>
      <c r="O379" s="20">
        <f>INDEX(Auxiliar!$D$5:$F$13,MATCH(Table1[[#This Row],[Tipologia_Testes]],Auxiliar!$B$5:$B$13,0),MATCH(Table1[[#This Row],[Complexidade]],Auxiliar!$D$4:$F$4,0))</f>
        <v>2</v>
      </c>
      <c r="P379" s="2" t="s">
        <v>1196</v>
      </c>
      <c r="Q379" s="2"/>
      <c r="R379" s="151">
        <v>45261</v>
      </c>
      <c r="S379" s="151"/>
      <c r="T379" s="151"/>
      <c r="U379" s="151"/>
      <c r="V379" s="151"/>
      <c r="W379" s="2">
        <f>VLOOKUP(Table1[[#This Row],[Status]],Auxiliar!$B$16:$D$24,3,0)*Table1[[#This Row],[Estimação (horas)]]</f>
        <v>2</v>
      </c>
      <c r="X379" s="167">
        <f>+VLOOKUP(CONCATENATE(Table1[[#This Row],[Tabela]],Table1[[#This Row],[Campo]]),'2. Status Detalhe Campos FY24'!A:J,9,FALSE)</f>
        <v>0</v>
      </c>
    </row>
    <row r="380" spans="2:24" ht="17.899999999999999"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1175</v>
      </c>
      <c r="L380" s="28" t="s">
        <v>1170</v>
      </c>
      <c r="M380" s="20" t="s">
        <v>1179</v>
      </c>
      <c r="N380" s="47">
        <v>45485</v>
      </c>
      <c r="O380" s="20">
        <f>INDEX(Auxiliar!$D$5:$F$13,MATCH(Table1[[#This Row],[Tipologia_Testes]],Auxiliar!$B$5:$B$13,0),MATCH(Table1[[#This Row],[Complexidade]],Auxiliar!$D$4:$F$4,0))</f>
        <v>0.1</v>
      </c>
      <c r="P380" s="2" t="s">
        <v>1196</v>
      </c>
      <c r="Q380" s="2"/>
      <c r="R380" s="151">
        <v>45261</v>
      </c>
      <c r="S380" s="151"/>
      <c r="T380" s="151"/>
      <c r="U380" s="151"/>
      <c r="V380" s="151"/>
      <c r="W380" s="2">
        <f>VLOOKUP(Table1[[#This Row],[Status]],Auxiliar!$B$16:$D$24,3,0)*Table1[[#This Row],[Estimação (horas)]]</f>
        <v>0.1</v>
      </c>
      <c r="X380" s="167">
        <f>+VLOOKUP(CONCATENATE(Table1[[#This Row],[Tabela]],Table1[[#This Row],[Campo]]),'2. Status Detalhe Campos FY24'!A:J,9,FALSE)</f>
        <v>0</v>
      </c>
    </row>
    <row r="381" spans="2:24" ht="17.899999999999999"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1172</v>
      </c>
      <c r="L381" s="28" t="s">
        <v>1170</v>
      </c>
      <c r="M381" s="20" t="s">
        <v>1179</v>
      </c>
      <c r="N381" s="47">
        <v>45485</v>
      </c>
      <c r="O381" s="20">
        <f>INDEX(Auxiliar!$D$5:$F$13,MATCH(Table1[[#This Row],[Tipologia_Testes]],Auxiliar!$B$5:$B$13,0),MATCH(Table1[[#This Row],[Complexidade]],Auxiliar!$D$4:$F$4,0))</f>
        <v>2</v>
      </c>
      <c r="P381" s="2" t="s">
        <v>1196</v>
      </c>
      <c r="Q381" s="2"/>
      <c r="R381" s="151">
        <v>45261</v>
      </c>
      <c r="S381" s="151"/>
      <c r="T381" s="151"/>
      <c r="U381" s="151"/>
      <c r="V381" s="151"/>
      <c r="W381" s="2">
        <f>VLOOKUP(Table1[[#This Row],[Status]],Auxiliar!$B$16:$D$24,3,0)*Table1[[#This Row],[Estimação (horas)]]</f>
        <v>2</v>
      </c>
      <c r="X381" s="167">
        <f>+VLOOKUP(CONCATENATE(Table1[[#This Row],[Tabela]],Table1[[#This Row],[Campo]]),'2. Status Detalhe Campos FY24'!A:J,9,FALSE)</f>
        <v>0</v>
      </c>
    </row>
    <row r="382" spans="2:24" ht="17.899999999999999"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1173</v>
      </c>
      <c r="L382" s="28" t="s">
        <v>1170</v>
      </c>
      <c r="M382" s="20" t="s">
        <v>1179</v>
      </c>
      <c r="N382" s="47">
        <v>45485</v>
      </c>
      <c r="O382" s="20">
        <f>INDEX(Auxiliar!$D$5:$F$13,MATCH(Table1[[#This Row],[Tipologia_Testes]],Auxiliar!$B$5:$B$13,0),MATCH(Table1[[#This Row],[Complexidade]],Auxiliar!$D$4:$F$4,0))</f>
        <v>2</v>
      </c>
      <c r="P382" s="2" t="s">
        <v>1196</v>
      </c>
      <c r="Q382" s="2"/>
      <c r="R382" s="151">
        <v>45261</v>
      </c>
      <c r="S382" s="151"/>
      <c r="T382" s="151"/>
      <c r="U382" s="151"/>
      <c r="V382" s="151"/>
      <c r="W382" s="2">
        <f>VLOOKUP(Table1[[#This Row],[Status]],Auxiliar!$B$16:$D$24,3,0)*Table1[[#This Row],[Estimação (horas)]]</f>
        <v>2</v>
      </c>
      <c r="X382" s="167">
        <f>+VLOOKUP(CONCATENATE(Table1[[#This Row],[Tabela]],Table1[[#This Row],[Campo]]),'2. Status Detalhe Campos FY24'!A:J,9,FALSE)</f>
        <v>0</v>
      </c>
    </row>
    <row r="383" spans="2:24" ht="17.899999999999999"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1175</v>
      </c>
      <c r="L383" s="28" t="s">
        <v>1170</v>
      </c>
      <c r="M383" s="20" t="s">
        <v>1179</v>
      </c>
      <c r="N383" s="47">
        <v>45485</v>
      </c>
      <c r="O383" s="20">
        <f>INDEX(Auxiliar!$D$5:$F$13,MATCH(Table1[[#This Row],[Tipologia_Testes]],Auxiliar!$B$5:$B$13,0),MATCH(Table1[[#This Row],[Complexidade]],Auxiliar!$D$4:$F$4,0))</f>
        <v>0.1</v>
      </c>
      <c r="P383" s="2" t="s">
        <v>1196</v>
      </c>
      <c r="Q383" s="2"/>
      <c r="R383" s="151">
        <v>45261</v>
      </c>
      <c r="S383" s="151"/>
      <c r="T383" s="151"/>
      <c r="U383" s="151"/>
      <c r="V383" s="151"/>
      <c r="W383" s="2">
        <f>VLOOKUP(Table1[[#This Row],[Status]],Auxiliar!$B$16:$D$24,3,0)*Table1[[#This Row],[Estimação (horas)]]</f>
        <v>0.1</v>
      </c>
      <c r="X383" s="167">
        <f>+VLOOKUP(CONCATENATE(Table1[[#This Row],[Tabela]],Table1[[#This Row],[Campo]]),'2. Status Detalhe Campos FY24'!A:J,9,FALSE)</f>
        <v>0</v>
      </c>
    </row>
    <row r="384" spans="2:24" ht="17.899999999999999"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1172</v>
      </c>
      <c r="L384" s="28" t="s">
        <v>1170</v>
      </c>
      <c r="M384" s="20" t="s">
        <v>1179</v>
      </c>
      <c r="N384" s="47">
        <v>45485</v>
      </c>
      <c r="O384" s="20">
        <f>INDEX(Auxiliar!$D$5:$F$13,MATCH(Table1[[#This Row],[Tipologia_Testes]],Auxiliar!$B$5:$B$13,0),MATCH(Table1[[#This Row],[Complexidade]],Auxiliar!$D$4:$F$4,0))</f>
        <v>2</v>
      </c>
      <c r="P384" s="2" t="s">
        <v>1196</v>
      </c>
      <c r="Q384" s="2"/>
      <c r="R384" s="151">
        <v>45261</v>
      </c>
      <c r="S384" s="151"/>
      <c r="T384" s="151"/>
      <c r="U384" s="151"/>
      <c r="V384" s="151"/>
      <c r="W384" s="2">
        <f>VLOOKUP(Table1[[#This Row],[Status]],Auxiliar!$B$16:$D$24,3,0)*Table1[[#This Row],[Estimação (horas)]]</f>
        <v>2</v>
      </c>
      <c r="X384" s="167">
        <f>+VLOOKUP(CONCATENATE(Table1[[#This Row],[Tabela]],Table1[[#This Row],[Campo]]),'2. Status Detalhe Campos FY24'!A:J,9,FALSE)</f>
        <v>0</v>
      </c>
    </row>
    <row r="385" spans="2:24" ht="17.899999999999999"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1173</v>
      </c>
      <c r="L385" s="28" t="s">
        <v>1170</v>
      </c>
      <c r="M385" s="20" t="s">
        <v>1179</v>
      </c>
      <c r="N385" s="47">
        <v>45485</v>
      </c>
      <c r="O385" s="20">
        <f>INDEX(Auxiliar!$D$5:$F$13,MATCH(Table1[[#This Row],[Tipologia_Testes]],Auxiliar!$B$5:$B$13,0),MATCH(Table1[[#This Row],[Complexidade]],Auxiliar!$D$4:$F$4,0))</f>
        <v>2</v>
      </c>
      <c r="P385" s="2" t="s">
        <v>1196</v>
      </c>
      <c r="Q385" s="2"/>
      <c r="R385" s="151">
        <v>45261</v>
      </c>
      <c r="S385" s="151"/>
      <c r="T385" s="151"/>
      <c r="U385" s="151"/>
      <c r="V385" s="151"/>
      <c r="W385" s="2">
        <f>VLOOKUP(Table1[[#This Row],[Status]],Auxiliar!$B$16:$D$24,3,0)*Table1[[#This Row],[Estimação (horas)]]</f>
        <v>2</v>
      </c>
      <c r="X385" s="167">
        <f>+VLOOKUP(CONCATENATE(Table1[[#This Row],[Tabela]],Table1[[#This Row],[Campo]]),'2. Status Detalhe Campos FY24'!A:J,9,FALSE)</f>
        <v>0</v>
      </c>
    </row>
    <row r="386" spans="2:24" ht="17.899999999999999"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1175</v>
      </c>
      <c r="L386" s="28" t="s">
        <v>1170</v>
      </c>
      <c r="M386" s="20" t="s">
        <v>1179</v>
      </c>
      <c r="N386" s="47">
        <v>45485</v>
      </c>
      <c r="O386" s="20">
        <f>INDEX(Auxiliar!$D$5:$F$13,MATCH(Table1[[#This Row],[Tipologia_Testes]],Auxiliar!$B$5:$B$13,0),MATCH(Table1[[#This Row],[Complexidade]],Auxiliar!$D$4:$F$4,0))</f>
        <v>0.1</v>
      </c>
      <c r="P386" s="2" t="s">
        <v>1196</v>
      </c>
      <c r="Q386" s="2"/>
      <c r="R386" s="151">
        <v>45261</v>
      </c>
      <c r="S386" s="151"/>
      <c r="T386" s="151"/>
      <c r="U386" s="151"/>
      <c r="V386" s="151"/>
      <c r="W386" s="2">
        <f>VLOOKUP(Table1[[#This Row],[Status]],Auxiliar!$B$16:$D$24,3,0)*Table1[[#This Row],[Estimação (horas)]]</f>
        <v>0.1</v>
      </c>
      <c r="X386" s="167">
        <f>+VLOOKUP(CONCATENATE(Table1[[#This Row],[Tabela]],Table1[[#This Row],[Campo]]),'2. Status Detalhe Campos FY24'!A:J,9,FALSE)</f>
        <v>0</v>
      </c>
    </row>
    <row r="387" spans="2:24" ht="17.899999999999999"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1172</v>
      </c>
      <c r="L387" s="28" t="s">
        <v>1170</v>
      </c>
      <c r="M387" s="20" t="s">
        <v>1179</v>
      </c>
      <c r="N387" s="47">
        <v>45485</v>
      </c>
      <c r="O387" s="20">
        <f>INDEX(Auxiliar!$D$5:$F$13,MATCH(Table1[[#This Row],[Tipologia_Testes]],Auxiliar!$B$5:$B$13,0),MATCH(Table1[[#This Row],[Complexidade]],Auxiliar!$D$4:$F$4,0))</f>
        <v>2</v>
      </c>
      <c r="P387" s="2" t="s">
        <v>1196</v>
      </c>
      <c r="Q387" s="2"/>
      <c r="R387" s="151">
        <v>45261</v>
      </c>
      <c r="S387" s="151"/>
      <c r="T387" s="151"/>
      <c r="U387" s="151"/>
      <c r="V387" s="151"/>
      <c r="W387" s="2">
        <f>VLOOKUP(Table1[[#This Row],[Status]],Auxiliar!$B$16:$D$24,3,0)*Table1[[#This Row],[Estimação (horas)]]</f>
        <v>2</v>
      </c>
      <c r="X387" s="167">
        <f>+VLOOKUP(CONCATENATE(Table1[[#This Row],[Tabela]],Table1[[#This Row],[Campo]]),'2. Status Detalhe Campos FY24'!A:J,9,FALSE)</f>
        <v>0</v>
      </c>
    </row>
    <row r="388" spans="2:24" ht="17.899999999999999"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1173</v>
      </c>
      <c r="L388" s="28" t="s">
        <v>1170</v>
      </c>
      <c r="M388" s="20" t="s">
        <v>1179</v>
      </c>
      <c r="N388" s="47">
        <v>45485</v>
      </c>
      <c r="O388" s="20">
        <f>INDEX(Auxiliar!$D$5:$F$13,MATCH(Table1[[#This Row],[Tipologia_Testes]],Auxiliar!$B$5:$B$13,0),MATCH(Table1[[#This Row],[Complexidade]],Auxiliar!$D$4:$F$4,0))</f>
        <v>2</v>
      </c>
      <c r="P388" s="2" t="s">
        <v>1196</v>
      </c>
      <c r="Q388" s="2"/>
      <c r="R388" s="151">
        <v>45261</v>
      </c>
      <c r="S388" s="151"/>
      <c r="T388" s="151"/>
      <c r="U388" s="151"/>
      <c r="V388" s="151"/>
      <c r="W388" s="2">
        <f>VLOOKUP(Table1[[#This Row],[Status]],Auxiliar!$B$16:$D$24,3,0)*Table1[[#This Row],[Estimação (horas)]]</f>
        <v>2</v>
      </c>
      <c r="X388" s="167">
        <f>+VLOOKUP(CONCATENATE(Table1[[#This Row],[Tabela]],Table1[[#This Row],[Campo]]),'2. Status Detalhe Campos FY24'!A:J,9,FALSE)</f>
        <v>0</v>
      </c>
    </row>
    <row r="389" spans="2:24" ht="17.899999999999999"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1175</v>
      </c>
      <c r="L389" s="28" t="s">
        <v>1170</v>
      </c>
      <c r="M389" s="20" t="s">
        <v>1179</v>
      </c>
      <c r="N389" s="47">
        <v>45485</v>
      </c>
      <c r="O389" s="20">
        <f>INDEX(Auxiliar!$D$5:$F$13,MATCH(Table1[[#This Row],[Tipologia_Testes]],Auxiliar!$B$5:$B$13,0),MATCH(Table1[[#This Row],[Complexidade]],Auxiliar!$D$4:$F$4,0))</f>
        <v>0.1</v>
      </c>
      <c r="P389" s="2" t="s">
        <v>1196</v>
      </c>
      <c r="Q389" s="2"/>
      <c r="R389" s="151">
        <v>45261</v>
      </c>
      <c r="S389" s="151"/>
      <c r="T389" s="151"/>
      <c r="U389" s="151"/>
      <c r="V389" s="151"/>
      <c r="W389" s="2">
        <f>VLOOKUP(Table1[[#This Row],[Status]],Auxiliar!$B$16:$D$24,3,0)*Table1[[#This Row],[Estimação (horas)]]</f>
        <v>0.1</v>
      </c>
      <c r="X389" s="167">
        <f>+VLOOKUP(CONCATENATE(Table1[[#This Row],[Tabela]],Table1[[#This Row],[Campo]]),'2. Status Detalhe Campos FY24'!A:J,9,FALSE)</f>
        <v>0</v>
      </c>
    </row>
    <row r="390" spans="2:24" ht="17.899999999999999"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1172</v>
      </c>
      <c r="L390" s="28" t="s">
        <v>1170</v>
      </c>
      <c r="M390" s="20" t="s">
        <v>1179</v>
      </c>
      <c r="N390" s="47">
        <v>45485</v>
      </c>
      <c r="O390" s="20">
        <f>INDEX(Auxiliar!$D$5:$F$13,MATCH(Table1[[#This Row],[Tipologia_Testes]],Auxiliar!$B$5:$B$13,0),MATCH(Table1[[#This Row],[Complexidade]],Auxiliar!$D$4:$F$4,0))</f>
        <v>2</v>
      </c>
      <c r="P390" s="2" t="s">
        <v>1196</v>
      </c>
      <c r="Q390" s="2"/>
      <c r="R390" s="151">
        <v>45261</v>
      </c>
      <c r="S390" s="151"/>
      <c r="T390" s="151"/>
      <c r="U390" s="151"/>
      <c r="V390" s="151"/>
      <c r="W390" s="2">
        <f>VLOOKUP(Table1[[#This Row],[Status]],Auxiliar!$B$16:$D$24,3,0)*Table1[[#This Row],[Estimação (horas)]]</f>
        <v>2</v>
      </c>
      <c r="X390" s="167">
        <f>+VLOOKUP(CONCATENATE(Table1[[#This Row],[Tabela]],Table1[[#This Row],[Campo]]),'2. Status Detalhe Campos FY24'!A:J,9,FALSE)</f>
        <v>0</v>
      </c>
    </row>
    <row r="391" spans="2:24" ht="17.899999999999999"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1173</v>
      </c>
      <c r="L391" s="28" t="s">
        <v>1170</v>
      </c>
      <c r="M391" s="20" t="s">
        <v>1179</v>
      </c>
      <c r="N391" s="47">
        <v>45485</v>
      </c>
      <c r="O391" s="20">
        <f>INDEX(Auxiliar!$D$5:$F$13,MATCH(Table1[[#This Row],[Tipologia_Testes]],Auxiliar!$B$5:$B$13,0),MATCH(Table1[[#This Row],[Complexidade]],Auxiliar!$D$4:$F$4,0))</f>
        <v>2</v>
      </c>
      <c r="P391" s="2" t="s">
        <v>1196</v>
      </c>
      <c r="Q391" s="2"/>
      <c r="R391" s="151"/>
      <c r="S391" s="151"/>
      <c r="T391" s="151"/>
      <c r="U391" s="151"/>
      <c r="V391" s="151"/>
      <c r="W391" s="2">
        <f>VLOOKUP(Table1[[#This Row],[Status]],Auxiliar!$B$16:$D$24,3,0)*Table1[[#This Row],[Estimação (horas)]]</f>
        <v>2</v>
      </c>
      <c r="X391" s="167">
        <f>+VLOOKUP(CONCATENATE(Table1[[#This Row],[Tabela]],Table1[[#This Row],[Campo]]),'2. Status Detalhe Campos FY24'!A:J,9,FALSE)</f>
        <v>0</v>
      </c>
    </row>
    <row r="392" spans="2:24" ht="17.899999999999999"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1175</v>
      </c>
      <c r="L392" s="28" t="s">
        <v>1170</v>
      </c>
      <c r="M392" s="20" t="s">
        <v>1179</v>
      </c>
      <c r="N392" s="47">
        <v>45485</v>
      </c>
      <c r="O392" s="20">
        <f>INDEX(Auxiliar!$D$5:$F$13,MATCH(Table1[[#This Row],[Tipologia_Testes]],Auxiliar!$B$5:$B$13,0),MATCH(Table1[[#This Row],[Complexidade]],Auxiliar!$D$4:$F$4,0))</f>
        <v>0.1</v>
      </c>
      <c r="P392" s="2" t="s">
        <v>1196</v>
      </c>
      <c r="Q392" s="2"/>
      <c r="R392" s="151"/>
      <c r="S392" s="151"/>
      <c r="T392" s="151"/>
      <c r="U392" s="151"/>
      <c r="V392" s="151"/>
      <c r="W392" s="2">
        <f>VLOOKUP(Table1[[#This Row],[Status]],Auxiliar!$B$16:$D$24,3,0)*Table1[[#This Row],[Estimação (horas)]]</f>
        <v>0.1</v>
      </c>
      <c r="X392" s="167">
        <f>+VLOOKUP(CONCATENATE(Table1[[#This Row],[Tabela]],Table1[[#This Row],[Campo]]),'2. Status Detalhe Campos FY24'!A:J,9,FALSE)</f>
        <v>0</v>
      </c>
    </row>
    <row r="393" spans="2:24" ht="17.899999999999999"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1172</v>
      </c>
      <c r="L393" s="28" t="s">
        <v>1170</v>
      </c>
      <c r="M393" s="20" t="s">
        <v>1179</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7">
        <f>+VLOOKUP(CONCATENATE(Table1[[#This Row],[Tabela]],Table1[[#This Row],[Campo]]),'2. Status Detalhe Campos FY24'!A:J,9,FALSE)</f>
        <v>0</v>
      </c>
    </row>
    <row r="394" spans="2:24" ht="17.899999999999999"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1173</v>
      </c>
      <c r="L394" s="28" t="s">
        <v>1170</v>
      </c>
      <c r="M394" s="20" t="s">
        <v>1179</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7">
        <f>+VLOOKUP(CONCATENATE(Table1[[#This Row],[Tabela]],Table1[[#This Row],[Campo]]),'2. Status Detalhe Campos FY24'!A:J,9,FALSE)</f>
        <v>0</v>
      </c>
    </row>
    <row r="395" spans="2:24" ht="17.899999999999999"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1175</v>
      </c>
      <c r="L395" s="28" t="s">
        <v>1170</v>
      </c>
      <c r="M395" s="20" t="s">
        <v>1179</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7">
        <f>+VLOOKUP(CONCATENATE(Table1[[#This Row],[Tabela]],Table1[[#This Row],[Campo]]),'2. Status Detalhe Campos FY24'!A:J,9,FALSE)</f>
        <v>0</v>
      </c>
    </row>
    <row r="396" spans="2:24" ht="17.899999999999999"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1172</v>
      </c>
      <c r="L396" s="28" t="s">
        <v>1170</v>
      </c>
      <c r="M396" s="20" t="s">
        <v>1179</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7">
        <f>+VLOOKUP(CONCATENATE(Table1[[#This Row],[Tabela]],Table1[[#This Row],[Campo]]),'2. Status Detalhe Campos FY24'!A:J,9,FALSE)</f>
        <v>0</v>
      </c>
    </row>
    <row r="397" spans="2:24" ht="17.899999999999999"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1173</v>
      </c>
      <c r="L397" s="28" t="s">
        <v>1170</v>
      </c>
      <c r="M397" s="20" t="s">
        <v>1179</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7">
        <f>+VLOOKUP(CONCATENATE(Table1[[#This Row],[Tabela]],Table1[[#This Row],[Campo]]),'2. Status Detalhe Campos FY24'!A:J,9,FALSE)</f>
        <v>0</v>
      </c>
    </row>
    <row r="398" spans="2:24" ht="17.899999999999999"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1175</v>
      </c>
      <c r="L398" s="28" t="s">
        <v>1170</v>
      </c>
      <c r="M398" s="20" t="s">
        <v>1179</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7">
        <f>+VLOOKUP(CONCATENATE(Table1[[#This Row],[Tabela]],Table1[[#This Row],[Campo]]),'2. Status Detalhe Campos FY24'!A:J,9,FALSE)</f>
        <v>0</v>
      </c>
    </row>
    <row r="399" spans="2:24" ht="17.899999999999999"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1172</v>
      </c>
      <c r="L399" s="28" t="s">
        <v>1170</v>
      </c>
      <c r="M399" s="20" t="s">
        <v>1179</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7">
        <f>+VLOOKUP(CONCATENATE(Table1[[#This Row],[Tabela]],Table1[[#This Row],[Campo]]),'2. Status Detalhe Campos FY24'!A:J,9,FALSE)</f>
        <v>0</v>
      </c>
    </row>
    <row r="400" spans="2:24" ht="17.899999999999999"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1173</v>
      </c>
      <c r="L400" s="28" t="s">
        <v>1170</v>
      </c>
      <c r="M400" s="20" t="s">
        <v>1179</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7">
        <f>+VLOOKUP(CONCATENATE(Table1[[#This Row],[Tabela]],Table1[[#This Row],[Campo]]),'2. Status Detalhe Campos FY24'!A:J,9,FALSE)</f>
        <v>0</v>
      </c>
    </row>
    <row r="401" spans="2:24" ht="17.899999999999999"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1175</v>
      </c>
      <c r="L401" s="28" t="s">
        <v>1170</v>
      </c>
      <c r="M401" s="20" t="s">
        <v>1179</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7">
        <f>+VLOOKUP(CONCATENATE(Table1[[#This Row],[Tabela]],Table1[[#This Row],[Campo]]),'2. Status Detalhe Campos FY24'!A:J,9,FALSE)</f>
        <v>0</v>
      </c>
    </row>
    <row r="402" spans="2:24" ht="17.899999999999999"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1172</v>
      </c>
      <c r="L402" s="28" t="s">
        <v>1170</v>
      </c>
      <c r="M402" s="20" t="s">
        <v>1179</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7">
        <f>+VLOOKUP(CONCATENATE(Table1[[#This Row],[Tabela]],Table1[[#This Row],[Campo]]),'2. Status Detalhe Campos FY24'!A:J,9,FALSE)</f>
        <v>0</v>
      </c>
    </row>
    <row r="403" spans="2:24" ht="17.899999999999999"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1173</v>
      </c>
      <c r="L403" s="28" t="s">
        <v>1170</v>
      </c>
      <c r="M403" s="20" t="s">
        <v>1179</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7">
        <f>+VLOOKUP(CONCATENATE(Table1[[#This Row],[Tabela]],Table1[[#This Row],[Campo]]),'2. Status Detalhe Campos FY24'!A:J,9,FALSE)</f>
        <v>0</v>
      </c>
    </row>
    <row r="404" spans="2:24" ht="17.899999999999999"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1175</v>
      </c>
      <c r="L404" s="28" t="s">
        <v>1170</v>
      </c>
      <c r="M404" s="20" t="s">
        <v>1179</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7">
        <f>+VLOOKUP(CONCATENATE(Table1[[#This Row],[Tabela]],Table1[[#This Row],[Campo]]),'2. Status Detalhe Campos FY24'!A:J,9,FALSE)</f>
        <v>0</v>
      </c>
    </row>
    <row r="405" spans="2:24" ht="17.899999999999999"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1172</v>
      </c>
      <c r="L405" s="28" t="s">
        <v>1170</v>
      </c>
      <c r="M405" s="20" t="s">
        <v>1179</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7">
        <f>+VLOOKUP(CONCATENATE(Table1[[#This Row],[Tabela]],Table1[[#This Row],[Campo]]),'2. Status Detalhe Campos FY24'!A:J,9,FALSE)</f>
        <v>0</v>
      </c>
    </row>
    <row r="406" spans="2:24" ht="17.899999999999999"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1173</v>
      </c>
      <c r="L406" s="28" t="s">
        <v>1170</v>
      </c>
      <c r="M406" s="20" t="s">
        <v>1179</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7">
        <f>+VLOOKUP(CONCATENATE(Table1[[#This Row],[Tabela]],Table1[[#This Row],[Campo]]),'2. Status Detalhe Campos FY24'!A:J,9,FALSE)</f>
        <v>0</v>
      </c>
    </row>
    <row r="407" spans="2:24" ht="17.899999999999999"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1175</v>
      </c>
      <c r="L407" s="28" t="s">
        <v>1170</v>
      </c>
      <c r="M407" s="20" t="s">
        <v>1179</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7">
        <f>+VLOOKUP(CONCATENATE(Table1[[#This Row],[Tabela]],Table1[[#This Row],[Campo]]),'2. Status Detalhe Campos FY24'!A:J,9,FALSE)</f>
        <v>0</v>
      </c>
    </row>
    <row r="408" spans="2:24" ht="17.899999999999999"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1172</v>
      </c>
      <c r="L408" s="28" t="s">
        <v>1170</v>
      </c>
      <c r="M408" s="20" t="s">
        <v>1179</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7">
        <f>+VLOOKUP(CONCATENATE(Table1[[#This Row],[Tabela]],Table1[[#This Row],[Campo]]),'2. Status Detalhe Campos FY24'!A:J,9,FALSE)</f>
        <v>0</v>
      </c>
    </row>
    <row r="409" spans="2:24" ht="17.899999999999999"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1173</v>
      </c>
      <c r="L409" s="28" t="s">
        <v>1170</v>
      </c>
      <c r="M409" s="20" t="s">
        <v>1179</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7">
        <f>+VLOOKUP(CONCATENATE(Table1[[#This Row],[Tabela]],Table1[[#This Row],[Campo]]),'2. Status Detalhe Campos FY24'!A:J,9,FALSE)</f>
        <v>0</v>
      </c>
    </row>
    <row r="410" spans="2:24" ht="17.899999999999999"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1175</v>
      </c>
      <c r="L410" s="28" t="s">
        <v>1170</v>
      </c>
      <c r="M410" s="20" t="s">
        <v>1179</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7">
        <f>+VLOOKUP(CONCATENATE(Table1[[#This Row],[Tabela]],Table1[[#This Row],[Campo]]),'2. Status Detalhe Campos FY24'!A:J,9,FALSE)</f>
        <v>0</v>
      </c>
    </row>
    <row r="411" spans="2:24" ht="17.899999999999999"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1172</v>
      </c>
      <c r="L411" s="28" t="s">
        <v>1170</v>
      </c>
      <c r="M411" s="20" t="s">
        <v>1179</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7">
        <f>+VLOOKUP(CONCATENATE(Table1[[#This Row],[Tabela]],Table1[[#This Row],[Campo]]),'2. Status Detalhe Campos FY24'!A:J,9,FALSE)</f>
        <v>0</v>
      </c>
    </row>
    <row r="412" spans="2:24" ht="17.899999999999999"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1173</v>
      </c>
      <c r="L412" s="28" t="s">
        <v>1170</v>
      </c>
      <c r="M412" s="20" t="s">
        <v>1179</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7">
        <f>+VLOOKUP(CONCATENATE(Table1[[#This Row],[Tabela]],Table1[[#This Row],[Campo]]),'2. Status Detalhe Campos FY24'!A:J,9,FALSE)</f>
        <v>0</v>
      </c>
    </row>
    <row r="413" spans="2:24" ht="17.899999999999999"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1175</v>
      </c>
      <c r="L413" s="28" t="s">
        <v>1170</v>
      </c>
      <c r="M413" s="20" t="s">
        <v>1179</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7">
        <f>+VLOOKUP(CONCATENATE(Table1[[#This Row],[Tabela]],Table1[[#This Row],[Campo]]),'2. Status Detalhe Campos FY24'!A:J,9,FALSE)</f>
        <v>0</v>
      </c>
    </row>
    <row r="414" spans="2:24" ht="17.899999999999999" customHeight="1">
      <c r="B414" s="2" t="s">
        <v>26</v>
      </c>
      <c r="C414" s="2" t="s">
        <v>54</v>
      </c>
      <c r="D414" s="2" t="s">
        <v>124</v>
      </c>
      <c r="E414" s="2" t="s">
        <v>38</v>
      </c>
      <c r="F414" s="2" t="s">
        <v>123</v>
      </c>
      <c r="G414" s="2" t="s">
        <v>1964</v>
      </c>
      <c r="H414" s="56" t="str">
        <f>Table1[[#This Row],[Tabela]]&amp;Table1[[#This Row],[Campo]]</f>
        <v>PROPERTY_ENERGY_CERTIFICATECURRENT_ENERGY_RATING_PERCENTAGE</v>
      </c>
      <c r="I414" s="2" t="s">
        <v>612</v>
      </c>
      <c r="J414" s="42">
        <f>VLOOKUP(Table1[[#This Row],[Status]],Auxiliar!$B$16:$C$24,2,0)</f>
        <v>1</v>
      </c>
      <c r="K414" s="2" t="s">
        <v>1172</v>
      </c>
      <c r="L414" s="28" t="s">
        <v>1170</v>
      </c>
      <c r="M414" s="20" t="s">
        <v>1179</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7">
        <f>+VLOOKUP(CONCATENATE(Table1[[#This Row],[Tabela]],Table1[[#This Row],[Campo]]),'2. Status Detalhe Campos FY24'!A:J,9,FALSE)</f>
        <v>0</v>
      </c>
    </row>
    <row r="415" spans="2:24" ht="17.899999999999999" customHeight="1">
      <c r="B415" s="2" t="s">
        <v>26</v>
      </c>
      <c r="C415" s="2" t="s">
        <v>54</v>
      </c>
      <c r="D415" s="2" t="s">
        <v>124</v>
      </c>
      <c r="E415" s="2" t="s">
        <v>38</v>
      </c>
      <c r="F415" s="2" t="s">
        <v>123</v>
      </c>
      <c r="G415" s="2" t="s">
        <v>1964</v>
      </c>
      <c r="H415" s="56" t="str">
        <f>Table1[[#This Row],[Tabela]]&amp;Table1[[#This Row],[Campo]]</f>
        <v>PROPERTY_ENERGY_CERTIFICATECURRENT_ENERGY_RATING_PERCENTAGE</v>
      </c>
      <c r="I415" s="2" t="s">
        <v>612</v>
      </c>
      <c r="J415" s="42">
        <f>VLOOKUP(Table1[[#This Row],[Status]],Auxiliar!$B$16:$C$24,2,0)</f>
        <v>1</v>
      </c>
      <c r="K415" s="2" t="s">
        <v>1173</v>
      </c>
      <c r="L415" s="28" t="s">
        <v>1170</v>
      </c>
      <c r="M415" s="20" t="s">
        <v>1179</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7">
        <f>+VLOOKUP(CONCATENATE(Table1[[#This Row],[Tabela]],Table1[[#This Row],[Campo]]),'2. Status Detalhe Campos FY24'!A:J,9,FALSE)</f>
        <v>0</v>
      </c>
    </row>
    <row r="416" spans="2:24" ht="69.650000000000006" customHeight="1">
      <c r="B416" s="2" t="s">
        <v>26</v>
      </c>
      <c r="C416" s="2" t="s">
        <v>54</v>
      </c>
      <c r="D416" s="2" t="s">
        <v>124</v>
      </c>
      <c r="E416" s="2" t="s">
        <v>38</v>
      </c>
      <c r="F416" s="2" t="s">
        <v>123</v>
      </c>
      <c r="G416" s="2" t="s">
        <v>1964</v>
      </c>
      <c r="H416" s="56" t="str">
        <f>Table1[[#This Row],[Tabela]]&amp;Table1[[#This Row],[Campo]]</f>
        <v>PROPERTY_ENERGY_CERTIFICATECURRENT_ENERGY_RATING_PERCENTAGE</v>
      </c>
      <c r="I416" s="2" t="s">
        <v>612</v>
      </c>
      <c r="J416" s="42">
        <f>VLOOKUP(Table1[[#This Row],[Status]],Auxiliar!$B$16:$C$24,2,0)</f>
        <v>1</v>
      </c>
      <c r="K416" s="2" t="s">
        <v>1175</v>
      </c>
      <c r="L416" s="28" t="s">
        <v>1170</v>
      </c>
      <c r="M416" s="20" t="s">
        <v>1179</v>
      </c>
      <c r="N416" s="47">
        <v>45695</v>
      </c>
      <c r="O416" s="20">
        <f>INDEX(Auxiliar!$D$5:$F$13,MATCH(Table1[[#This Row],[Tipologia_Testes]],Auxiliar!$B$5:$B$13,0),MATCH(Table1[[#This Row],[Complexidade]],Auxiliar!$D$4:$F$4,0))</f>
        <v>0.1</v>
      </c>
      <c r="P416" s="2"/>
      <c r="Q416" s="2"/>
      <c r="R416" s="151"/>
      <c r="S416" s="151"/>
      <c r="T416" s="151"/>
      <c r="U416" s="151"/>
      <c r="V416" s="151"/>
      <c r="W416" s="2">
        <f>VLOOKUP(Table1[[#This Row],[Status]],Auxiliar!$B$16:$D$24,3,0)*Table1[[#This Row],[Estimação (horas)]]</f>
        <v>0.1</v>
      </c>
      <c r="X416" s="167">
        <f>+VLOOKUP(CONCATENATE(Table1[[#This Row],[Tabela]],Table1[[#This Row],[Campo]]),'2. Status Detalhe Campos FY24'!A:J,9,FALSE)</f>
        <v>0</v>
      </c>
    </row>
    <row r="417" spans="2:24" ht="17.899999999999999" customHeight="1">
      <c r="B417" s="2" t="s">
        <v>26</v>
      </c>
      <c r="C417" s="2" t="s">
        <v>54</v>
      </c>
      <c r="D417" s="2" t="s">
        <v>38</v>
      </c>
      <c r="E417" s="2" t="s">
        <v>38</v>
      </c>
      <c r="F417" s="2" t="s">
        <v>55</v>
      </c>
      <c r="G417" s="2" t="s">
        <v>38</v>
      </c>
      <c r="H417" s="56" t="str">
        <f>Table1[[#This Row],[Tabela]]&amp;Table1[[#This Row],[Campo]]</f>
        <v>PROCESSn.a.</v>
      </c>
      <c r="I417" s="2" t="s">
        <v>612</v>
      </c>
      <c r="J417" s="42">
        <f>VLOOKUP(Table1[[#This Row],[Status]],Auxiliar!$B$16:$C$24,2,0)</f>
        <v>1</v>
      </c>
      <c r="K417" s="2" t="s">
        <v>1169</v>
      </c>
      <c r="L417" s="28" t="s">
        <v>1170</v>
      </c>
      <c r="M417" s="20" t="s">
        <v>1171</v>
      </c>
      <c r="N417" s="47">
        <v>45512</v>
      </c>
      <c r="O417" s="20">
        <f>INDEX(Auxiliar!$D$5:$F$13,MATCH(Table1[[#This Row],[Tipologia_Testes]],Auxiliar!$B$5:$B$13,0),MATCH(Table1[[#This Row],[Complexidade]],Auxiliar!$D$4:$F$4,0))</f>
        <v>8</v>
      </c>
      <c r="P417" s="22" t="s">
        <v>1197</v>
      </c>
      <c r="Q417" s="2"/>
      <c r="R417" s="151">
        <v>45261</v>
      </c>
      <c r="S417" s="151"/>
      <c r="T417" s="151"/>
      <c r="U417" s="151"/>
      <c r="V417" s="151"/>
      <c r="W417" s="2">
        <f>VLOOKUP(Table1[[#This Row],[Status]],Auxiliar!$B$16:$D$24,3,0)*Table1[[#This Row],[Estimação (horas)]]</f>
        <v>8</v>
      </c>
      <c r="X417" s="167">
        <f>+VLOOKUP(CONCATENATE(Table1[[#This Row],[Tabela]],Table1[[#This Row],[Campo]]),'2. Status Detalhe Campos FY24'!A:J,9,FALSE)</f>
        <v>0</v>
      </c>
    </row>
    <row r="418" spans="2:24" ht="17.899999999999999" customHeight="1">
      <c r="B418" s="2" t="s">
        <v>26</v>
      </c>
      <c r="C418" s="2" t="s">
        <v>54</v>
      </c>
      <c r="D418" s="2" t="s">
        <v>38</v>
      </c>
      <c r="E418" s="2" t="s">
        <v>38</v>
      </c>
      <c r="F418" s="2" t="s">
        <v>55</v>
      </c>
      <c r="G418" s="2" t="s">
        <v>57</v>
      </c>
      <c r="H418" s="56" t="str">
        <f>Table1[[#This Row],[Tabela]]&amp;Table1[[#This Row],[Campo]]</f>
        <v>PROCESSPROCESS_BANK_ID</v>
      </c>
      <c r="I418" s="2" t="s">
        <v>612</v>
      </c>
      <c r="J418" s="42">
        <f>VLOOKUP(Table1[[#This Row],[Status]],Auxiliar!$B$16:$C$24,2,0)</f>
        <v>1</v>
      </c>
      <c r="K418" s="2" t="s">
        <v>1172</v>
      </c>
      <c r="L418" s="28" t="s">
        <v>1178</v>
      </c>
      <c r="M418" s="20" t="s">
        <v>1179</v>
      </c>
      <c r="N418" s="47">
        <v>45499</v>
      </c>
      <c r="O418" s="20">
        <f>INDEX(Auxiliar!$D$5:$F$13,MATCH(Table1[[#This Row],[Tipologia_Testes]],Auxiliar!$B$5:$B$13,0),MATCH(Table1[[#This Row],[Complexidade]],Auxiliar!$D$4:$F$4,0))</f>
        <v>2</v>
      </c>
      <c r="P418" s="2" t="s">
        <v>1192</v>
      </c>
      <c r="Q418" s="2" t="s">
        <v>1189</v>
      </c>
      <c r="R418" s="151">
        <v>45261</v>
      </c>
      <c r="S418" s="151">
        <v>45495</v>
      </c>
      <c r="T418" s="151"/>
      <c r="U418" s="151"/>
      <c r="V418" s="151"/>
      <c r="W418" s="2">
        <f>VLOOKUP(Table1[[#This Row],[Status]],Auxiliar!$B$16:$D$24,3,0)*Table1[[#This Row],[Estimação (horas)]]</f>
        <v>2</v>
      </c>
      <c r="X418" s="167">
        <f>+VLOOKUP(CONCATENATE(Table1[[#This Row],[Tabela]],Table1[[#This Row],[Campo]]),'2. Status Detalhe Campos FY24'!A:J,9,FALSE)</f>
        <v>0</v>
      </c>
    </row>
    <row r="419" spans="2:24" ht="17.899999999999999" customHeight="1">
      <c r="B419" s="2" t="s">
        <v>26</v>
      </c>
      <c r="C419" s="2" t="s">
        <v>54</v>
      </c>
      <c r="D419" s="2" t="s">
        <v>38</v>
      </c>
      <c r="E419" s="2" t="s">
        <v>38</v>
      </c>
      <c r="F419" s="2" t="s">
        <v>55</v>
      </c>
      <c r="G419" s="2" t="s">
        <v>57</v>
      </c>
      <c r="H419" s="56" t="str">
        <f>Table1[[#This Row],[Tabela]]&amp;Table1[[#This Row],[Campo]]</f>
        <v>PROCESSPROCESS_BANK_ID</v>
      </c>
      <c r="I419" s="2" t="s">
        <v>612</v>
      </c>
      <c r="J419" s="42">
        <f>VLOOKUP(Table1[[#This Row],[Status]],Auxiliar!$B$16:$C$24,2,0)</f>
        <v>1</v>
      </c>
      <c r="K419" s="2" t="s">
        <v>1173</v>
      </c>
      <c r="L419" s="28" t="s">
        <v>1178</v>
      </c>
      <c r="M419" s="20" t="s">
        <v>1179</v>
      </c>
      <c r="N419" s="47">
        <v>45499</v>
      </c>
      <c r="O419" s="20">
        <f>INDEX(Auxiliar!$D$5:$F$13,MATCH(Table1[[#This Row],[Tipologia_Testes]],Auxiliar!$B$5:$B$13,0),MATCH(Table1[[#This Row],[Complexidade]],Auxiliar!$D$4:$F$4,0))</f>
        <v>2</v>
      </c>
      <c r="P419" s="2" t="s">
        <v>1192</v>
      </c>
      <c r="Q419" s="2" t="s">
        <v>1189</v>
      </c>
      <c r="R419" s="151">
        <v>45261</v>
      </c>
      <c r="S419" s="151">
        <v>45495</v>
      </c>
      <c r="T419" s="151"/>
      <c r="U419" s="151"/>
      <c r="V419" s="151"/>
      <c r="W419" s="2">
        <f>VLOOKUP(Table1[[#This Row],[Status]],Auxiliar!$B$16:$D$24,3,0)*Table1[[#This Row],[Estimação (horas)]]</f>
        <v>2</v>
      </c>
      <c r="X419" s="167">
        <f>+VLOOKUP(CONCATENATE(Table1[[#This Row],[Tabela]],Table1[[#This Row],[Campo]]),'2. Status Detalhe Campos FY24'!A:J,9,FALSE)</f>
        <v>0</v>
      </c>
    </row>
    <row r="420" spans="2:24" ht="17.899999999999999"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1175</v>
      </c>
      <c r="L420" s="28" t="s">
        <v>1178</v>
      </c>
      <c r="M420" s="20" t="s">
        <v>1179</v>
      </c>
      <c r="N420" s="47">
        <v>45499</v>
      </c>
      <c r="O420" s="20">
        <f>INDEX(Auxiliar!$D$5:$F$13,MATCH(Table1[[#This Row],[Tipologia_Testes]],Auxiliar!$B$5:$B$13,0),MATCH(Table1[[#This Row],[Complexidade]],Auxiliar!$D$4:$F$4,0))</f>
        <v>0.1</v>
      </c>
      <c r="P420" s="2" t="s">
        <v>1192</v>
      </c>
      <c r="Q420" s="2" t="s">
        <v>1189</v>
      </c>
      <c r="R420" s="151">
        <v>45261</v>
      </c>
      <c r="S420" s="151">
        <v>45495</v>
      </c>
      <c r="T420" s="151"/>
      <c r="U420" s="151"/>
      <c r="V420" s="151"/>
      <c r="W420" s="2">
        <f>VLOOKUP(Table1[[#This Row],[Status]],Auxiliar!$B$16:$D$24,3,0)*Table1[[#This Row],[Estimação (horas)]]</f>
        <v>0.1</v>
      </c>
      <c r="X420" s="167">
        <f>+VLOOKUP(CONCATENATE(Table1[[#This Row],[Tabela]],Table1[[#This Row],[Campo]]),'2. Status Detalhe Campos FY24'!A:J,9,FALSE)</f>
        <v>0</v>
      </c>
    </row>
    <row r="421" spans="2:24" ht="17.899999999999999" customHeight="1">
      <c r="B421" s="2" t="s">
        <v>26</v>
      </c>
      <c r="C421" s="2" t="s">
        <v>54</v>
      </c>
      <c r="D421" s="2" t="s">
        <v>38</v>
      </c>
      <c r="E421" s="2" t="s">
        <v>38</v>
      </c>
      <c r="F421" s="2" t="s">
        <v>55</v>
      </c>
      <c r="G421" s="2" t="s">
        <v>58</v>
      </c>
      <c r="H421" s="56" t="str">
        <f>Table1[[#This Row],[Tabela]]&amp;Table1[[#This Row],[Campo]]</f>
        <v>PROCESSPROCESS_BRANCH_CODE</v>
      </c>
      <c r="I421" s="2" t="s">
        <v>612</v>
      </c>
      <c r="J421" s="42">
        <f>VLOOKUP(Table1[[#This Row],[Status]],Auxiliar!$B$16:$C$24,2,0)</f>
        <v>1</v>
      </c>
      <c r="K421" s="2" t="s">
        <v>1172</v>
      </c>
      <c r="L421" s="28" t="s">
        <v>1178</v>
      </c>
      <c r="M421" s="20" t="s">
        <v>1179</v>
      </c>
      <c r="N421" s="47">
        <v>45499</v>
      </c>
      <c r="O421" s="20">
        <f>INDEX(Auxiliar!$D$5:$F$13,MATCH(Table1[[#This Row],[Tipologia_Testes]],Auxiliar!$B$5:$B$13,0),MATCH(Table1[[#This Row],[Complexidade]],Auxiliar!$D$4:$F$4,0))</f>
        <v>2</v>
      </c>
      <c r="P421" s="2" t="s">
        <v>1192</v>
      </c>
      <c r="Q421" s="2" t="s">
        <v>1189</v>
      </c>
      <c r="R421" s="151">
        <v>45261</v>
      </c>
      <c r="S421" s="151">
        <v>45495</v>
      </c>
      <c r="T421" s="151"/>
      <c r="U421" s="151"/>
      <c r="V421" s="151"/>
      <c r="W421" s="2">
        <f>VLOOKUP(Table1[[#This Row],[Status]],Auxiliar!$B$16:$D$24,3,0)*Table1[[#This Row],[Estimação (horas)]]</f>
        <v>2</v>
      </c>
      <c r="X421" s="167">
        <f>+VLOOKUP(CONCATENATE(Table1[[#This Row],[Tabela]],Table1[[#This Row],[Campo]]),'2. Status Detalhe Campos FY24'!A:J,9,FALSE)</f>
        <v>0</v>
      </c>
    </row>
    <row r="422" spans="2:24" ht="17.899999999999999" customHeight="1">
      <c r="B422" s="2" t="s">
        <v>26</v>
      </c>
      <c r="C422" s="2" t="s">
        <v>54</v>
      </c>
      <c r="D422" s="2" t="s">
        <v>38</v>
      </c>
      <c r="E422" s="2" t="s">
        <v>38</v>
      </c>
      <c r="F422" s="2" t="s">
        <v>55</v>
      </c>
      <c r="G422" s="2" t="s">
        <v>58</v>
      </c>
      <c r="H422" s="56" t="str">
        <f>Table1[[#This Row],[Tabela]]&amp;Table1[[#This Row],[Campo]]</f>
        <v>PROCESSPROCESS_BRANCH_CODE</v>
      </c>
      <c r="I422" s="2" t="s">
        <v>612</v>
      </c>
      <c r="J422" s="42">
        <f>VLOOKUP(Table1[[#This Row],[Status]],Auxiliar!$B$16:$C$24,2,0)</f>
        <v>1</v>
      </c>
      <c r="K422" s="2" t="s">
        <v>1173</v>
      </c>
      <c r="L422" s="28" t="s">
        <v>1178</v>
      </c>
      <c r="M422" s="20" t="s">
        <v>1179</v>
      </c>
      <c r="N422" s="47">
        <v>45499</v>
      </c>
      <c r="O422" s="20">
        <f>INDEX(Auxiliar!$D$5:$F$13,MATCH(Table1[[#This Row],[Tipologia_Testes]],Auxiliar!$B$5:$B$13,0),MATCH(Table1[[#This Row],[Complexidade]],Auxiliar!$D$4:$F$4,0))</f>
        <v>2</v>
      </c>
      <c r="P422" s="2" t="s">
        <v>1192</v>
      </c>
      <c r="Q422" s="2" t="s">
        <v>1189</v>
      </c>
      <c r="R422" s="151">
        <v>45261</v>
      </c>
      <c r="S422" s="151">
        <v>45495</v>
      </c>
      <c r="T422" s="151"/>
      <c r="U422" s="151"/>
      <c r="V422" s="151"/>
      <c r="W422" s="2">
        <f>VLOOKUP(Table1[[#This Row],[Status]],Auxiliar!$B$16:$D$24,3,0)*Table1[[#This Row],[Estimação (horas)]]</f>
        <v>2</v>
      </c>
      <c r="X422" s="167">
        <f>+VLOOKUP(CONCATENATE(Table1[[#This Row],[Tabela]],Table1[[#This Row],[Campo]]),'2. Status Detalhe Campos FY24'!A:J,9,FALSE)</f>
        <v>0</v>
      </c>
    </row>
    <row r="423" spans="2:24" ht="17.899999999999999"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1175</v>
      </c>
      <c r="L423" s="28" t="s">
        <v>1178</v>
      </c>
      <c r="M423" s="20" t="s">
        <v>1179</v>
      </c>
      <c r="N423" s="47">
        <v>45499</v>
      </c>
      <c r="O423" s="20">
        <f>INDEX(Auxiliar!$D$5:$F$13,MATCH(Table1[[#This Row],[Tipologia_Testes]],Auxiliar!$B$5:$B$13,0),MATCH(Table1[[#This Row],[Complexidade]],Auxiliar!$D$4:$F$4,0))</f>
        <v>0.1</v>
      </c>
      <c r="P423" s="2" t="s">
        <v>1192</v>
      </c>
      <c r="Q423" s="2" t="s">
        <v>1189</v>
      </c>
      <c r="R423" s="151">
        <v>45261</v>
      </c>
      <c r="S423" s="151">
        <v>45495</v>
      </c>
      <c r="T423" s="151"/>
      <c r="U423" s="151"/>
      <c r="V423" s="151"/>
      <c r="W423" s="2">
        <f>VLOOKUP(Table1[[#This Row],[Status]],Auxiliar!$B$16:$D$24,3,0)*Table1[[#This Row],[Estimação (horas)]]</f>
        <v>0.1</v>
      </c>
      <c r="X423" s="167">
        <f>+VLOOKUP(CONCATENATE(Table1[[#This Row],[Tabela]],Table1[[#This Row],[Campo]]),'2. Status Detalhe Campos FY24'!A:J,9,FALSE)</f>
        <v>0</v>
      </c>
    </row>
    <row r="424" spans="2:24" ht="17.899999999999999" customHeight="1">
      <c r="B424" s="2" t="s">
        <v>26</v>
      </c>
      <c r="C424" s="2" t="s">
        <v>54</v>
      </c>
      <c r="D424" s="2" t="s">
        <v>38</v>
      </c>
      <c r="E424" s="2" t="s">
        <v>38</v>
      </c>
      <c r="F424" s="2" t="s">
        <v>55</v>
      </c>
      <c r="G424" s="2" t="s">
        <v>59</v>
      </c>
      <c r="H424" s="56" t="str">
        <f>Table1[[#This Row],[Tabela]]&amp;Table1[[#This Row],[Campo]]</f>
        <v>PROCESSPROCESS_ACCOUNT_ID</v>
      </c>
      <c r="I424" s="2" t="s">
        <v>612</v>
      </c>
      <c r="J424" s="42">
        <f>VLOOKUP(Table1[[#This Row],[Status]],Auxiliar!$B$16:$C$24,2,0)</f>
        <v>1</v>
      </c>
      <c r="K424" s="2" t="s">
        <v>1172</v>
      </c>
      <c r="L424" s="28" t="s">
        <v>1178</v>
      </c>
      <c r="M424" s="20" t="s">
        <v>1179</v>
      </c>
      <c r="N424" s="47">
        <v>45499</v>
      </c>
      <c r="O424" s="20">
        <f>INDEX(Auxiliar!$D$5:$F$13,MATCH(Table1[[#This Row],[Tipologia_Testes]],Auxiliar!$B$5:$B$13,0),MATCH(Table1[[#This Row],[Complexidade]],Auxiliar!$D$4:$F$4,0))</f>
        <v>2</v>
      </c>
      <c r="P424" s="2" t="s">
        <v>1192</v>
      </c>
      <c r="Q424" s="2" t="s">
        <v>1189</v>
      </c>
      <c r="R424" s="151">
        <v>45261</v>
      </c>
      <c r="S424" s="151">
        <v>45495</v>
      </c>
      <c r="T424" s="151"/>
      <c r="U424" s="151"/>
      <c r="V424" s="151"/>
      <c r="W424" s="2">
        <f>VLOOKUP(Table1[[#This Row],[Status]],Auxiliar!$B$16:$D$24,3,0)*Table1[[#This Row],[Estimação (horas)]]</f>
        <v>2</v>
      </c>
      <c r="X424" s="167">
        <f>+VLOOKUP(CONCATENATE(Table1[[#This Row],[Tabela]],Table1[[#This Row],[Campo]]),'2. Status Detalhe Campos FY24'!A:J,9,FALSE)</f>
        <v>0</v>
      </c>
    </row>
    <row r="425" spans="2:24" ht="17.899999999999999" customHeight="1">
      <c r="B425" s="2" t="s">
        <v>26</v>
      </c>
      <c r="C425" s="2" t="s">
        <v>54</v>
      </c>
      <c r="D425" s="2" t="s">
        <v>38</v>
      </c>
      <c r="E425" s="2" t="s">
        <v>38</v>
      </c>
      <c r="F425" s="2" t="s">
        <v>55</v>
      </c>
      <c r="G425" s="2" t="s">
        <v>59</v>
      </c>
      <c r="H425" s="56" t="str">
        <f>Table1[[#This Row],[Tabela]]&amp;Table1[[#This Row],[Campo]]</f>
        <v>PROCESSPROCESS_ACCOUNT_ID</v>
      </c>
      <c r="I425" s="2" t="s">
        <v>612</v>
      </c>
      <c r="J425" s="42">
        <f>VLOOKUP(Table1[[#This Row],[Status]],Auxiliar!$B$16:$C$24,2,0)</f>
        <v>1</v>
      </c>
      <c r="K425" s="2" t="s">
        <v>1173</v>
      </c>
      <c r="L425" s="28" t="s">
        <v>1178</v>
      </c>
      <c r="M425" s="20" t="s">
        <v>1179</v>
      </c>
      <c r="N425" s="47">
        <v>45499</v>
      </c>
      <c r="O425" s="20">
        <f>INDEX(Auxiliar!$D$5:$F$13,MATCH(Table1[[#This Row],[Tipologia_Testes]],Auxiliar!$B$5:$B$13,0),MATCH(Table1[[#This Row],[Complexidade]],Auxiliar!$D$4:$F$4,0))</f>
        <v>2</v>
      </c>
      <c r="P425" s="2" t="s">
        <v>1192</v>
      </c>
      <c r="Q425" s="2" t="s">
        <v>1189</v>
      </c>
      <c r="R425" s="151">
        <v>45261</v>
      </c>
      <c r="S425" s="151">
        <v>45495</v>
      </c>
      <c r="T425" s="151"/>
      <c r="U425" s="151"/>
      <c r="V425" s="151"/>
      <c r="W425" s="2">
        <f>VLOOKUP(Table1[[#This Row],[Status]],Auxiliar!$B$16:$D$24,3,0)*Table1[[#This Row],[Estimação (horas)]]</f>
        <v>2</v>
      </c>
      <c r="X425" s="167">
        <f>+VLOOKUP(CONCATENATE(Table1[[#This Row],[Tabela]],Table1[[#This Row],[Campo]]),'2. Status Detalhe Campos FY24'!A:J,9,FALSE)</f>
        <v>0</v>
      </c>
    </row>
    <row r="426" spans="2:24" ht="17.899999999999999"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1175</v>
      </c>
      <c r="L426" s="28" t="s">
        <v>1178</v>
      </c>
      <c r="M426" s="20" t="s">
        <v>1179</v>
      </c>
      <c r="N426" s="47">
        <v>45499</v>
      </c>
      <c r="O426" s="20">
        <f>INDEX(Auxiliar!$D$5:$F$13,MATCH(Table1[[#This Row],[Tipologia_Testes]],Auxiliar!$B$5:$B$13,0),MATCH(Table1[[#This Row],[Complexidade]],Auxiliar!$D$4:$F$4,0))</f>
        <v>0.1</v>
      </c>
      <c r="P426" s="2" t="s">
        <v>1192</v>
      </c>
      <c r="Q426" s="2" t="s">
        <v>1189</v>
      </c>
      <c r="R426" s="151">
        <v>45261</v>
      </c>
      <c r="S426" s="151">
        <v>45495</v>
      </c>
      <c r="T426" s="151"/>
      <c r="U426" s="151"/>
      <c r="V426" s="151"/>
      <c r="W426" s="2">
        <f>VLOOKUP(Table1[[#This Row],[Status]],Auxiliar!$B$16:$D$24,3,0)*Table1[[#This Row],[Estimação (horas)]]</f>
        <v>0.1</v>
      </c>
      <c r="X426" s="167">
        <f>+VLOOKUP(CONCATENATE(Table1[[#This Row],[Tabela]],Table1[[#This Row],[Campo]]),'2. Status Detalhe Campos FY24'!A:J,9,FALSE)</f>
        <v>0</v>
      </c>
    </row>
    <row r="427" spans="2:24" ht="17.899999999999999" customHeight="1">
      <c r="B427" s="2" t="s">
        <v>26</v>
      </c>
      <c r="C427" s="2" t="s">
        <v>54</v>
      </c>
      <c r="D427" s="2" t="s">
        <v>38</v>
      </c>
      <c r="E427" s="2" t="s">
        <v>38</v>
      </c>
      <c r="F427" s="2" t="s">
        <v>55</v>
      </c>
      <c r="G427" s="2" t="s">
        <v>60</v>
      </c>
      <c r="H427" s="56" t="str">
        <f>Table1[[#This Row],[Tabela]]&amp;Table1[[#This Row],[Campo]]</f>
        <v>PROCESScod_estd_prcs</v>
      </c>
      <c r="I427" s="2" t="s">
        <v>611</v>
      </c>
      <c r="J427" s="42">
        <f>VLOOKUP(Table1[[#This Row],[Status]],Auxiliar!$B$16:$C$24,2,0)</f>
        <v>0</v>
      </c>
      <c r="K427" s="2" t="s">
        <v>1172</v>
      </c>
      <c r="L427" s="28" t="s">
        <v>1190</v>
      </c>
      <c r="M427" s="20" t="s">
        <v>1179</v>
      </c>
      <c r="N427" s="47">
        <v>45485</v>
      </c>
      <c r="O427" s="20">
        <f>INDEX(Auxiliar!$D$5:$F$13,MATCH(Table1[[#This Row],[Tipologia_Testes]],Auxiliar!$B$5:$B$13,0),MATCH(Table1[[#This Row],[Complexidade]],Auxiliar!$D$4:$F$4,0))</f>
        <v>2</v>
      </c>
      <c r="P427" s="2" t="s">
        <v>1198</v>
      </c>
      <c r="Q427" s="2"/>
      <c r="R427" s="151">
        <v>45425</v>
      </c>
      <c r="S427" s="151"/>
      <c r="T427" s="151"/>
      <c r="U427" s="151"/>
      <c r="V427" s="151"/>
      <c r="W427" s="2">
        <f>VLOOKUP(Table1[[#This Row],[Status]],Auxiliar!$B$16:$D$24,3,0)*Table1[[#This Row],[Estimação (horas)]]</f>
        <v>0</v>
      </c>
      <c r="X427" s="167">
        <f>+VLOOKUP(CONCATENATE(Table1[[#This Row],[Tabela]],Table1[[#This Row],[Campo]]),'2. Status Detalhe Campos FY24'!A:J,9,FALSE)</f>
        <v>0</v>
      </c>
    </row>
    <row r="428" spans="2:24" ht="17.899999999999999" customHeight="1">
      <c r="B428" s="2" t="s">
        <v>26</v>
      </c>
      <c r="C428" s="2" t="s">
        <v>54</v>
      </c>
      <c r="D428" s="2" t="s">
        <v>38</v>
      </c>
      <c r="E428" s="2" t="s">
        <v>38</v>
      </c>
      <c r="F428" s="2" t="s">
        <v>55</v>
      </c>
      <c r="G428" s="2" t="s">
        <v>61</v>
      </c>
      <c r="H428" s="56" t="str">
        <f>Table1[[#This Row],[Tabela]]&amp;Table1[[#This Row],[Campo]]</f>
        <v>PROCESSGUARANTEE_CODE</v>
      </c>
      <c r="I428" s="2" t="s">
        <v>612</v>
      </c>
      <c r="J428" s="42">
        <f>VLOOKUP(Table1[[#This Row],[Status]],Auxiliar!$B$16:$C$24,2,0)</f>
        <v>1</v>
      </c>
      <c r="K428" s="2" t="s">
        <v>1172</v>
      </c>
      <c r="L428" s="28" t="s">
        <v>1178</v>
      </c>
      <c r="M428" s="20" t="s">
        <v>1179</v>
      </c>
      <c r="N428" s="47">
        <v>45512</v>
      </c>
      <c r="O428" s="20">
        <f>INDEX(Auxiliar!$D$5:$F$13,MATCH(Table1[[#This Row],[Tipologia_Testes]],Auxiliar!$B$5:$B$13,0),MATCH(Table1[[#This Row],[Complexidade]],Auxiliar!$D$4:$F$4,0))</f>
        <v>2</v>
      </c>
      <c r="P428" s="2"/>
      <c r="Q428" s="2"/>
      <c r="R428" s="151">
        <v>45261</v>
      </c>
      <c r="S428" s="151"/>
      <c r="T428" s="151"/>
      <c r="U428" s="151"/>
      <c r="V428" s="151"/>
      <c r="W428" s="2">
        <f>VLOOKUP(Table1[[#This Row],[Status]],Auxiliar!$B$16:$D$24,3,0)*Table1[[#This Row],[Estimação (horas)]]</f>
        <v>2</v>
      </c>
      <c r="X428" s="167">
        <f>+VLOOKUP(CONCATENATE(Table1[[#This Row],[Tabela]],Table1[[#This Row],[Campo]]),'2. Status Detalhe Campos FY24'!A:J,9,FALSE)</f>
        <v>0</v>
      </c>
    </row>
    <row r="429" spans="2:24" ht="17.899999999999999" customHeight="1">
      <c r="B429" s="2" t="s">
        <v>26</v>
      </c>
      <c r="C429" s="2" t="s">
        <v>54</v>
      </c>
      <c r="D429" s="2" t="s">
        <v>38</v>
      </c>
      <c r="E429" s="2" t="s">
        <v>38</v>
      </c>
      <c r="F429" s="2" t="s">
        <v>55</v>
      </c>
      <c r="G429" s="2" t="s">
        <v>61</v>
      </c>
      <c r="H429" s="56" t="str">
        <f>Table1[[#This Row],[Tabela]]&amp;Table1[[#This Row],[Campo]]</f>
        <v>PROCESSGUARANTEE_CODE</v>
      </c>
      <c r="I429" s="2" t="s">
        <v>612</v>
      </c>
      <c r="J429" s="42">
        <f>VLOOKUP(Table1[[#This Row],[Status]],Auxiliar!$B$16:$C$24,2,0)</f>
        <v>1</v>
      </c>
      <c r="K429" s="2" t="s">
        <v>1173</v>
      </c>
      <c r="L429" s="28" t="s">
        <v>1178</v>
      </c>
      <c r="M429" s="20" t="s">
        <v>1179</v>
      </c>
      <c r="N429" s="47">
        <v>45512</v>
      </c>
      <c r="O429" s="20">
        <f>INDEX(Auxiliar!$D$5:$F$13,MATCH(Table1[[#This Row],[Tipologia_Testes]],Auxiliar!$B$5:$B$13,0),MATCH(Table1[[#This Row],[Complexidade]],Auxiliar!$D$4:$F$4,0))</f>
        <v>2</v>
      </c>
      <c r="P429" s="2"/>
      <c r="Q429" s="2"/>
      <c r="R429" s="151">
        <v>45261</v>
      </c>
      <c r="S429" s="151"/>
      <c r="T429" s="151"/>
      <c r="U429" s="151"/>
      <c r="V429" s="151"/>
      <c r="W429" s="2">
        <f>VLOOKUP(Table1[[#This Row],[Status]],Auxiliar!$B$16:$D$24,3,0)*Table1[[#This Row],[Estimação (horas)]]</f>
        <v>2</v>
      </c>
      <c r="X429" s="167">
        <f>+VLOOKUP(CONCATENATE(Table1[[#This Row],[Tabela]],Table1[[#This Row],[Campo]]),'2. Status Detalhe Campos FY24'!A:J,9,FALSE)</f>
        <v>0</v>
      </c>
    </row>
    <row r="430" spans="2:24" ht="17.899999999999999"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1175</v>
      </c>
      <c r="L430" s="28" t="s">
        <v>1178</v>
      </c>
      <c r="M430" s="20" t="s">
        <v>1179</v>
      </c>
      <c r="N430" s="47">
        <v>45512</v>
      </c>
      <c r="O430" s="20">
        <f>INDEX(Auxiliar!$D$5:$F$13,MATCH(Table1[[#This Row],[Tipologia_Testes]],Auxiliar!$B$5:$B$13,0),MATCH(Table1[[#This Row],[Complexidade]],Auxiliar!$D$4:$F$4,0))</f>
        <v>0.1</v>
      </c>
      <c r="P430" s="2"/>
      <c r="Q430" s="2"/>
      <c r="R430" s="151">
        <v>45261</v>
      </c>
      <c r="S430" s="151"/>
      <c r="T430" s="151"/>
      <c r="U430" s="151"/>
      <c r="V430" s="151"/>
      <c r="W430" s="2">
        <f>VLOOKUP(Table1[[#This Row],[Status]],Auxiliar!$B$16:$D$24,3,0)*Table1[[#This Row],[Estimação (horas)]]</f>
        <v>0.1</v>
      </c>
      <c r="X430" s="167">
        <f>+VLOOKUP(CONCATENATE(Table1[[#This Row],[Tabela]],Table1[[#This Row],[Campo]]),'2. Status Detalhe Campos FY24'!A:J,9,FALSE)</f>
        <v>0</v>
      </c>
    </row>
    <row r="431" spans="2:24" ht="17.899999999999999" customHeight="1">
      <c r="B431" s="2" t="s">
        <v>26</v>
      </c>
      <c r="C431" s="2" t="s">
        <v>54</v>
      </c>
      <c r="D431" s="2" t="s">
        <v>38</v>
      </c>
      <c r="E431" s="2" t="s">
        <v>38</v>
      </c>
      <c r="F431" s="2" t="s">
        <v>55</v>
      </c>
      <c r="G431" s="2" t="s">
        <v>62</v>
      </c>
      <c r="H431" s="56" t="str">
        <f>Table1[[#This Row],[Tabela]]&amp;Table1[[#This Row],[Campo]]</f>
        <v>PROCESSCURRENCY_CODE</v>
      </c>
      <c r="I431" s="2" t="s">
        <v>612</v>
      </c>
      <c r="J431" s="42">
        <f>VLOOKUP(Table1[[#This Row],[Status]],Auxiliar!$B$16:$C$24,2,0)</f>
        <v>1</v>
      </c>
      <c r="K431" s="2" t="s">
        <v>1172</v>
      </c>
      <c r="L431" s="28" t="s">
        <v>1178</v>
      </c>
      <c r="M431" s="20" t="s">
        <v>1179</v>
      </c>
      <c r="N431" s="47">
        <v>45512</v>
      </c>
      <c r="O431" s="20">
        <f>INDEX(Auxiliar!$D$5:$F$13,MATCH(Table1[[#This Row],[Tipologia_Testes]],Auxiliar!$B$5:$B$13,0),MATCH(Table1[[#This Row],[Complexidade]],Auxiliar!$D$4:$F$4,0))</f>
        <v>2</v>
      </c>
      <c r="P431" s="2"/>
      <c r="Q431" s="2"/>
      <c r="R431" s="151">
        <v>45512</v>
      </c>
      <c r="S431" s="151"/>
      <c r="T431" s="151">
        <v>45512</v>
      </c>
      <c r="U431" s="151">
        <v>45526</v>
      </c>
      <c r="V431" s="151"/>
      <c r="W431" s="2">
        <f>VLOOKUP(Table1[[#This Row],[Status]],Auxiliar!$B$16:$D$24,3,0)*Table1[[#This Row],[Estimação (horas)]]</f>
        <v>2</v>
      </c>
      <c r="X431" s="167">
        <f>+VLOOKUP(CONCATENATE(Table1[[#This Row],[Tabela]],Table1[[#This Row],[Campo]]),'2. Status Detalhe Campos FY24'!A:J,9,FALSE)</f>
        <v>0</v>
      </c>
    </row>
    <row r="432" spans="2:24" ht="17.899999999999999" customHeight="1">
      <c r="B432" s="2" t="s">
        <v>26</v>
      </c>
      <c r="C432" s="2" t="s">
        <v>54</v>
      </c>
      <c r="D432" s="2" t="s">
        <v>38</v>
      </c>
      <c r="E432" s="2" t="s">
        <v>38</v>
      </c>
      <c r="F432" s="2" t="s">
        <v>55</v>
      </c>
      <c r="G432" s="2" t="s">
        <v>62</v>
      </c>
      <c r="H432" s="56" t="str">
        <f>Table1[[#This Row],[Tabela]]&amp;Table1[[#This Row],[Campo]]</f>
        <v>PROCESSCURRENCY_CODE</v>
      </c>
      <c r="I432" s="2" t="s">
        <v>612</v>
      </c>
      <c r="J432" s="42">
        <f>VLOOKUP(Table1[[#This Row],[Status]],Auxiliar!$B$16:$C$24,2,0)</f>
        <v>1</v>
      </c>
      <c r="K432" s="2" t="s">
        <v>1173</v>
      </c>
      <c r="L432" s="28" t="s">
        <v>1178</v>
      </c>
      <c r="M432" s="20" t="s">
        <v>1179</v>
      </c>
      <c r="N432" s="47">
        <v>45512</v>
      </c>
      <c r="O432" s="20">
        <f>INDEX(Auxiliar!$D$5:$F$13,MATCH(Table1[[#This Row],[Tipologia_Testes]],Auxiliar!$B$5:$B$13,0),MATCH(Table1[[#This Row],[Complexidade]],Auxiliar!$D$4:$F$4,0))</f>
        <v>2</v>
      </c>
      <c r="P432" s="2"/>
      <c r="Q432" s="2"/>
      <c r="R432" s="151">
        <v>45512</v>
      </c>
      <c r="S432" s="151"/>
      <c r="T432" s="151"/>
      <c r="U432" s="151"/>
      <c r="V432" s="151"/>
      <c r="W432" s="2">
        <f>VLOOKUP(Table1[[#This Row],[Status]],Auxiliar!$B$16:$D$24,3,0)*Table1[[#This Row],[Estimação (horas)]]</f>
        <v>2</v>
      </c>
      <c r="X432" s="167">
        <f>+VLOOKUP(CONCATENATE(Table1[[#This Row],[Tabela]],Table1[[#This Row],[Campo]]),'2. Status Detalhe Campos FY24'!A:J,9,FALSE)</f>
        <v>0</v>
      </c>
    </row>
    <row r="433" spans="2:24" ht="17.899999999999999"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1175</v>
      </c>
      <c r="L433" s="28" t="s">
        <v>1178</v>
      </c>
      <c r="M433" s="20" t="s">
        <v>1179</v>
      </c>
      <c r="N433" s="47">
        <v>45512</v>
      </c>
      <c r="O433" s="20">
        <f>INDEX(Auxiliar!$D$5:$F$13,MATCH(Table1[[#This Row],[Tipologia_Testes]],Auxiliar!$B$5:$B$13,0),MATCH(Table1[[#This Row],[Complexidade]],Auxiliar!$D$4:$F$4,0))</f>
        <v>0.1</v>
      </c>
      <c r="P433" s="2"/>
      <c r="Q433" s="2"/>
      <c r="R433" s="151">
        <v>45512</v>
      </c>
      <c r="S433" s="151"/>
      <c r="T433" s="151"/>
      <c r="U433" s="151"/>
      <c r="V433" s="151"/>
      <c r="W433" s="2">
        <f>VLOOKUP(Table1[[#This Row],[Status]],Auxiliar!$B$16:$D$24,3,0)*Table1[[#This Row],[Estimação (horas)]]</f>
        <v>0.1</v>
      </c>
      <c r="X433" s="167">
        <f>+VLOOKUP(CONCATENATE(Table1[[#This Row],[Tabela]],Table1[[#This Row],[Campo]]),'2. Status Detalhe Campos FY24'!A:J,9,FALSE)</f>
        <v>0</v>
      </c>
    </row>
    <row r="434" spans="2:24" ht="17.899999999999999" customHeight="1">
      <c r="B434" s="2" t="s">
        <v>26</v>
      </c>
      <c r="C434" s="2" t="s">
        <v>54</v>
      </c>
      <c r="D434" s="2" t="s">
        <v>38</v>
      </c>
      <c r="E434" s="2" t="s">
        <v>38</v>
      </c>
      <c r="F434" s="2" t="s">
        <v>55</v>
      </c>
      <c r="G434" s="2" t="s">
        <v>63</v>
      </c>
      <c r="H434" s="56" t="str">
        <f>Table1[[#This Row],[Tabela]]&amp;Table1[[#This Row],[Campo]]</f>
        <v>PROCESSPROCESS_CAMPAIGN_CODE</v>
      </c>
      <c r="I434" s="2" t="s">
        <v>612</v>
      </c>
      <c r="J434" s="42">
        <f>VLOOKUP(Table1[[#This Row],[Status]],Auxiliar!$B$16:$C$24,2,0)</f>
        <v>1</v>
      </c>
      <c r="K434" s="2" t="s">
        <v>1172</v>
      </c>
      <c r="L434" s="28" t="s">
        <v>1178</v>
      </c>
      <c r="M434" s="20" t="s">
        <v>1179</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167">
        <f>+VLOOKUP(CONCATENATE(Table1[[#This Row],[Tabela]],Table1[[#This Row],[Campo]]),'2. Status Detalhe Campos FY24'!A:J,9,FALSE)</f>
        <v>0</v>
      </c>
    </row>
    <row r="435" spans="2:24" ht="17.899999999999999" customHeight="1">
      <c r="B435" s="2" t="s">
        <v>26</v>
      </c>
      <c r="C435" s="2" t="s">
        <v>54</v>
      </c>
      <c r="D435" s="2" t="s">
        <v>38</v>
      </c>
      <c r="E435" s="2" t="s">
        <v>38</v>
      </c>
      <c r="F435" s="2" t="s">
        <v>55</v>
      </c>
      <c r="G435" s="2" t="s">
        <v>63</v>
      </c>
      <c r="H435" s="56" t="str">
        <f>Table1[[#This Row],[Tabela]]&amp;Table1[[#This Row],[Campo]]</f>
        <v>PROCESSPROCESS_CAMPAIGN_CODE</v>
      </c>
      <c r="I435" s="2" t="s">
        <v>612</v>
      </c>
      <c r="J435" s="42">
        <f>VLOOKUP(Table1[[#This Row],[Status]],Auxiliar!$B$16:$C$24,2,0)</f>
        <v>1</v>
      </c>
      <c r="K435" s="2" t="s">
        <v>1173</v>
      </c>
      <c r="L435" s="28" t="s">
        <v>1178</v>
      </c>
      <c r="M435" s="20" t="s">
        <v>1179</v>
      </c>
      <c r="N435" s="47">
        <v>45512</v>
      </c>
      <c r="O435" s="20">
        <f>INDEX(Auxiliar!$D$5:$F$13,MATCH(Table1[[#This Row],[Tipologia_Testes]],Auxiliar!$B$5:$B$13,0),MATCH(Table1[[#This Row],[Complexidade]],Auxiliar!$D$4:$F$4,0))</f>
        <v>2</v>
      </c>
      <c r="P435" s="2"/>
      <c r="Q435" s="2"/>
      <c r="R435" s="151">
        <v>45261</v>
      </c>
      <c r="S435" s="151"/>
      <c r="T435" s="151"/>
      <c r="U435" s="151"/>
      <c r="V435" s="151"/>
      <c r="W435" s="2">
        <f>VLOOKUP(Table1[[#This Row],[Status]],Auxiliar!$B$16:$D$24,3,0)*Table1[[#This Row],[Estimação (horas)]]</f>
        <v>2</v>
      </c>
      <c r="X435" s="167">
        <f>+VLOOKUP(CONCATENATE(Table1[[#This Row],[Tabela]],Table1[[#This Row],[Campo]]),'2. Status Detalhe Campos FY24'!A:J,9,FALSE)</f>
        <v>0</v>
      </c>
    </row>
    <row r="436" spans="2:24" ht="17.899999999999999"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1175</v>
      </c>
      <c r="L436" s="28" t="s">
        <v>1178</v>
      </c>
      <c r="M436" s="20" t="s">
        <v>1179</v>
      </c>
      <c r="N436" s="47">
        <v>45512</v>
      </c>
      <c r="O436" s="20">
        <f>INDEX(Auxiliar!$D$5:$F$13,MATCH(Table1[[#This Row],[Tipologia_Testes]],Auxiliar!$B$5:$B$13,0),MATCH(Table1[[#This Row],[Complexidade]],Auxiliar!$D$4:$F$4,0))</f>
        <v>0.1</v>
      </c>
      <c r="P436" s="2"/>
      <c r="Q436" s="2"/>
      <c r="R436" s="151">
        <v>45261</v>
      </c>
      <c r="S436" s="151"/>
      <c r="T436" s="151"/>
      <c r="U436" s="151"/>
      <c r="V436" s="151"/>
      <c r="W436" s="2">
        <f>VLOOKUP(Table1[[#This Row],[Status]],Auxiliar!$B$16:$D$24,3,0)*Table1[[#This Row],[Estimação (horas)]]</f>
        <v>0.1</v>
      </c>
      <c r="X436" s="167">
        <f>+VLOOKUP(CONCATENATE(Table1[[#This Row],[Tabela]],Table1[[#This Row],[Campo]]),'2. Status Detalhe Campos FY24'!A:J,9,FALSE)</f>
        <v>0</v>
      </c>
    </row>
    <row r="437" spans="2:24" ht="17.899999999999999" customHeight="1">
      <c r="B437" s="2" t="s">
        <v>26</v>
      </c>
      <c r="C437" s="2" t="s">
        <v>54</v>
      </c>
      <c r="D437" s="2" t="s">
        <v>38</v>
      </c>
      <c r="E437" s="2" t="s">
        <v>38</v>
      </c>
      <c r="F437" s="2" t="s">
        <v>55</v>
      </c>
      <c r="G437" s="2" t="s">
        <v>64</v>
      </c>
      <c r="H437" s="56" t="str">
        <f>Table1[[#This Row],[Tabela]]&amp;Table1[[#This Row],[Campo]]</f>
        <v>PROCESSPROCESS_PRODUCT_ID</v>
      </c>
      <c r="I437" s="2" t="s">
        <v>612</v>
      </c>
      <c r="J437" s="42">
        <f>VLOOKUP(Table1[[#This Row],[Status]],Auxiliar!$B$16:$C$24,2,0)</f>
        <v>1</v>
      </c>
      <c r="K437" s="2" t="s">
        <v>1172</v>
      </c>
      <c r="L437" s="28" t="s">
        <v>1178</v>
      </c>
      <c r="M437" s="20" t="s">
        <v>1179</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7">
        <f>+VLOOKUP(CONCATENATE(Table1[[#This Row],[Tabela]],Table1[[#This Row],[Campo]]),'2. Status Detalhe Campos FY24'!A:J,9,FALSE)</f>
        <v>0</v>
      </c>
    </row>
    <row r="438" spans="2:24" ht="17.899999999999999" customHeight="1">
      <c r="B438" s="2" t="s">
        <v>26</v>
      </c>
      <c r="C438" s="2" t="s">
        <v>54</v>
      </c>
      <c r="D438" s="2" t="s">
        <v>38</v>
      </c>
      <c r="E438" s="2" t="s">
        <v>38</v>
      </c>
      <c r="F438" s="2" t="s">
        <v>55</v>
      </c>
      <c r="G438" s="2" t="s">
        <v>64</v>
      </c>
      <c r="H438" s="56" t="str">
        <f>Table1[[#This Row],[Tabela]]&amp;Table1[[#This Row],[Campo]]</f>
        <v>PROCESSPROCESS_PRODUCT_ID</v>
      </c>
      <c r="I438" s="2" t="s">
        <v>612</v>
      </c>
      <c r="J438" s="42">
        <f>VLOOKUP(Table1[[#This Row],[Status]],Auxiliar!$B$16:$C$24,2,0)</f>
        <v>1</v>
      </c>
      <c r="K438" s="2" t="s">
        <v>1173</v>
      </c>
      <c r="L438" s="28" t="s">
        <v>1178</v>
      </c>
      <c r="M438" s="20" t="s">
        <v>1179</v>
      </c>
      <c r="N438" s="47">
        <v>45512</v>
      </c>
      <c r="O438" s="20">
        <f>INDEX(Auxiliar!$D$5:$F$13,MATCH(Table1[[#This Row],[Tipologia_Testes]],Auxiliar!$B$5:$B$13,0),MATCH(Table1[[#This Row],[Complexidade]],Auxiliar!$D$4:$F$4,0))</f>
        <v>2</v>
      </c>
      <c r="P438" s="2"/>
      <c r="Q438" s="2"/>
      <c r="R438" s="151">
        <v>45261</v>
      </c>
      <c r="S438" s="151"/>
      <c r="T438" s="151"/>
      <c r="U438" s="151"/>
      <c r="V438" s="151"/>
      <c r="W438" s="2">
        <f>VLOOKUP(Table1[[#This Row],[Status]],Auxiliar!$B$16:$D$24,3,0)*Table1[[#This Row],[Estimação (horas)]]</f>
        <v>2</v>
      </c>
      <c r="X438" s="167">
        <f>+VLOOKUP(CONCATENATE(Table1[[#This Row],[Tabela]],Table1[[#This Row],[Campo]]),'2. Status Detalhe Campos FY24'!A:J,9,FALSE)</f>
        <v>0</v>
      </c>
    </row>
    <row r="439" spans="2:24" ht="17.899999999999999"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1175</v>
      </c>
      <c r="L439" s="28" t="s">
        <v>1178</v>
      </c>
      <c r="M439" s="20" t="s">
        <v>1179</v>
      </c>
      <c r="N439" s="47">
        <v>45512</v>
      </c>
      <c r="O439" s="20">
        <f>INDEX(Auxiliar!$D$5:$F$13,MATCH(Table1[[#This Row],[Tipologia_Testes]],Auxiliar!$B$5:$B$13,0),MATCH(Table1[[#This Row],[Complexidade]],Auxiliar!$D$4:$F$4,0))</f>
        <v>0.1</v>
      </c>
      <c r="P439" s="2"/>
      <c r="Q439" s="2"/>
      <c r="R439" s="151">
        <v>45261</v>
      </c>
      <c r="S439" s="151"/>
      <c r="T439" s="151"/>
      <c r="U439" s="151"/>
      <c r="V439" s="151"/>
      <c r="W439" s="2">
        <f>VLOOKUP(Table1[[#This Row],[Status]],Auxiliar!$B$16:$D$24,3,0)*Table1[[#This Row],[Estimação (horas)]]</f>
        <v>0.1</v>
      </c>
      <c r="X439" s="167">
        <f>+VLOOKUP(CONCATENATE(Table1[[#This Row],[Tabela]],Table1[[#This Row],[Campo]]),'2. Status Detalhe Campos FY24'!A:J,9,FALSE)</f>
        <v>0</v>
      </c>
    </row>
    <row r="440" spans="2:24" ht="17.899999999999999" customHeight="1">
      <c r="B440" s="2" t="s">
        <v>26</v>
      </c>
      <c r="C440" s="2" t="s">
        <v>54</v>
      </c>
      <c r="D440" s="2" t="s">
        <v>38</v>
      </c>
      <c r="E440" s="2" t="s">
        <v>38</v>
      </c>
      <c r="F440" s="2" t="s">
        <v>55</v>
      </c>
      <c r="G440" s="2" t="s">
        <v>65</v>
      </c>
      <c r="H440" s="56" t="str">
        <f>Table1[[#This Row],[Tabela]]&amp;Table1[[#This Row],[Campo]]</f>
        <v>PROCESSPROCESS_SUBPRODUCT_ID</v>
      </c>
      <c r="I440" s="2" t="s">
        <v>612</v>
      </c>
      <c r="J440" s="42">
        <f>VLOOKUP(Table1[[#This Row],[Status]],Auxiliar!$B$16:$C$24,2,0)</f>
        <v>1</v>
      </c>
      <c r="K440" s="2" t="s">
        <v>1172</v>
      </c>
      <c r="L440" s="28" t="s">
        <v>1178</v>
      </c>
      <c r="M440" s="20" t="s">
        <v>1179</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7">
        <f>+VLOOKUP(CONCATENATE(Table1[[#This Row],[Tabela]],Table1[[#This Row],[Campo]]),'2. Status Detalhe Campos FY24'!A:J,9,FALSE)</f>
        <v>0</v>
      </c>
    </row>
    <row r="441" spans="2:24" ht="17.899999999999999" customHeight="1">
      <c r="B441" s="2" t="s">
        <v>26</v>
      </c>
      <c r="C441" s="2" t="s">
        <v>54</v>
      </c>
      <c r="D441" s="2" t="s">
        <v>38</v>
      </c>
      <c r="E441" s="2" t="s">
        <v>38</v>
      </c>
      <c r="F441" s="2" t="s">
        <v>55</v>
      </c>
      <c r="G441" s="2" t="s">
        <v>65</v>
      </c>
      <c r="H441" s="56" t="str">
        <f>Table1[[#This Row],[Tabela]]&amp;Table1[[#This Row],[Campo]]</f>
        <v>PROCESSPROCESS_SUBPRODUCT_ID</v>
      </c>
      <c r="I441" s="2" t="s">
        <v>612</v>
      </c>
      <c r="J441" s="42">
        <f>VLOOKUP(Table1[[#This Row],[Status]],Auxiliar!$B$16:$C$24,2,0)</f>
        <v>1</v>
      </c>
      <c r="K441" s="2" t="s">
        <v>1173</v>
      </c>
      <c r="L441" s="28" t="s">
        <v>1178</v>
      </c>
      <c r="M441" s="20" t="s">
        <v>1179</v>
      </c>
      <c r="N441" s="47">
        <v>45512</v>
      </c>
      <c r="O441" s="20">
        <f>INDEX(Auxiliar!$D$5:$F$13,MATCH(Table1[[#This Row],[Tipologia_Testes]],Auxiliar!$B$5:$B$13,0),MATCH(Table1[[#This Row],[Complexidade]],Auxiliar!$D$4:$F$4,0))</f>
        <v>2</v>
      </c>
      <c r="P441" s="2"/>
      <c r="Q441" s="2"/>
      <c r="R441" s="151">
        <v>45261</v>
      </c>
      <c r="S441" s="151"/>
      <c r="T441" s="151"/>
      <c r="U441" s="151"/>
      <c r="V441" s="151"/>
      <c r="W441" s="2">
        <f>VLOOKUP(Table1[[#This Row],[Status]],Auxiliar!$B$16:$D$24,3,0)*Table1[[#This Row],[Estimação (horas)]]</f>
        <v>2</v>
      </c>
      <c r="X441" s="167">
        <f>+VLOOKUP(CONCATENATE(Table1[[#This Row],[Tabela]],Table1[[#This Row],[Campo]]),'2. Status Detalhe Campos FY24'!A:J,9,FALSE)</f>
        <v>0</v>
      </c>
    </row>
    <row r="442" spans="2:24" ht="17.899999999999999"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1175</v>
      </c>
      <c r="L442" s="28" t="s">
        <v>1178</v>
      </c>
      <c r="M442" s="20" t="s">
        <v>1179</v>
      </c>
      <c r="N442" s="47">
        <v>45512</v>
      </c>
      <c r="O442" s="20">
        <f>INDEX(Auxiliar!$D$5:$F$13,MATCH(Table1[[#This Row],[Tipologia_Testes]],Auxiliar!$B$5:$B$13,0),MATCH(Table1[[#This Row],[Complexidade]],Auxiliar!$D$4:$F$4,0))</f>
        <v>0.1</v>
      </c>
      <c r="P442" s="2"/>
      <c r="Q442" s="2"/>
      <c r="R442" s="151">
        <v>45261</v>
      </c>
      <c r="S442" s="151"/>
      <c r="T442" s="151"/>
      <c r="U442" s="151"/>
      <c r="V442" s="151"/>
      <c r="W442" s="2">
        <f>VLOOKUP(Table1[[#This Row],[Status]],Auxiliar!$B$16:$D$24,3,0)*Table1[[#This Row],[Estimação (horas)]]</f>
        <v>0.1</v>
      </c>
      <c r="X442" s="167">
        <f>+VLOOKUP(CONCATENATE(Table1[[#This Row],[Tabela]],Table1[[#This Row],[Campo]]),'2. Status Detalhe Campos FY24'!A:J,9,FALSE)</f>
        <v>0</v>
      </c>
    </row>
    <row r="443" spans="2:24" ht="17.899999999999999" customHeight="1">
      <c r="B443" s="2" t="s">
        <v>26</v>
      </c>
      <c r="C443" s="2" t="s">
        <v>54</v>
      </c>
      <c r="D443" s="2" t="s">
        <v>38</v>
      </c>
      <c r="E443" s="2" t="s">
        <v>38</v>
      </c>
      <c r="F443" s="2" t="s">
        <v>55</v>
      </c>
      <c r="G443" s="2" t="s">
        <v>66</v>
      </c>
      <c r="H443" s="56" t="str">
        <f>Table1[[#This Row],[Tabela]]&amp;Table1[[#This Row],[Campo]]</f>
        <v>PROCESSGUARANTEE_TYPE_CODE</v>
      </c>
      <c r="I443" s="2" t="s">
        <v>612</v>
      </c>
      <c r="J443" s="42">
        <f>VLOOKUP(Table1[[#This Row],[Status]],Auxiliar!$B$16:$C$24,2,0)</f>
        <v>1</v>
      </c>
      <c r="K443" s="2" t="s">
        <v>1172</v>
      </c>
      <c r="L443" s="28" t="s">
        <v>1178</v>
      </c>
      <c r="M443" s="20" t="s">
        <v>1179</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7">
        <f>+VLOOKUP(CONCATENATE(Table1[[#This Row],[Tabela]],Table1[[#This Row],[Campo]]),'2. Status Detalhe Campos FY24'!A:J,9,FALSE)</f>
        <v>0</v>
      </c>
    </row>
    <row r="444" spans="2:24" ht="17.899999999999999" customHeight="1">
      <c r="B444" s="2" t="s">
        <v>26</v>
      </c>
      <c r="C444" s="2" t="s">
        <v>54</v>
      </c>
      <c r="D444" s="2" t="s">
        <v>38</v>
      </c>
      <c r="E444" s="2" t="s">
        <v>38</v>
      </c>
      <c r="F444" s="2" t="s">
        <v>55</v>
      </c>
      <c r="G444" s="2" t="s">
        <v>66</v>
      </c>
      <c r="H444" s="56" t="str">
        <f>Table1[[#This Row],[Tabela]]&amp;Table1[[#This Row],[Campo]]</f>
        <v>PROCESSGUARANTEE_TYPE_CODE</v>
      </c>
      <c r="I444" s="2" t="s">
        <v>612</v>
      </c>
      <c r="J444" s="42">
        <f>VLOOKUP(Table1[[#This Row],[Status]],Auxiliar!$B$16:$C$24,2,0)</f>
        <v>1</v>
      </c>
      <c r="K444" s="2" t="s">
        <v>1173</v>
      </c>
      <c r="L444" s="28" t="s">
        <v>1178</v>
      </c>
      <c r="M444" s="20" t="s">
        <v>1179</v>
      </c>
      <c r="N444" s="47">
        <v>45512</v>
      </c>
      <c r="O444" s="20">
        <f>INDEX(Auxiliar!$D$5:$F$13,MATCH(Table1[[#This Row],[Tipologia_Testes]],Auxiliar!$B$5:$B$13,0),MATCH(Table1[[#This Row],[Complexidade]],Auxiliar!$D$4:$F$4,0))</f>
        <v>2</v>
      </c>
      <c r="P444" s="2"/>
      <c r="Q444" s="2"/>
      <c r="R444" s="151">
        <v>45261</v>
      </c>
      <c r="S444" s="151"/>
      <c r="T444" s="151"/>
      <c r="U444" s="151"/>
      <c r="V444" s="151"/>
      <c r="W444" s="2">
        <f>VLOOKUP(Table1[[#This Row],[Status]],Auxiliar!$B$16:$D$24,3,0)*Table1[[#This Row],[Estimação (horas)]]</f>
        <v>2</v>
      </c>
      <c r="X444" s="167">
        <f>+VLOOKUP(CONCATENATE(Table1[[#This Row],[Tabela]],Table1[[#This Row],[Campo]]),'2. Status Detalhe Campos FY24'!A:J,9,FALSE)</f>
        <v>0</v>
      </c>
    </row>
    <row r="445" spans="2:24" ht="17.899999999999999"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1175</v>
      </c>
      <c r="L445" s="28" t="s">
        <v>1178</v>
      </c>
      <c r="M445" s="20" t="s">
        <v>1179</v>
      </c>
      <c r="N445" s="47">
        <v>45512</v>
      </c>
      <c r="O445" s="20">
        <f>INDEX(Auxiliar!$D$5:$F$13,MATCH(Table1[[#This Row],[Tipologia_Testes]],Auxiliar!$B$5:$B$13,0),MATCH(Table1[[#This Row],[Complexidade]],Auxiliar!$D$4:$F$4,0))</f>
        <v>0.1</v>
      </c>
      <c r="P445" s="2"/>
      <c r="Q445" s="2"/>
      <c r="R445" s="151">
        <v>45261</v>
      </c>
      <c r="S445" s="151"/>
      <c r="T445" s="151"/>
      <c r="U445" s="151"/>
      <c r="V445" s="151"/>
      <c r="W445" s="2">
        <f>VLOOKUP(Table1[[#This Row],[Status]],Auxiliar!$B$16:$D$24,3,0)*Table1[[#This Row],[Estimação (horas)]]</f>
        <v>0.1</v>
      </c>
      <c r="X445" s="167">
        <f>+VLOOKUP(CONCATENATE(Table1[[#This Row],[Tabela]],Table1[[#This Row],[Campo]]),'2. Status Detalhe Campos FY24'!A:J,9,FALSE)</f>
        <v>0</v>
      </c>
    </row>
    <row r="446" spans="2:24" ht="17.899999999999999" customHeight="1">
      <c r="B446" s="2" t="s">
        <v>26</v>
      </c>
      <c r="C446" s="2" t="s">
        <v>54</v>
      </c>
      <c r="D446" s="2" t="s">
        <v>38</v>
      </c>
      <c r="E446" s="2" t="s">
        <v>38</v>
      </c>
      <c r="F446" s="2" t="s">
        <v>55</v>
      </c>
      <c r="G446" s="2" t="s">
        <v>67</v>
      </c>
      <c r="H446" s="56" t="str">
        <f>Table1[[#This Row],[Tabela]]&amp;Table1[[#This Row],[Campo]]</f>
        <v>PROCESSPROCESS_REFERENCE_CODE</v>
      </c>
      <c r="I446" s="2" t="s">
        <v>612</v>
      </c>
      <c r="J446" s="42">
        <f>VLOOKUP(Table1[[#This Row],[Status]],Auxiliar!$B$16:$C$24,2,0)</f>
        <v>1</v>
      </c>
      <c r="K446" s="2" t="s">
        <v>1172</v>
      </c>
      <c r="L446" s="28" t="s">
        <v>1178</v>
      </c>
      <c r="M446" s="20" t="s">
        <v>1179</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7">
        <f>+VLOOKUP(CONCATENATE(Table1[[#This Row],[Tabela]],Table1[[#This Row],[Campo]]),'2. Status Detalhe Campos FY24'!A:J,9,FALSE)</f>
        <v>0</v>
      </c>
    </row>
    <row r="447" spans="2:24" ht="17.899999999999999" customHeight="1">
      <c r="B447" s="2" t="s">
        <v>26</v>
      </c>
      <c r="C447" s="2" t="s">
        <v>54</v>
      </c>
      <c r="D447" s="2" t="s">
        <v>38</v>
      </c>
      <c r="E447" s="2" t="s">
        <v>38</v>
      </c>
      <c r="F447" s="2" t="s">
        <v>55</v>
      </c>
      <c r="G447" s="2" t="s">
        <v>67</v>
      </c>
      <c r="H447" s="56" t="str">
        <f>Table1[[#This Row],[Tabela]]&amp;Table1[[#This Row],[Campo]]</f>
        <v>PROCESSPROCESS_REFERENCE_CODE</v>
      </c>
      <c r="I447" s="2" t="s">
        <v>612</v>
      </c>
      <c r="J447" s="42">
        <f>VLOOKUP(Table1[[#This Row],[Status]],Auxiliar!$B$16:$C$24,2,0)</f>
        <v>1</v>
      </c>
      <c r="K447" s="2" t="s">
        <v>1173</v>
      </c>
      <c r="L447" s="28" t="s">
        <v>1178</v>
      </c>
      <c r="M447" s="20" t="s">
        <v>1179</v>
      </c>
      <c r="N447" s="47">
        <v>45512</v>
      </c>
      <c r="O447" s="20">
        <f>INDEX(Auxiliar!$D$5:$F$13,MATCH(Table1[[#This Row],[Tipologia_Testes]],Auxiliar!$B$5:$B$13,0),MATCH(Table1[[#This Row],[Complexidade]],Auxiliar!$D$4:$F$4,0))</f>
        <v>2</v>
      </c>
      <c r="P447" s="2"/>
      <c r="Q447" s="2"/>
      <c r="R447" s="151">
        <v>45261</v>
      </c>
      <c r="S447" s="151"/>
      <c r="T447" s="151"/>
      <c r="U447" s="151"/>
      <c r="V447" s="151"/>
      <c r="W447" s="2">
        <f>VLOOKUP(Table1[[#This Row],[Status]],Auxiliar!$B$16:$D$24,3,0)*Table1[[#This Row],[Estimação (horas)]]</f>
        <v>2</v>
      </c>
      <c r="X447" s="167">
        <f>+VLOOKUP(CONCATENATE(Table1[[#This Row],[Tabela]],Table1[[#This Row],[Campo]]),'2. Status Detalhe Campos FY24'!A:J,9,FALSE)</f>
        <v>0</v>
      </c>
    </row>
    <row r="448" spans="2:24" ht="17.899999999999999"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1175</v>
      </c>
      <c r="L448" s="28" t="s">
        <v>1178</v>
      </c>
      <c r="M448" s="20" t="s">
        <v>1179</v>
      </c>
      <c r="N448" s="47">
        <v>45512</v>
      </c>
      <c r="O448" s="20">
        <f>INDEX(Auxiliar!$D$5:$F$13,MATCH(Table1[[#This Row],[Tipologia_Testes]],Auxiliar!$B$5:$B$13,0),MATCH(Table1[[#This Row],[Complexidade]],Auxiliar!$D$4:$F$4,0))</f>
        <v>0.1</v>
      </c>
      <c r="P448" s="2"/>
      <c r="Q448" s="2"/>
      <c r="R448" s="151">
        <v>45261</v>
      </c>
      <c r="S448" s="151"/>
      <c r="T448" s="151"/>
      <c r="U448" s="151"/>
      <c r="V448" s="151"/>
      <c r="W448" s="2">
        <f>VLOOKUP(Table1[[#This Row],[Status]],Auxiliar!$B$16:$D$24,3,0)*Table1[[#This Row],[Estimação (horas)]]</f>
        <v>0.1</v>
      </c>
      <c r="X448" s="167">
        <f>+VLOOKUP(CONCATENATE(Table1[[#This Row],[Tabela]],Table1[[#This Row],[Campo]]),'2. Status Detalhe Campos FY24'!A:J,9,FALSE)</f>
        <v>0</v>
      </c>
    </row>
    <row r="449" spans="2:24" ht="17.899999999999999" customHeight="1">
      <c r="B449" s="2" t="s">
        <v>26</v>
      </c>
      <c r="C449" s="2" t="s">
        <v>54</v>
      </c>
      <c r="D449" s="2" t="s">
        <v>38</v>
      </c>
      <c r="E449" s="2" t="s">
        <v>38</v>
      </c>
      <c r="F449" s="2" t="s">
        <v>55</v>
      </c>
      <c r="G449" s="2" t="s">
        <v>68</v>
      </c>
      <c r="H449" s="56" t="str">
        <f>Table1[[#This Row],[Tabela]]&amp;Table1[[#This Row],[Campo]]</f>
        <v>PROCESSPROCESS_START_DATE</v>
      </c>
      <c r="I449" s="2" t="s">
        <v>612</v>
      </c>
      <c r="J449" s="42">
        <f>VLOOKUP(Table1[[#This Row],[Status]],Auxiliar!$B$16:$C$24,2,0)</f>
        <v>1</v>
      </c>
      <c r="K449" s="2" t="s">
        <v>1172</v>
      </c>
      <c r="L449" s="28" t="s">
        <v>1178</v>
      </c>
      <c r="M449" s="20" t="s">
        <v>1179</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7">
        <f>+VLOOKUP(CONCATENATE(Table1[[#This Row],[Tabela]],Table1[[#This Row],[Campo]]),'2. Status Detalhe Campos FY24'!A:J,9,FALSE)</f>
        <v>0</v>
      </c>
    </row>
    <row r="450" spans="2:24" ht="17.899999999999999" customHeight="1">
      <c r="B450" s="2" t="s">
        <v>26</v>
      </c>
      <c r="C450" s="2" t="s">
        <v>54</v>
      </c>
      <c r="D450" s="2" t="s">
        <v>38</v>
      </c>
      <c r="E450" s="2" t="s">
        <v>38</v>
      </c>
      <c r="F450" s="2" t="s">
        <v>55</v>
      </c>
      <c r="G450" s="2" t="s">
        <v>68</v>
      </c>
      <c r="H450" s="56" t="str">
        <f>Table1[[#This Row],[Tabela]]&amp;Table1[[#This Row],[Campo]]</f>
        <v>PROCESSPROCESS_START_DATE</v>
      </c>
      <c r="I450" s="2" t="s">
        <v>612</v>
      </c>
      <c r="J450" s="42">
        <f>VLOOKUP(Table1[[#This Row],[Status]],Auxiliar!$B$16:$C$24,2,0)</f>
        <v>1</v>
      </c>
      <c r="K450" s="2" t="s">
        <v>1173</v>
      </c>
      <c r="L450" s="28" t="s">
        <v>1178</v>
      </c>
      <c r="M450" s="20" t="s">
        <v>1179</v>
      </c>
      <c r="N450" s="47">
        <v>45512</v>
      </c>
      <c r="O450" s="20">
        <f>INDEX(Auxiliar!$D$5:$F$13,MATCH(Table1[[#This Row],[Tipologia_Testes]],Auxiliar!$B$5:$B$13,0),MATCH(Table1[[#This Row],[Complexidade]],Auxiliar!$D$4:$F$4,0))</f>
        <v>2</v>
      </c>
      <c r="P450" s="2"/>
      <c r="Q450" s="2"/>
      <c r="R450" s="151">
        <v>45261</v>
      </c>
      <c r="S450" s="151"/>
      <c r="T450" s="151"/>
      <c r="U450" s="151"/>
      <c r="V450" s="151"/>
      <c r="W450" s="2">
        <f>VLOOKUP(Table1[[#This Row],[Status]],Auxiliar!$B$16:$D$24,3,0)*Table1[[#This Row],[Estimação (horas)]]</f>
        <v>2</v>
      </c>
      <c r="X450" s="167">
        <f>+VLOOKUP(CONCATENATE(Table1[[#This Row],[Tabela]],Table1[[#This Row],[Campo]]),'2. Status Detalhe Campos FY24'!A:J,9,FALSE)</f>
        <v>0</v>
      </c>
    </row>
    <row r="451" spans="2:24" ht="17.899999999999999"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1175</v>
      </c>
      <c r="L451" s="28" t="s">
        <v>1178</v>
      </c>
      <c r="M451" s="20" t="s">
        <v>1179</v>
      </c>
      <c r="N451" s="47">
        <v>45512</v>
      </c>
      <c r="O451" s="20">
        <f>INDEX(Auxiliar!$D$5:$F$13,MATCH(Table1[[#This Row],[Tipologia_Testes]],Auxiliar!$B$5:$B$13,0),MATCH(Table1[[#This Row],[Complexidade]],Auxiliar!$D$4:$F$4,0))</f>
        <v>0.1</v>
      </c>
      <c r="P451" s="2"/>
      <c r="Q451" s="2"/>
      <c r="R451" s="151">
        <v>45261</v>
      </c>
      <c r="S451" s="151"/>
      <c r="T451" s="151"/>
      <c r="U451" s="151"/>
      <c r="V451" s="151"/>
      <c r="W451" s="2">
        <f>VLOOKUP(Table1[[#This Row],[Status]],Auxiliar!$B$16:$D$24,3,0)*Table1[[#This Row],[Estimação (horas)]]</f>
        <v>0.1</v>
      </c>
      <c r="X451" s="167">
        <f>+VLOOKUP(CONCATENATE(Table1[[#This Row],[Tabela]],Table1[[#This Row],[Campo]]),'2. Status Detalhe Campos FY24'!A:J,9,FALSE)</f>
        <v>0</v>
      </c>
    </row>
    <row r="452" spans="2:24" ht="17.899999999999999" customHeight="1">
      <c r="B452" s="2" t="s">
        <v>26</v>
      </c>
      <c r="C452" s="2" t="s">
        <v>54</v>
      </c>
      <c r="D452" s="2" t="s">
        <v>38</v>
      </c>
      <c r="E452" s="2" t="s">
        <v>38</v>
      </c>
      <c r="F452" s="2" t="s">
        <v>55</v>
      </c>
      <c r="G452" s="2" t="s">
        <v>69</v>
      </c>
      <c r="H452" s="56" t="str">
        <f>Table1[[#This Row],[Tabela]]&amp;Table1[[#This Row],[Campo]]</f>
        <v>PROCESSPROCESS_DUE_DATE</v>
      </c>
      <c r="I452" s="2" t="s">
        <v>612</v>
      </c>
      <c r="J452" s="42">
        <f>VLOOKUP(Table1[[#This Row],[Status]],Auxiliar!$B$16:$C$24,2,0)</f>
        <v>1</v>
      </c>
      <c r="K452" s="2" t="s">
        <v>1172</v>
      </c>
      <c r="L452" s="28" t="s">
        <v>1178</v>
      </c>
      <c r="M452" s="20" t="s">
        <v>1179</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7">
        <f>+VLOOKUP(CONCATENATE(Table1[[#This Row],[Tabela]],Table1[[#This Row],[Campo]]),'2. Status Detalhe Campos FY24'!A:J,9,FALSE)</f>
        <v>0</v>
      </c>
    </row>
    <row r="453" spans="2:24" ht="17.899999999999999" customHeight="1">
      <c r="B453" s="2" t="s">
        <v>26</v>
      </c>
      <c r="C453" s="2" t="s">
        <v>54</v>
      </c>
      <c r="D453" s="2" t="s">
        <v>38</v>
      </c>
      <c r="E453" s="2" t="s">
        <v>38</v>
      </c>
      <c r="F453" s="2" t="s">
        <v>55</v>
      </c>
      <c r="G453" s="2" t="s">
        <v>69</v>
      </c>
      <c r="H453" s="56" t="str">
        <f>Table1[[#This Row],[Tabela]]&amp;Table1[[#This Row],[Campo]]</f>
        <v>PROCESSPROCESS_DUE_DATE</v>
      </c>
      <c r="I453" s="2" t="s">
        <v>612</v>
      </c>
      <c r="J453" s="42">
        <f>VLOOKUP(Table1[[#This Row],[Status]],Auxiliar!$B$16:$C$24,2,0)</f>
        <v>1</v>
      </c>
      <c r="K453" s="2" t="s">
        <v>1173</v>
      </c>
      <c r="L453" s="28" t="s">
        <v>1178</v>
      </c>
      <c r="M453" s="20" t="s">
        <v>1179</v>
      </c>
      <c r="N453" s="47">
        <v>45512</v>
      </c>
      <c r="O453" s="20">
        <f>INDEX(Auxiliar!$D$5:$F$13,MATCH(Table1[[#This Row],[Tipologia_Testes]],Auxiliar!$B$5:$B$13,0),MATCH(Table1[[#This Row],[Complexidade]],Auxiliar!$D$4:$F$4,0))</f>
        <v>2</v>
      </c>
      <c r="P453" s="2"/>
      <c r="Q453" s="2"/>
      <c r="R453" s="151">
        <v>45261</v>
      </c>
      <c r="S453" s="151"/>
      <c r="T453" s="151"/>
      <c r="U453" s="151"/>
      <c r="V453" s="151"/>
      <c r="W453" s="2">
        <f>VLOOKUP(Table1[[#This Row],[Status]],Auxiliar!$B$16:$D$24,3,0)*Table1[[#This Row],[Estimação (horas)]]</f>
        <v>2</v>
      </c>
      <c r="X453" s="167">
        <f>+VLOOKUP(CONCATENATE(Table1[[#This Row],[Tabela]],Table1[[#This Row],[Campo]]),'2. Status Detalhe Campos FY24'!A:J,9,FALSE)</f>
        <v>0</v>
      </c>
    </row>
    <row r="454" spans="2:24" ht="17.899999999999999"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1175</v>
      </c>
      <c r="L454" s="28" t="s">
        <v>1178</v>
      </c>
      <c r="M454" s="20" t="s">
        <v>1179</v>
      </c>
      <c r="N454" s="47">
        <v>45512</v>
      </c>
      <c r="O454" s="20">
        <f>INDEX(Auxiliar!$D$5:$F$13,MATCH(Table1[[#This Row],[Tipologia_Testes]],Auxiliar!$B$5:$B$13,0),MATCH(Table1[[#This Row],[Complexidade]],Auxiliar!$D$4:$F$4,0))</f>
        <v>0.1</v>
      </c>
      <c r="P454" s="2"/>
      <c r="Q454" s="2"/>
      <c r="R454" s="151">
        <v>45261</v>
      </c>
      <c r="S454" s="151"/>
      <c r="T454" s="151"/>
      <c r="U454" s="151"/>
      <c r="V454" s="151"/>
      <c r="W454" s="2">
        <f>VLOOKUP(Table1[[#This Row],[Status]],Auxiliar!$B$16:$D$24,3,0)*Table1[[#This Row],[Estimação (horas)]]</f>
        <v>0.1</v>
      </c>
      <c r="X454" s="167">
        <f>+VLOOKUP(CONCATENATE(Table1[[#This Row],[Tabela]],Table1[[#This Row],[Campo]]),'2. Status Detalhe Campos FY24'!A:J,9,FALSE)</f>
        <v>0</v>
      </c>
    </row>
    <row r="455" spans="2:24" ht="17.899999999999999" customHeight="1">
      <c r="B455" s="2" t="s">
        <v>26</v>
      </c>
      <c r="C455" s="2" t="s">
        <v>54</v>
      </c>
      <c r="D455" s="2" t="s">
        <v>38</v>
      </c>
      <c r="E455" s="2" t="s">
        <v>38</v>
      </c>
      <c r="F455" s="2" t="s">
        <v>55</v>
      </c>
      <c r="G455" s="2" t="s">
        <v>70</v>
      </c>
      <c r="H455" s="56" t="str">
        <f>Table1[[#This Row],[Tabela]]&amp;Table1[[#This Row],[Campo]]</f>
        <v>PROCESSmontante_eur</v>
      </c>
      <c r="I455" s="2" t="s">
        <v>611</v>
      </c>
      <c r="J455" s="42">
        <f>VLOOKUP(Table1[[#This Row],[Status]],Auxiliar!$B$16:$C$24,2,0)</f>
        <v>0</v>
      </c>
      <c r="K455" s="2" t="s">
        <v>1172</v>
      </c>
      <c r="L455" s="28" t="s">
        <v>1190</v>
      </c>
      <c r="M455" s="20" t="s">
        <v>1179</v>
      </c>
      <c r="N455" s="47">
        <v>45485</v>
      </c>
      <c r="O455" s="20">
        <f>INDEX(Auxiliar!$D$5:$F$13,MATCH(Table1[[#This Row],[Tipologia_Testes]],Auxiliar!$B$5:$B$13,0),MATCH(Table1[[#This Row],[Complexidade]],Auxiliar!$D$4:$F$4,0))</f>
        <v>2</v>
      </c>
      <c r="P455" s="2" t="s">
        <v>1198</v>
      </c>
      <c r="Q455" s="2"/>
      <c r="R455" s="151">
        <v>45425</v>
      </c>
      <c r="S455" s="151"/>
      <c r="T455" s="151"/>
      <c r="U455" s="151"/>
      <c r="V455" s="151"/>
      <c r="W455" s="2">
        <f>VLOOKUP(Table1[[#This Row],[Status]],Auxiliar!$B$16:$D$24,3,0)*Table1[[#This Row],[Estimação (horas)]]</f>
        <v>0</v>
      </c>
      <c r="X455" s="167">
        <f>+VLOOKUP(CONCATENATE(Table1[[#This Row],[Tabela]],Table1[[#This Row],[Campo]]),'2. Status Detalhe Campos FY24'!A:J,9,FALSE)</f>
        <v>0</v>
      </c>
    </row>
    <row r="456" spans="2:24" ht="17.899999999999999" customHeight="1">
      <c r="B456" s="2" t="s">
        <v>26</v>
      </c>
      <c r="C456" s="2" t="s">
        <v>54</v>
      </c>
      <c r="D456" s="2" t="s">
        <v>38</v>
      </c>
      <c r="E456" s="2" t="s">
        <v>38</v>
      </c>
      <c r="F456" s="2" t="s">
        <v>55</v>
      </c>
      <c r="G456" s="2" t="s">
        <v>71</v>
      </c>
      <c r="H456" s="56" t="str">
        <f>Table1[[#This Row],[Tabela]]&amp;Table1[[#This Row],[Campo]]</f>
        <v>PROCESSmontante_org</v>
      </c>
      <c r="I456" s="2" t="s">
        <v>611</v>
      </c>
      <c r="J456" s="42">
        <f>VLOOKUP(Table1[[#This Row],[Status]],Auxiliar!$B$16:$C$24,2,0)</f>
        <v>0</v>
      </c>
      <c r="K456" s="2" t="s">
        <v>1172</v>
      </c>
      <c r="L456" s="28" t="s">
        <v>1190</v>
      </c>
      <c r="M456" s="20" t="s">
        <v>1179</v>
      </c>
      <c r="N456" s="47">
        <v>45485</v>
      </c>
      <c r="O456" s="20">
        <f>INDEX(Auxiliar!$D$5:$F$13,MATCH(Table1[[#This Row],[Tipologia_Testes]],Auxiliar!$B$5:$B$13,0),MATCH(Table1[[#This Row],[Complexidade]],Auxiliar!$D$4:$F$4,0))</f>
        <v>2</v>
      </c>
      <c r="P456" s="2" t="s">
        <v>1198</v>
      </c>
      <c r="Q456" s="2"/>
      <c r="R456" s="151">
        <v>45425</v>
      </c>
      <c r="S456" s="151"/>
      <c r="T456" s="151"/>
      <c r="U456" s="151"/>
      <c r="V456" s="151"/>
      <c r="W456" s="2">
        <f>VLOOKUP(Table1[[#This Row],[Status]],Auxiliar!$B$16:$D$24,3,0)*Table1[[#This Row],[Estimação (horas)]]</f>
        <v>0</v>
      </c>
      <c r="X456" s="167">
        <f>+VLOOKUP(CONCATENATE(Table1[[#This Row],[Tabela]],Table1[[#This Row],[Campo]]),'2. Status Detalhe Campos FY24'!A:J,9,FALSE)</f>
        <v>0</v>
      </c>
    </row>
    <row r="457" spans="2:24" ht="17.899999999999999" customHeight="1">
      <c r="B457" s="2" t="s">
        <v>26</v>
      </c>
      <c r="C457" s="2" t="s">
        <v>54</v>
      </c>
      <c r="D457" s="2" t="s">
        <v>38</v>
      </c>
      <c r="E457" s="2" t="s">
        <v>38</v>
      </c>
      <c r="F457" s="2" t="s">
        <v>55</v>
      </c>
      <c r="G457" s="2" t="s">
        <v>72</v>
      </c>
      <c r="H457" s="56" t="str">
        <f>Table1[[#This Row],[Tabela]]&amp;Table1[[#This Row],[Campo]]</f>
        <v>PROCESSorigem</v>
      </c>
      <c r="I457" s="2" t="s">
        <v>611</v>
      </c>
      <c r="J457" s="42">
        <f>VLOOKUP(Table1[[#This Row],[Status]],Auxiliar!$B$16:$C$24,2,0)</f>
        <v>0</v>
      </c>
      <c r="K457" s="2" t="s">
        <v>1172</v>
      </c>
      <c r="L457" s="28" t="s">
        <v>1178</v>
      </c>
      <c r="M457" s="20" t="s">
        <v>1179</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0</v>
      </c>
      <c r="X457" s="167">
        <f>+VLOOKUP(CONCATENATE(Table1[[#This Row],[Tabela]],Table1[[#This Row],[Campo]]),'2. Status Detalhe Campos FY24'!A:J,9,FALSE)</f>
        <v>0</v>
      </c>
    </row>
    <row r="458" spans="2:24" ht="17.899999999999999" customHeight="1">
      <c r="B458" s="2" t="s">
        <v>26</v>
      </c>
      <c r="C458" s="2" t="s">
        <v>54</v>
      </c>
      <c r="D458" s="2" t="s">
        <v>38</v>
      </c>
      <c r="E458" s="2" t="s">
        <v>38</v>
      </c>
      <c r="F458" s="2" t="s">
        <v>55</v>
      </c>
      <c r="G458" s="2" t="s">
        <v>72</v>
      </c>
      <c r="H458" s="56" t="str">
        <f>Table1[[#This Row],[Tabela]]&amp;Table1[[#This Row],[Campo]]</f>
        <v>PROCESSorigem</v>
      </c>
      <c r="I458" s="2" t="s">
        <v>611</v>
      </c>
      <c r="J458" s="42">
        <f>VLOOKUP(Table1[[#This Row],[Status]],Auxiliar!$B$16:$C$24,2,0)</f>
        <v>0</v>
      </c>
      <c r="K458" s="2" t="s">
        <v>1173</v>
      </c>
      <c r="L458" s="28" t="s">
        <v>1178</v>
      </c>
      <c r="M458" s="20" t="s">
        <v>1179</v>
      </c>
      <c r="N458" s="47">
        <v>45512</v>
      </c>
      <c r="O458" s="20">
        <f>INDEX(Auxiliar!$D$5:$F$13,MATCH(Table1[[#This Row],[Tipologia_Testes]],Auxiliar!$B$5:$B$13,0),MATCH(Table1[[#This Row],[Complexidade]],Auxiliar!$D$4:$F$4,0))</f>
        <v>2</v>
      </c>
      <c r="P458" s="2"/>
      <c r="Q458" s="2"/>
      <c r="R458" s="151">
        <v>45261</v>
      </c>
      <c r="S458" s="151"/>
      <c r="T458" s="151"/>
      <c r="U458" s="151"/>
      <c r="V458" s="151"/>
      <c r="W458" s="2">
        <f>VLOOKUP(Table1[[#This Row],[Status]],Auxiliar!$B$16:$D$24,3,0)*Table1[[#This Row],[Estimação (horas)]]</f>
        <v>0</v>
      </c>
      <c r="X458" s="167">
        <f>+VLOOKUP(CONCATENATE(Table1[[#This Row],[Tabela]],Table1[[#This Row],[Campo]]),'2. Status Detalhe Campos FY24'!A:J,9,FALSE)</f>
        <v>0</v>
      </c>
    </row>
    <row r="459" spans="2:24" ht="17.899999999999999"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1175</v>
      </c>
      <c r="L459" s="28" t="s">
        <v>1178</v>
      </c>
      <c r="M459" s="20" t="s">
        <v>1179</v>
      </c>
      <c r="N459" s="47">
        <v>45512</v>
      </c>
      <c r="O459" s="20">
        <f>INDEX(Auxiliar!$D$5:$F$13,MATCH(Table1[[#This Row],[Tipologia_Testes]],Auxiliar!$B$5:$B$13,0),MATCH(Table1[[#This Row],[Complexidade]],Auxiliar!$D$4:$F$4,0))</f>
        <v>0.1</v>
      </c>
      <c r="P459" s="2"/>
      <c r="Q459" s="2"/>
      <c r="R459" s="151">
        <v>45261</v>
      </c>
      <c r="S459" s="151"/>
      <c r="T459" s="151"/>
      <c r="U459" s="151"/>
      <c r="V459" s="151"/>
      <c r="W459" s="2">
        <f>VLOOKUP(Table1[[#This Row],[Status]],Auxiliar!$B$16:$D$24,3,0)*Table1[[#This Row],[Estimação (horas)]]</f>
        <v>0</v>
      </c>
      <c r="X459" s="167">
        <f>+VLOOKUP(CONCATENATE(Table1[[#This Row],[Tabela]],Table1[[#This Row],[Campo]]),'2. Status Detalhe Campos FY24'!A:J,9,FALSE)</f>
        <v>0</v>
      </c>
    </row>
    <row r="460" spans="2:24" ht="17.899999999999999" customHeight="1">
      <c r="B460" s="2" t="s">
        <v>26</v>
      </c>
      <c r="C460" s="2" t="s">
        <v>54</v>
      </c>
      <c r="D460" s="2" t="s">
        <v>38</v>
      </c>
      <c r="E460" s="2" t="s">
        <v>38</v>
      </c>
      <c r="F460" s="2" t="s">
        <v>55</v>
      </c>
      <c r="G460" s="2" t="s">
        <v>73</v>
      </c>
      <c r="H460" s="56" t="str">
        <f>Table1[[#This Row],[Tabela]]&amp;Table1[[#This Row],[Campo]]</f>
        <v>PROCESSDATA_DATE_PART</v>
      </c>
      <c r="I460" s="2" t="s">
        <v>612</v>
      </c>
      <c r="J460" s="42">
        <f>VLOOKUP(Table1[[#This Row],[Status]],Auxiliar!$B$16:$C$24,2,0)</f>
        <v>1</v>
      </c>
      <c r="K460" s="2" t="s">
        <v>1172</v>
      </c>
      <c r="L460" s="28" t="s">
        <v>1178</v>
      </c>
      <c r="M460" s="20" t="s">
        <v>1179</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2</v>
      </c>
      <c r="X460" s="167">
        <f>+VLOOKUP(CONCATENATE(Table1[[#This Row],[Tabela]],Table1[[#This Row],[Campo]]),'2. Status Detalhe Campos FY24'!A:J,9,FALSE)</f>
        <v>0</v>
      </c>
    </row>
    <row r="461" spans="2:24" ht="17.899999999999999" customHeight="1">
      <c r="B461" s="2" t="s">
        <v>26</v>
      </c>
      <c r="C461" s="2" t="s">
        <v>54</v>
      </c>
      <c r="D461" s="2" t="s">
        <v>38</v>
      </c>
      <c r="E461" s="2" t="s">
        <v>38</v>
      </c>
      <c r="F461" s="2" t="s">
        <v>55</v>
      </c>
      <c r="G461" s="2" t="s">
        <v>73</v>
      </c>
      <c r="H461" s="56" t="str">
        <f>Table1[[#This Row],[Tabela]]&amp;Table1[[#This Row],[Campo]]</f>
        <v>PROCESSDATA_DATE_PART</v>
      </c>
      <c r="I461" s="2" t="s">
        <v>612</v>
      </c>
      <c r="J461" s="42">
        <f>VLOOKUP(Table1[[#This Row],[Status]],Auxiliar!$B$16:$C$24,2,0)</f>
        <v>1</v>
      </c>
      <c r="K461" s="2" t="s">
        <v>1173</v>
      </c>
      <c r="L461" s="28" t="s">
        <v>1178</v>
      </c>
      <c r="M461" s="20" t="s">
        <v>1179</v>
      </c>
      <c r="N461" s="47">
        <v>45512</v>
      </c>
      <c r="O461" s="20">
        <f>INDEX(Auxiliar!$D$5:$F$13,MATCH(Table1[[#This Row],[Tipologia_Testes]],Auxiliar!$B$5:$B$13,0),MATCH(Table1[[#This Row],[Complexidade]],Auxiliar!$D$4:$F$4,0))</f>
        <v>2</v>
      </c>
      <c r="P461" s="2"/>
      <c r="Q461" s="2"/>
      <c r="R461" s="151">
        <v>45261</v>
      </c>
      <c r="S461" s="151"/>
      <c r="T461" s="151"/>
      <c r="U461" s="151"/>
      <c r="V461" s="151"/>
      <c r="W461" s="2">
        <f>VLOOKUP(Table1[[#This Row],[Status]],Auxiliar!$B$16:$D$24,3,0)*Table1[[#This Row],[Estimação (horas)]]</f>
        <v>2</v>
      </c>
      <c r="X461" s="167">
        <f>+VLOOKUP(CONCATENATE(Table1[[#This Row],[Tabela]],Table1[[#This Row],[Campo]]),'2. Status Detalhe Campos FY24'!A:J,9,FALSE)</f>
        <v>0</v>
      </c>
    </row>
    <row r="462" spans="2:24" ht="69.650000000000006"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1175</v>
      </c>
      <c r="L462" s="28" t="s">
        <v>1178</v>
      </c>
      <c r="M462" s="20" t="s">
        <v>1179</v>
      </c>
      <c r="N462" s="47">
        <v>45512</v>
      </c>
      <c r="O462" s="20">
        <f>INDEX(Auxiliar!$D$5:$F$13,MATCH(Table1[[#This Row],[Tipologia_Testes]],Auxiliar!$B$5:$B$13,0),MATCH(Table1[[#This Row],[Complexidade]],Auxiliar!$D$4:$F$4,0))</f>
        <v>0.1</v>
      </c>
      <c r="P462" s="2"/>
      <c r="Q462" s="2"/>
      <c r="R462" s="151">
        <v>45261</v>
      </c>
      <c r="S462" s="151"/>
      <c r="T462" s="151"/>
      <c r="U462" s="151"/>
      <c r="V462" s="151"/>
      <c r="W462" s="2">
        <f>VLOOKUP(Table1[[#This Row],[Status]],Auxiliar!$B$16:$D$24,3,0)*Table1[[#This Row],[Estimação (horas)]]</f>
        <v>0.1</v>
      </c>
      <c r="X462" s="167">
        <f>+VLOOKUP(CONCATENATE(Table1[[#This Row],[Tabela]],Table1[[#This Row],[Campo]]),'2. Status Detalhe Campos FY24'!A:J,9,FALSE)</f>
        <v>0</v>
      </c>
    </row>
    <row r="463" spans="2:24" ht="17.899999999999999" customHeight="1">
      <c r="B463" s="2" t="s">
        <v>26</v>
      </c>
      <c r="C463" s="2" t="s">
        <v>54</v>
      </c>
      <c r="D463" s="2" t="s">
        <v>38</v>
      </c>
      <c r="E463" s="2" t="s">
        <v>38</v>
      </c>
      <c r="F463" s="2" t="s">
        <v>74</v>
      </c>
      <c r="G463" s="2" t="s">
        <v>38</v>
      </c>
      <c r="H463" s="56" t="str">
        <f>Table1[[#This Row],[Tabela]]&amp;Table1[[#This Row],[Campo]]</f>
        <v>RESPONSIBILITY_PROCESS_RELn.a.</v>
      </c>
      <c r="I463" s="2" t="s">
        <v>612</v>
      </c>
      <c r="J463" s="42">
        <f>VLOOKUP(Table1[[#This Row],[Status]],Auxiliar!$B$16:$C$24,2,0)</f>
        <v>1</v>
      </c>
      <c r="K463" s="2" t="s">
        <v>1169</v>
      </c>
      <c r="L463" s="28" t="s">
        <v>1170</v>
      </c>
      <c r="M463" s="20" t="s">
        <v>1171</v>
      </c>
      <c r="N463" s="47">
        <v>45512</v>
      </c>
      <c r="O463" s="20">
        <f>INDEX(Auxiliar!$D$5:$F$13,MATCH(Table1[[#This Row],[Tipologia_Testes]],Auxiliar!$B$5:$B$13,0),MATCH(Table1[[#This Row],[Complexidade]],Auxiliar!$D$4:$F$4,0))</f>
        <v>8</v>
      </c>
      <c r="P463" s="22" t="s">
        <v>1199</v>
      </c>
      <c r="Q463" s="2"/>
      <c r="R463" s="151">
        <v>45261</v>
      </c>
      <c r="S463" s="151"/>
      <c r="T463" s="151"/>
      <c r="U463" s="151"/>
      <c r="V463" s="151"/>
      <c r="W463" s="2">
        <f>VLOOKUP(Table1[[#This Row],[Status]],Auxiliar!$B$16:$D$24,3,0)*Table1[[#This Row],[Estimação (horas)]]</f>
        <v>8</v>
      </c>
      <c r="X463" s="167">
        <f>+VLOOKUP(CONCATENATE(Table1[[#This Row],[Tabela]],Table1[[#This Row],[Campo]]),'2. Status Detalhe Campos FY24'!A:J,9,FALSE)</f>
        <v>0</v>
      </c>
    </row>
    <row r="464" spans="2:24" ht="17.899999999999999" customHeight="1">
      <c r="B464" s="2" t="s">
        <v>26</v>
      </c>
      <c r="C464" s="2" t="s">
        <v>54</v>
      </c>
      <c r="D464" s="2" t="s">
        <v>38</v>
      </c>
      <c r="E464" s="2" t="s">
        <v>38</v>
      </c>
      <c r="F464" s="2" t="s">
        <v>74</v>
      </c>
      <c r="G464" s="2" t="s">
        <v>57</v>
      </c>
      <c r="H464" s="56" t="str">
        <f>Table1[[#This Row],[Tabela]]&amp;Table1[[#This Row],[Campo]]</f>
        <v>RESPONSIBILITY_PROCESS_RELPROCESS_BANK_ID</v>
      </c>
      <c r="I464" s="2" t="s">
        <v>612</v>
      </c>
      <c r="J464" s="42">
        <f>VLOOKUP(Table1[[#This Row],[Status]],Auxiliar!$B$16:$C$24,2,0)</f>
        <v>1</v>
      </c>
      <c r="K464" s="2" t="s">
        <v>1172</v>
      </c>
      <c r="L464" s="28" t="s">
        <v>1170</v>
      </c>
      <c r="M464" s="20" t="s">
        <v>1180</v>
      </c>
      <c r="N464" s="47">
        <v>45499</v>
      </c>
      <c r="O464" s="20">
        <f>INDEX(Auxiliar!$D$5:$F$13,MATCH(Table1[[#This Row],[Tipologia_Testes]],Auxiliar!$B$5:$B$13,0),MATCH(Table1[[#This Row],[Complexidade]],Auxiliar!$D$4:$F$4,0))</f>
        <v>4</v>
      </c>
      <c r="P464" s="2" t="s">
        <v>1192</v>
      </c>
      <c r="Q464" s="2" t="s">
        <v>1189</v>
      </c>
      <c r="R464" s="151">
        <v>45261</v>
      </c>
      <c r="S464" s="151">
        <v>45495</v>
      </c>
      <c r="T464" s="151"/>
      <c r="U464" s="151"/>
      <c r="V464" s="151"/>
      <c r="W464" s="2">
        <f>VLOOKUP(Table1[[#This Row],[Status]],Auxiliar!$B$16:$D$24,3,0)*Table1[[#This Row],[Estimação (horas)]]</f>
        <v>4</v>
      </c>
      <c r="X464" s="167">
        <f>+VLOOKUP(CONCATENATE(Table1[[#This Row],[Tabela]],Table1[[#This Row],[Campo]]),'2. Status Detalhe Campos FY24'!A:J,9,FALSE)</f>
        <v>0</v>
      </c>
    </row>
    <row r="465" spans="2:24" ht="17.899999999999999" customHeight="1">
      <c r="B465" s="2" t="s">
        <v>26</v>
      </c>
      <c r="C465" s="2" t="s">
        <v>54</v>
      </c>
      <c r="D465" s="2" t="s">
        <v>38</v>
      </c>
      <c r="E465" s="2" t="s">
        <v>38</v>
      </c>
      <c r="F465" s="2" t="s">
        <v>74</v>
      </c>
      <c r="G465" s="2" t="s">
        <v>57</v>
      </c>
      <c r="H465" s="56" t="str">
        <f>Table1[[#This Row],[Tabela]]&amp;Table1[[#This Row],[Campo]]</f>
        <v>RESPONSIBILITY_PROCESS_RELPROCESS_BANK_ID</v>
      </c>
      <c r="I465" s="2" t="s">
        <v>612</v>
      </c>
      <c r="J465" s="42">
        <f>VLOOKUP(Table1[[#This Row],[Status]],Auxiliar!$B$16:$C$24,2,0)</f>
        <v>1</v>
      </c>
      <c r="K465" s="2" t="s">
        <v>1173</v>
      </c>
      <c r="L465" s="28" t="s">
        <v>1170</v>
      </c>
      <c r="M465" s="20" t="s">
        <v>1180</v>
      </c>
      <c r="N465" s="47">
        <v>45499</v>
      </c>
      <c r="O465" s="20">
        <f>INDEX(Auxiliar!$D$5:$F$13,MATCH(Table1[[#This Row],[Tipologia_Testes]],Auxiliar!$B$5:$B$13,0),MATCH(Table1[[#This Row],[Complexidade]],Auxiliar!$D$4:$F$4,0))</f>
        <v>4</v>
      </c>
      <c r="P465" s="2" t="s">
        <v>1192</v>
      </c>
      <c r="Q465" s="2" t="s">
        <v>1189</v>
      </c>
      <c r="R465" s="151">
        <v>45261</v>
      </c>
      <c r="S465" s="151">
        <v>45495</v>
      </c>
      <c r="T465" s="151"/>
      <c r="U465" s="151"/>
      <c r="V465" s="151"/>
      <c r="W465" s="2">
        <f>VLOOKUP(Table1[[#This Row],[Status]],Auxiliar!$B$16:$D$24,3,0)*Table1[[#This Row],[Estimação (horas)]]</f>
        <v>4</v>
      </c>
      <c r="X465" s="167">
        <f>+VLOOKUP(CONCATENATE(Table1[[#This Row],[Tabela]],Table1[[#This Row],[Campo]]),'2. Status Detalhe Campos FY24'!A:J,9,FALSE)</f>
        <v>0</v>
      </c>
    </row>
    <row r="466" spans="2:24" ht="17.899999999999999" customHeight="1">
      <c r="B466" s="2" t="s">
        <v>26</v>
      </c>
      <c r="C466" s="2" t="s">
        <v>54</v>
      </c>
      <c r="D466" s="2" t="s">
        <v>38</v>
      </c>
      <c r="E466" s="2" t="s">
        <v>38</v>
      </c>
      <c r="F466" s="2" t="s">
        <v>74</v>
      </c>
      <c r="G466" s="2" t="s">
        <v>57</v>
      </c>
      <c r="H466" s="56" t="str">
        <f>Table1[[#This Row],[Tabela]]&amp;Table1[[#This Row],[Campo]]</f>
        <v>RESPONSIBILITY_PROCESS_RELPROCESS_BANK_ID</v>
      </c>
      <c r="I466" s="2" t="s">
        <v>612</v>
      </c>
      <c r="J466" s="42">
        <f>VLOOKUP(Table1[[#This Row],[Status]],Auxiliar!$B$16:$C$24,2,0)</f>
        <v>1</v>
      </c>
      <c r="K466" s="2" t="s">
        <v>1175</v>
      </c>
      <c r="L466" s="28" t="s">
        <v>1170</v>
      </c>
      <c r="M466" s="20" t="s">
        <v>1180</v>
      </c>
      <c r="N466" s="47">
        <v>45499</v>
      </c>
      <c r="O466" s="20">
        <f>INDEX(Auxiliar!$D$5:$F$13,MATCH(Table1[[#This Row],[Tipologia_Testes]],Auxiliar!$B$5:$B$13,0),MATCH(Table1[[#This Row],[Complexidade]],Auxiliar!$D$4:$F$4,0))</f>
        <v>0.1</v>
      </c>
      <c r="P466" s="2" t="s">
        <v>1192</v>
      </c>
      <c r="Q466" s="2" t="s">
        <v>1189</v>
      </c>
      <c r="R466" s="151">
        <v>45261</v>
      </c>
      <c r="S466" s="151">
        <v>45495</v>
      </c>
      <c r="T466" s="151"/>
      <c r="U466" s="151"/>
      <c r="V466" s="151"/>
      <c r="W466" s="2">
        <f>VLOOKUP(Table1[[#This Row],[Status]],Auxiliar!$B$16:$D$24,3,0)*Table1[[#This Row],[Estimação (horas)]]</f>
        <v>0.1</v>
      </c>
      <c r="X466" s="167">
        <f>+VLOOKUP(CONCATENATE(Table1[[#This Row],[Tabela]],Table1[[#This Row],[Campo]]),'2. Status Detalhe Campos FY24'!A:J,9,FALSE)</f>
        <v>0</v>
      </c>
    </row>
    <row r="467" spans="2:24" ht="17.899999999999999" customHeight="1">
      <c r="B467" s="2" t="s">
        <v>26</v>
      </c>
      <c r="C467" s="2" t="s">
        <v>54</v>
      </c>
      <c r="D467" s="2" t="s">
        <v>38</v>
      </c>
      <c r="E467" s="2" t="s">
        <v>38</v>
      </c>
      <c r="F467" s="2" t="s">
        <v>74</v>
      </c>
      <c r="G467" s="2" t="s">
        <v>75</v>
      </c>
      <c r="H467" s="56" t="str">
        <f>Table1[[#This Row],[Tabela]]&amp;Table1[[#This Row],[Campo]]</f>
        <v>RESPONSIBILITY_PROCESS_RELBANK_ID</v>
      </c>
      <c r="I467" s="2" t="s">
        <v>612</v>
      </c>
      <c r="J467" s="42">
        <f>VLOOKUP(Table1[[#This Row],[Status]],Auxiliar!$B$16:$C$24,2,0)</f>
        <v>1</v>
      </c>
      <c r="K467" s="2" t="s">
        <v>1172</v>
      </c>
      <c r="L467" s="28" t="s">
        <v>1170</v>
      </c>
      <c r="M467" s="20" t="s">
        <v>1180</v>
      </c>
      <c r="N467" s="47">
        <v>45499</v>
      </c>
      <c r="O467" s="20">
        <f>INDEX(Auxiliar!$D$5:$F$13,MATCH(Table1[[#This Row],[Tipologia_Testes]],Auxiliar!$B$5:$B$13,0),MATCH(Table1[[#This Row],[Complexidade]],Auxiliar!$D$4:$F$4,0))</f>
        <v>4</v>
      </c>
      <c r="P467" s="2" t="s">
        <v>1192</v>
      </c>
      <c r="Q467" s="2" t="s">
        <v>1189</v>
      </c>
      <c r="R467" s="151">
        <v>45261</v>
      </c>
      <c r="S467" s="151">
        <v>45495</v>
      </c>
      <c r="T467" s="151"/>
      <c r="U467" s="151"/>
      <c r="V467" s="151"/>
      <c r="W467" s="2">
        <f>VLOOKUP(Table1[[#This Row],[Status]],Auxiliar!$B$16:$D$24,3,0)*Table1[[#This Row],[Estimação (horas)]]</f>
        <v>4</v>
      </c>
      <c r="X467" s="167">
        <f>+VLOOKUP(CONCATENATE(Table1[[#This Row],[Tabela]],Table1[[#This Row],[Campo]]),'2. Status Detalhe Campos FY24'!A:J,9,FALSE)</f>
        <v>0</v>
      </c>
    </row>
    <row r="468" spans="2:24" ht="17.899999999999999" customHeight="1">
      <c r="B468" s="2" t="s">
        <v>26</v>
      </c>
      <c r="C468" s="2" t="s">
        <v>54</v>
      </c>
      <c r="D468" s="2" t="s">
        <v>38</v>
      </c>
      <c r="E468" s="2" t="s">
        <v>38</v>
      </c>
      <c r="F468" s="2" t="s">
        <v>74</v>
      </c>
      <c r="G468" s="2" t="s">
        <v>75</v>
      </c>
      <c r="H468" s="56" t="str">
        <f>Table1[[#This Row],[Tabela]]&amp;Table1[[#This Row],[Campo]]</f>
        <v>RESPONSIBILITY_PROCESS_RELBANK_ID</v>
      </c>
      <c r="I468" s="2" t="s">
        <v>612</v>
      </c>
      <c r="J468" s="42">
        <f>VLOOKUP(Table1[[#This Row],[Status]],Auxiliar!$B$16:$C$24,2,0)</f>
        <v>1</v>
      </c>
      <c r="K468" s="2" t="s">
        <v>1173</v>
      </c>
      <c r="L468" s="28" t="s">
        <v>1170</v>
      </c>
      <c r="M468" s="20" t="s">
        <v>1180</v>
      </c>
      <c r="N468" s="47">
        <v>45499</v>
      </c>
      <c r="O468" s="20">
        <f>INDEX(Auxiliar!$D$5:$F$13,MATCH(Table1[[#This Row],[Tipologia_Testes]],Auxiliar!$B$5:$B$13,0),MATCH(Table1[[#This Row],[Complexidade]],Auxiliar!$D$4:$F$4,0))</f>
        <v>4</v>
      </c>
      <c r="P468" s="2" t="s">
        <v>1192</v>
      </c>
      <c r="Q468" s="2" t="s">
        <v>1189</v>
      </c>
      <c r="R468" s="151">
        <v>45261</v>
      </c>
      <c r="S468" s="151">
        <v>45495</v>
      </c>
      <c r="T468" s="151"/>
      <c r="U468" s="151"/>
      <c r="V468" s="151"/>
      <c r="W468" s="2">
        <f>VLOOKUP(Table1[[#This Row],[Status]],Auxiliar!$B$16:$D$24,3,0)*Table1[[#This Row],[Estimação (horas)]]</f>
        <v>4</v>
      </c>
      <c r="X468" s="167">
        <f>+VLOOKUP(CONCATENATE(Table1[[#This Row],[Tabela]],Table1[[#This Row],[Campo]]),'2. Status Detalhe Campos FY24'!A:J,9,FALSE)</f>
        <v>0</v>
      </c>
    </row>
    <row r="469" spans="2:24" ht="17.899999999999999" customHeight="1">
      <c r="B469" s="2" t="s">
        <v>26</v>
      </c>
      <c r="C469" s="2" t="s">
        <v>54</v>
      </c>
      <c r="D469" s="2" t="s">
        <v>38</v>
      </c>
      <c r="E469" s="2" t="s">
        <v>38</v>
      </c>
      <c r="F469" s="2" t="s">
        <v>74</v>
      </c>
      <c r="G469" s="2" t="s">
        <v>75</v>
      </c>
      <c r="H469" s="56" t="str">
        <f>Table1[[#This Row],[Tabela]]&amp;Table1[[#This Row],[Campo]]</f>
        <v>RESPONSIBILITY_PROCESS_RELBANK_ID</v>
      </c>
      <c r="I469" s="2" t="s">
        <v>612</v>
      </c>
      <c r="J469" s="42">
        <f>VLOOKUP(Table1[[#This Row],[Status]],Auxiliar!$B$16:$C$24,2,0)</f>
        <v>1</v>
      </c>
      <c r="K469" s="2" t="s">
        <v>1175</v>
      </c>
      <c r="L469" s="28" t="s">
        <v>1170</v>
      </c>
      <c r="M469" s="20" t="s">
        <v>1180</v>
      </c>
      <c r="N469" s="47">
        <v>45499</v>
      </c>
      <c r="O469" s="20">
        <f>INDEX(Auxiliar!$D$5:$F$13,MATCH(Table1[[#This Row],[Tipologia_Testes]],Auxiliar!$B$5:$B$13,0),MATCH(Table1[[#This Row],[Complexidade]],Auxiliar!$D$4:$F$4,0))</f>
        <v>0.1</v>
      </c>
      <c r="P469" s="2" t="s">
        <v>1192</v>
      </c>
      <c r="Q469" s="2" t="s">
        <v>1189</v>
      </c>
      <c r="R469" s="151">
        <v>45261</v>
      </c>
      <c r="S469" s="151">
        <v>45495</v>
      </c>
      <c r="T469" s="151"/>
      <c r="U469" s="151"/>
      <c r="V469" s="151"/>
      <c r="W469" s="2">
        <f>VLOOKUP(Table1[[#This Row],[Status]],Auxiliar!$B$16:$D$24,3,0)*Table1[[#This Row],[Estimação (horas)]]</f>
        <v>0.1</v>
      </c>
      <c r="X469" s="167">
        <f>+VLOOKUP(CONCATENATE(Table1[[#This Row],[Tabela]],Table1[[#This Row],[Campo]]),'2. Status Detalhe Campos FY24'!A:J,9,FALSE)</f>
        <v>0</v>
      </c>
    </row>
    <row r="470" spans="2:24" ht="17.899999999999999" customHeight="1">
      <c r="B470" s="2" t="s">
        <v>26</v>
      </c>
      <c r="C470" s="2" t="s">
        <v>54</v>
      </c>
      <c r="D470" s="2" t="s">
        <v>38</v>
      </c>
      <c r="E470" s="2" t="s">
        <v>38</v>
      </c>
      <c r="F470" s="2" t="s">
        <v>74</v>
      </c>
      <c r="G470" s="2" t="s">
        <v>58</v>
      </c>
      <c r="H470" s="56" t="str">
        <f>Table1[[#This Row],[Tabela]]&amp;Table1[[#This Row],[Campo]]</f>
        <v>RESPONSIBILITY_PROCESS_RELPROCESS_BRANCH_CODE</v>
      </c>
      <c r="I470" s="2" t="s">
        <v>612</v>
      </c>
      <c r="J470" s="42">
        <f>VLOOKUP(Table1[[#This Row],[Status]],Auxiliar!$B$16:$C$24,2,0)</f>
        <v>1</v>
      </c>
      <c r="K470" s="2" t="s">
        <v>1172</v>
      </c>
      <c r="L470" s="28" t="s">
        <v>1170</v>
      </c>
      <c r="M470" s="20" t="s">
        <v>1180</v>
      </c>
      <c r="N470" s="47">
        <v>45499</v>
      </c>
      <c r="O470" s="20">
        <f>INDEX(Auxiliar!$D$5:$F$13,MATCH(Table1[[#This Row],[Tipologia_Testes]],Auxiliar!$B$5:$B$13,0),MATCH(Table1[[#This Row],[Complexidade]],Auxiliar!$D$4:$F$4,0))</f>
        <v>4</v>
      </c>
      <c r="P470" s="2" t="s">
        <v>1192</v>
      </c>
      <c r="Q470" s="2" t="s">
        <v>1189</v>
      </c>
      <c r="R470" s="151">
        <v>45261</v>
      </c>
      <c r="S470" s="151">
        <v>45495</v>
      </c>
      <c r="T470" s="151"/>
      <c r="U470" s="151"/>
      <c r="V470" s="151"/>
      <c r="W470" s="2">
        <f>VLOOKUP(Table1[[#This Row],[Status]],Auxiliar!$B$16:$D$24,3,0)*Table1[[#This Row],[Estimação (horas)]]</f>
        <v>4</v>
      </c>
      <c r="X470" s="167">
        <f>+VLOOKUP(CONCATENATE(Table1[[#This Row],[Tabela]],Table1[[#This Row],[Campo]]),'2. Status Detalhe Campos FY24'!A:J,9,FALSE)</f>
        <v>0</v>
      </c>
    </row>
    <row r="471" spans="2:24" ht="17.899999999999999" customHeight="1">
      <c r="B471" s="2" t="s">
        <v>26</v>
      </c>
      <c r="C471" s="2" t="s">
        <v>54</v>
      </c>
      <c r="D471" s="2" t="s">
        <v>38</v>
      </c>
      <c r="E471" s="2" t="s">
        <v>38</v>
      </c>
      <c r="F471" s="2" t="s">
        <v>74</v>
      </c>
      <c r="G471" s="2" t="s">
        <v>58</v>
      </c>
      <c r="H471" s="56" t="str">
        <f>Table1[[#This Row],[Tabela]]&amp;Table1[[#This Row],[Campo]]</f>
        <v>RESPONSIBILITY_PROCESS_RELPROCESS_BRANCH_CODE</v>
      </c>
      <c r="I471" s="2" t="s">
        <v>612</v>
      </c>
      <c r="J471" s="42">
        <f>VLOOKUP(Table1[[#This Row],[Status]],Auxiliar!$B$16:$C$24,2,0)</f>
        <v>1</v>
      </c>
      <c r="K471" s="2" t="s">
        <v>1173</v>
      </c>
      <c r="L471" s="28" t="s">
        <v>1170</v>
      </c>
      <c r="M471" s="20" t="s">
        <v>1180</v>
      </c>
      <c r="N471" s="47">
        <v>45499</v>
      </c>
      <c r="O471" s="20">
        <f>INDEX(Auxiliar!$D$5:$F$13,MATCH(Table1[[#This Row],[Tipologia_Testes]],Auxiliar!$B$5:$B$13,0),MATCH(Table1[[#This Row],[Complexidade]],Auxiliar!$D$4:$F$4,0))</f>
        <v>4</v>
      </c>
      <c r="P471" s="2" t="s">
        <v>1192</v>
      </c>
      <c r="Q471" s="2" t="s">
        <v>1189</v>
      </c>
      <c r="R471" s="151">
        <v>45261</v>
      </c>
      <c r="S471" s="151">
        <v>45495</v>
      </c>
      <c r="T471" s="151"/>
      <c r="U471" s="151"/>
      <c r="V471" s="151"/>
      <c r="W471" s="2">
        <f>VLOOKUP(Table1[[#This Row],[Status]],Auxiliar!$B$16:$D$24,3,0)*Table1[[#This Row],[Estimação (horas)]]</f>
        <v>4</v>
      </c>
      <c r="X471" s="167">
        <f>+VLOOKUP(CONCATENATE(Table1[[#This Row],[Tabela]],Table1[[#This Row],[Campo]]),'2. Status Detalhe Campos FY24'!A:J,9,FALSE)</f>
        <v>0</v>
      </c>
    </row>
    <row r="472" spans="2:24" ht="17.899999999999999" customHeight="1">
      <c r="B472" s="2" t="s">
        <v>26</v>
      </c>
      <c r="C472" s="2" t="s">
        <v>54</v>
      </c>
      <c r="D472" s="2" t="s">
        <v>38</v>
      </c>
      <c r="E472" s="2" t="s">
        <v>38</v>
      </c>
      <c r="F472" s="2" t="s">
        <v>74</v>
      </c>
      <c r="G472" s="2" t="s">
        <v>58</v>
      </c>
      <c r="H472" s="56" t="str">
        <f>Table1[[#This Row],[Tabela]]&amp;Table1[[#This Row],[Campo]]</f>
        <v>RESPONSIBILITY_PROCESS_RELPROCESS_BRANCH_CODE</v>
      </c>
      <c r="I472" s="2" t="s">
        <v>612</v>
      </c>
      <c r="J472" s="42">
        <f>VLOOKUP(Table1[[#This Row],[Status]],Auxiliar!$B$16:$C$24,2,0)</f>
        <v>1</v>
      </c>
      <c r="K472" s="2" t="s">
        <v>1175</v>
      </c>
      <c r="L472" s="28" t="s">
        <v>1170</v>
      </c>
      <c r="M472" s="20" t="s">
        <v>1180</v>
      </c>
      <c r="N472" s="47">
        <v>45499</v>
      </c>
      <c r="O472" s="20">
        <f>INDEX(Auxiliar!$D$5:$F$13,MATCH(Table1[[#This Row],[Tipologia_Testes]],Auxiliar!$B$5:$B$13,0),MATCH(Table1[[#This Row],[Complexidade]],Auxiliar!$D$4:$F$4,0))</f>
        <v>0.1</v>
      </c>
      <c r="P472" s="2" t="s">
        <v>1192</v>
      </c>
      <c r="Q472" s="2" t="s">
        <v>1189</v>
      </c>
      <c r="R472" s="151">
        <v>45261</v>
      </c>
      <c r="S472" s="151">
        <v>45495</v>
      </c>
      <c r="T472" s="151"/>
      <c r="U472" s="151"/>
      <c r="V472" s="151"/>
      <c r="W472" s="2">
        <f>VLOOKUP(Table1[[#This Row],[Status]],Auxiliar!$B$16:$D$24,3,0)*Table1[[#This Row],[Estimação (horas)]]</f>
        <v>0.1</v>
      </c>
      <c r="X472" s="167">
        <f>+VLOOKUP(CONCATENATE(Table1[[#This Row],[Tabela]],Table1[[#This Row],[Campo]]),'2. Status Detalhe Campos FY24'!A:J,9,FALSE)</f>
        <v>0</v>
      </c>
    </row>
    <row r="473" spans="2:24" ht="17.899999999999999" customHeight="1">
      <c r="B473" s="2" t="s">
        <v>26</v>
      </c>
      <c r="C473" s="2" t="s">
        <v>54</v>
      </c>
      <c r="D473" s="2" t="s">
        <v>38</v>
      </c>
      <c r="E473" s="2" t="s">
        <v>38</v>
      </c>
      <c r="F473" s="2" t="s">
        <v>74</v>
      </c>
      <c r="G473" s="2" t="s">
        <v>76</v>
      </c>
      <c r="H473" s="56" t="str">
        <f>Table1[[#This Row],[Tabela]]&amp;Table1[[#This Row],[Campo]]</f>
        <v>RESPONSIBILITY_PROCESS_RELBRANCH_CODE</v>
      </c>
      <c r="I473" s="2" t="s">
        <v>612</v>
      </c>
      <c r="J473" s="42">
        <f>VLOOKUP(Table1[[#This Row],[Status]],Auxiliar!$B$16:$C$24,2,0)</f>
        <v>1</v>
      </c>
      <c r="K473" s="2" t="s">
        <v>1172</v>
      </c>
      <c r="L473" s="28" t="s">
        <v>1170</v>
      </c>
      <c r="M473" s="20" t="s">
        <v>1180</v>
      </c>
      <c r="N473" s="47">
        <v>45499</v>
      </c>
      <c r="O473" s="20">
        <f>INDEX(Auxiliar!$D$5:$F$13,MATCH(Table1[[#This Row],[Tipologia_Testes]],Auxiliar!$B$5:$B$13,0),MATCH(Table1[[#This Row],[Complexidade]],Auxiliar!$D$4:$F$4,0))</f>
        <v>4</v>
      </c>
      <c r="P473" s="2" t="s">
        <v>1192</v>
      </c>
      <c r="Q473" s="2" t="s">
        <v>1189</v>
      </c>
      <c r="R473" s="151">
        <v>45261</v>
      </c>
      <c r="S473" s="151">
        <v>45495</v>
      </c>
      <c r="T473" s="151"/>
      <c r="U473" s="151"/>
      <c r="V473" s="151"/>
      <c r="W473" s="2">
        <f>VLOOKUP(Table1[[#This Row],[Status]],Auxiliar!$B$16:$D$24,3,0)*Table1[[#This Row],[Estimação (horas)]]</f>
        <v>4</v>
      </c>
      <c r="X473" s="167">
        <f>+VLOOKUP(CONCATENATE(Table1[[#This Row],[Tabela]],Table1[[#This Row],[Campo]]),'2. Status Detalhe Campos FY24'!A:J,9,FALSE)</f>
        <v>0</v>
      </c>
    </row>
    <row r="474" spans="2:24" ht="17.899999999999999" customHeight="1">
      <c r="B474" s="2" t="s">
        <v>26</v>
      </c>
      <c r="C474" s="2" t="s">
        <v>54</v>
      </c>
      <c r="D474" s="2" t="s">
        <v>38</v>
      </c>
      <c r="E474" s="2" t="s">
        <v>38</v>
      </c>
      <c r="F474" s="2" t="s">
        <v>74</v>
      </c>
      <c r="G474" s="2" t="s">
        <v>76</v>
      </c>
      <c r="H474" s="56" t="str">
        <f>Table1[[#This Row],[Tabela]]&amp;Table1[[#This Row],[Campo]]</f>
        <v>RESPONSIBILITY_PROCESS_RELBRANCH_CODE</v>
      </c>
      <c r="I474" s="2" t="s">
        <v>612</v>
      </c>
      <c r="J474" s="42">
        <f>VLOOKUP(Table1[[#This Row],[Status]],Auxiliar!$B$16:$C$24,2,0)</f>
        <v>1</v>
      </c>
      <c r="K474" s="2" t="s">
        <v>1173</v>
      </c>
      <c r="L474" s="28" t="s">
        <v>1170</v>
      </c>
      <c r="M474" s="20" t="s">
        <v>1180</v>
      </c>
      <c r="N474" s="47">
        <v>45499</v>
      </c>
      <c r="O474" s="20">
        <f>INDEX(Auxiliar!$D$5:$F$13,MATCH(Table1[[#This Row],[Tipologia_Testes]],Auxiliar!$B$5:$B$13,0),MATCH(Table1[[#This Row],[Complexidade]],Auxiliar!$D$4:$F$4,0))</f>
        <v>4</v>
      </c>
      <c r="P474" s="2" t="s">
        <v>1192</v>
      </c>
      <c r="Q474" s="2" t="s">
        <v>1189</v>
      </c>
      <c r="R474" s="151">
        <v>45261</v>
      </c>
      <c r="S474" s="151">
        <v>45495</v>
      </c>
      <c r="T474" s="151"/>
      <c r="U474" s="151"/>
      <c r="V474" s="151"/>
      <c r="W474" s="2">
        <f>VLOOKUP(Table1[[#This Row],[Status]],Auxiliar!$B$16:$D$24,3,0)*Table1[[#This Row],[Estimação (horas)]]</f>
        <v>4</v>
      </c>
      <c r="X474" s="167">
        <f>+VLOOKUP(CONCATENATE(Table1[[#This Row],[Tabela]],Table1[[#This Row],[Campo]]),'2. Status Detalhe Campos FY24'!A:J,9,FALSE)</f>
        <v>0</v>
      </c>
    </row>
    <row r="475" spans="2:24" ht="17.899999999999999" customHeight="1">
      <c r="B475" s="2" t="s">
        <v>26</v>
      </c>
      <c r="C475" s="2" t="s">
        <v>54</v>
      </c>
      <c r="D475" s="2" t="s">
        <v>38</v>
      </c>
      <c r="E475" s="2" t="s">
        <v>38</v>
      </c>
      <c r="F475" s="2" t="s">
        <v>74</v>
      </c>
      <c r="G475" s="2" t="s">
        <v>76</v>
      </c>
      <c r="H475" s="56" t="str">
        <f>Table1[[#This Row],[Tabela]]&amp;Table1[[#This Row],[Campo]]</f>
        <v>RESPONSIBILITY_PROCESS_RELBRANCH_CODE</v>
      </c>
      <c r="I475" s="2" t="s">
        <v>612</v>
      </c>
      <c r="J475" s="42">
        <f>VLOOKUP(Table1[[#This Row],[Status]],Auxiliar!$B$16:$C$24,2,0)</f>
        <v>1</v>
      </c>
      <c r="K475" s="2" t="s">
        <v>1175</v>
      </c>
      <c r="L475" s="28" t="s">
        <v>1170</v>
      </c>
      <c r="M475" s="20" t="s">
        <v>1180</v>
      </c>
      <c r="N475" s="47">
        <v>45499</v>
      </c>
      <c r="O475" s="20">
        <f>INDEX(Auxiliar!$D$5:$F$13,MATCH(Table1[[#This Row],[Tipologia_Testes]],Auxiliar!$B$5:$B$13,0),MATCH(Table1[[#This Row],[Complexidade]],Auxiliar!$D$4:$F$4,0))</f>
        <v>0.1</v>
      </c>
      <c r="P475" s="2" t="s">
        <v>1192</v>
      </c>
      <c r="Q475" s="2" t="s">
        <v>1189</v>
      </c>
      <c r="R475" s="151">
        <v>45261</v>
      </c>
      <c r="S475" s="151">
        <v>45495</v>
      </c>
      <c r="T475" s="151"/>
      <c r="U475" s="151"/>
      <c r="V475" s="151"/>
      <c r="W475" s="2">
        <f>VLOOKUP(Table1[[#This Row],[Status]],Auxiliar!$B$16:$D$24,3,0)*Table1[[#This Row],[Estimação (horas)]]</f>
        <v>0.1</v>
      </c>
      <c r="X475" s="167">
        <f>+VLOOKUP(CONCATENATE(Table1[[#This Row],[Tabela]],Table1[[#This Row],[Campo]]),'2. Status Detalhe Campos FY24'!A:J,9,FALSE)</f>
        <v>0</v>
      </c>
    </row>
    <row r="476" spans="2:24" ht="17.899999999999999" customHeight="1">
      <c r="B476" s="2" t="s">
        <v>26</v>
      </c>
      <c r="C476" s="2" t="s">
        <v>54</v>
      </c>
      <c r="D476" s="2" t="s">
        <v>38</v>
      </c>
      <c r="E476" s="2" t="s">
        <v>38</v>
      </c>
      <c r="F476" s="2" t="s">
        <v>74</v>
      </c>
      <c r="G476" s="2" t="s">
        <v>77</v>
      </c>
      <c r="H476" s="56" t="str">
        <f>Table1[[#This Row],[Tabela]]&amp;Table1[[#This Row],[Campo]]</f>
        <v>RESPONSIBILITY_PROCESS_RELCONTRACT_ID</v>
      </c>
      <c r="I476" s="2" t="s">
        <v>612</v>
      </c>
      <c r="J476" s="42">
        <f>VLOOKUP(Table1[[#This Row],[Status]],Auxiliar!$B$16:$C$24,2,0)</f>
        <v>1</v>
      </c>
      <c r="K476" s="2" t="s">
        <v>1172</v>
      </c>
      <c r="L476" s="28" t="s">
        <v>1170</v>
      </c>
      <c r="M476" s="20" t="s">
        <v>1180</v>
      </c>
      <c r="N476" s="47">
        <v>45499</v>
      </c>
      <c r="O476" s="20">
        <f>INDEX(Auxiliar!$D$5:$F$13,MATCH(Table1[[#This Row],[Tipologia_Testes]],Auxiliar!$B$5:$B$13,0),MATCH(Table1[[#This Row],[Complexidade]],Auxiliar!$D$4:$F$4,0))</f>
        <v>4</v>
      </c>
      <c r="P476" s="2" t="s">
        <v>1192</v>
      </c>
      <c r="Q476" s="2" t="s">
        <v>1189</v>
      </c>
      <c r="R476" s="151">
        <v>45261</v>
      </c>
      <c r="S476" s="151">
        <v>45495</v>
      </c>
      <c r="T476" s="151"/>
      <c r="U476" s="151"/>
      <c r="V476" s="151"/>
      <c r="W476" s="2">
        <f>VLOOKUP(Table1[[#This Row],[Status]],Auxiliar!$B$16:$D$24,3,0)*Table1[[#This Row],[Estimação (horas)]]</f>
        <v>4</v>
      </c>
      <c r="X476" s="167">
        <f>+VLOOKUP(CONCATENATE(Table1[[#This Row],[Tabela]],Table1[[#This Row],[Campo]]),'2. Status Detalhe Campos FY24'!A:J,9,FALSE)</f>
        <v>0</v>
      </c>
    </row>
    <row r="477" spans="2:24" ht="17.899999999999999" customHeight="1">
      <c r="B477" s="2" t="s">
        <v>26</v>
      </c>
      <c r="C477" s="2" t="s">
        <v>54</v>
      </c>
      <c r="D477" s="2" t="s">
        <v>38</v>
      </c>
      <c r="E477" s="2" t="s">
        <v>38</v>
      </c>
      <c r="F477" s="2" t="s">
        <v>74</v>
      </c>
      <c r="G477" s="2" t="s">
        <v>77</v>
      </c>
      <c r="H477" s="56" t="str">
        <f>Table1[[#This Row],[Tabela]]&amp;Table1[[#This Row],[Campo]]</f>
        <v>RESPONSIBILITY_PROCESS_RELCONTRACT_ID</v>
      </c>
      <c r="I477" s="2" t="s">
        <v>612</v>
      </c>
      <c r="J477" s="42">
        <f>VLOOKUP(Table1[[#This Row],[Status]],Auxiliar!$B$16:$C$24,2,0)</f>
        <v>1</v>
      </c>
      <c r="K477" s="2" t="s">
        <v>1173</v>
      </c>
      <c r="L477" s="28" t="s">
        <v>1170</v>
      </c>
      <c r="M477" s="20" t="s">
        <v>1180</v>
      </c>
      <c r="N477" s="47">
        <v>45499</v>
      </c>
      <c r="O477" s="20">
        <f>INDEX(Auxiliar!$D$5:$F$13,MATCH(Table1[[#This Row],[Tipologia_Testes]],Auxiliar!$B$5:$B$13,0),MATCH(Table1[[#This Row],[Complexidade]],Auxiliar!$D$4:$F$4,0))</f>
        <v>4</v>
      </c>
      <c r="P477" s="2" t="s">
        <v>1192</v>
      </c>
      <c r="Q477" s="2" t="s">
        <v>1189</v>
      </c>
      <c r="R477" s="151">
        <v>45261</v>
      </c>
      <c r="S477" s="151">
        <v>45495</v>
      </c>
      <c r="T477" s="151"/>
      <c r="U477" s="151"/>
      <c r="V477" s="151"/>
      <c r="W477" s="2">
        <f>VLOOKUP(Table1[[#This Row],[Status]],Auxiliar!$B$16:$D$24,3,0)*Table1[[#This Row],[Estimação (horas)]]</f>
        <v>4</v>
      </c>
      <c r="X477" s="167">
        <f>+VLOOKUP(CONCATENATE(Table1[[#This Row],[Tabela]],Table1[[#This Row],[Campo]]),'2. Status Detalhe Campos FY24'!A:J,9,FALSE)</f>
        <v>0</v>
      </c>
    </row>
    <row r="478" spans="2:24" ht="17.899999999999999" customHeight="1">
      <c r="B478" s="2" t="s">
        <v>26</v>
      </c>
      <c r="C478" s="2" t="s">
        <v>54</v>
      </c>
      <c r="D478" s="2" t="s">
        <v>38</v>
      </c>
      <c r="E478" s="2" t="s">
        <v>38</v>
      </c>
      <c r="F478" s="2" t="s">
        <v>74</v>
      </c>
      <c r="G478" s="2" t="s">
        <v>77</v>
      </c>
      <c r="H478" s="56" t="str">
        <f>Table1[[#This Row],[Tabela]]&amp;Table1[[#This Row],[Campo]]</f>
        <v>RESPONSIBILITY_PROCESS_RELCONTRACT_ID</v>
      </c>
      <c r="I478" s="2" t="s">
        <v>612</v>
      </c>
      <c r="J478" s="42">
        <f>VLOOKUP(Table1[[#This Row],[Status]],Auxiliar!$B$16:$C$24,2,0)</f>
        <v>1</v>
      </c>
      <c r="K478" s="2" t="s">
        <v>1175</v>
      </c>
      <c r="L478" s="28" t="s">
        <v>1170</v>
      </c>
      <c r="M478" s="20" t="s">
        <v>1180</v>
      </c>
      <c r="N478" s="47">
        <v>45499</v>
      </c>
      <c r="O478" s="20">
        <f>INDEX(Auxiliar!$D$5:$F$13,MATCH(Table1[[#This Row],[Tipologia_Testes]],Auxiliar!$B$5:$B$13,0),MATCH(Table1[[#This Row],[Complexidade]],Auxiliar!$D$4:$F$4,0))</f>
        <v>0.1</v>
      </c>
      <c r="P478" s="2" t="s">
        <v>1192</v>
      </c>
      <c r="Q478" s="2" t="s">
        <v>1189</v>
      </c>
      <c r="R478" s="151">
        <v>45261</v>
      </c>
      <c r="S478" s="151">
        <v>45495</v>
      </c>
      <c r="T478" s="151"/>
      <c r="U478" s="151"/>
      <c r="V478" s="151"/>
      <c r="W478" s="2">
        <f>VLOOKUP(Table1[[#This Row],[Status]],Auxiliar!$B$16:$D$24,3,0)*Table1[[#This Row],[Estimação (horas)]]</f>
        <v>0.1</v>
      </c>
      <c r="X478" s="167">
        <f>+VLOOKUP(CONCATENATE(Table1[[#This Row],[Tabela]],Table1[[#This Row],[Campo]]),'2. Status Detalhe Campos FY24'!A:J,9,FALSE)</f>
        <v>0</v>
      </c>
    </row>
    <row r="479" spans="2:24" ht="17.899999999999999" customHeight="1">
      <c r="B479" s="2" t="s">
        <v>26</v>
      </c>
      <c r="C479" s="2" t="s">
        <v>54</v>
      </c>
      <c r="D479" s="2" t="s">
        <v>38</v>
      </c>
      <c r="E479" s="2" t="s">
        <v>38</v>
      </c>
      <c r="F479" s="2" t="s">
        <v>74</v>
      </c>
      <c r="G479" s="2" t="s">
        <v>59</v>
      </c>
      <c r="H479" s="56" t="str">
        <f>Table1[[#This Row],[Tabela]]&amp;Table1[[#This Row],[Campo]]</f>
        <v>RESPONSIBILITY_PROCESS_RELPROCESS_ACCOUNT_ID</v>
      </c>
      <c r="I479" s="2" t="s">
        <v>612</v>
      </c>
      <c r="J479" s="42">
        <f>VLOOKUP(Table1[[#This Row],[Status]],Auxiliar!$B$16:$C$24,2,0)</f>
        <v>1</v>
      </c>
      <c r="K479" s="2" t="s">
        <v>1172</v>
      </c>
      <c r="L479" s="28" t="s">
        <v>1170</v>
      </c>
      <c r="M479" s="20" t="s">
        <v>1180</v>
      </c>
      <c r="N479" s="47">
        <v>45499</v>
      </c>
      <c r="O479" s="20">
        <f>INDEX(Auxiliar!$D$5:$F$13,MATCH(Table1[[#This Row],[Tipologia_Testes]],Auxiliar!$B$5:$B$13,0),MATCH(Table1[[#This Row],[Complexidade]],Auxiliar!$D$4:$F$4,0))</f>
        <v>4</v>
      </c>
      <c r="P479" s="2" t="s">
        <v>1192</v>
      </c>
      <c r="Q479" s="2" t="s">
        <v>1189</v>
      </c>
      <c r="R479" s="151">
        <v>45261</v>
      </c>
      <c r="S479" s="151">
        <v>45495</v>
      </c>
      <c r="T479" s="151"/>
      <c r="U479" s="151"/>
      <c r="V479" s="151"/>
      <c r="W479" s="2">
        <f>VLOOKUP(Table1[[#This Row],[Status]],Auxiliar!$B$16:$D$24,3,0)*Table1[[#This Row],[Estimação (horas)]]</f>
        <v>4</v>
      </c>
      <c r="X479" s="167">
        <f>+VLOOKUP(CONCATENATE(Table1[[#This Row],[Tabela]],Table1[[#This Row],[Campo]]),'2. Status Detalhe Campos FY24'!A:J,9,FALSE)</f>
        <v>0</v>
      </c>
    </row>
    <row r="480" spans="2:24" ht="17.899999999999999" customHeight="1">
      <c r="B480" s="2" t="s">
        <v>26</v>
      </c>
      <c r="C480" s="2" t="s">
        <v>54</v>
      </c>
      <c r="D480" s="2" t="s">
        <v>38</v>
      </c>
      <c r="E480" s="2" t="s">
        <v>38</v>
      </c>
      <c r="F480" s="2" t="s">
        <v>74</v>
      </c>
      <c r="G480" s="2" t="s">
        <v>59</v>
      </c>
      <c r="H480" s="56" t="str">
        <f>Table1[[#This Row],[Tabela]]&amp;Table1[[#This Row],[Campo]]</f>
        <v>RESPONSIBILITY_PROCESS_RELPROCESS_ACCOUNT_ID</v>
      </c>
      <c r="I480" s="2" t="s">
        <v>612</v>
      </c>
      <c r="J480" s="42">
        <f>VLOOKUP(Table1[[#This Row],[Status]],Auxiliar!$B$16:$C$24,2,0)</f>
        <v>1</v>
      </c>
      <c r="K480" s="2" t="s">
        <v>1173</v>
      </c>
      <c r="L480" s="28" t="s">
        <v>1170</v>
      </c>
      <c r="M480" s="20" t="s">
        <v>1180</v>
      </c>
      <c r="N480" s="47">
        <v>45499</v>
      </c>
      <c r="O480" s="20">
        <f>INDEX(Auxiliar!$D$5:$F$13,MATCH(Table1[[#This Row],[Tipologia_Testes]],Auxiliar!$B$5:$B$13,0),MATCH(Table1[[#This Row],[Complexidade]],Auxiliar!$D$4:$F$4,0))</f>
        <v>4</v>
      </c>
      <c r="P480" s="2" t="s">
        <v>1192</v>
      </c>
      <c r="Q480" s="2" t="s">
        <v>1189</v>
      </c>
      <c r="R480" s="151">
        <v>45261</v>
      </c>
      <c r="S480" s="151">
        <v>45495</v>
      </c>
      <c r="T480" s="151"/>
      <c r="U480" s="151"/>
      <c r="V480" s="151"/>
      <c r="W480" s="2">
        <f>VLOOKUP(Table1[[#This Row],[Status]],Auxiliar!$B$16:$D$24,3,0)*Table1[[#This Row],[Estimação (horas)]]</f>
        <v>4</v>
      </c>
      <c r="X480" s="167">
        <f>+VLOOKUP(CONCATENATE(Table1[[#This Row],[Tabela]],Table1[[#This Row],[Campo]]),'2. Status Detalhe Campos FY24'!A:J,9,FALSE)</f>
        <v>0</v>
      </c>
    </row>
    <row r="481" spans="2:24" ht="17.899999999999999" customHeight="1">
      <c r="B481" s="2" t="s">
        <v>26</v>
      </c>
      <c r="C481" s="2" t="s">
        <v>54</v>
      </c>
      <c r="D481" s="2" t="s">
        <v>38</v>
      </c>
      <c r="E481" s="2" t="s">
        <v>38</v>
      </c>
      <c r="F481" s="2" t="s">
        <v>74</v>
      </c>
      <c r="G481" s="2" t="s">
        <v>59</v>
      </c>
      <c r="H481" s="56" t="str">
        <f>Table1[[#This Row],[Tabela]]&amp;Table1[[#This Row],[Campo]]</f>
        <v>RESPONSIBILITY_PROCESS_RELPROCESS_ACCOUNT_ID</v>
      </c>
      <c r="I481" s="2" t="s">
        <v>612</v>
      </c>
      <c r="J481" s="42">
        <f>VLOOKUP(Table1[[#This Row],[Status]],Auxiliar!$B$16:$C$24,2,0)</f>
        <v>1</v>
      </c>
      <c r="K481" s="2" t="s">
        <v>1175</v>
      </c>
      <c r="L481" s="28" t="s">
        <v>1170</v>
      </c>
      <c r="M481" s="20" t="s">
        <v>1180</v>
      </c>
      <c r="N481" s="47">
        <v>45499</v>
      </c>
      <c r="O481" s="20">
        <f>INDEX(Auxiliar!$D$5:$F$13,MATCH(Table1[[#This Row],[Tipologia_Testes]],Auxiliar!$B$5:$B$13,0),MATCH(Table1[[#This Row],[Complexidade]],Auxiliar!$D$4:$F$4,0))</f>
        <v>0.1</v>
      </c>
      <c r="P481" s="2" t="s">
        <v>1192</v>
      </c>
      <c r="Q481" s="2" t="s">
        <v>1189</v>
      </c>
      <c r="R481" s="151">
        <v>45261</v>
      </c>
      <c r="S481" s="151">
        <v>45495</v>
      </c>
      <c r="T481" s="151"/>
      <c r="U481" s="151"/>
      <c r="V481" s="151"/>
      <c r="W481" s="2">
        <f>VLOOKUP(Table1[[#This Row],[Status]],Auxiliar!$B$16:$D$24,3,0)*Table1[[#This Row],[Estimação (horas)]]</f>
        <v>0.1</v>
      </c>
      <c r="X481" s="167">
        <f>+VLOOKUP(CONCATENATE(Table1[[#This Row],[Tabela]],Table1[[#This Row],[Campo]]),'2. Status Detalhe Campos FY24'!A:J,9,FALSE)</f>
        <v>0</v>
      </c>
    </row>
    <row r="482" spans="2:24" ht="17.899999999999999" customHeight="1">
      <c r="B482" s="2" t="s">
        <v>26</v>
      </c>
      <c r="C482" s="2" t="s">
        <v>54</v>
      </c>
      <c r="D482" s="2" t="s">
        <v>38</v>
      </c>
      <c r="E482" s="2" t="s">
        <v>38</v>
      </c>
      <c r="F482" s="2" t="s">
        <v>74</v>
      </c>
      <c r="G482" s="2" t="s">
        <v>78</v>
      </c>
      <c r="H482" s="56" t="str">
        <f>Table1[[#This Row],[Tabela]]&amp;Table1[[#This Row],[Campo]]</f>
        <v>RESPONSIBILITY_PROCESS_RELREFERENCE_CODE</v>
      </c>
      <c r="I482" s="2" t="s">
        <v>612</v>
      </c>
      <c r="J482" s="42">
        <f>VLOOKUP(Table1[[#This Row],[Status]],Auxiliar!$B$16:$C$24,2,0)</f>
        <v>1</v>
      </c>
      <c r="K482" s="2" t="s">
        <v>1172</v>
      </c>
      <c r="L482" s="28" t="s">
        <v>1178</v>
      </c>
      <c r="M482" s="20" t="s">
        <v>1180</v>
      </c>
      <c r="N482" s="47">
        <v>45499</v>
      </c>
      <c r="O482" s="20">
        <f>INDEX(Auxiliar!$D$5:$F$13,MATCH(Table1[[#This Row],[Tipologia_Testes]],Auxiliar!$B$5:$B$13,0),MATCH(Table1[[#This Row],[Complexidade]],Auxiliar!$D$4:$F$4,0))</f>
        <v>4</v>
      </c>
      <c r="P482" s="2" t="s">
        <v>1192</v>
      </c>
      <c r="Q482" s="2" t="s">
        <v>1189</v>
      </c>
      <c r="R482" s="151">
        <v>45261</v>
      </c>
      <c r="S482" s="151">
        <v>45495</v>
      </c>
      <c r="T482" s="151"/>
      <c r="U482" s="151"/>
      <c r="V482" s="151"/>
      <c r="W482" s="2">
        <f>VLOOKUP(Table1[[#This Row],[Status]],Auxiliar!$B$16:$D$24,3,0)*Table1[[#This Row],[Estimação (horas)]]</f>
        <v>4</v>
      </c>
      <c r="X482" s="167">
        <f>+VLOOKUP(CONCATENATE(Table1[[#This Row],[Tabela]],Table1[[#This Row],[Campo]]),'2. Status Detalhe Campos FY24'!A:J,9,FALSE)</f>
        <v>0</v>
      </c>
    </row>
    <row r="483" spans="2:24" ht="17.899999999999999" customHeight="1">
      <c r="B483" s="2" t="s">
        <v>26</v>
      </c>
      <c r="C483" s="2" t="s">
        <v>54</v>
      </c>
      <c r="D483" s="2" t="s">
        <v>38</v>
      </c>
      <c r="E483" s="2" t="s">
        <v>38</v>
      </c>
      <c r="F483" s="2" t="s">
        <v>74</v>
      </c>
      <c r="G483" s="2" t="s">
        <v>78</v>
      </c>
      <c r="H483" s="56" t="str">
        <f>Table1[[#This Row],[Tabela]]&amp;Table1[[#This Row],[Campo]]</f>
        <v>RESPONSIBILITY_PROCESS_RELREFERENCE_CODE</v>
      </c>
      <c r="I483" s="2" t="s">
        <v>612</v>
      </c>
      <c r="J483" s="42">
        <f>VLOOKUP(Table1[[#This Row],[Status]],Auxiliar!$B$16:$C$24,2,0)</f>
        <v>1</v>
      </c>
      <c r="K483" s="2" t="s">
        <v>1173</v>
      </c>
      <c r="L483" s="28" t="s">
        <v>1178</v>
      </c>
      <c r="M483" s="20" t="s">
        <v>1180</v>
      </c>
      <c r="N483" s="47">
        <v>45499</v>
      </c>
      <c r="O483" s="20">
        <f>INDEX(Auxiliar!$D$5:$F$13,MATCH(Table1[[#This Row],[Tipologia_Testes]],Auxiliar!$B$5:$B$13,0),MATCH(Table1[[#This Row],[Complexidade]],Auxiliar!$D$4:$F$4,0))</f>
        <v>4</v>
      </c>
      <c r="P483" s="2" t="s">
        <v>1192</v>
      </c>
      <c r="Q483" s="2" t="s">
        <v>1189</v>
      </c>
      <c r="R483" s="151">
        <v>45261</v>
      </c>
      <c r="S483" s="151">
        <v>45495</v>
      </c>
      <c r="T483" s="151"/>
      <c r="U483" s="151"/>
      <c r="V483" s="151"/>
      <c r="W483" s="2">
        <f>VLOOKUP(Table1[[#This Row],[Status]],Auxiliar!$B$16:$D$24,3,0)*Table1[[#This Row],[Estimação (horas)]]</f>
        <v>4</v>
      </c>
      <c r="X483" s="167">
        <f>+VLOOKUP(CONCATENATE(Table1[[#This Row],[Tabela]],Table1[[#This Row],[Campo]]),'2. Status Detalhe Campos FY24'!A:J,9,FALSE)</f>
        <v>0</v>
      </c>
    </row>
    <row r="484" spans="2:24" ht="17.899999999999999" customHeight="1">
      <c r="B484" s="2" t="s">
        <v>26</v>
      </c>
      <c r="C484" s="2" t="s">
        <v>54</v>
      </c>
      <c r="D484" s="2" t="s">
        <v>38</v>
      </c>
      <c r="E484" s="2" t="s">
        <v>38</v>
      </c>
      <c r="F484" s="2" t="s">
        <v>74</v>
      </c>
      <c r="G484" s="2" t="s">
        <v>78</v>
      </c>
      <c r="H484" s="56" t="str">
        <f>Table1[[#This Row],[Tabela]]&amp;Table1[[#This Row],[Campo]]</f>
        <v>RESPONSIBILITY_PROCESS_RELREFERENCE_CODE</v>
      </c>
      <c r="I484" s="2" t="s">
        <v>612</v>
      </c>
      <c r="J484" s="42">
        <f>VLOOKUP(Table1[[#This Row],[Status]],Auxiliar!$B$16:$C$24,2,0)</f>
        <v>1</v>
      </c>
      <c r="K484" s="2" t="s">
        <v>1175</v>
      </c>
      <c r="L484" s="28" t="s">
        <v>1178</v>
      </c>
      <c r="M484" s="20" t="s">
        <v>1180</v>
      </c>
      <c r="N484" s="47">
        <v>45499</v>
      </c>
      <c r="O484" s="20">
        <f>INDEX(Auxiliar!$D$5:$F$13,MATCH(Table1[[#This Row],[Tipologia_Testes]],Auxiliar!$B$5:$B$13,0),MATCH(Table1[[#This Row],[Complexidade]],Auxiliar!$D$4:$F$4,0))</f>
        <v>0.1</v>
      </c>
      <c r="P484" s="2" t="s">
        <v>1192</v>
      </c>
      <c r="Q484" s="2" t="s">
        <v>1189</v>
      </c>
      <c r="R484" s="151">
        <v>45261</v>
      </c>
      <c r="S484" s="151">
        <v>45495</v>
      </c>
      <c r="T484" s="151"/>
      <c r="U484" s="151"/>
      <c r="V484" s="151"/>
      <c r="W484" s="2">
        <f>VLOOKUP(Table1[[#This Row],[Status]],Auxiliar!$B$16:$D$24,3,0)*Table1[[#This Row],[Estimação (horas)]]</f>
        <v>0.1</v>
      </c>
      <c r="X484" s="167">
        <f>+VLOOKUP(CONCATENATE(Table1[[#This Row],[Tabela]],Table1[[#This Row],[Campo]]),'2. Status Detalhe Campos FY24'!A:J,9,FALSE)</f>
        <v>0</v>
      </c>
    </row>
    <row r="485" spans="2:24" ht="17.899999999999999" customHeight="1">
      <c r="B485" s="2" t="s">
        <v>26</v>
      </c>
      <c r="C485" s="2" t="s">
        <v>54</v>
      </c>
      <c r="D485" s="2" t="s">
        <v>38</v>
      </c>
      <c r="E485" s="2" t="s">
        <v>38</v>
      </c>
      <c r="F485" s="2" t="s">
        <v>74</v>
      </c>
      <c r="G485" s="2" t="s">
        <v>79</v>
      </c>
      <c r="H485" s="56" t="str">
        <f>Table1[[#This Row],[Tabela]]&amp;Table1[[#This Row],[Campo]]</f>
        <v>RESPONSIBILITY_PROCESS_RELPURPOSE_CODE</v>
      </c>
      <c r="I485" s="2" t="s">
        <v>612</v>
      </c>
      <c r="J485" s="42">
        <f>VLOOKUP(Table1[[#This Row],[Status]],Auxiliar!$B$16:$C$24,2,0)</f>
        <v>1</v>
      </c>
      <c r="K485" s="2" t="s">
        <v>1172</v>
      </c>
      <c r="L485" s="28" t="s">
        <v>1178</v>
      </c>
      <c r="M485" s="20" t="s">
        <v>1180</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167">
        <f>+VLOOKUP(CONCATENATE(Table1[[#This Row],[Tabela]],Table1[[#This Row],[Campo]]),'2. Status Detalhe Campos FY24'!A:J,9,FALSE)</f>
        <v>0</v>
      </c>
    </row>
    <row r="486" spans="2:24" ht="17.899999999999999" customHeight="1">
      <c r="B486" s="2" t="s">
        <v>26</v>
      </c>
      <c r="C486" s="2" t="s">
        <v>54</v>
      </c>
      <c r="D486" s="2" t="s">
        <v>38</v>
      </c>
      <c r="E486" s="2" t="s">
        <v>38</v>
      </c>
      <c r="F486" s="2" t="s">
        <v>74</v>
      </c>
      <c r="G486" s="2" t="s">
        <v>79</v>
      </c>
      <c r="H486" s="56" t="str">
        <f>Table1[[#This Row],[Tabela]]&amp;Table1[[#This Row],[Campo]]</f>
        <v>RESPONSIBILITY_PROCESS_RELPURPOSE_CODE</v>
      </c>
      <c r="I486" s="2" t="s">
        <v>612</v>
      </c>
      <c r="J486" s="42">
        <f>VLOOKUP(Table1[[#This Row],[Status]],Auxiliar!$B$16:$C$24,2,0)</f>
        <v>1</v>
      </c>
      <c r="K486" s="2" t="s">
        <v>1173</v>
      </c>
      <c r="L486" s="28" t="s">
        <v>1178</v>
      </c>
      <c r="M486" s="20" t="s">
        <v>1180</v>
      </c>
      <c r="N486" s="47">
        <v>45485</v>
      </c>
      <c r="O486" s="20">
        <f>INDEX(Auxiliar!$D$5:$F$13,MATCH(Table1[[#This Row],[Tipologia_Testes]],Auxiliar!$B$5:$B$13,0),MATCH(Table1[[#This Row],[Complexidade]],Auxiliar!$D$4:$F$4,0))</f>
        <v>4</v>
      </c>
      <c r="P486" s="2"/>
      <c r="Q486" s="2"/>
      <c r="R486" s="151">
        <v>45261</v>
      </c>
      <c r="S486" s="151"/>
      <c r="T486" s="151"/>
      <c r="U486" s="151"/>
      <c r="V486" s="151"/>
      <c r="W486" s="2">
        <f>VLOOKUP(Table1[[#This Row],[Status]],Auxiliar!$B$16:$D$24,3,0)*Table1[[#This Row],[Estimação (horas)]]</f>
        <v>4</v>
      </c>
      <c r="X486" s="167">
        <f>+VLOOKUP(CONCATENATE(Table1[[#This Row],[Tabela]],Table1[[#This Row],[Campo]]),'2. Status Detalhe Campos FY24'!A:J,9,FALSE)</f>
        <v>0</v>
      </c>
    </row>
    <row r="487" spans="2:24" ht="17.899999999999999" customHeight="1">
      <c r="B487" s="2" t="s">
        <v>26</v>
      </c>
      <c r="C487" s="2" t="s">
        <v>54</v>
      </c>
      <c r="D487" s="2" t="s">
        <v>38</v>
      </c>
      <c r="E487" s="2" t="s">
        <v>38</v>
      </c>
      <c r="F487" s="2" t="s">
        <v>74</v>
      </c>
      <c r="G487" s="2" t="s">
        <v>79</v>
      </c>
      <c r="H487" s="56" t="str">
        <f>Table1[[#This Row],[Tabela]]&amp;Table1[[#This Row],[Campo]]</f>
        <v>RESPONSIBILITY_PROCESS_RELPURPOSE_CODE</v>
      </c>
      <c r="I487" s="2" t="s">
        <v>612</v>
      </c>
      <c r="J487" s="42">
        <f>VLOOKUP(Table1[[#This Row],[Status]],Auxiliar!$B$16:$C$24,2,0)</f>
        <v>1</v>
      </c>
      <c r="K487" s="2" t="s">
        <v>1175</v>
      </c>
      <c r="L487" s="28" t="s">
        <v>1178</v>
      </c>
      <c r="M487" s="20" t="s">
        <v>1180</v>
      </c>
      <c r="N487" s="47">
        <v>45485</v>
      </c>
      <c r="O487" s="20">
        <f>INDEX(Auxiliar!$D$5:$F$13,MATCH(Table1[[#This Row],[Tipologia_Testes]],Auxiliar!$B$5:$B$13,0),MATCH(Table1[[#This Row],[Complexidade]],Auxiliar!$D$4:$F$4,0))</f>
        <v>0.1</v>
      </c>
      <c r="P487" s="2"/>
      <c r="Q487" s="2"/>
      <c r="R487" s="151">
        <v>45261</v>
      </c>
      <c r="S487" s="151"/>
      <c r="T487" s="151"/>
      <c r="U487" s="151"/>
      <c r="V487" s="151"/>
      <c r="W487" s="2">
        <f>VLOOKUP(Table1[[#This Row],[Status]],Auxiliar!$B$16:$D$24,3,0)*Table1[[#This Row],[Estimação (horas)]]</f>
        <v>0.1</v>
      </c>
      <c r="X487" s="167">
        <f>+VLOOKUP(CONCATENATE(Table1[[#This Row],[Tabela]],Table1[[#This Row],[Campo]]),'2. Status Detalhe Campos FY24'!A:J,9,FALSE)</f>
        <v>0</v>
      </c>
    </row>
    <row r="488" spans="2:24" ht="17.899999999999999" customHeight="1">
      <c r="B488" s="2" t="s">
        <v>26</v>
      </c>
      <c r="C488" s="2" t="s">
        <v>54</v>
      </c>
      <c r="D488" s="2" t="s">
        <v>38</v>
      </c>
      <c r="E488" s="2" t="s">
        <v>38</v>
      </c>
      <c r="F488" s="2" t="s">
        <v>74</v>
      </c>
      <c r="G488" s="2" t="s">
        <v>80</v>
      </c>
      <c r="H488" s="56" t="str">
        <f>Table1[[#This Row],[Tabela]]&amp;Table1[[#This Row],[Campo]]</f>
        <v>RESPONSIBILITY_PROCESS_RELINDIVIDUAL_OCCUPATION_CODE</v>
      </c>
      <c r="I488" s="2" t="s">
        <v>612</v>
      </c>
      <c r="J488" s="42">
        <f>VLOOKUP(Table1[[#This Row],[Status]],Auxiliar!$B$16:$C$24,2,0)</f>
        <v>1</v>
      </c>
      <c r="K488" s="2" t="s">
        <v>1172</v>
      </c>
      <c r="L488" s="28" t="s">
        <v>1178</v>
      </c>
      <c r="M488" s="20" t="s">
        <v>1180</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7">
        <f>+VLOOKUP(CONCATENATE(Table1[[#This Row],[Tabela]],Table1[[#This Row],[Campo]]),'2. Status Detalhe Campos FY24'!A:J,9,FALSE)</f>
        <v>0</v>
      </c>
    </row>
    <row r="489" spans="2:24" ht="17.899999999999999" customHeight="1">
      <c r="B489" s="2" t="s">
        <v>26</v>
      </c>
      <c r="C489" s="2" t="s">
        <v>54</v>
      </c>
      <c r="D489" s="2" t="s">
        <v>38</v>
      </c>
      <c r="E489" s="2" t="s">
        <v>38</v>
      </c>
      <c r="F489" s="2" t="s">
        <v>74</v>
      </c>
      <c r="G489" s="2" t="s">
        <v>80</v>
      </c>
      <c r="H489" s="56" t="str">
        <f>Table1[[#This Row],[Tabela]]&amp;Table1[[#This Row],[Campo]]</f>
        <v>RESPONSIBILITY_PROCESS_RELINDIVIDUAL_OCCUPATION_CODE</v>
      </c>
      <c r="I489" s="2" t="s">
        <v>612</v>
      </c>
      <c r="J489" s="42">
        <f>VLOOKUP(Table1[[#This Row],[Status]],Auxiliar!$B$16:$C$24,2,0)</f>
        <v>1</v>
      </c>
      <c r="K489" s="2" t="s">
        <v>1173</v>
      </c>
      <c r="L489" s="28" t="s">
        <v>1178</v>
      </c>
      <c r="M489" s="20" t="s">
        <v>1180</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7">
        <f>+VLOOKUP(CONCATENATE(Table1[[#This Row],[Tabela]],Table1[[#This Row],[Campo]]),'2. Status Detalhe Campos FY24'!A:J,9,FALSE)</f>
        <v>0</v>
      </c>
    </row>
    <row r="490" spans="2:24" ht="17.899999999999999" customHeight="1">
      <c r="B490" s="2" t="s">
        <v>26</v>
      </c>
      <c r="C490" s="2" t="s">
        <v>54</v>
      </c>
      <c r="D490" s="2" t="s">
        <v>38</v>
      </c>
      <c r="E490" s="2" t="s">
        <v>38</v>
      </c>
      <c r="F490" s="2" t="s">
        <v>74</v>
      </c>
      <c r="G490" s="2" t="s">
        <v>80</v>
      </c>
      <c r="H490" s="56" t="str">
        <f>Table1[[#This Row],[Tabela]]&amp;Table1[[#This Row],[Campo]]</f>
        <v>RESPONSIBILITY_PROCESS_RELINDIVIDUAL_OCCUPATION_CODE</v>
      </c>
      <c r="I490" s="2" t="s">
        <v>612</v>
      </c>
      <c r="J490" s="42">
        <f>VLOOKUP(Table1[[#This Row],[Status]],Auxiliar!$B$16:$C$24,2,0)</f>
        <v>1</v>
      </c>
      <c r="K490" s="2" t="s">
        <v>1175</v>
      </c>
      <c r="L490" s="28" t="s">
        <v>1178</v>
      </c>
      <c r="M490" s="20" t="s">
        <v>1180</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7">
        <f>+VLOOKUP(CONCATENATE(Table1[[#This Row],[Tabela]],Table1[[#This Row],[Campo]]),'2. Status Detalhe Campos FY24'!A:J,9,FALSE)</f>
        <v>0</v>
      </c>
    </row>
    <row r="491" spans="2:24" ht="17.899999999999999" customHeight="1">
      <c r="B491" s="2" t="s">
        <v>26</v>
      </c>
      <c r="C491" s="2" t="s">
        <v>54</v>
      </c>
      <c r="D491" s="2" t="s">
        <v>38</v>
      </c>
      <c r="E491" s="2" t="s">
        <v>38</v>
      </c>
      <c r="F491" s="2" t="s">
        <v>74</v>
      </c>
      <c r="G491" s="2" t="s">
        <v>81</v>
      </c>
      <c r="H491" s="56" t="str">
        <f>Table1[[#This Row],[Tabela]]&amp;Table1[[#This Row],[Campo]]</f>
        <v>RESPONSIBILITY_PROCESS_RELPRODUCT_ID</v>
      </c>
      <c r="I491" s="2" t="s">
        <v>612</v>
      </c>
      <c r="J491" s="42">
        <f>VLOOKUP(Table1[[#This Row],[Status]],Auxiliar!$B$16:$C$24,2,0)</f>
        <v>1</v>
      </c>
      <c r="K491" s="2" t="s">
        <v>1172</v>
      </c>
      <c r="L491" s="28" t="s">
        <v>1178</v>
      </c>
      <c r="M491" s="20" t="s">
        <v>1180</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7">
        <f>+VLOOKUP(CONCATENATE(Table1[[#This Row],[Tabela]],Table1[[#This Row],[Campo]]),'2. Status Detalhe Campos FY24'!A:J,9,FALSE)</f>
        <v>0</v>
      </c>
    </row>
    <row r="492" spans="2:24" ht="17.899999999999999" customHeight="1">
      <c r="B492" s="2" t="s">
        <v>26</v>
      </c>
      <c r="C492" s="2" t="s">
        <v>54</v>
      </c>
      <c r="D492" s="2" t="s">
        <v>38</v>
      </c>
      <c r="E492" s="2" t="s">
        <v>38</v>
      </c>
      <c r="F492" s="2" t="s">
        <v>74</v>
      </c>
      <c r="G492" s="2" t="s">
        <v>81</v>
      </c>
      <c r="H492" s="56" t="str">
        <f>Table1[[#This Row],[Tabela]]&amp;Table1[[#This Row],[Campo]]</f>
        <v>RESPONSIBILITY_PROCESS_RELPRODUCT_ID</v>
      </c>
      <c r="I492" s="2" t="s">
        <v>612</v>
      </c>
      <c r="J492" s="42">
        <f>VLOOKUP(Table1[[#This Row],[Status]],Auxiliar!$B$16:$C$24,2,0)</f>
        <v>1</v>
      </c>
      <c r="K492" s="2" t="s">
        <v>1173</v>
      </c>
      <c r="L492" s="28" t="s">
        <v>1178</v>
      </c>
      <c r="M492" s="20" t="s">
        <v>1180</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7">
        <f>+VLOOKUP(CONCATENATE(Table1[[#This Row],[Tabela]],Table1[[#This Row],[Campo]]),'2. Status Detalhe Campos FY24'!A:J,9,FALSE)</f>
        <v>0</v>
      </c>
    </row>
    <row r="493" spans="2:24" ht="17.899999999999999" customHeight="1">
      <c r="B493" s="2" t="s">
        <v>26</v>
      </c>
      <c r="C493" s="2" t="s">
        <v>54</v>
      </c>
      <c r="D493" s="2" t="s">
        <v>38</v>
      </c>
      <c r="E493" s="2" t="s">
        <v>38</v>
      </c>
      <c r="F493" s="2" t="s">
        <v>74</v>
      </c>
      <c r="G493" s="2" t="s">
        <v>81</v>
      </c>
      <c r="H493" s="56" t="str">
        <f>Table1[[#This Row],[Tabela]]&amp;Table1[[#This Row],[Campo]]</f>
        <v>RESPONSIBILITY_PROCESS_RELPRODUCT_ID</v>
      </c>
      <c r="I493" s="2" t="s">
        <v>612</v>
      </c>
      <c r="J493" s="42">
        <f>VLOOKUP(Table1[[#This Row],[Status]],Auxiliar!$B$16:$C$24,2,0)</f>
        <v>1</v>
      </c>
      <c r="K493" s="2" t="s">
        <v>1175</v>
      </c>
      <c r="L493" s="28" t="s">
        <v>1178</v>
      </c>
      <c r="M493" s="20" t="s">
        <v>1180</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7">
        <f>+VLOOKUP(CONCATENATE(Table1[[#This Row],[Tabela]],Table1[[#This Row],[Campo]]),'2. Status Detalhe Campos FY24'!A:J,9,FALSE)</f>
        <v>0</v>
      </c>
    </row>
    <row r="494" spans="2:24" ht="17.899999999999999" customHeight="1">
      <c r="B494" s="2" t="s">
        <v>26</v>
      </c>
      <c r="C494" s="2" t="s">
        <v>54</v>
      </c>
      <c r="D494" s="2" t="s">
        <v>38</v>
      </c>
      <c r="E494" s="2" t="s">
        <v>38</v>
      </c>
      <c r="F494" s="2" t="s">
        <v>74</v>
      </c>
      <c r="G494" s="2" t="s">
        <v>82</v>
      </c>
      <c r="H494" s="56" t="str">
        <f>Table1[[#This Row],[Tabela]]&amp;Table1[[#This Row],[Campo]]</f>
        <v>RESPONSIBILITY_PROCESS_RELcod_sit</v>
      </c>
      <c r="I494" s="2" t="s">
        <v>611</v>
      </c>
      <c r="J494" s="42">
        <f>VLOOKUP(Table1[[#This Row],[Status]],Auxiliar!$B$16:$C$24,2,0)</f>
        <v>0</v>
      </c>
      <c r="K494" s="2" t="s">
        <v>1172</v>
      </c>
      <c r="L494" s="28" t="s">
        <v>1190</v>
      </c>
      <c r="M494" s="20" t="s">
        <v>1180</v>
      </c>
      <c r="N494" s="47">
        <v>45485</v>
      </c>
      <c r="O494" s="20">
        <f>INDEX(Auxiliar!$D$5:$F$13,MATCH(Table1[[#This Row],[Tipologia_Testes]],Auxiliar!$B$5:$B$13,0),MATCH(Table1[[#This Row],[Complexidade]],Auxiliar!$D$4:$F$4,0))</f>
        <v>4</v>
      </c>
      <c r="P494" s="2" t="s">
        <v>1198</v>
      </c>
      <c r="Q494" s="2"/>
      <c r="R494" s="151">
        <v>45425</v>
      </c>
      <c r="S494" s="151"/>
      <c r="T494" s="151"/>
      <c r="U494" s="151"/>
      <c r="V494" s="151"/>
      <c r="W494" s="2">
        <f>VLOOKUP(Table1[[#This Row],[Status]],Auxiliar!$B$16:$D$24,3,0)*Table1[[#This Row],[Estimação (horas)]]</f>
        <v>0</v>
      </c>
      <c r="X494" s="167">
        <f>+VLOOKUP(CONCATENATE(Table1[[#This Row],[Tabela]],Table1[[#This Row],[Campo]]),'2. Status Detalhe Campos FY24'!A:J,9,FALSE)</f>
        <v>0</v>
      </c>
    </row>
    <row r="495" spans="2:24" ht="17.899999999999999" customHeight="1">
      <c r="B495" s="2" t="s">
        <v>26</v>
      </c>
      <c r="C495" s="2" t="s">
        <v>54</v>
      </c>
      <c r="D495" s="2" t="s">
        <v>38</v>
      </c>
      <c r="E495" s="2" t="s">
        <v>38</v>
      </c>
      <c r="F495" s="2" t="s">
        <v>74</v>
      </c>
      <c r="G495" s="2" t="s">
        <v>83</v>
      </c>
      <c r="H495" s="56" t="str">
        <f>Table1[[#This Row],[Tabela]]&amp;Table1[[#This Row],[Campo]]</f>
        <v>RESPONSIBILITY_PROCESS_RELSUBPRODUCT_ID</v>
      </c>
      <c r="I495" s="2" t="s">
        <v>612</v>
      </c>
      <c r="J495" s="42">
        <f>VLOOKUP(Table1[[#This Row],[Status]],Auxiliar!$B$16:$C$24,2,0)</f>
        <v>1</v>
      </c>
      <c r="K495" s="2" t="s">
        <v>1172</v>
      </c>
      <c r="L495" s="28" t="s">
        <v>1178</v>
      </c>
      <c r="M495" s="20" t="s">
        <v>1180</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7">
        <f>+VLOOKUP(CONCATENATE(Table1[[#This Row],[Tabela]],Table1[[#This Row],[Campo]]),'2. Status Detalhe Campos FY24'!A:J,9,FALSE)</f>
        <v>0</v>
      </c>
    </row>
    <row r="496" spans="2:24" ht="17.899999999999999" customHeight="1">
      <c r="B496" s="2" t="s">
        <v>26</v>
      </c>
      <c r="C496" s="2" t="s">
        <v>54</v>
      </c>
      <c r="D496" s="2" t="s">
        <v>38</v>
      </c>
      <c r="E496" s="2" t="s">
        <v>38</v>
      </c>
      <c r="F496" s="2" t="s">
        <v>74</v>
      </c>
      <c r="G496" s="2" t="s">
        <v>83</v>
      </c>
      <c r="H496" s="56" t="str">
        <f>Table1[[#This Row],[Tabela]]&amp;Table1[[#This Row],[Campo]]</f>
        <v>RESPONSIBILITY_PROCESS_RELSUBPRODUCT_ID</v>
      </c>
      <c r="I496" s="2" t="s">
        <v>612</v>
      </c>
      <c r="J496" s="42">
        <f>VLOOKUP(Table1[[#This Row],[Status]],Auxiliar!$B$16:$C$24,2,0)</f>
        <v>1</v>
      </c>
      <c r="K496" s="2" t="s">
        <v>1173</v>
      </c>
      <c r="L496" s="28" t="s">
        <v>1178</v>
      </c>
      <c r="M496" s="20" t="s">
        <v>1180</v>
      </c>
      <c r="N496" s="47">
        <v>45485</v>
      </c>
      <c r="O496" s="20">
        <f>INDEX(Auxiliar!$D$5:$F$13,MATCH(Table1[[#This Row],[Tipologia_Testes]],Auxiliar!$B$5:$B$13,0),MATCH(Table1[[#This Row],[Complexidade]],Auxiliar!$D$4:$F$4,0))</f>
        <v>4</v>
      </c>
      <c r="P496" s="2"/>
      <c r="Q496" s="2"/>
      <c r="R496" s="151">
        <v>45261</v>
      </c>
      <c r="S496" s="151"/>
      <c r="T496" s="151"/>
      <c r="U496" s="151"/>
      <c r="V496" s="151"/>
      <c r="W496" s="2">
        <f>VLOOKUP(Table1[[#This Row],[Status]],Auxiliar!$B$16:$D$24,3,0)*Table1[[#This Row],[Estimação (horas)]]</f>
        <v>4</v>
      </c>
      <c r="X496" s="167">
        <f>+VLOOKUP(CONCATENATE(Table1[[#This Row],[Tabela]],Table1[[#This Row],[Campo]]),'2. Status Detalhe Campos FY24'!A:J,9,FALSE)</f>
        <v>0</v>
      </c>
    </row>
    <row r="497" spans="2:24" ht="17.899999999999999" customHeight="1">
      <c r="B497" s="2" t="s">
        <v>26</v>
      </c>
      <c r="C497" s="2" t="s">
        <v>54</v>
      </c>
      <c r="D497" s="2" t="s">
        <v>38</v>
      </c>
      <c r="E497" s="2" t="s">
        <v>38</v>
      </c>
      <c r="F497" s="2" t="s">
        <v>74</v>
      </c>
      <c r="G497" s="2" t="s">
        <v>83</v>
      </c>
      <c r="H497" s="56" t="str">
        <f>Table1[[#This Row],[Tabela]]&amp;Table1[[#This Row],[Campo]]</f>
        <v>RESPONSIBILITY_PROCESS_RELSUBPRODUCT_ID</v>
      </c>
      <c r="I497" s="2" t="s">
        <v>612</v>
      </c>
      <c r="J497" s="42">
        <f>VLOOKUP(Table1[[#This Row],[Status]],Auxiliar!$B$16:$C$24,2,0)</f>
        <v>1</v>
      </c>
      <c r="K497" s="2" t="s">
        <v>1175</v>
      </c>
      <c r="L497" s="28" t="s">
        <v>1178</v>
      </c>
      <c r="M497" s="20" t="s">
        <v>1180</v>
      </c>
      <c r="N497" s="47">
        <v>45485</v>
      </c>
      <c r="O497" s="20">
        <f>INDEX(Auxiliar!$D$5:$F$13,MATCH(Table1[[#This Row],[Tipologia_Testes]],Auxiliar!$B$5:$B$13,0),MATCH(Table1[[#This Row],[Complexidade]],Auxiliar!$D$4:$F$4,0))</f>
        <v>0.1</v>
      </c>
      <c r="P497" s="2"/>
      <c r="Q497" s="2"/>
      <c r="R497" s="151">
        <v>45261</v>
      </c>
      <c r="S497" s="151"/>
      <c r="T497" s="151"/>
      <c r="U497" s="151"/>
      <c r="V497" s="151"/>
      <c r="W497" s="2">
        <f>VLOOKUP(Table1[[#This Row],[Status]],Auxiliar!$B$16:$D$24,3,0)*Table1[[#This Row],[Estimação (horas)]]</f>
        <v>0.1</v>
      </c>
      <c r="X497" s="167">
        <f>+VLOOKUP(CONCATENATE(Table1[[#This Row],[Tabela]],Table1[[#This Row],[Campo]]),'2. Status Detalhe Campos FY24'!A:J,9,FALSE)</f>
        <v>0</v>
      </c>
    </row>
    <row r="498" spans="2:24" ht="17.899999999999999" customHeight="1">
      <c r="B498" s="2" t="s">
        <v>26</v>
      </c>
      <c r="C498" s="2" t="s">
        <v>54</v>
      </c>
      <c r="D498" s="2" t="s">
        <v>38</v>
      </c>
      <c r="E498" s="2" t="s">
        <v>38</v>
      </c>
      <c r="F498" s="2" t="s">
        <v>74</v>
      </c>
      <c r="G498" s="2" t="s">
        <v>67</v>
      </c>
      <c r="H498" s="56" t="str">
        <f>Table1[[#This Row],[Tabela]]&amp;Table1[[#This Row],[Campo]]</f>
        <v>RESPONSIBILITY_PROCESS_RELPROCESS_REFERENCE_CODE</v>
      </c>
      <c r="I498" s="2" t="s">
        <v>612</v>
      </c>
      <c r="J498" s="42">
        <f>VLOOKUP(Table1[[#This Row],[Status]],Auxiliar!$B$16:$C$24,2,0)</f>
        <v>1</v>
      </c>
      <c r="K498" s="2" t="s">
        <v>1172</v>
      </c>
      <c r="L498" s="28" t="s">
        <v>1170</v>
      </c>
      <c r="M498" s="20" t="s">
        <v>1180</v>
      </c>
      <c r="N498" s="47">
        <v>45512</v>
      </c>
      <c r="O498" s="20">
        <f>INDEX(Auxiliar!$D$5:$F$13,MATCH(Table1[[#This Row],[Tipologia_Testes]],Auxiliar!$B$5:$B$13,0),MATCH(Table1[[#This Row],[Complexidade]],Auxiliar!$D$4:$F$4,0))</f>
        <v>4</v>
      </c>
      <c r="P498" s="2" t="s">
        <v>1200</v>
      </c>
      <c r="Q498" s="2"/>
      <c r="R498" s="151">
        <v>45261</v>
      </c>
      <c r="S498" s="151"/>
      <c r="T498" s="151"/>
      <c r="U498" s="151"/>
      <c r="V498" s="151"/>
      <c r="W498" s="2">
        <f>VLOOKUP(Table1[[#This Row],[Status]],Auxiliar!$B$16:$D$24,3,0)*Table1[[#This Row],[Estimação (horas)]]</f>
        <v>4</v>
      </c>
      <c r="X498" s="167">
        <f>+VLOOKUP(CONCATENATE(Table1[[#This Row],[Tabela]],Table1[[#This Row],[Campo]]),'2. Status Detalhe Campos FY24'!A:J,9,FALSE)</f>
        <v>0</v>
      </c>
    </row>
    <row r="499" spans="2:24" ht="17.899999999999999" customHeight="1">
      <c r="B499" s="2" t="s">
        <v>26</v>
      </c>
      <c r="C499" s="2" t="s">
        <v>54</v>
      </c>
      <c r="D499" s="2" t="s">
        <v>38</v>
      </c>
      <c r="E499" s="2" t="s">
        <v>38</v>
      </c>
      <c r="F499" s="2" t="s">
        <v>74</v>
      </c>
      <c r="G499" s="2" t="s">
        <v>67</v>
      </c>
      <c r="H499" s="56" t="str">
        <f>Table1[[#This Row],[Tabela]]&amp;Table1[[#This Row],[Campo]]</f>
        <v>RESPONSIBILITY_PROCESS_RELPROCESS_REFERENCE_CODE</v>
      </c>
      <c r="I499" s="2" t="s">
        <v>612</v>
      </c>
      <c r="J499" s="42">
        <f>VLOOKUP(Table1[[#This Row],[Status]],Auxiliar!$B$16:$C$24,2,0)</f>
        <v>1</v>
      </c>
      <c r="K499" s="2" t="s">
        <v>1173</v>
      </c>
      <c r="L499" s="28" t="s">
        <v>1170</v>
      </c>
      <c r="M499" s="20" t="s">
        <v>1180</v>
      </c>
      <c r="N499" s="47">
        <v>45512</v>
      </c>
      <c r="O499" s="20">
        <f>INDEX(Auxiliar!$D$5:$F$13,MATCH(Table1[[#This Row],[Tipologia_Testes]],Auxiliar!$B$5:$B$13,0),MATCH(Table1[[#This Row],[Complexidade]],Auxiliar!$D$4:$F$4,0))</f>
        <v>4</v>
      </c>
      <c r="P499" s="2" t="s">
        <v>1200</v>
      </c>
      <c r="Q499" s="2"/>
      <c r="R499" s="151">
        <v>45261</v>
      </c>
      <c r="S499" s="151"/>
      <c r="T499" s="151"/>
      <c r="U499" s="151"/>
      <c r="V499" s="151"/>
      <c r="W499" s="2">
        <f>VLOOKUP(Table1[[#This Row],[Status]],Auxiliar!$B$16:$D$24,3,0)*Table1[[#This Row],[Estimação (horas)]]</f>
        <v>4</v>
      </c>
      <c r="X499" s="167">
        <f>+VLOOKUP(CONCATENATE(Table1[[#This Row],[Tabela]],Table1[[#This Row],[Campo]]),'2. Status Detalhe Campos FY24'!A:J,9,FALSE)</f>
        <v>0</v>
      </c>
    </row>
    <row r="500" spans="2:24" ht="17.899999999999999" customHeight="1">
      <c r="B500" s="2" t="s">
        <v>26</v>
      </c>
      <c r="C500" s="2" t="s">
        <v>54</v>
      </c>
      <c r="D500" s="2" t="s">
        <v>38</v>
      </c>
      <c r="E500" s="2" t="s">
        <v>38</v>
      </c>
      <c r="F500" s="2" t="s">
        <v>74</v>
      </c>
      <c r="G500" s="2" t="s">
        <v>67</v>
      </c>
      <c r="H500" s="56" t="str">
        <f>Table1[[#This Row],[Tabela]]&amp;Table1[[#This Row],[Campo]]</f>
        <v>RESPONSIBILITY_PROCESS_RELPROCESS_REFERENCE_CODE</v>
      </c>
      <c r="I500" s="2" t="s">
        <v>612</v>
      </c>
      <c r="J500" s="42">
        <f>VLOOKUP(Table1[[#This Row],[Status]],Auxiliar!$B$16:$C$24,2,0)</f>
        <v>1</v>
      </c>
      <c r="K500" s="2" t="s">
        <v>1175</v>
      </c>
      <c r="L500" s="28" t="s">
        <v>1170</v>
      </c>
      <c r="M500" s="20" t="s">
        <v>1180</v>
      </c>
      <c r="N500" s="47">
        <v>45512</v>
      </c>
      <c r="O500" s="20">
        <f>INDEX(Auxiliar!$D$5:$F$13,MATCH(Table1[[#This Row],[Tipologia_Testes]],Auxiliar!$B$5:$B$13,0),MATCH(Table1[[#This Row],[Complexidade]],Auxiliar!$D$4:$F$4,0))</f>
        <v>0.1</v>
      </c>
      <c r="P500" s="2" t="s">
        <v>1200</v>
      </c>
      <c r="Q500" s="2"/>
      <c r="R500" s="151">
        <v>45261</v>
      </c>
      <c r="S500" s="151"/>
      <c r="T500" s="151"/>
      <c r="U500" s="151"/>
      <c r="V500" s="151"/>
      <c r="W500" s="2">
        <f>VLOOKUP(Table1[[#This Row],[Status]],Auxiliar!$B$16:$D$24,3,0)*Table1[[#This Row],[Estimação (horas)]]</f>
        <v>0.1</v>
      </c>
      <c r="X500" s="167">
        <f>+VLOOKUP(CONCATENATE(Table1[[#This Row],[Tabela]],Table1[[#This Row],[Campo]]),'2. Status Detalhe Campos FY24'!A:J,9,FALSE)</f>
        <v>0</v>
      </c>
    </row>
    <row r="501" spans="2:24" ht="17.899999999999999" customHeight="1">
      <c r="B501" s="2" t="s">
        <v>26</v>
      </c>
      <c r="C501" s="2" t="s">
        <v>54</v>
      </c>
      <c r="D501" s="2" t="s">
        <v>38</v>
      </c>
      <c r="E501" s="2" t="s">
        <v>38</v>
      </c>
      <c r="F501" s="2" t="s">
        <v>74</v>
      </c>
      <c r="G501" s="2" t="s">
        <v>84</v>
      </c>
      <c r="H501" s="56" t="str">
        <f>Table1[[#This Row],[Tabela]]&amp;Table1[[#This Row],[Campo]]</f>
        <v>RESPONSIBILITY_PROCESS_RELEFFECTIVE_RELATION_END_DATE</v>
      </c>
      <c r="I501" s="2" t="s">
        <v>612</v>
      </c>
      <c r="J501" s="42">
        <f>VLOOKUP(Table1[[#This Row],[Status]],Auxiliar!$B$16:$C$24,2,0)</f>
        <v>1</v>
      </c>
      <c r="K501" s="2" t="s">
        <v>1172</v>
      </c>
      <c r="L501" s="28" t="s">
        <v>1178</v>
      </c>
      <c r="M501" s="20" t="s">
        <v>1180</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167">
        <f>+VLOOKUP(CONCATENATE(Table1[[#This Row],[Tabela]],Table1[[#This Row],[Campo]]),'2. Status Detalhe Campos FY24'!A:J,9,FALSE)</f>
        <v>0</v>
      </c>
    </row>
    <row r="502" spans="2:24" ht="17.899999999999999" customHeight="1">
      <c r="B502" s="2" t="s">
        <v>26</v>
      </c>
      <c r="C502" s="2" t="s">
        <v>54</v>
      </c>
      <c r="D502" s="2" t="s">
        <v>38</v>
      </c>
      <c r="E502" s="2" t="s">
        <v>38</v>
      </c>
      <c r="F502" s="2" t="s">
        <v>74</v>
      </c>
      <c r="G502" s="2" t="s">
        <v>84</v>
      </c>
      <c r="H502" s="56" t="str">
        <f>Table1[[#This Row],[Tabela]]&amp;Table1[[#This Row],[Campo]]</f>
        <v>RESPONSIBILITY_PROCESS_RELEFFECTIVE_RELATION_END_DATE</v>
      </c>
      <c r="I502" s="2" t="s">
        <v>612</v>
      </c>
      <c r="J502" s="42">
        <f>VLOOKUP(Table1[[#This Row],[Status]],Auxiliar!$B$16:$C$24,2,0)</f>
        <v>1</v>
      </c>
      <c r="K502" s="2" t="s">
        <v>1173</v>
      </c>
      <c r="L502" s="28" t="s">
        <v>1178</v>
      </c>
      <c r="M502" s="20" t="s">
        <v>1180</v>
      </c>
      <c r="N502" s="47">
        <v>45485</v>
      </c>
      <c r="O502" s="20">
        <f>INDEX(Auxiliar!$D$5:$F$13,MATCH(Table1[[#This Row],[Tipologia_Testes]],Auxiliar!$B$5:$B$13,0),MATCH(Table1[[#This Row],[Complexidade]],Auxiliar!$D$4:$F$4,0))</f>
        <v>4</v>
      </c>
      <c r="P502" s="2"/>
      <c r="Q502" s="2"/>
      <c r="R502" s="151">
        <v>45261</v>
      </c>
      <c r="S502" s="151"/>
      <c r="T502" s="151"/>
      <c r="U502" s="151"/>
      <c r="V502" s="151"/>
      <c r="W502" s="2">
        <f>VLOOKUP(Table1[[#This Row],[Status]],Auxiliar!$B$16:$D$24,3,0)*Table1[[#This Row],[Estimação (horas)]]</f>
        <v>4</v>
      </c>
      <c r="X502" s="167">
        <f>+VLOOKUP(CONCATENATE(Table1[[#This Row],[Tabela]],Table1[[#This Row],[Campo]]),'2. Status Detalhe Campos FY24'!A:J,9,FALSE)</f>
        <v>0</v>
      </c>
    </row>
    <row r="503" spans="2:24" ht="17.899999999999999" customHeight="1">
      <c r="B503" s="2" t="s">
        <v>26</v>
      </c>
      <c r="C503" s="2" t="s">
        <v>54</v>
      </c>
      <c r="D503" s="2" t="s">
        <v>38</v>
      </c>
      <c r="E503" s="2" t="s">
        <v>38</v>
      </c>
      <c r="F503" s="2" t="s">
        <v>74</v>
      </c>
      <c r="G503" s="2" t="s">
        <v>84</v>
      </c>
      <c r="H503" s="56" t="str">
        <f>Table1[[#This Row],[Tabela]]&amp;Table1[[#This Row],[Campo]]</f>
        <v>RESPONSIBILITY_PROCESS_RELEFFECTIVE_RELATION_END_DATE</v>
      </c>
      <c r="I503" s="2" t="s">
        <v>612</v>
      </c>
      <c r="J503" s="42">
        <f>VLOOKUP(Table1[[#This Row],[Status]],Auxiliar!$B$16:$C$24,2,0)</f>
        <v>1</v>
      </c>
      <c r="K503" s="2" t="s">
        <v>1175</v>
      </c>
      <c r="L503" s="28" t="s">
        <v>1178</v>
      </c>
      <c r="M503" s="20" t="s">
        <v>1180</v>
      </c>
      <c r="N503" s="47">
        <v>45485</v>
      </c>
      <c r="O503" s="20">
        <f>INDEX(Auxiliar!$D$5:$F$13,MATCH(Table1[[#This Row],[Tipologia_Testes]],Auxiliar!$B$5:$B$13,0),MATCH(Table1[[#This Row],[Complexidade]],Auxiliar!$D$4:$F$4,0))</f>
        <v>0.1</v>
      </c>
      <c r="P503" s="2"/>
      <c r="Q503" s="2"/>
      <c r="R503" s="151">
        <v>45261</v>
      </c>
      <c r="S503" s="151"/>
      <c r="T503" s="151"/>
      <c r="U503" s="151"/>
      <c r="V503" s="151"/>
      <c r="W503" s="2">
        <f>VLOOKUP(Table1[[#This Row],[Status]],Auxiliar!$B$16:$D$24,3,0)*Table1[[#This Row],[Estimação (horas)]]</f>
        <v>0.1</v>
      </c>
      <c r="X503" s="167">
        <f>+VLOOKUP(CONCATENATE(Table1[[#This Row],[Tabela]],Table1[[#This Row],[Campo]]),'2. Status Detalhe Campos FY24'!A:J,9,FALSE)</f>
        <v>0</v>
      </c>
    </row>
    <row r="504" spans="2:24" ht="17.899999999999999" customHeight="1">
      <c r="B504" s="2" t="s">
        <v>26</v>
      </c>
      <c r="C504" s="2" t="s">
        <v>54</v>
      </c>
      <c r="D504" s="2" t="s">
        <v>38</v>
      </c>
      <c r="E504" s="2" t="s">
        <v>38</v>
      </c>
      <c r="F504" s="2" t="s">
        <v>74</v>
      </c>
      <c r="G504" s="2" t="s">
        <v>68</v>
      </c>
      <c r="H504" s="56" t="str">
        <f>Table1[[#This Row],[Tabela]]&amp;Table1[[#This Row],[Campo]]</f>
        <v>RESPONSIBILITY_PROCESS_RELPROCESS_START_DATE</v>
      </c>
      <c r="I504" s="2" t="s">
        <v>612</v>
      </c>
      <c r="J504" s="42">
        <f>VLOOKUP(Table1[[#This Row],[Status]],Auxiliar!$B$16:$C$24,2,0)</f>
        <v>1</v>
      </c>
      <c r="K504" s="2" t="s">
        <v>1172</v>
      </c>
      <c r="L504" s="28" t="s">
        <v>1178</v>
      </c>
      <c r="M504" s="20" t="s">
        <v>1180</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7">
        <f>+VLOOKUP(CONCATENATE(Table1[[#This Row],[Tabela]],Table1[[#This Row],[Campo]]),'2. Status Detalhe Campos FY24'!A:J,9,FALSE)</f>
        <v>0</v>
      </c>
    </row>
    <row r="505" spans="2:24" ht="17.899999999999999" customHeight="1">
      <c r="B505" s="2" t="s">
        <v>26</v>
      </c>
      <c r="C505" s="2" t="s">
        <v>54</v>
      </c>
      <c r="D505" s="2" t="s">
        <v>38</v>
      </c>
      <c r="E505" s="2" t="s">
        <v>38</v>
      </c>
      <c r="F505" s="2" t="s">
        <v>74</v>
      </c>
      <c r="G505" s="2" t="s">
        <v>68</v>
      </c>
      <c r="H505" s="56" t="str">
        <f>Table1[[#This Row],[Tabela]]&amp;Table1[[#This Row],[Campo]]</f>
        <v>RESPONSIBILITY_PROCESS_RELPROCESS_START_DATE</v>
      </c>
      <c r="I505" s="2" t="s">
        <v>612</v>
      </c>
      <c r="J505" s="42">
        <f>VLOOKUP(Table1[[#This Row],[Status]],Auxiliar!$B$16:$C$24,2,0)</f>
        <v>1</v>
      </c>
      <c r="K505" s="2" t="s">
        <v>1173</v>
      </c>
      <c r="L505" s="28" t="s">
        <v>1178</v>
      </c>
      <c r="M505" s="20" t="s">
        <v>1180</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7">
        <f>+VLOOKUP(CONCATENATE(Table1[[#This Row],[Tabela]],Table1[[#This Row],[Campo]]),'2. Status Detalhe Campos FY24'!A:J,9,FALSE)</f>
        <v>0</v>
      </c>
    </row>
    <row r="506" spans="2:24" ht="17.899999999999999" customHeight="1">
      <c r="B506" s="2" t="s">
        <v>26</v>
      </c>
      <c r="C506" s="2" t="s">
        <v>54</v>
      </c>
      <c r="D506" s="2" t="s">
        <v>38</v>
      </c>
      <c r="E506" s="2" t="s">
        <v>38</v>
      </c>
      <c r="F506" s="2" t="s">
        <v>74</v>
      </c>
      <c r="G506" s="2" t="s">
        <v>68</v>
      </c>
      <c r="H506" s="56" t="str">
        <f>Table1[[#This Row],[Tabela]]&amp;Table1[[#This Row],[Campo]]</f>
        <v>RESPONSIBILITY_PROCESS_RELPROCESS_START_DATE</v>
      </c>
      <c r="I506" s="2" t="s">
        <v>612</v>
      </c>
      <c r="J506" s="42">
        <f>VLOOKUP(Table1[[#This Row],[Status]],Auxiliar!$B$16:$C$24,2,0)</f>
        <v>1</v>
      </c>
      <c r="K506" s="2" t="s">
        <v>1175</v>
      </c>
      <c r="L506" s="28" t="s">
        <v>1178</v>
      </c>
      <c r="M506" s="20" t="s">
        <v>1180</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7">
        <f>+VLOOKUP(CONCATENATE(Table1[[#This Row],[Tabela]],Table1[[#This Row],[Campo]]),'2. Status Detalhe Campos FY24'!A:J,9,FALSE)</f>
        <v>0</v>
      </c>
    </row>
    <row r="507" spans="2:24" ht="17.899999999999999" customHeight="1">
      <c r="B507" s="2" t="s">
        <v>26</v>
      </c>
      <c r="C507" s="2" t="s">
        <v>54</v>
      </c>
      <c r="D507" s="2" t="s">
        <v>38</v>
      </c>
      <c r="E507" s="2" t="s">
        <v>38</v>
      </c>
      <c r="F507" s="2" t="s">
        <v>74</v>
      </c>
      <c r="G507" s="2" t="s">
        <v>69</v>
      </c>
      <c r="H507" s="56" t="str">
        <f>Table1[[#This Row],[Tabela]]&amp;Table1[[#This Row],[Campo]]</f>
        <v>RESPONSIBILITY_PROCESS_RELPROCESS_DUE_DATE</v>
      </c>
      <c r="I507" s="2" t="s">
        <v>612</v>
      </c>
      <c r="J507" s="42">
        <f>VLOOKUP(Table1[[#This Row],[Status]],Auxiliar!$B$16:$C$24,2,0)</f>
        <v>1</v>
      </c>
      <c r="K507" s="2" t="s">
        <v>1172</v>
      </c>
      <c r="L507" s="28" t="s">
        <v>1178</v>
      </c>
      <c r="M507" s="20" t="s">
        <v>1180</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7">
        <f>+VLOOKUP(CONCATENATE(Table1[[#This Row],[Tabela]],Table1[[#This Row],[Campo]]),'2. Status Detalhe Campos FY24'!A:J,9,FALSE)</f>
        <v>0</v>
      </c>
    </row>
    <row r="508" spans="2:24" ht="17.899999999999999" customHeight="1">
      <c r="B508" s="2" t="s">
        <v>26</v>
      </c>
      <c r="C508" s="2" t="s">
        <v>54</v>
      </c>
      <c r="D508" s="2" t="s">
        <v>38</v>
      </c>
      <c r="E508" s="2" t="s">
        <v>38</v>
      </c>
      <c r="F508" s="2" t="s">
        <v>74</v>
      </c>
      <c r="G508" s="2" t="s">
        <v>69</v>
      </c>
      <c r="H508" s="56" t="str">
        <f>Table1[[#This Row],[Tabela]]&amp;Table1[[#This Row],[Campo]]</f>
        <v>RESPONSIBILITY_PROCESS_RELPROCESS_DUE_DATE</v>
      </c>
      <c r="I508" s="2" t="s">
        <v>612</v>
      </c>
      <c r="J508" s="42">
        <f>VLOOKUP(Table1[[#This Row],[Status]],Auxiliar!$B$16:$C$24,2,0)</f>
        <v>1</v>
      </c>
      <c r="K508" s="2" t="s">
        <v>1173</v>
      </c>
      <c r="L508" s="28" t="s">
        <v>1178</v>
      </c>
      <c r="M508" s="20" t="s">
        <v>1180</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7">
        <f>+VLOOKUP(CONCATENATE(Table1[[#This Row],[Tabela]],Table1[[#This Row],[Campo]]),'2. Status Detalhe Campos FY24'!A:J,9,FALSE)</f>
        <v>0</v>
      </c>
    </row>
    <row r="509" spans="2:24" ht="17.899999999999999" customHeight="1">
      <c r="B509" s="2" t="s">
        <v>26</v>
      </c>
      <c r="C509" s="2" t="s">
        <v>54</v>
      </c>
      <c r="D509" s="2" t="s">
        <v>38</v>
      </c>
      <c r="E509" s="2" t="s">
        <v>38</v>
      </c>
      <c r="F509" s="2" t="s">
        <v>74</v>
      </c>
      <c r="G509" s="2" t="s">
        <v>69</v>
      </c>
      <c r="H509" s="56" t="str">
        <f>Table1[[#This Row],[Tabela]]&amp;Table1[[#This Row],[Campo]]</f>
        <v>RESPONSIBILITY_PROCESS_RELPROCESS_DUE_DATE</v>
      </c>
      <c r="I509" s="2" t="s">
        <v>612</v>
      </c>
      <c r="J509" s="42">
        <f>VLOOKUP(Table1[[#This Row],[Status]],Auxiliar!$B$16:$C$24,2,0)</f>
        <v>1</v>
      </c>
      <c r="K509" s="2" t="s">
        <v>1175</v>
      </c>
      <c r="L509" s="28" t="s">
        <v>1178</v>
      </c>
      <c r="M509" s="20" t="s">
        <v>1180</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7">
        <f>+VLOOKUP(CONCATENATE(Table1[[#This Row],[Tabela]],Table1[[#This Row],[Campo]]),'2. Status Detalhe Campos FY24'!A:J,9,FALSE)</f>
        <v>0</v>
      </c>
    </row>
    <row r="510" spans="2:24" ht="17.899999999999999" customHeight="1">
      <c r="B510" s="2" t="s">
        <v>26</v>
      </c>
      <c r="C510" s="2" t="s">
        <v>54</v>
      </c>
      <c r="D510" s="2" t="s">
        <v>38</v>
      </c>
      <c r="E510" s="2" t="s">
        <v>38</v>
      </c>
      <c r="F510" s="2" t="s">
        <v>74</v>
      </c>
      <c r="G510" s="2" t="s">
        <v>85</v>
      </c>
      <c r="H510" s="56" t="str">
        <f>Table1[[#This Row],[Tabela]]&amp;Table1[[#This Row],[Campo]]</f>
        <v>RESPONSIBILITY_PROCESS_RELidetgar</v>
      </c>
      <c r="I510" s="2" t="s">
        <v>611</v>
      </c>
      <c r="J510" s="42">
        <f>VLOOKUP(Table1[[#This Row],[Status]],Auxiliar!$B$16:$C$24,2,0)</f>
        <v>0</v>
      </c>
      <c r="K510" s="2" t="s">
        <v>1172</v>
      </c>
      <c r="L510" s="28" t="s">
        <v>1190</v>
      </c>
      <c r="M510" s="20" t="s">
        <v>1180</v>
      </c>
      <c r="N510" s="47">
        <v>45485</v>
      </c>
      <c r="O510" s="20">
        <f>INDEX(Auxiliar!$D$5:$F$13,MATCH(Table1[[#This Row],[Tipologia_Testes]],Auxiliar!$B$5:$B$13,0),MATCH(Table1[[#This Row],[Complexidade]],Auxiliar!$D$4:$F$4,0))</f>
        <v>4</v>
      </c>
      <c r="P510" s="2" t="s">
        <v>1198</v>
      </c>
      <c r="Q510" s="2"/>
      <c r="R510" s="151">
        <v>45425</v>
      </c>
      <c r="S510" s="151"/>
      <c r="T510" s="151"/>
      <c r="U510" s="151"/>
      <c r="V510" s="151"/>
      <c r="W510" s="2">
        <f>VLOOKUP(Table1[[#This Row],[Status]],Auxiliar!$B$16:$D$24,3,0)*Table1[[#This Row],[Estimação (horas)]]</f>
        <v>0</v>
      </c>
      <c r="X510" s="167">
        <f>+VLOOKUP(CONCATENATE(Table1[[#This Row],[Tabela]],Table1[[#This Row],[Campo]]),'2. Status Detalhe Campos FY24'!A:J,9,FALSE)</f>
        <v>0</v>
      </c>
    </row>
    <row r="511" spans="2:24" ht="17.899999999999999" customHeight="1">
      <c r="B511" s="2" t="s">
        <v>26</v>
      </c>
      <c r="C511" s="2" t="s">
        <v>54</v>
      </c>
      <c r="D511" s="2" t="s">
        <v>38</v>
      </c>
      <c r="E511" s="2" t="s">
        <v>38</v>
      </c>
      <c r="F511" s="2" t="s">
        <v>74</v>
      </c>
      <c r="G511" s="2" t="s">
        <v>86</v>
      </c>
      <c r="H511" s="56" t="str">
        <f>Table1[[#This Row],[Tabela]]&amp;Table1[[#This Row],[Campo]]</f>
        <v>RESPONSIBILITY_PROCESS_RELnum_prop</v>
      </c>
      <c r="I511" s="2" t="s">
        <v>611</v>
      </c>
      <c r="J511" s="42">
        <f>VLOOKUP(Table1[[#This Row],[Status]],Auxiliar!$B$16:$C$24,2,0)</f>
        <v>0</v>
      </c>
      <c r="K511" s="2" t="s">
        <v>1172</v>
      </c>
      <c r="L511" s="28" t="s">
        <v>1190</v>
      </c>
      <c r="M511" s="20" t="s">
        <v>1180</v>
      </c>
      <c r="N511" s="47">
        <v>45485</v>
      </c>
      <c r="O511" s="20">
        <f>INDEX(Auxiliar!$D$5:$F$13,MATCH(Table1[[#This Row],[Tipologia_Testes]],Auxiliar!$B$5:$B$13,0),MATCH(Table1[[#This Row],[Complexidade]],Auxiliar!$D$4:$F$4,0))</f>
        <v>4</v>
      </c>
      <c r="P511" s="2" t="s">
        <v>1198</v>
      </c>
      <c r="Q511" s="2"/>
      <c r="R511" s="151">
        <v>45425</v>
      </c>
      <c r="S511" s="151"/>
      <c r="T511" s="151"/>
      <c r="U511" s="151"/>
      <c r="V511" s="151"/>
      <c r="W511" s="2">
        <f>VLOOKUP(Table1[[#This Row],[Status]],Auxiliar!$B$16:$D$24,3,0)*Table1[[#This Row],[Estimação (horas)]]</f>
        <v>0</v>
      </c>
      <c r="X511" s="167">
        <f>+VLOOKUP(CONCATENATE(Table1[[#This Row],[Tabela]],Table1[[#This Row],[Campo]]),'2. Status Detalhe Campos FY24'!A:J,9,FALSE)</f>
        <v>0</v>
      </c>
    </row>
    <row r="512" spans="2:24" ht="17.899999999999999" customHeight="1">
      <c r="B512" s="2" t="s">
        <v>26</v>
      </c>
      <c r="C512" s="2" t="s">
        <v>54</v>
      </c>
      <c r="D512" s="2" t="s">
        <v>38</v>
      </c>
      <c r="E512" s="2" t="s">
        <v>38</v>
      </c>
      <c r="F512" s="2" t="s">
        <v>74</v>
      </c>
      <c r="G512" s="2" t="s">
        <v>87</v>
      </c>
      <c r="H512" s="56" t="str">
        <f>Table1[[#This Row],[Tabela]]&amp;Table1[[#This Row],[Campo]]</f>
        <v>RESPONSIBILITY_PROCESS_RELSOURCE_CODE</v>
      </c>
      <c r="I512" s="2" t="s">
        <v>612</v>
      </c>
      <c r="J512" s="42">
        <f>VLOOKUP(Table1[[#This Row],[Status]],Auxiliar!$B$16:$C$24,2,0)</f>
        <v>1</v>
      </c>
      <c r="K512" s="2" t="s">
        <v>1172</v>
      </c>
      <c r="L512" s="28" t="s">
        <v>1178</v>
      </c>
      <c r="M512" s="20" t="s">
        <v>1179</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167">
        <f>+VLOOKUP(CONCATENATE(Table1[[#This Row],[Tabela]],Table1[[#This Row],[Campo]]),'2. Status Detalhe Campos FY24'!A:J,9,FALSE)</f>
        <v>0</v>
      </c>
    </row>
    <row r="513" spans="2:24" ht="17.899999999999999" customHeight="1">
      <c r="B513" s="2" t="s">
        <v>26</v>
      </c>
      <c r="C513" s="2" t="s">
        <v>54</v>
      </c>
      <c r="D513" s="2" t="s">
        <v>38</v>
      </c>
      <c r="E513" s="2" t="s">
        <v>38</v>
      </c>
      <c r="F513" s="2" t="s">
        <v>74</v>
      </c>
      <c r="G513" s="2" t="s">
        <v>87</v>
      </c>
      <c r="H513" s="56" t="str">
        <f>Table1[[#This Row],[Tabela]]&amp;Table1[[#This Row],[Campo]]</f>
        <v>RESPONSIBILITY_PROCESS_RELSOURCE_CODE</v>
      </c>
      <c r="I513" s="2" t="s">
        <v>612</v>
      </c>
      <c r="J513" s="42">
        <f>VLOOKUP(Table1[[#This Row],[Status]],Auxiliar!$B$16:$C$24,2,0)</f>
        <v>1</v>
      </c>
      <c r="K513" s="2" t="s">
        <v>1173</v>
      </c>
      <c r="L513" s="28" t="s">
        <v>1178</v>
      </c>
      <c r="M513" s="20" t="s">
        <v>1179</v>
      </c>
      <c r="N513" s="47">
        <v>45512</v>
      </c>
      <c r="O513" s="20">
        <f>INDEX(Auxiliar!$D$5:$F$13,MATCH(Table1[[#This Row],[Tipologia_Testes]],Auxiliar!$B$5:$B$13,0),MATCH(Table1[[#This Row],[Complexidade]],Auxiliar!$D$4:$F$4,0))</f>
        <v>2</v>
      </c>
      <c r="P513" s="2"/>
      <c r="Q513" s="2"/>
      <c r="R513" s="151">
        <v>45261</v>
      </c>
      <c r="S513" s="151"/>
      <c r="T513" s="151"/>
      <c r="U513" s="151"/>
      <c r="V513" s="151"/>
      <c r="W513" s="2">
        <f>VLOOKUP(Table1[[#This Row],[Status]],Auxiliar!$B$16:$D$24,3,0)*Table1[[#This Row],[Estimação (horas)]]</f>
        <v>2</v>
      </c>
      <c r="X513" s="167">
        <f>+VLOOKUP(CONCATENATE(Table1[[#This Row],[Tabela]],Table1[[#This Row],[Campo]]),'2. Status Detalhe Campos FY24'!A:J,9,FALSE)</f>
        <v>0</v>
      </c>
    </row>
    <row r="514" spans="2:24" ht="17.899999999999999" customHeight="1">
      <c r="B514" s="2" t="s">
        <v>26</v>
      </c>
      <c r="C514" s="2" t="s">
        <v>54</v>
      </c>
      <c r="D514" s="2" t="s">
        <v>38</v>
      </c>
      <c r="E514" s="2" t="s">
        <v>38</v>
      </c>
      <c r="F514" s="2" t="s">
        <v>74</v>
      </c>
      <c r="G514" s="2" t="s">
        <v>87</v>
      </c>
      <c r="H514" s="56" t="str">
        <f>Table1[[#This Row],[Tabela]]&amp;Table1[[#This Row],[Campo]]</f>
        <v>RESPONSIBILITY_PROCESS_RELSOURCE_CODE</v>
      </c>
      <c r="I514" s="2" t="s">
        <v>612</v>
      </c>
      <c r="J514" s="42">
        <f>VLOOKUP(Table1[[#This Row],[Status]],Auxiliar!$B$16:$C$24,2,0)</f>
        <v>1</v>
      </c>
      <c r="K514" s="2" t="s">
        <v>1175</v>
      </c>
      <c r="L514" s="28" t="s">
        <v>1178</v>
      </c>
      <c r="M514" s="20" t="s">
        <v>1179</v>
      </c>
      <c r="N514" s="47">
        <v>45512</v>
      </c>
      <c r="O514" s="20">
        <f>INDEX(Auxiliar!$D$5:$F$13,MATCH(Table1[[#This Row],[Tipologia_Testes]],Auxiliar!$B$5:$B$13,0),MATCH(Table1[[#This Row],[Complexidade]],Auxiliar!$D$4:$F$4,0))</f>
        <v>0.1</v>
      </c>
      <c r="P514" s="2"/>
      <c r="Q514" s="2"/>
      <c r="R514" s="151">
        <v>45261</v>
      </c>
      <c r="S514" s="151"/>
      <c r="T514" s="151"/>
      <c r="U514" s="151"/>
      <c r="V514" s="151"/>
      <c r="W514" s="2">
        <f>VLOOKUP(Table1[[#This Row],[Status]],Auxiliar!$B$16:$D$24,3,0)*Table1[[#This Row],[Estimação (horas)]]</f>
        <v>0.1</v>
      </c>
      <c r="X514" s="167">
        <f>+VLOOKUP(CONCATENATE(Table1[[#This Row],[Tabela]],Table1[[#This Row],[Campo]]),'2. Status Detalhe Campos FY24'!A:J,9,FALSE)</f>
        <v>0</v>
      </c>
    </row>
    <row r="515" spans="2:24" ht="17.899999999999999" customHeight="1">
      <c r="B515" s="2" t="s">
        <v>26</v>
      </c>
      <c r="C515" s="2" t="s">
        <v>54</v>
      </c>
      <c r="D515" s="2" t="s">
        <v>38</v>
      </c>
      <c r="E515" s="2" t="s">
        <v>38</v>
      </c>
      <c r="F515" s="2" t="s">
        <v>74</v>
      </c>
      <c r="G515" s="2" t="s">
        <v>73</v>
      </c>
      <c r="H515" s="56" t="str">
        <f>Table1[[#This Row],[Tabela]]&amp;Table1[[#This Row],[Campo]]</f>
        <v>RESPONSIBILITY_PROCESS_RELDATA_DATE_PART</v>
      </c>
      <c r="I515" s="2" t="s">
        <v>612</v>
      </c>
      <c r="J515" s="42">
        <f>VLOOKUP(Table1[[#This Row],[Status]],Auxiliar!$B$16:$C$24,2,0)</f>
        <v>1</v>
      </c>
      <c r="K515" s="2" t="s">
        <v>1172</v>
      </c>
      <c r="L515" s="28" t="s">
        <v>1178</v>
      </c>
      <c r="M515" s="20" t="s">
        <v>1179</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7">
        <f>+VLOOKUP(CONCATENATE(Table1[[#This Row],[Tabela]],Table1[[#This Row],[Campo]]),'2. Status Detalhe Campos FY24'!A:J,9,FALSE)</f>
        <v>0</v>
      </c>
    </row>
    <row r="516" spans="2:24" ht="17.899999999999999" customHeight="1">
      <c r="B516" s="2" t="s">
        <v>26</v>
      </c>
      <c r="C516" s="2" t="s">
        <v>54</v>
      </c>
      <c r="D516" s="2" t="s">
        <v>38</v>
      </c>
      <c r="E516" s="2" t="s">
        <v>38</v>
      </c>
      <c r="F516" s="2" t="s">
        <v>74</v>
      </c>
      <c r="G516" s="2" t="s">
        <v>73</v>
      </c>
      <c r="H516" s="56" t="str">
        <f>Table1[[#This Row],[Tabela]]&amp;Table1[[#This Row],[Campo]]</f>
        <v>RESPONSIBILITY_PROCESS_RELDATA_DATE_PART</v>
      </c>
      <c r="I516" s="2" t="s">
        <v>612</v>
      </c>
      <c r="J516" s="42">
        <f>VLOOKUP(Table1[[#This Row],[Status]],Auxiliar!$B$16:$C$24,2,0)</f>
        <v>1</v>
      </c>
      <c r="K516" s="2" t="s">
        <v>1173</v>
      </c>
      <c r="L516" s="28" t="s">
        <v>1178</v>
      </c>
      <c r="M516" s="20" t="s">
        <v>1179</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7">
        <f>+VLOOKUP(CONCATENATE(Table1[[#This Row],[Tabela]],Table1[[#This Row],[Campo]]),'2. Status Detalhe Campos FY24'!A:J,9,FALSE)</f>
        <v>0</v>
      </c>
    </row>
    <row r="517" spans="2:24" ht="69.650000000000006" customHeight="1">
      <c r="B517" s="2" t="s">
        <v>26</v>
      </c>
      <c r="C517" s="2" t="s">
        <v>54</v>
      </c>
      <c r="D517" s="2" t="s">
        <v>38</v>
      </c>
      <c r="E517" s="2" t="s">
        <v>38</v>
      </c>
      <c r="F517" s="2" t="s">
        <v>74</v>
      </c>
      <c r="G517" s="2" t="s">
        <v>73</v>
      </c>
      <c r="H517" s="56" t="str">
        <f>Table1[[#This Row],[Tabela]]&amp;Table1[[#This Row],[Campo]]</f>
        <v>RESPONSIBILITY_PROCESS_RELDATA_DATE_PART</v>
      </c>
      <c r="I517" s="2" t="s">
        <v>612</v>
      </c>
      <c r="J517" s="42">
        <f>VLOOKUP(Table1[[#This Row],[Status]],Auxiliar!$B$16:$C$24,2,0)</f>
        <v>1</v>
      </c>
      <c r="K517" s="2" t="s">
        <v>1175</v>
      </c>
      <c r="L517" s="28" t="s">
        <v>1178</v>
      </c>
      <c r="M517" s="20" t="s">
        <v>1179</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7">
        <f>+VLOOKUP(CONCATENATE(Table1[[#This Row],[Tabela]],Table1[[#This Row],[Campo]]),'2. Status Detalhe Campos FY24'!A:J,9,FALSE)</f>
        <v>0</v>
      </c>
    </row>
    <row r="518" spans="2:24" ht="17.899999999999999" customHeight="1">
      <c r="B518" s="2" t="s">
        <v>26</v>
      </c>
      <c r="C518" s="2" t="s">
        <v>54</v>
      </c>
      <c r="D518" s="2" t="s">
        <v>38</v>
      </c>
      <c r="E518" s="2" t="s">
        <v>38</v>
      </c>
      <c r="F518" s="2" t="s">
        <v>88</v>
      </c>
      <c r="G518" s="2" t="s">
        <v>38</v>
      </c>
      <c r="H518" s="56" t="str">
        <f>Table1[[#This Row],[Tabela]]&amp;Table1[[#This Row],[Campo]]</f>
        <v>PROCESS_PROPERTY_RELn.a.</v>
      </c>
      <c r="I518" s="2" t="s">
        <v>612</v>
      </c>
      <c r="J518" s="42">
        <f>VLOOKUP(Table1[[#This Row],[Status]],Auxiliar!$B$16:$C$24,2,0)</f>
        <v>1</v>
      </c>
      <c r="K518" s="2" t="s">
        <v>1169</v>
      </c>
      <c r="L518" s="28" t="s">
        <v>1170</v>
      </c>
      <c r="M518" s="20" t="s">
        <v>1171</v>
      </c>
      <c r="N518" s="47">
        <v>45485</v>
      </c>
      <c r="O518" s="20">
        <f>INDEX(Auxiliar!$D$5:$F$13,MATCH(Table1[[#This Row],[Tipologia_Testes]],Auxiliar!$B$5:$B$13,0),MATCH(Table1[[#This Row],[Complexidade]],Auxiliar!$D$4:$F$4,0))</f>
        <v>8</v>
      </c>
      <c r="P518" s="22" t="s">
        <v>1199</v>
      </c>
      <c r="Q518" s="2"/>
      <c r="R518" s="151">
        <v>45261</v>
      </c>
      <c r="S518" s="151"/>
      <c r="T518" s="151"/>
      <c r="U518" s="151"/>
      <c r="V518" s="151"/>
      <c r="W518" s="2">
        <f>VLOOKUP(Table1[[#This Row],[Status]],Auxiliar!$B$16:$D$24,3,0)*Table1[[#This Row],[Estimação (horas)]]</f>
        <v>8</v>
      </c>
      <c r="X518" s="167">
        <f>+VLOOKUP(CONCATENATE(Table1[[#This Row],[Tabela]],Table1[[#This Row],[Campo]]),'2. Status Detalhe Campos FY24'!A:J,9,FALSE)</f>
        <v>0</v>
      </c>
    </row>
    <row r="519" spans="2:24" ht="17.899999999999999" customHeight="1">
      <c r="B519" s="2" t="s">
        <v>26</v>
      </c>
      <c r="C519" s="2" t="s">
        <v>54</v>
      </c>
      <c r="D519" s="2" t="s">
        <v>38</v>
      </c>
      <c r="E519" s="2" t="s">
        <v>38</v>
      </c>
      <c r="F519" s="2" t="s">
        <v>88</v>
      </c>
      <c r="G519" s="2" t="s">
        <v>41</v>
      </c>
      <c r="H519" s="56" t="str">
        <f>Table1[[#This Row],[Tabela]]&amp;Table1[[#This Row],[Campo]]</f>
        <v>PROCESS_PROPERTY_RELPROPERTY_BANK_ID</v>
      </c>
      <c r="I519" s="3" t="s">
        <v>612</v>
      </c>
      <c r="J519" s="54">
        <f>VLOOKUP(Table1[[#This Row],[Status]],Auxiliar!$B$16:$C$24,2,0)</f>
        <v>1</v>
      </c>
      <c r="K519" s="2" t="s">
        <v>1172</v>
      </c>
      <c r="L519" s="28" t="s">
        <v>1178</v>
      </c>
      <c r="M519" s="20" t="s">
        <v>1179</v>
      </c>
      <c r="N519" s="47">
        <v>45485</v>
      </c>
      <c r="O519" s="20">
        <f>INDEX(Auxiliar!$D$5:$F$13,MATCH(Table1[[#This Row],[Tipologia_Testes]],Auxiliar!$B$5:$B$13,0),MATCH(Table1[[#This Row],[Complexidade]],Auxiliar!$D$4:$F$4,0))</f>
        <v>2</v>
      </c>
      <c r="P519" s="2" t="s">
        <v>1192</v>
      </c>
      <c r="Q519" s="2" t="s">
        <v>1189</v>
      </c>
      <c r="R519" s="151">
        <v>45261</v>
      </c>
      <c r="S519" s="151"/>
      <c r="T519" s="151"/>
      <c r="U519" s="151"/>
      <c r="V519" s="151"/>
      <c r="W519" s="2">
        <f>VLOOKUP(Table1[[#This Row],[Status]],Auxiliar!$B$16:$D$24,3,0)*Table1[[#This Row],[Estimação (horas)]]</f>
        <v>2</v>
      </c>
      <c r="X519" s="167">
        <f>+VLOOKUP(CONCATENATE(Table1[[#This Row],[Tabela]],Table1[[#This Row],[Campo]]),'2. Status Detalhe Campos FY24'!A:J,9,FALSE)</f>
        <v>0</v>
      </c>
    </row>
    <row r="520" spans="2:24" ht="17.899999999999999" customHeight="1">
      <c r="B520" s="2" t="s">
        <v>26</v>
      </c>
      <c r="C520" s="2" t="s">
        <v>54</v>
      </c>
      <c r="D520" s="2" t="s">
        <v>38</v>
      </c>
      <c r="E520" s="2" t="s">
        <v>38</v>
      </c>
      <c r="F520" s="2" t="s">
        <v>88</v>
      </c>
      <c r="G520" s="2" t="s">
        <v>41</v>
      </c>
      <c r="H520" s="56" t="str">
        <f>Table1[[#This Row],[Tabela]]&amp;Table1[[#This Row],[Campo]]</f>
        <v>PROCESS_PROPERTY_RELPROPERTY_BANK_ID</v>
      </c>
      <c r="I520" s="3" t="s">
        <v>612</v>
      </c>
      <c r="J520" s="54">
        <f>VLOOKUP(Table1[[#This Row],[Status]],Auxiliar!$B$16:$C$24,2,0)</f>
        <v>1</v>
      </c>
      <c r="K520" s="2" t="s">
        <v>1173</v>
      </c>
      <c r="L520" s="28" t="s">
        <v>1178</v>
      </c>
      <c r="M520" s="20" t="s">
        <v>1179</v>
      </c>
      <c r="N520" s="47">
        <v>45485</v>
      </c>
      <c r="O520" s="20">
        <f>INDEX(Auxiliar!$D$5:$F$13,MATCH(Table1[[#This Row],[Tipologia_Testes]],Auxiliar!$B$5:$B$13,0),MATCH(Table1[[#This Row],[Complexidade]],Auxiliar!$D$4:$F$4,0))</f>
        <v>2</v>
      </c>
      <c r="P520" s="2" t="s">
        <v>1192</v>
      </c>
      <c r="Q520" s="2" t="s">
        <v>1189</v>
      </c>
      <c r="R520" s="151">
        <v>45261</v>
      </c>
      <c r="S520" s="151"/>
      <c r="T520" s="151"/>
      <c r="U520" s="151"/>
      <c r="V520" s="151"/>
      <c r="W520" s="2">
        <f>VLOOKUP(Table1[[#This Row],[Status]],Auxiliar!$B$16:$D$24,3,0)*Table1[[#This Row],[Estimação (horas)]]</f>
        <v>2</v>
      </c>
      <c r="X520" s="167">
        <f>+VLOOKUP(CONCATENATE(Table1[[#This Row],[Tabela]],Table1[[#This Row],[Campo]]),'2. Status Detalhe Campos FY24'!A:J,9,FALSE)</f>
        <v>0</v>
      </c>
    </row>
    <row r="521" spans="2:24" ht="17.899999999999999" customHeight="1">
      <c r="B521" s="2" t="s">
        <v>26</v>
      </c>
      <c r="C521" s="2" t="s">
        <v>54</v>
      </c>
      <c r="D521" s="2" t="s">
        <v>38</v>
      </c>
      <c r="E521" s="2" t="s">
        <v>38</v>
      </c>
      <c r="F521" s="2" t="s">
        <v>88</v>
      </c>
      <c r="G521" s="2" t="s">
        <v>41</v>
      </c>
      <c r="H521" s="56" t="str">
        <f>Table1[[#This Row],[Tabela]]&amp;Table1[[#This Row],[Campo]]</f>
        <v>PROCESS_PROPERTY_RELPROPERTY_BANK_ID</v>
      </c>
      <c r="I521" s="3" t="s">
        <v>612</v>
      </c>
      <c r="J521" s="54">
        <f>VLOOKUP(Table1[[#This Row],[Status]],Auxiliar!$B$16:$C$24,2,0)</f>
        <v>1</v>
      </c>
      <c r="K521" s="2" t="s">
        <v>1175</v>
      </c>
      <c r="L521" s="28" t="s">
        <v>1178</v>
      </c>
      <c r="M521" s="20" t="s">
        <v>1179</v>
      </c>
      <c r="N521" s="47">
        <v>45485</v>
      </c>
      <c r="O521" s="20">
        <f>INDEX(Auxiliar!$D$5:$F$13,MATCH(Table1[[#This Row],[Tipologia_Testes]],Auxiliar!$B$5:$B$13,0),MATCH(Table1[[#This Row],[Complexidade]],Auxiliar!$D$4:$F$4,0))</f>
        <v>0.1</v>
      </c>
      <c r="P521" s="2" t="s">
        <v>1192</v>
      </c>
      <c r="Q521" s="2" t="s">
        <v>1189</v>
      </c>
      <c r="R521" s="151">
        <v>45261</v>
      </c>
      <c r="S521" s="151"/>
      <c r="T521" s="151"/>
      <c r="U521" s="151"/>
      <c r="V521" s="151"/>
      <c r="W521" s="2">
        <f>VLOOKUP(Table1[[#This Row],[Status]],Auxiliar!$B$16:$D$24,3,0)*Table1[[#This Row],[Estimação (horas)]]</f>
        <v>0.1</v>
      </c>
      <c r="X521" s="167">
        <f>+VLOOKUP(CONCATENATE(Table1[[#This Row],[Tabela]],Table1[[#This Row],[Campo]]),'2. Status Detalhe Campos FY24'!A:J,9,FALSE)</f>
        <v>0</v>
      </c>
    </row>
    <row r="522" spans="2:24" ht="17.899999999999999" customHeight="1">
      <c r="B522" s="2" t="s">
        <v>26</v>
      </c>
      <c r="C522" s="2" t="s">
        <v>54</v>
      </c>
      <c r="D522" s="2" t="s">
        <v>38</v>
      </c>
      <c r="E522" s="2" t="s">
        <v>38</v>
      </c>
      <c r="F522" s="2" t="s">
        <v>88</v>
      </c>
      <c r="G522" s="2" t="s">
        <v>57</v>
      </c>
      <c r="H522" s="56" t="str">
        <f>Table1[[#This Row],[Tabela]]&amp;Table1[[#This Row],[Campo]]</f>
        <v>PROCESS_PROPERTY_RELPROCESS_BANK_ID</v>
      </c>
      <c r="I522" s="2" t="s">
        <v>612</v>
      </c>
      <c r="J522" s="42">
        <f>VLOOKUP(Table1[[#This Row],[Status]],Auxiliar!$B$16:$C$24,2,0)</f>
        <v>1</v>
      </c>
      <c r="K522" s="2" t="s">
        <v>1172</v>
      </c>
      <c r="L522" s="28" t="s">
        <v>1170</v>
      </c>
      <c r="M522" s="20" t="s">
        <v>1180</v>
      </c>
      <c r="N522" s="47">
        <v>45499</v>
      </c>
      <c r="O522" s="20">
        <f>INDEX(Auxiliar!$D$5:$F$13,MATCH(Table1[[#This Row],[Tipologia_Testes]],Auxiliar!$B$5:$B$13,0),MATCH(Table1[[#This Row],[Complexidade]],Auxiliar!$D$4:$F$4,0))</f>
        <v>4</v>
      </c>
      <c r="P522" s="2" t="s">
        <v>1192</v>
      </c>
      <c r="Q522" s="2" t="s">
        <v>1189</v>
      </c>
      <c r="R522" s="151">
        <v>45261</v>
      </c>
      <c r="S522" s="151">
        <v>45495</v>
      </c>
      <c r="T522" s="151"/>
      <c r="U522" s="151"/>
      <c r="V522" s="151"/>
      <c r="W522" s="2">
        <f>VLOOKUP(Table1[[#This Row],[Status]],Auxiliar!$B$16:$D$24,3,0)*Table1[[#This Row],[Estimação (horas)]]</f>
        <v>4</v>
      </c>
      <c r="X522" s="167">
        <f>+VLOOKUP(CONCATENATE(Table1[[#This Row],[Tabela]],Table1[[#This Row],[Campo]]),'2. Status Detalhe Campos FY24'!A:J,9,FALSE)</f>
        <v>0</v>
      </c>
    </row>
    <row r="523" spans="2:24" ht="17.899999999999999" customHeight="1">
      <c r="B523" s="2" t="s">
        <v>26</v>
      </c>
      <c r="C523" s="2" t="s">
        <v>54</v>
      </c>
      <c r="D523" s="2" t="s">
        <v>38</v>
      </c>
      <c r="E523" s="2" t="s">
        <v>38</v>
      </c>
      <c r="F523" s="2" t="s">
        <v>88</v>
      </c>
      <c r="G523" s="2" t="s">
        <v>57</v>
      </c>
      <c r="H523" s="56" t="str">
        <f>Table1[[#This Row],[Tabela]]&amp;Table1[[#This Row],[Campo]]</f>
        <v>PROCESS_PROPERTY_RELPROCESS_BANK_ID</v>
      </c>
      <c r="I523" s="2" t="s">
        <v>612</v>
      </c>
      <c r="J523" s="42">
        <f>VLOOKUP(Table1[[#This Row],[Status]],Auxiliar!$B$16:$C$24,2,0)</f>
        <v>1</v>
      </c>
      <c r="K523" s="2" t="s">
        <v>1173</v>
      </c>
      <c r="L523" s="28" t="s">
        <v>1170</v>
      </c>
      <c r="M523" s="20" t="s">
        <v>1180</v>
      </c>
      <c r="N523" s="47">
        <v>45499</v>
      </c>
      <c r="O523" s="20">
        <f>INDEX(Auxiliar!$D$5:$F$13,MATCH(Table1[[#This Row],[Tipologia_Testes]],Auxiliar!$B$5:$B$13,0),MATCH(Table1[[#This Row],[Complexidade]],Auxiliar!$D$4:$F$4,0))</f>
        <v>4</v>
      </c>
      <c r="P523" s="2" t="s">
        <v>1192</v>
      </c>
      <c r="Q523" s="2" t="s">
        <v>1189</v>
      </c>
      <c r="R523" s="151">
        <v>45261</v>
      </c>
      <c r="S523" s="151">
        <v>45495</v>
      </c>
      <c r="T523" s="151"/>
      <c r="U523" s="151"/>
      <c r="V523" s="151"/>
      <c r="W523" s="2">
        <f>VLOOKUP(Table1[[#This Row],[Status]],Auxiliar!$B$16:$D$24,3,0)*Table1[[#This Row],[Estimação (horas)]]</f>
        <v>4</v>
      </c>
      <c r="X523" s="167">
        <f>+VLOOKUP(CONCATENATE(Table1[[#This Row],[Tabela]],Table1[[#This Row],[Campo]]),'2. Status Detalhe Campos FY24'!A:J,9,FALSE)</f>
        <v>0</v>
      </c>
    </row>
    <row r="524" spans="2:24" ht="17.899999999999999" customHeight="1">
      <c r="B524" s="2" t="s">
        <v>26</v>
      </c>
      <c r="C524" s="2" t="s">
        <v>54</v>
      </c>
      <c r="D524" s="2" t="s">
        <v>38</v>
      </c>
      <c r="E524" s="2" t="s">
        <v>38</v>
      </c>
      <c r="F524" s="2" t="s">
        <v>88</v>
      </c>
      <c r="G524" s="2" t="s">
        <v>57</v>
      </c>
      <c r="H524" s="56" t="str">
        <f>Table1[[#This Row],[Tabela]]&amp;Table1[[#This Row],[Campo]]</f>
        <v>PROCESS_PROPERTY_RELPROCESS_BANK_ID</v>
      </c>
      <c r="I524" s="2" t="s">
        <v>612</v>
      </c>
      <c r="J524" s="42">
        <f>VLOOKUP(Table1[[#This Row],[Status]],Auxiliar!$B$16:$C$24,2,0)</f>
        <v>1</v>
      </c>
      <c r="K524" s="2" t="s">
        <v>1175</v>
      </c>
      <c r="L524" s="28" t="s">
        <v>1170</v>
      </c>
      <c r="M524" s="20" t="s">
        <v>1180</v>
      </c>
      <c r="N524" s="47">
        <v>45499</v>
      </c>
      <c r="O524" s="20">
        <f>INDEX(Auxiliar!$D$5:$F$13,MATCH(Table1[[#This Row],[Tipologia_Testes]],Auxiliar!$B$5:$B$13,0),MATCH(Table1[[#This Row],[Complexidade]],Auxiliar!$D$4:$F$4,0))</f>
        <v>0.1</v>
      </c>
      <c r="P524" s="2" t="s">
        <v>1192</v>
      </c>
      <c r="Q524" s="2" t="s">
        <v>1189</v>
      </c>
      <c r="R524" s="151">
        <v>45261</v>
      </c>
      <c r="S524" s="151">
        <v>45495</v>
      </c>
      <c r="T524" s="151"/>
      <c r="U524" s="151"/>
      <c r="V524" s="151"/>
      <c r="W524" s="2">
        <f>VLOOKUP(Table1[[#This Row],[Status]],Auxiliar!$B$16:$D$24,3,0)*Table1[[#This Row],[Estimação (horas)]]</f>
        <v>0.1</v>
      </c>
      <c r="X524" s="167">
        <f>+VLOOKUP(CONCATENATE(Table1[[#This Row],[Tabela]],Table1[[#This Row],[Campo]]),'2. Status Detalhe Campos FY24'!A:J,9,FALSE)</f>
        <v>0</v>
      </c>
    </row>
    <row r="525" spans="2:24" ht="17.899999999999999" customHeight="1">
      <c r="B525" s="2" t="s">
        <v>26</v>
      </c>
      <c r="C525" s="2" t="s">
        <v>54</v>
      </c>
      <c r="D525" s="2" t="s">
        <v>38</v>
      </c>
      <c r="E525" s="2" t="s">
        <v>38</v>
      </c>
      <c r="F525" s="2" t="s">
        <v>88</v>
      </c>
      <c r="G525" s="2" t="s">
        <v>43</v>
      </c>
      <c r="H525" s="56" t="str">
        <f>Table1[[#This Row],[Tabela]]&amp;Table1[[#This Row],[Campo]]</f>
        <v>PROCESS_PROPERTY_RELPROPERTY_BRANCH_CODE</v>
      </c>
      <c r="I525" s="2" t="s">
        <v>612</v>
      </c>
      <c r="J525" s="42">
        <f>VLOOKUP(Table1[[#This Row],[Status]],Auxiliar!$B$16:$C$24,2,0)</f>
        <v>1</v>
      </c>
      <c r="K525" s="2" t="s">
        <v>1172</v>
      </c>
      <c r="L525" s="28" t="s">
        <v>1170</v>
      </c>
      <c r="M525" s="20" t="s">
        <v>1180</v>
      </c>
      <c r="N525" s="47">
        <v>45499</v>
      </c>
      <c r="O525" s="20">
        <f>INDEX(Auxiliar!$D$5:$F$13,MATCH(Table1[[#This Row],[Tipologia_Testes]],Auxiliar!$B$5:$B$13,0),MATCH(Table1[[#This Row],[Complexidade]],Auxiliar!$D$4:$F$4,0))</f>
        <v>4</v>
      </c>
      <c r="P525" s="2" t="s">
        <v>1192</v>
      </c>
      <c r="Q525" s="2" t="s">
        <v>1189</v>
      </c>
      <c r="R525" s="151">
        <v>45261</v>
      </c>
      <c r="S525" s="151">
        <v>45495</v>
      </c>
      <c r="T525" s="151"/>
      <c r="U525" s="151"/>
      <c r="V525" s="151"/>
      <c r="W525" s="2">
        <f>VLOOKUP(Table1[[#This Row],[Status]],Auxiliar!$B$16:$D$24,3,0)*Table1[[#This Row],[Estimação (horas)]]</f>
        <v>4</v>
      </c>
      <c r="X525" s="167">
        <f>+VLOOKUP(CONCATENATE(Table1[[#This Row],[Tabela]],Table1[[#This Row],[Campo]]),'2. Status Detalhe Campos FY24'!A:J,9,FALSE)</f>
        <v>0</v>
      </c>
    </row>
    <row r="526" spans="2:24" ht="17.899999999999999" customHeight="1">
      <c r="B526" s="2" t="s">
        <v>26</v>
      </c>
      <c r="C526" s="2" t="s">
        <v>54</v>
      </c>
      <c r="D526" s="2" t="s">
        <v>38</v>
      </c>
      <c r="E526" s="2" t="s">
        <v>38</v>
      </c>
      <c r="F526" s="2" t="s">
        <v>88</v>
      </c>
      <c r="G526" s="2" t="s">
        <v>43</v>
      </c>
      <c r="H526" s="56" t="str">
        <f>Table1[[#This Row],[Tabela]]&amp;Table1[[#This Row],[Campo]]</f>
        <v>PROCESS_PROPERTY_RELPROPERTY_BRANCH_CODE</v>
      </c>
      <c r="I526" s="2" t="s">
        <v>612</v>
      </c>
      <c r="J526" s="42">
        <f>VLOOKUP(Table1[[#This Row],[Status]],Auxiliar!$B$16:$C$24,2,0)</f>
        <v>1</v>
      </c>
      <c r="K526" s="2" t="s">
        <v>1173</v>
      </c>
      <c r="L526" s="28" t="s">
        <v>1170</v>
      </c>
      <c r="M526" s="20" t="s">
        <v>1180</v>
      </c>
      <c r="N526" s="47">
        <v>45499</v>
      </c>
      <c r="O526" s="20">
        <f>INDEX(Auxiliar!$D$5:$F$13,MATCH(Table1[[#This Row],[Tipologia_Testes]],Auxiliar!$B$5:$B$13,0),MATCH(Table1[[#This Row],[Complexidade]],Auxiliar!$D$4:$F$4,0))</f>
        <v>4</v>
      </c>
      <c r="P526" s="2" t="s">
        <v>1192</v>
      </c>
      <c r="Q526" s="2" t="s">
        <v>1189</v>
      </c>
      <c r="R526" s="151">
        <v>45261</v>
      </c>
      <c r="S526" s="151">
        <v>45495</v>
      </c>
      <c r="T526" s="151"/>
      <c r="U526" s="151"/>
      <c r="V526" s="151"/>
      <c r="W526" s="2">
        <f>VLOOKUP(Table1[[#This Row],[Status]],Auxiliar!$B$16:$D$24,3,0)*Table1[[#This Row],[Estimação (horas)]]</f>
        <v>4</v>
      </c>
      <c r="X526" s="167">
        <f>+VLOOKUP(CONCATENATE(Table1[[#This Row],[Tabela]],Table1[[#This Row],[Campo]]),'2. Status Detalhe Campos FY24'!A:J,9,FALSE)</f>
        <v>0</v>
      </c>
    </row>
    <row r="527" spans="2:24" ht="17.899999999999999" customHeight="1">
      <c r="B527" s="2" t="s">
        <v>26</v>
      </c>
      <c r="C527" s="2" t="s">
        <v>54</v>
      </c>
      <c r="D527" s="2" t="s">
        <v>38</v>
      </c>
      <c r="E527" s="2" t="s">
        <v>38</v>
      </c>
      <c r="F527" s="2" t="s">
        <v>88</v>
      </c>
      <c r="G527" s="2" t="s">
        <v>43</v>
      </c>
      <c r="H527" s="56" t="str">
        <f>Table1[[#This Row],[Tabela]]&amp;Table1[[#This Row],[Campo]]</f>
        <v>PROCESS_PROPERTY_RELPROPERTY_BRANCH_CODE</v>
      </c>
      <c r="I527" s="2" t="s">
        <v>612</v>
      </c>
      <c r="J527" s="42">
        <f>VLOOKUP(Table1[[#This Row],[Status]],Auxiliar!$B$16:$C$24,2,0)</f>
        <v>1</v>
      </c>
      <c r="K527" s="2" t="s">
        <v>1175</v>
      </c>
      <c r="L527" s="28" t="s">
        <v>1170</v>
      </c>
      <c r="M527" s="20" t="s">
        <v>1180</v>
      </c>
      <c r="N527" s="47">
        <v>45499</v>
      </c>
      <c r="O527" s="20">
        <f>INDEX(Auxiliar!$D$5:$F$13,MATCH(Table1[[#This Row],[Tipologia_Testes]],Auxiliar!$B$5:$B$13,0),MATCH(Table1[[#This Row],[Complexidade]],Auxiliar!$D$4:$F$4,0))</f>
        <v>0.1</v>
      </c>
      <c r="P527" s="2" t="s">
        <v>1192</v>
      </c>
      <c r="Q527" s="2" t="s">
        <v>1189</v>
      </c>
      <c r="R527" s="151">
        <v>45261</v>
      </c>
      <c r="S527" s="151">
        <v>45495</v>
      </c>
      <c r="T527" s="151"/>
      <c r="U527" s="151"/>
      <c r="V527" s="151"/>
      <c r="W527" s="2">
        <f>VLOOKUP(Table1[[#This Row],[Status]],Auxiliar!$B$16:$D$24,3,0)*Table1[[#This Row],[Estimação (horas)]]</f>
        <v>0.1</v>
      </c>
      <c r="X527" s="167">
        <f>+VLOOKUP(CONCATENATE(Table1[[#This Row],[Tabela]],Table1[[#This Row],[Campo]]),'2. Status Detalhe Campos FY24'!A:J,9,FALSE)</f>
        <v>0</v>
      </c>
    </row>
    <row r="528" spans="2:24" ht="17.899999999999999" customHeight="1">
      <c r="B528" s="2" t="s">
        <v>26</v>
      </c>
      <c r="C528" s="2" t="s">
        <v>54</v>
      </c>
      <c r="D528" s="2" t="s">
        <v>38</v>
      </c>
      <c r="E528" s="2" t="s">
        <v>38</v>
      </c>
      <c r="F528" s="2" t="s">
        <v>88</v>
      </c>
      <c r="G528" s="2" t="s">
        <v>58</v>
      </c>
      <c r="H528" s="56" t="str">
        <f>Table1[[#This Row],[Tabela]]&amp;Table1[[#This Row],[Campo]]</f>
        <v>PROCESS_PROPERTY_RELPROCESS_BRANCH_CODE</v>
      </c>
      <c r="I528" s="2" t="s">
        <v>612</v>
      </c>
      <c r="J528" s="42">
        <f>VLOOKUP(Table1[[#This Row],[Status]],Auxiliar!$B$16:$C$24,2,0)</f>
        <v>1</v>
      </c>
      <c r="K528" s="2" t="s">
        <v>1172</v>
      </c>
      <c r="L528" s="28" t="s">
        <v>1170</v>
      </c>
      <c r="M528" s="20" t="s">
        <v>1180</v>
      </c>
      <c r="N528" s="47">
        <v>45499</v>
      </c>
      <c r="O528" s="20">
        <f>INDEX(Auxiliar!$D$5:$F$13,MATCH(Table1[[#This Row],[Tipologia_Testes]],Auxiliar!$B$5:$B$13,0),MATCH(Table1[[#This Row],[Complexidade]],Auxiliar!$D$4:$F$4,0))</f>
        <v>4</v>
      </c>
      <c r="P528" s="2" t="s">
        <v>1192</v>
      </c>
      <c r="Q528" s="2" t="s">
        <v>1189</v>
      </c>
      <c r="R528" s="151">
        <v>45261</v>
      </c>
      <c r="S528" s="151">
        <v>45495</v>
      </c>
      <c r="T528" s="151"/>
      <c r="U528" s="151"/>
      <c r="V528" s="151"/>
      <c r="W528" s="2">
        <f>VLOOKUP(Table1[[#This Row],[Status]],Auxiliar!$B$16:$D$24,3,0)*Table1[[#This Row],[Estimação (horas)]]</f>
        <v>4</v>
      </c>
      <c r="X528" s="167">
        <f>+VLOOKUP(CONCATENATE(Table1[[#This Row],[Tabela]],Table1[[#This Row],[Campo]]),'2. Status Detalhe Campos FY24'!A:J,9,FALSE)</f>
        <v>0</v>
      </c>
    </row>
    <row r="529" spans="2:24" ht="17.899999999999999" customHeight="1">
      <c r="B529" s="2" t="s">
        <v>26</v>
      </c>
      <c r="C529" s="2" t="s">
        <v>54</v>
      </c>
      <c r="D529" s="2" t="s">
        <v>38</v>
      </c>
      <c r="E529" s="2" t="s">
        <v>38</v>
      </c>
      <c r="F529" s="2" t="s">
        <v>88</v>
      </c>
      <c r="G529" s="2" t="s">
        <v>58</v>
      </c>
      <c r="H529" s="56" t="str">
        <f>Table1[[#This Row],[Tabela]]&amp;Table1[[#This Row],[Campo]]</f>
        <v>PROCESS_PROPERTY_RELPROCESS_BRANCH_CODE</v>
      </c>
      <c r="I529" s="2" t="s">
        <v>612</v>
      </c>
      <c r="J529" s="42">
        <f>VLOOKUP(Table1[[#This Row],[Status]],Auxiliar!$B$16:$C$24,2,0)</f>
        <v>1</v>
      </c>
      <c r="K529" s="2" t="s">
        <v>1173</v>
      </c>
      <c r="L529" s="28" t="s">
        <v>1170</v>
      </c>
      <c r="M529" s="20" t="s">
        <v>1180</v>
      </c>
      <c r="N529" s="47">
        <v>45499</v>
      </c>
      <c r="O529" s="20">
        <f>INDEX(Auxiliar!$D$5:$F$13,MATCH(Table1[[#This Row],[Tipologia_Testes]],Auxiliar!$B$5:$B$13,0),MATCH(Table1[[#This Row],[Complexidade]],Auxiliar!$D$4:$F$4,0))</f>
        <v>4</v>
      </c>
      <c r="P529" s="2" t="s">
        <v>1192</v>
      </c>
      <c r="Q529" s="2" t="s">
        <v>1189</v>
      </c>
      <c r="R529" s="151">
        <v>45261</v>
      </c>
      <c r="S529" s="151">
        <v>45495</v>
      </c>
      <c r="T529" s="151"/>
      <c r="U529" s="151"/>
      <c r="V529" s="151"/>
      <c r="W529" s="2">
        <f>VLOOKUP(Table1[[#This Row],[Status]],Auxiliar!$B$16:$D$24,3,0)*Table1[[#This Row],[Estimação (horas)]]</f>
        <v>4</v>
      </c>
      <c r="X529" s="167">
        <f>+VLOOKUP(CONCATENATE(Table1[[#This Row],[Tabela]],Table1[[#This Row],[Campo]]),'2. Status Detalhe Campos FY24'!A:J,9,FALSE)</f>
        <v>0</v>
      </c>
    </row>
    <row r="530" spans="2:24" ht="17.899999999999999" customHeight="1">
      <c r="B530" s="2" t="s">
        <v>26</v>
      </c>
      <c r="C530" s="2" t="s">
        <v>54</v>
      </c>
      <c r="D530" s="2" t="s">
        <v>38</v>
      </c>
      <c r="E530" s="2" t="s">
        <v>38</v>
      </c>
      <c r="F530" s="2" t="s">
        <v>88</v>
      </c>
      <c r="G530" s="2" t="s">
        <v>58</v>
      </c>
      <c r="H530" s="56" t="str">
        <f>Table1[[#This Row],[Tabela]]&amp;Table1[[#This Row],[Campo]]</f>
        <v>PROCESS_PROPERTY_RELPROCESS_BRANCH_CODE</v>
      </c>
      <c r="I530" s="2" t="s">
        <v>612</v>
      </c>
      <c r="J530" s="42">
        <f>VLOOKUP(Table1[[#This Row],[Status]],Auxiliar!$B$16:$C$24,2,0)</f>
        <v>1</v>
      </c>
      <c r="K530" s="2" t="s">
        <v>1175</v>
      </c>
      <c r="L530" s="28" t="s">
        <v>1170</v>
      </c>
      <c r="M530" s="20" t="s">
        <v>1180</v>
      </c>
      <c r="N530" s="47">
        <v>45499</v>
      </c>
      <c r="O530" s="20">
        <f>INDEX(Auxiliar!$D$5:$F$13,MATCH(Table1[[#This Row],[Tipologia_Testes]],Auxiliar!$B$5:$B$13,0),MATCH(Table1[[#This Row],[Complexidade]],Auxiliar!$D$4:$F$4,0))</f>
        <v>0.1</v>
      </c>
      <c r="P530" s="2" t="s">
        <v>1192</v>
      </c>
      <c r="Q530" s="2" t="s">
        <v>1189</v>
      </c>
      <c r="R530" s="151">
        <v>45261</v>
      </c>
      <c r="S530" s="151">
        <v>45495</v>
      </c>
      <c r="T530" s="151"/>
      <c r="U530" s="151"/>
      <c r="V530" s="151"/>
      <c r="W530" s="2">
        <f>VLOOKUP(Table1[[#This Row],[Status]],Auxiliar!$B$16:$D$24,3,0)*Table1[[#This Row],[Estimação (horas)]]</f>
        <v>0.1</v>
      </c>
      <c r="X530" s="167">
        <f>+VLOOKUP(CONCATENATE(Table1[[#This Row],[Tabela]],Table1[[#This Row],[Campo]]),'2. Status Detalhe Campos FY24'!A:J,9,FALSE)</f>
        <v>0</v>
      </c>
    </row>
    <row r="531" spans="2:24" ht="17.899999999999999" customHeight="1">
      <c r="B531" s="2" t="s">
        <v>26</v>
      </c>
      <c r="C531" s="2" t="s">
        <v>54</v>
      </c>
      <c r="D531" s="2" t="s">
        <v>38</v>
      </c>
      <c r="E531" s="2" t="s">
        <v>38</v>
      </c>
      <c r="F531" s="2" t="s">
        <v>88</v>
      </c>
      <c r="G531" s="2" t="s">
        <v>44</v>
      </c>
      <c r="H531" s="56" t="str">
        <f>Table1[[#This Row],[Tabela]]&amp;Table1[[#This Row],[Campo]]</f>
        <v>PROCESS_PROPERTY_RELPROPERTY_CONTRACT_ID</v>
      </c>
      <c r="I531" s="2" t="s">
        <v>612</v>
      </c>
      <c r="J531" s="42">
        <f>VLOOKUP(Table1[[#This Row],[Status]],Auxiliar!$B$16:$C$24,2,0)</f>
        <v>1</v>
      </c>
      <c r="K531" s="2" t="s">
        <v>1172</v>
      </c>
      <c r="L531" s="28" t="s">
        <v>1170</v>
      </c>
      <c r="M531" s="20" t="s">
        <v>1180</v>
      </c>
      <c r="N531" s="47">
        <v>45499</v>
      </c>
      <c r="O531" s="20">
        <f>INDEX(Auxiliar!$D$5:$F$13,MATCH(Table1[[#This Row],[Tipologia_Testes]],Auxiliar!$B$5:$B$13,0),MATCH(Table1[[#This Row],[Complexidade]],Auxiliar!$D$4:$F$4,0))</f>
        <v>4</v>
      </c>
      <c r="P531" s="2" t="s">
        <v>1192</v>
      </c>
      <c r="Q531" s="2" t="s">
        <v>1189</v>
      </c>
      <c r="R531" s="151">
        <v>45261</v>
      </c>
      <c r="S531" s="151">
        <v>45495</v>
      </c>
      <c r="T531" s="151"/>
      <c r="U531" s="151"/>
      <c r="V531" s="151"/>
      <c r="W531" s="2">
        <f>VLOOKUP(Table1[[#This Row],[Status]],Auxiliar!$B$16:$D$24,3,0)*Table1[[#This Row],[Estimação (horas)]]</f>
        <v>4</v>
      </c>
      <c r="X531" s="167">
        <f>+VLOOKUP(CONCATENATE(Table1[[#This Row],[Tabela]],Table1[[#This Row],[Campo]]),'2. Status Detalhe Campos FY24'!A:J,9,FALSE)</f>
        <v>0</v>
      </c>
    </row>
    <row r="532" spans="2:24" ht="17.899999999999999" customHeight="1">
      <c r="B532" s="2" t="s">
        <v>26</v>
      </c>
      <c r="C532" s="2" t="s">
        <v>54</v>
      </c>
      <c r="D532" s="2" t="s">
        <v>38</v>
      </c>
      <c r="E532" s="2" t="s">
        <v>38</v>
      </c>
      <c r="F532" s="2" t="s">
        <v>88</v>
      </c>
      <c r="G532" s="2" t="s">
        <v>44</v>
      </c>
      <c r="H532" s="56" t="str">
        <f>Table1[[#This Row],[Tabela]]&amp;Table1[[#This Row],[Campo]]</f>
        <v>PROCESS_PROPERTY_RELPROPERTY_CONTRACT_ID</v>
      </c>
      <c r="I532" s="2" t="s">
        <v>612</v>
      </c>
      <c r="J532" s="42">
        <f>VLOOKUP(Table1[[#This Row],[Status]],Auxiliar!$B$16:$C$24,2,0)</f>
        <v>1</v>
      </c>
      <c r="K532" s="2" t="s">
        <v>1173</v>
      </c>
      <c r="L532" s="28" t="s">
        <v>1170</v>
      </c>
      <c r="M532" s="20" t="s">
        <v>1180</v>
      </c>
      <c r="N532" s="47">
        <v>45499</v>
      </c>
      <c r="O532" s="20">
        <f>INDEX(Auxiliar!$D$5:$F$13,MATCH(Table1[[#This Row],[Tipologia_Testes]],Auxiliar!$B$5:$B$13,0),MATCH(Table1[[#This Row],[Complexidade]],Auxiliar!$D$4:$F$4,0))</f>
        <v>4</v>
      </c>
      <c r="P532" s="2" t="s">
        <v>1192</v>
      </c>
      <c r="Q532" s="2" t="s">
        <v>1189</v>
      </c>
      <c r="R532" s="151">
        <v>45261</v>
      </c>
      <c r="S532" s="151">
        <v>45495</v>
      </c>
      <c r="T532" s="151"/>
      <c r="U532" s="151"/>
      <c r="V532" s="151"/>
      <c r="W532" s="2">
        <f>VLOOKUP(Table1[[#This Row],[Status]],Auxiliar!$B$16:$D$24,3,0)*Table1[[#This Row],[Estimação (horas)]]</f>
        <v>4</v>
      </c>
      <c r="X532" s="167">
        <f>+VLOOKUP(CONCATENATE(Table1[[#This Row],[Tabela]],Table1[[#This Row],[Campo]]),'2. Status Detalhe Campos FY24'!A:J,9,FALSE)</f>
        <v>0</v>
      </c>
    </row>
    <row r="533" spans="2:24" ht="17.899999999999999" customHeight="1">
      <c r="B533" s="2" t="s">
        <v>26</v>
      </c>
      <c r="C533" s="2" t="s">
        <v>54</v>
      </c>
      <c r="D533" s="2" t="s">
        <v>38</v>
      </c>
      <c r="E533" s="2" t="s">
        <v>38</v>
      </c>
      <c r="F533" s="2" t="s">
        <v>88</v>
      </c>
      <c r="G533" s="2" t="s">
        <v>44</v>
      </c>
      <c r="H533" s="56" t="str">
        <f>Table1[[#This Row],[Tabela]]&amp;Table1[[#This Row],[Campo]]</f>
        <v>PROCESS_PROPERTY_RELPROPERTY_CONTRACT_ID</v>
      </c>
      <c r="I533" s="2" t="s">
        <v>612</v>
      </c>
      <c r="J533" s="42">
        <f>VLOOKUP(Table1[[#This Row],[Status]],Auxiliar!$B$16:$C$24,2,0)</f>
        <v>1</v>
      </c>
      <c r="K533" s="2" t="s">
        <v>1175</v>
      </c>
      <c r="L533" s="28" t="s">
        <v>1170</v>
      </c>
      <c r="M533" s="20" t="s">
        <v>1180</v>
      </c>
      <c r="N533" s="47">
        <v>45499</v>
      </c>
      <c r="O533" s="20">
        <f>INDEX(Auxiliar!$D$5:$F$13,MATCH(Table1[[#This Row],[Tipologia_Testes]],Auxiliar!$B$5:$B$13,0),MATCH(Table1[[#This Row],[Complexidade]],Auxiliar!$D$4:$F$4,0))</f>
        <v>0.1</v>
      </c>
      <c r="P533" s="2" t="s">
        <v>1192</v>
      </c>
      <c r="Q533" s="2" t="s">
        <v>1189</v>
      </c>
      <c r="R533" s="151">
        <v>45261</v>
      </c>
      <c r="S533" s="151">
        <v>45495</v>
      </c>
      <c r="T533" s="151"/>
      <c r="U533" s="151"/>
      <c r="V533" s="151"/>
      <c r="W533" s="2">
        <f>VLOOKUP(Table1[[#This Row],[Status]],Auxiliar!$B$16:$D$24,3,0)*Table1[[#This Row],[Estimação (horas)]]</f>
        <v>0.1</v>
      </c>
      <c r="X533" s="167">
        <f>+VLOOKUP(CONCATENATE(Table1[[#This Row],[Tabela]],Table1[[#This Row],[Campo]]),'2. Status Detalhe Campos FY24'!A:J,9,FALSE)</f>
        <v>0</v>
      </c>
    </row>
    <row r="534" spans="2:24" ht="17.899999999999999" customHeight="1">
      <c r="B534" s="2" t="s">
        <v>26</v>
      </c>
      <c r="C534" s="2" t="s">
        <v>54</v>
      </c>
      <c r="D534" s="2" t="s">
        <v>38</v>
      </c>
      <c r="E534" s="2" t="s">
        <v>38</v>
      </c>
      <c r="F534" s="2" t="s">
        <v>88</v>
      </c>
      <c r="G534" s="2" t="s">
        <v>59</v>
      </c>
      <c r="H534" s="56" t="str">
        <f>Table1[[#This Row],[Tabela]]&amp;Table1[[#This Row],[Campo]]</f>
        <v>PROCESS_PROPERTY_RELPROCESS_ACCOUNT_ID</v>
      </c>
      <c r="I534" s="2" t="s">
        <v>612</v>
      </c>
      <c r="J534" s="42">
        <f>VLOOKUP(Table1[[#This Row],[Status]],Auxiliar!$B$16:$C$24,2,0)</f>
        <v>1</v>
      </c>
      <c r="K534" s="2" t="s">
        <v>1172</v>
      </c>
      <c r="L534" s="28" t="s">
        <v>1170</v>
      </c>
      <c r="M534" s="20" t="s">
        <v>1180</v>
      </c>
      <c r="N534" s="47">
        <v>45499</v>
      </c>
      <c r="O534" s="20">
        <f>INDEX(Auxiliar!$D$5:$F$13,MATCH(Table1[[#This Row],[Tipologia_Testes]],Auxiliar!$B$5:$B$13,0),MATCH(Table1[[#This Row],[Complexidade]],Auxiliar!$D$4:$F$4,0))</f>
        <v>4</v>
      </c>
      <c r="P534" s="2" t="s">
        <v>1192</v>
      </c>
      <c r="Q534" s="2" t="s">
        <v>1189</v>
      </c>
      <c r="R534" s="151">
        <v>45261</v>
      </c>
      <c r="S534" s="151">
        <v>45495</v>
      </c>
      <c r="T534" s="151"/>
      <c r="U534" s="151"/>
      <c r="V534" s="151"/>
      <c r="W534" s="2">
        <f>VLOOKUP(Table1[[#This Row],[Status]],Auxiliar!$B$16:$D$24,3,0)*Table1[[#This Row],[Estimação (horas)]]</f>
        <v>4</v>
      </c>
      <c r="X534" s="167">
        <f>+VLOOKUP(CONCATENATE(Table1[[#This Row],[Tabela]],Table1[[#This Row],[Campo]]),'2. Status Detalhe Campos FY24'!A:J,9,FALSE)</f>
        <v>0</v>
      </c>
    </row>
    <row r="535" spans="2:24" ht="17.899999999999999" customHeight="1">
      <c r="B535" s="2" t="s">
        <v>26</v>
      </c>
      <c r="C535" s="2" t="s">
        <v>54</v>
      </c>
      <c r="D535" s="2" t="s">
        <v>38</v>
      </c>
      <c r="E535" s="2" t="s">
        <v>38</v>
      </c>
      <c r="F535" s="2" t="s">
        <v>88</v>
      </c>
      <c r="G535" s="2" t="s">
        <v>59</v>
      </c>
      <c r="H535" s="56" t="str">
        <f>Table1[[#This Row],[Tabela]]&amp;Table1[[#This Row],[Campo]]</f>
        <v>PROCESS_PROPERTY_RELPROCESS_ACCOUNT_ID</v>
      </c>
      <c r="I535" s="2" t="s">
        <v>612</v>
      </c>
      <c r="J535" s="42">
        <f>VLOOKUP(Table1[[#This Row],[Status]],Auxiliar!$B$16:$C$24,2,0)</f>
        <v>1</v>
      </c>
      <c r="K535" s="2" t="s">
        <v>1173</v>
      </c>
      <c r="L535" s="28" t="s">
        <v>1170</v>
      </c>
      <c r="M535" s="20" t="s">
        <v>1180</v>
      </c>
      <c r="N535" s="47">
        <v>45499</v>
      </c>
      <c r="O535" s="20">
        <f>INDEX(Auxiliar!$D$5:$F$13,MATCH(Table1[[#This Row],[Tipologia_Testes]],Auxiliar!$B$5:$B$13,0),MATCH(Table1[[#This Row],[Complexidade]],Auxiliar!$D$4:$F$4,0))</f>
        <v>4</v>
      </c>
      <c r="P535" s="2" t="s">
        <v>1192</v>
      </c>
      <c r="Q535" s="2" t="s">
        <v>1189</v>
      </c>
      <c r="R535" s="151">
        <v>45261</v>
      </c>
      <c r="S535" s="151">
        <v>45495</v>
      </c>
      <c r="T535" s="151"/>
      <c r="U535" s="151"/>
      <c r="V535" s="151"/>
      <c r="W535" s="2">
        <f>VLOOKUP(Table1[[#This Row],[Status]],Auxiliar!$B$16:$D$24,3,0)*Table1[[#This Row],[Estimação (horas)]]</f>
        <v>4</v>
      </c>
      <c r="X535" s="167">
        <f>+VLOOKUP(CONCATENATE(Table1[[#This Row],[Tabela]],Table1[[#This Row],[Campo]]),'2. Status Detalhe Campos FY24'!A:J,9,FALSE)</f>
        <v>0</v>
      </c>
    </row>
    <row r="536" spans="2:24" ht="17.899999999999999" customHeight="1">
      <c r="B536" s="2" t="s">
        <v>26</v>
      </c>
      <c r="C536" s="2" t="s">
        <v>54</v>
      </c>
      <c r="D536" s="2" t="s">
        <v>38</v>
      </c>
      <c r="E536" s="2" t="s">
        <v>38</v>
      </c>
      <c r="F536" s="2" t="s">
        <v>88</v>
      </c>
      <c r="G536" s="2" t="s">
        <v>59</v>
      </c>
      <c r="H536" s="56" t="str">
        <f>Table1[[#This Row],[Tabela]]&amp;Table1[[#This Row],[Campo]]</f>
        <v>PROCESS_PROPERTY_RELPROCESS_ACCOUNT_ID</v>
      </c>
      <c r="I536" s="2" t="s">
        <v>612</v>
      </c>
      <c r="J536" s="42">
        <f>VLOOKUP(Table1[[#This Row],[Status]],Auxiliar!$B$16:$C$24,2,0)</f>
        <v>1</v>
      </c>
      <c r="K536" s="2" t="s">
        <v>1175</v>
      </c>
      <c r="L536" s="28" t="s">
        <v>1170</v>
      </c>
      <c r="M536" s="20" t="s">
        <v>1180</v>
      </c>
      <c r="N536" s="47">
        <v>45499</v>
      </c>
      <c r="O536" s="20">
        <f>INDEX(Auxiliar!$D$5:$F$13,MATCH(Table1[[#This Row],[Tipologia_Testes]],Auxiliar!$B$5:$B$13,0),MATCH(Table1[[#This Row],[Complexidade]],Auxiliar!$D$4:$F$4,0))</f>
        <v>0.1</v>
      </c>
      <c r="P536" s="2" t="s">
        <v>1192</v>
      </c>
      <c r="Q536" s="2" t="s">
        <v>1189</v>
      </c>
      <c r="R536" s="151">
        <v>45261</v>
      </c>
      <c r="S536" s="151">
        <v>45495</v>
      </c>
      <c r="T536" s="151"/>
      <c r="U536" s="151"/>
      <c r="V536" s="151"/>
      <c r="W536" s="2">
        <f>VLOOKUP(Table1[[#This Row],[Status]],Auxiliar!$B$16:$D$24,3,0)*Table1[[#This Row],[Estimação (horas)]]</f>
        <v>0.1</v>
      </c>
      <c r="X536" s="167">
        <f>+VLOOKUP(CONCATENATE(Table1[[#This Row],[Tabela]],Table1[[#This Row],[Campo]]),'2. Status Detalhe Campos FY24'!A:J,9,FALSE)</f>
        <v>0</v>
      </c>
    </row>
    <row r="537" spans="2:24" ht="17.899999999999999" customHeight="1">
      <c r="B537" s="2" t="s">
        <v>26</v>
      </c>
      <c r="C537" s="2" t="s">
        <v>54</v>
      </c>
      <c r="D537" s="2" t="s">
        <v>38</v>
      </c>
      <c r="E537" s="2" t="s">
        <v>38</v>
      </c>
      <c r="F537" s="2" t="s">
        <v>88</v>
      </c>
      <c r="G537" s="2" t="s">
        <v>45</v>
      </c>
      <c r="H537" s="56" t="str">
        <f>Table1[[#This Row],[Tabela]]&amp;Table1[[#This Row],[Campo]]</f>
        <v>PROCESS_PROPERTY_RELPROPERTY_REFERENCE_CODE</v>
      </c>
      <c r="I537" s="3" t="s">
        <v>612</v>
      </c>
      <c r="J537" s="54">
        <f>VLOOKUP(Table1[[#This Row],[Status]],Auxiliar!$B$16:$C$24,2,0)</f>
        <v>1</v>
      </c>
      <c r="K537" s="2" t="s">
        <v>1172</v>
      </c>
      <c r="L537" s="28" t="s">
        <v>1178</v>
      </c>
      <c r="M537" s="20" t="s">
        <v>1179</v>
      </c>
      <c r="N537" s="47">
        <v>45485</v>
      </c>
      <c r="O537" s="20">
        <f>INDEX(Auxiliar!$D$5:$F$13,MATCH(Table1[[#This Row],[Tipologia_Testes]],Auxiliar!$B$5:$B$13,0),MATCH(Table1[[#This Row],[Complexidade]],Auxiliar!$D$4:$F$4,0))</f>
        <v>2</v>
      </c>
      <c r="P537" s="2" t="s">
        <v>1192</v>
      </c>
      <c r="Q537" s="2" t="s">
        <v>1189</v>
      </c>
      <c r="R537" s="151">
        <v>45261</v>
      </c>
      <c r="S537" s="151"/>
      <c r="T537" s="151"/>
      <c r="U537" s="151"/>
      <c r="V537" s="151"/>
      <c r="W537" s="2">
        <f>VLOOKUP(Table1[[#This Row],[Status]],Auxiliar!$B$16:$D$24,3,0)*Table1[[#This Row],[Estimação (horas)]]</f>
        <v>2</v>
      </c>
      <c r="X537" s="167">
        <f>+VLOOKUP(CONCATENATE(Table1[[#This Row],[Tabela]],Table1[[#This Row],[Campo]]),'2. Status Detalhe Campos FY24'!A:J,9,FALSE)</f>
        <v>0</v>
      </c>
    </row>
    <row r="538" spans="2:24" ht="17.899999999999999" customHeight="1">
      <c r="B538" s="2" t="s">
        <v>26</v>
      </c>
      <c r="C538" s="2" t="s">
        <v>54</v>
      </c>
      <c r="D538" s="2" t="s">
        <v>38</v>
      </c>
      <c r="E538" s="2" t="s">
        <v>38</v>
      </c>
      <c r="F538" s="2" t="s">
        <v>88</v>
      </c>
      <c r="G538" s="2" t="s">
        <v>45</v>
      </c>
      <c r="H538" s="56" t="str">
        <f>Table1[[#This Row],[Tabela]]&amp;Table1[[#This Row],[Campo]]</f>
        <v>PROCESS_PROPERTY_RELPROPERTY_REFERENCE_CODE</v>
      </c>
      <c r="I538" s="3" t="s">
        <v>612</v>
      </c>
      <c r="J538" s="54">
        <f>VLOOKUP(Table1[[#This Row],[Status]],Auxiliar!$B$16:$C$24,2,0)</f>
        <v>1</v>
      </c>
      <c r="K538" s="2" t="s">
        <v>1173</v>
      </c>
      <c r="L538" s="28" t="s">
        <v>1178</v>
      </c>
      <c r="M538" s="20" t="s">
        <v>1179</v>
      </c>
      <c r="N538" s="47">
        <v>45485</v>
      </c>
      <c r="O538" s="20">
        <f>INDEX(Auxiliar!$D$5:$F$13,MATCH(Table1[[#This Row],[Tipologia_Testes]],Auxiliar!$B$5:$B$13,0),MATCH(Table1[[#This Row],[Complexidade]],Auxiliar!$D$4:$F$4,0))</f>
        <v>2</v>
      </c>
      <c r="P538" s="2" t="s">
        <v>1192</v>
      </c>
      <c r="Q538" s="2" t="s">
        <v>1189</v>
      </c>
      <c r="R538" s="151">
        <v>45261</v>
      </c>
      <c r="S538" s="151"/>
      <c r="T538" s="151"/>
      <c r="U538" s="151"/>
      <c r="V538" s="151"/>
      <c r="W538" s="2">
        <f>VLOOKUP(Table1[[#This Row],[Status]],Auxiliar!$B$16:$D$24,3,0)*Table1[[#This Row],[Estimação (horas)]]</f>
        <v>2</v>
      </c>
      <c r="X538" s="167">
        <f>+VLOOKUP(CONCATENATE(Table1[[#This Row],[Tabela]],Table1[[#This Row],[Campo]]),'2. Status Detalhe Campos FY24'!A:J,9,FALSE)</f>
        <v>0</v>
      </c>
    </row>
    <row r="539" spans="2:24" ht="17.899999999999999" customHeight="1">
      <c r="B539" s="2" t="s">
        <v>26</v>
      </c>
      <c r="C539" s="2" t="s">
        <v>54</v>
      </c>
      <c r="D539" s="2" t="s">
        <v>38</v>
      </c>
      <c r="E539" s="2" t="s">
        <v>38</v>
      </c>
      <c r="F539" s="2" t="s">
        <v>88</v>
      </c>
      <c r="G539" s="2" t="s">
        <v>45</v>
      </c>
      <c r="H539" s="56" t="str">
        <f>Table1[[#This Row],[Tabela]]&amp;Table1[[#This Row],[Campo]]</f>
        <v>PROCESS_PROPERTY_RELPROPERTY_REFERENCE_CODE</v>
      </c>
      <c r="I539" s="3" t="s">
        <v>612</v>
      </c>
      <c r="J539" s="54">
        <f>VLOOKUP(Table1[[#This Row],[Status]],Auxiliar!$B$16:$C$24,2,0)</f>
        <v>1</v>
      </c>
      <c r="K539" s="2" t="s">
        <v>1175</v>
      </c>
      <c r="L539" s="28" t="s">
        <v>1178</v>
      </c>
      <c r="M539" s="20" t="s">
        <v>1179</v>
      </c>
      <c r="N539" s="47">
        <v>45485</v>
      </c>
      <c r="O539" s="20">
        <f>INDEX(Auxiliar!$D$5:$F$13,MATCH(Table1[[#This Row],[Tipologia_Testes]],Auxiliar!$B$5:$B$13,0),MATCH(Table1[[#This Row],[Complexidade]],Auxiliar!$D$4:$F$4,0))</f>
        <v>0.1</v>
      </c>
      <c r="P539" s="2" t="s">
        <v>1192</v>
      </c>
      <c r="Q539" s="2" t="s">
        <v>1189</v>
      </c>
      <c r="R539" s="151">
        <v>45261</v>
      </c>
      <c r="S539" s="151"/>
      <c r="T539" s="151"/>
      <c r="U539" s="151"/>
      <c r="V539" s="151"/>
      <c r="W539" s="2">
        <f>VLOOKUP(Table1[[#This Row],[Status]],Auxiliar!$B$16:$D$24,3,0)*Table1[[#This Row],[Estimação (horas)]]</f>
        <v>0.1</v>
      </c>
      <c r="X539" s="167">
        <f>+VLOOKUP(CONCATENATE(Table1[[#This Row],[Tabela]],Table1[[#This Row],[Campo]]),'2. Status Detalhe Campos FY24'!A:J,9,FALSE)</f>
        <v>0</v>
      </c>
    </row>
    <row r="540" spans="2:24" ht="17.899999999999999" customHeight="1">
      <c r="B540" s="2" t="s">
        <v>26</v>
      </c>
      <c r="C540" s="2" t="s">
        <v>54</v>
      </c>
      <c r="D540" s="2" t="s">
        <v>38</v>
      </c>
      <c r="E540" s="2" t="s">
        <v>38</v>
      </c>
      <c r="F540" s="2" t="s">
        <v>88</v>
      </c>
      <c r="G540" s="2" t="s">
        <v>67</v>
      </c>
      <c r="H540" s="56" t="str">
        <f>Table1[[#This Row],[Tabela]]&amp;Table1[[#This Row],[Campo]]</f>
        <v>PROCESS_PROPERTY_RELPROCESS_REFERENCE_CODE</v>
      </c>
      <c r="I540" s="3" t="s">
        <v>612</v>
      </c>
      <c r="J540" s="42">
        <f>VLOOKUP(Table1[[#This Row],[Status]],Auxiliar!$B$16:$C$24,2,0)</f>
        <v>1</v>
      </c>
      <c r="K540" s="2" t="s">
        <v>1172</v>
      </c>
      <c r="L540" s="28" t="s">
        <v>1170</v>
      </c>
      <c r="M540" s="20" t="s">
        <v>1180</v>
      </c>
      <c r="N540" s="47">
        <v>45505</v>
      </c>
      <c r="O540" s="20">
        <f>INDEX(Auxiliar!$D$5:$F$13,MATCH(Table1[[#This Row],[Tipologia_Testes]],Auxiliar!$B$5:$B$13,0),MATCH(Table1[[#This Row],[Complexidade]],Auxiliar!$D$4:$F$4,0))</f>
        <v>4</v>
      </c>
      <c r="P540" s="2"/>
      <c r="Q540" s="2" t="s">
        <v>1189</v>
      </c>
      <c r="R540" s="151">
        <v>45261</v>
      </c>
      <c r="S540" s="151"/>
      <c r="T540" s="151"/>
      <c r="U540" s="151"/>
      <c r="V540" s="151"/>
      <c r="W540" s="2">
        <f>VLOOKUP(Table1[[#This Row],[Status]],Auxiliar!$B$16:$D$24,3,0)*Table1[[#This Row],[Estimação (horas)]]</f>
        <v>4</v>
      </c>
      <c r="X540" s="167">
        <f>+VLOOKUP(CONCATENATE(Table1[[#This Row],[Tabela]],Table1[[#This Row],[Campo]]),'2. Status Detalhe Campos FY24'!A:J,9,FALSE)</f>
        <v>0</v>
      </c>
    </row>
    <row r="541" spans="2:24" ht="17.899999999999999" customHeight="1">
      <c r="B541" s="2" t="s">
        <v>26</v>
      </c>
      <c r="C541" s="2" t="s">
        <v>54</v>
      </c>
      <c r="D541" s="2" t="s">
        <v>38</v>
      </c>
      <c r="E541" s="2" t="s">
        <v>38</v>
      </c>
      <c r="F541" s="2" t="s">
        <v>88</v>
      </c>
      <c r="G541" s="2" t="s">
        <v>67</v>
      </c>
      <c r="H541" s="56" t="str">
        <f>Table1[[#This Row],[Tabela]]&amp;Table1[[#This Row],[Campo]]</f>
        <v>PROCESS_PROPERTY_RELPROCESS_REFERENCE_CODE</v>
      </c>
      <c r="I541" s="3" t="s">
        <v>612</v>
      </c>
      <c r="J541" s="42">
        <f>VLOOKUP(Table1[[#This Row],[Status]],Auxiliar!$B$16:$C$24,2,0)</f>
        <v>1</v>
      </c>
      <c r="K541" s="2" t="s">
        <v>1173</v>
      </c>
      <c r="L541" s="28" t="s">
        <v>1170</v>
      </c>
      <c r="M541" s="20" t="s">
        <v>1180</v>
      </c>
      <c r="N541" s="47">
        <v>45505</v>
      </c>
      <c r="O541" s="20">
        <f>INDEX(Auxiliar!$D$5:$F$13,MATCH(Table1[[#This Row],[Tipologia_Testes]],Auxiliar!$B$5:$B$13,0),MATCH(Table1[[#This Row],[Complexidade]],Auxiliar!$D$4:$F$4,0))</f>
        <v>4</v>
      </c>
      <c r="P541" s="2"/>
      <c r="Q541" s="2" t="s">
        <v>1189</v>
      </c>
      <c r="R541" s="151">
        <v>45261</v>
      </c>
      <c r="S541" s="151"/>
      <c r="T541" s="151"/>
      <c r="U541" s="151"/>
      <c r="V541" s="151"/>
      <c r="W541" s="2">
        <f>VLOOKUP(Table1[[#This Row],[Status]],Auxiliar!$B$16:$D$24,3,0)*Table1[[#This Row],[Estimação (horas)]]</f>
        <v>4</v>
      </c>
      <c r="X541" s="167">
        <f>+VLOOKUP(CONCATENATE(Table1[[#This Row],[Tabela]],Table1[[#This Row],[Campo]]),'2. Status Detalhe Campos FY24'!A:J,9,FALSE)</f>
        <v>0</v>
      </c>
    </row>
    <row r="542" spans="2:24" ht="17.899999999999999" customHeight="1">
      <c r="B542" s="2" t="s">
        <v>26</v>
      </c>
      <c r="C542" s="2" t="s">
        <v>54</v>
      </c>
      <c r="D542" s="2" t="s">
        <v>38</v>
      </c>
      <c r="E542" s="2" t="s">
        <v>38</v>
      </c>
      <c r="F542" s="2" t="s">
        <v>88</v>
      </c>
      <c r="G542" s="2" t="s">
        <v>67</v>
      </c>
      <c r="H542" s="56" t="str">
        <f>Table1[[#This Row],[Tabela]]&amp;Table1[[#This Row],[Campo]]</f>
        <v>PROCESS_PROPERTY_RELPROCESS_REFERENCE_CODE</v>
      </c>
      <c r="I542" s="3" t="s">
        <v>612</v>
      </c>
      <c r="J542" s="42">
        <f>VLOOKUP(Table1[[#This Row],[Status]],Auxiliar!$B$16:$C$24,2,0)</f>
        <v>1</v>
      </c>
      <c r="K542" s="2" t="s">
        <v>1175</v>
      </c>
      <c r="L542" s="28" t="s">
        <v>1170</v>
      </c>
      <c r="M542" s="20" t="s">
        <v>1180</v>
      </c>
      <c r="N542" s="47">
        <v>45505</v>
      </c>
      <c r="O542" s="20">
        <f>INDEX(Auxiliar!$D$5:$F$13,MATCH(Table1[[#This Row],[Tipologia_Testes]],Auxiliar!$B$5:$B$13,0),MATCH(Table1[[#This Row],[Complexidade]],Auxiliar!$D$4:$F$4,0))</f>
        <v>0.1</v>
      </c>
      <c r="P542" s="2"/>
      <c r="Q542" s="2" t="s">
        <v>1189</v>
      </c>
      <c r="R542" s="151">
        <v>45261</v>
      </c>
      <c r="S542" s="151"/>
      <c r="T542" s="151"/>
      <c r="U542" s="151"/>
      <c r="V542" s="151"/>
      <c r="W542" s="2">
        <f>VLOOKUP(Table1[[#This Row],[Status]],Auxiliar!$B$16:$D$24,3,0)*Table1[[#This Row],[Estimação (horas)]]</f>
        <v>0.1</v>
      </c>
      <c r="X542" s="167">
        <f>+VLOOKUP(CONCATENATE(Table1[[#This Row],[Tabela]],Table1[[#This Row],[Campo]]),'2. Status Detalhe Campos FY24'!A:J,9,FALSE)</f>
        <v>0</v>
      </c>
    </row>
    <row r="543" spans="2:24" ht="17.899999999999999" customHeight="1">
      <c r="B543" s="2" t="s">
        <v>26</v>
      </c>
      <c r="C543" s="2" t="s">
        <v>54</v>
      </c>
      <c r="D543" s="2" t="s">
        <v>38</v>
      </c>
      <c r="E543" s="2" t="s">
        <v>38</v>
      </c>
      <c r="F543" s="2" t="s">
        <v>88</v>
      </c>
      <c r="G543" s="2" t="s">
        <v>89</v>
      </c>
      <c r="H543" s="56" t="str">
        <f>Table1[[#This Row],[Tabela]]&amp;Table1[[#This Row],[Campo]]</f>
        <v>PROCESS_PROPERTY_RELdata_assc</v>
      </c>
      <c r="I543" s="2" t="s">
        <v>611</v>
      </c>
      <c r="J543" s="42">
        <f>VLOOKUP(Table1[[#This Row],[Status]],Auxiliar!$B$16:$C$24,2,0)</f>
        <v>0</v>
      </c>
      <c r="K543" s="2" t="s">
        <v>1172</v>
      </c>
      <c r="L543" s="28" t="s">
        <v>1190</v>
      </c>
      <c r="M543" s="20" t="s">
        <v>1180</v>
      </c>
      <c r="N543" s="47">
        <v>45485</v>
      </c>
      <c r="O543" s="20">
        <f>INDEX(Auxiliar!$D$5:$F$13,MATCH(Table1[[#This Row],[Tipologia_Testes]],Auxiliar!$B$5:$B$13,0),MATCH(Table1[[#This Row],[Complexidade]],Auxiliar!$D$4:$F$4,0))</f>
        <v>4</v>
      </c>
      <c r="P543" s="2" t="s">
        <v>1198</v>
      </c>
      <c r="Q543" s="2" t="s">
        <v>1189</v>
      </c>
      <c r="R543" s="151">
        <v>45425</v>
      </c>
      <c r="S543" s="151"/>
      <c r="T543" s="151"/>
      <c r="U543" s="151"/>
      <c r="V543" s="151"/>
      <c r="W543" s="2">
        <f>VLOOKUP(Table1[[#This Row],[Status]],Auxiliar!$B$16:$D$24,3,0)*Table1[[#This Row],[Estimação (horas)]]</f>
        <v>0</v>
      </c>
      <c r="X543" s="167">
        <f>+VLOOKUP(CONCATENATE(Table1[[#This Row],[Tabela]],Table1[[#This Row],[Campo]]),'2. Status Detalhe Campos FY24'!A:J,9,FALSE)</f>
        <v>0</v>
      </c>
    </row>
    <row r="544" spans="2:24" ht="17.899999999999999" customHeight="1">
      <c r="B544" s="2" t="s">
        <v>26</v>
      </c>
      <c r="C544" s="2" t="s">
        <v>54</v>
      </c>
      <c r="D544" s="2" t="s">
        <v>38</v>
      </c>
      <c r="E544" s="2" t="s">
        <v>38</v>
      </c>
      <c r="F544" s="2" t="s">
        <v>88</v>
      </c>
      <c r="G544" s="2" t="s">
        <v>90</v>
      </c>
      <c r="H544" s="56" t="str">
        <f>Table1[[#This Row],[Tabela]]&amp;Table1[[#This Row],[Campo]]</f>
        <v>PROCESS_PROPERTY_RELSEIZED_PROPERTY_IND</v>
      </c>
      <c r="I544" s="3" t="s">
        <v>612</v>
      </c>
      <c r="J544" s="54">
        <f>VLOOKUP(Table1[[#This Row],[Status]],Auxiliar!$B$16:$C$24,2,0)</f>
        <v>1</v>
      </c>
      <c r="K544" s="2" t="s">
        <v>1172</v>
      </c>
      <c r="L544" s="28" t="s">
        <v>1178</v>
      </c>
      <c r="M544" s="20" t="s">
        <v>1179</v>
      </c>
      <c r="N544" s="47">
        <v>45485</v>
      </c>
      <c r="O544" s="20">
        <f>INDEX(Auxiliar!$D$5:$F$13,MATCH(Table1[[#This Row],[Tipologia_Testes]],Auxiliar!$B$5:$B$13,0),MATCH(Table1[[#This Row],[Complexidade]],Auxiliar!$D$4:$F$4,0))</f>
        <v>2</v>
      </c>
      <c r="P544" s="2"/>
      <c r="Q544" s="2" t="s">
        <v>1189</v>
      </c>
      <c r="R544" s="151">
        <v>45261</v>
      </c>
      <c r="S544" s="151"/>
      <c r="T544" s="151"/>
      <c r="U544" s="151"/>
      <c r="V544" s="151"/>
      <c r="W544" s="2">
        <f>VLOOKUP(Table1[[#This Row],[Status]],Auxiliar!$B$16:$D$24,3,0)*Table1[[#This Row],[Estimação (horas)]]</f>
        <v>2</v>
      </c>
      <c r="X544" s="167">
        <f>+VLOOKUP(CONCATENATE(Table1[[#This Row],[Tabela]],Table1[[#This Row],[Campo]]),'2. Status Detalhe Campos FY24'!A:J,9,FALSE)</f>
        <v>0</v>
      </c>
    </row>
    <row r="545" spans="2:24" ht="17.899999999999999" customHeight="1">
      <c r="B545" s="2" t="s">
        <v>26</v>
      </c>
      <c r="C545" s="2" t="s">
        <v>54</v>
      </c>
      <c r="D545" s="2" t="s">
        <v>38</v>
      </c>
      <c r="E545" s="2" t="s">
        <v>38</v>
      </c>
      <c r="F545" s="2" t="s">
        <v>88</v>
      </c>
      <c r="G545" s="2" t="s">
        <v>90</v>
      </c>
      <c r="H545" s="56" t="str">
        <f>Table1[[#This Row],[Tabela]]&amp;Table1[[#This Row],[Campo]]</f>
        <v>PROCESS_PROPERTY_RELSEIZED_PROPERTY_IND</v>
      </c>
      <c r="I545" s="3" t="s">
        <v>612</v>
      </c>
      <c r="J545" s="54">
        <f>VLOOKUP(Table1[[#This Row],[Status]],Auxiliar!$B$16:$C$24,2,0)</f>
        <v>1</v>
      </c>
      <c r="K545" s="2" t="s">
        <v>1173</v>
      </c>
      <c r="L545" s="28" t="s">
        <v>1178</v>
      </c>
      <c r="M545" s="20" t="s">
        <v>1179</v>
      </c>
      <c r="N545" s="47">
        <v>45485</v>
      </c>
      <c r="O545" s="20">
        <f>INDEX(Auxiliar!$D$5:$F$13,MATCH(Table1[[#This Row],[Tipologia_Testes]],Auxiliar!$B$5:$B$13,0),MATCH(Table1[[#This Row],[Complexidade]],Auxiliar!$D$4:$F$4,0))</f>
        <v>2</v>
      </c>
      <c r="P545" s="2"/>
      <c r="Q545" s="2" t="s">
        <v>1189</v>
      </c>
      <c r="R545" s="151">
        <v>45261</v>
      </c>
      <c r="S545" s="151"/>
      <c r="T545" s="151"/>
      <c r="U545" s="151"/>
      <c r="V545" s="151"/>
      <c r="W545" s="2">
        <f>VLOOKUP(Table1[[#This Row],[Status]],Auxiliar!$B$16:$D$24,3,0)*Table1[[#This Row],[Estimação (horas)]]</f>
        <v>2</v>
      </c>
      <c r="X545" s="167">
        <f>+VLOOKUP(CONCATENATE(Table1[[#This Row],[Tabela]],Table1[[#This Row],[Campo]]),'2. Status Detalhe Campos FY24'!A:J,9,FALSE)</f>
        <v>0</v>
      </c>
    </row>
    <row r="546" spans="2:24" ht="17.899999999999999" customHeight="1">
      <c r="B546" s="2" t="s">
        <v>26</v>
      </c>
      <c r="C546" s="2" t="s">
        <v>54</v>
      </c>
      <c r="D546" s="2" t="s">
        <v>38</v>
      </c>
      <c r="E546" s="2" t="s">
        <v>38</v>
      </c>
      <c r="F546" s="2" t="s">
        <v>88</v>
      </c>
      <c r="G546" s="2" t="s">
        <v>90</v>
      </c>
      <c r="H546" s="56" t="str">
        <f>Table1[[#This Row],[Tabela]]&amp;Table1[[#This Row],[Campo]]</f>
        <v>PROCESS_PROPERTY_RELSEIZED_PROPERTY_IND</v>
      </c>
      <c r="I546" s="3" t="s">
        <v>612</v>
      </c>
      <c r="J546" s="54">
        <f>VLOOKUP(Table1[[#This Row],[Status]],Auxiliar!$B$16:$C$24,2,0)</f>
        <v>1</v>
      </c>
      <c r="K546" s="2" t="s">
        <v>1175</v>
      </c>
      <c r="L546" s="28" t="s">
        <v>1178</v>
      </c>
      <c r="M546" s="20" t="s">
        <v>1179</v>
      </c>
      <c r="N546" s="47">
        <v>45485</v>
      </c>
      <c r="O546" s="20">
        <f>INDEX(Auxiliar!$D$5:$F$13,MATCH(Table1[[#This Row],[Tipologia_Testes]],Auxiliar!$B$5:$B$13,0),MATCH(Table1[[#This Row],[Complexidade]],Auxiliar!$D$4:$F$4,0))</f>
        <v>0.1</v>
      </c>
      <c r="P546" s="2"/>
      <c r="Q546" s="2" t="s">
        <v>1189</v>
      </c>
      <c r="R546" s="151">
        <v>45261</v>
      </c>
      <c r="S546" s="151"/>
      <c r="T546" s="151"/>
      <c r="U546" s="151"/>
      <c r="V546" s="151"/>
      <c r="W546" s="2">
        <f>VLOOKUP(Table1[[#This Row],[Status]],Auxiliar!$B$16:$D$24,3,0)*Table1[[#This Row],[Estimação (horas)]]</f>
        <v>0.1</v>
      </c>
      <c r="X546" s="167">
        <f>+VLOOKUP(CONCATENATE(Table1[[#This Row],[Tabela]],Table1[[#This Row],[Campo]]),'2. Status Detalhe Campos FY24'!A:J,9,FALSE)</f>
        <v>0</v>
      </c>
    </row>
    <row r="547" spans="2:24" ht="17.899999999999999" customHeight="1">
      <c r="B547" s="2" t="s">
        <v>26</v>
      </c>
      <c r="C547" s="2" t="s">
        <v>54</v>
      </c>
      <c r="D547" s="2" t="s">
        <v>38</v>
      </c>
      <c r="E547" s="2" t="s">
        <v>38</v>
      </c>
      <c r="F547" s="2" t="s">
        <v>88</v>
      </c>
      <c r="G547" s="2" t="s">
        <v>91</v>
      </c>
      <c r="H547" s="56" t="str">
        <f>Table1[[#This Row],[Tabela]]&amp;Table1[[#This Row],[Campo]]</f>
        <v>PROCESS_PROPERTY_RELCOLLATERAL_PROPERTY_IND</v>
      </c>
      <c r="I547" s="3" t="s">
        <v>612</v>
      </c>
      <c r="J547" s="54">
        <f>VLOOKUP(Table1[[#This Row],[Status]],Auxiliar!$B$16:$C$24,2,0)</f>
        <v>1</v>
      </c>
      <c r="K547" s="2" t="s">
        <v>1172</v>
      </c>
      <c r="L547" s="28" t="s">
        <v>1178</v>
      </c>
      <c r="M547" s="20" t="s">
        <v>1179</v>
      </c>
      <c r="N547" s="47">
        <v>45485</v>
      </c>
      <c r="O547" s="20">
        <f>INDEX(Auxiliar!$D$5:$F$13,MATCH(Table1[[#This Row],[Tipologia_Testes]],Auxiliar!$B$5:$B$13,0),MATCH(Table1[[#This Row],[Complexidade]],Auxiliar!$D$4:$F$4,0))</f>
        <v>2</v>
      </c>
      <c r="P547" s="2"/>
      <c r="Q547" s="2" t="s">
        <v>1189</v>
      </c>
      <c r="R547" s="151">
        <v>45261</v>
      </c>
      <c r="S547" s="151"/>
      <c r="T547" s="151"/>
      <c r="U547" s="151"/>
      <c r="V547" s="151"/>
      <c r="W547" s="2">
        <f>VLOOKUP(Table1[[#This Row],[Status]],Auxiliar!$B$16:$D$24,3,0)*Table1[[#This Row],[Estimação (horas)]]</f>
        <v>2</v>
      </c>
      <c r="X547" s="167">
        <f>+VLOOKUP(CONCATENATE(Table1[[#This Row],[Tabela]],Table1[[#This Row],[Campo]]),'2. Status Detalhe Campos FY24'!A:J,9,FALSE)</f>
        <v>0</v>
      </c>
    </row>
    <row r="548" spans="2:24" ht="17.899999999999999" customHeight="1">
      <c r="B548" s="2" t="s">
        <v>26</v>
      </c>
      <c r="C548" s="2" t="s">
        <v>54</v>
      </c>
      <c r="D548" s="2" t="s">
        <v>38</v>
      </c>
      <c r="E548" s="2" t="s">
        <v>38</v>
      </c>
      <c r="F548" s="2" t="s">
        <v>88</v>
      </c>
      <c r="G548" s="2" t="s">
        <v>91</v>
      </c>
      <c r="H548" s="56" t="str">
        <f>Table1[[#This Row],[Tabela]]&amp;Table1[[#This Row],[Campo]]</f>
        <v>PROCESS_PROPERTY_RELCOLLATERAL_PROPERTY_IND</v>
      </c>
      <c r="I548" s="3" t="s">
        <v>612</v>
      </c>
      <c r="J548" s="54">
        <f>VLOOKUP(Table1[[#This Row],[Status]],Auxiliar!$B$16:$C$24,2,0)</f>
        <v>1</v>
      </c>
      <c r="K548" s="2" t="s">
        <v>1173</v>
      </c>
      <c r="L548" s="28" t="s">
        <v>1178</v>
      </c>
      <c r="M548" s="20" t="s">
        <v>1179</v>
      </c>
      <c r="N548" s="47">
        <v>45485</v>
      </c>
      <c r="O548" s="20">
        <f>INDEX(Auxiliar!$D$5:$F$13,MATCH(Table1[[#This Row],[Tipologia_Testes]],Auxiliar!$B$5:$B$13,0),MATCH(Table1[[#This Row],[Complexidade]],Auxiliar!$D$4:$F$4,0))</f>
        <v>2</v>
      </c>
      <c r="P548" s="2"/>
      <c r="Q548" s="2" t="s">
        <v>1189</v>
      </c>
      <c r="R548" s="151">
        <v>45261</v>
      </c>
      <c r="S548" s="151"/>
      <c r="T548" s="151"/>
      <c r="U548" s="151"/>
      <c r="V548" s="151"/>
      <c r="W548" s="2">
        <f>VLOOKUP(Table1[[#This Row],[Status]],Auxiliar!$B$16:$D$24,3,0)*Table1[[#This Row],[Estimação (horas)]]</f>
        <v>2</v>
      </c>
      <c r="X548" s="167">
        <f>+VLOOKUP(CONCATENATE(Table1[[#This Row],[Tabela]],Table1[[#This Row],[Campo]]),'2. Status Detalhe Campos FY24'!A:J,9,FALSE)</f>
        <v>0</v>
      </c>
    </row>
    <row r="549" spans="2:24" ht="17.899999999999999" customHeight="1">
      <c r="B549" s="2" t="s">
        <v>26</v>
      </c>
      <c r="C549" s="2" t="s">
        <v>54</v>
      </c>
      <c r="D549" s="2" t="s">
        <v>38</v>
      </c>
      <c r="E549" s="2" t="s">
        <v>38</v>
      </c>
      <c r="F549" s="2" t="s">
        <v>88</v>
      </c>
      <c r="G549" s="2" t="s">
        <v>91</v>
      </c>
      <c r="H549" s="56" t="str">
        <f>Table1[[#This Row],[Tabela]]&amp;Table1[[#This Row],[Campo]]</f>
        <v>PROCESS_PROPERTY_RELCOLLATERAL_PROPERTY_IND</v>
      </c>
      <c r="I549" s="3" t="s">
        <v>612</v>
      </c>
      <c r="J549" s="54">
        <f>VLOOKUP(Table1[[#This Row],[Status]],Auxiliar!$B$16:$C$24,2,0)</f>
        <v>1</v>
      </c>
      <c r="K549" s="2" t="s">
        <v>1175</v>
      </c>
      <c r="L549" s="28" t="s">
        <v>1178</v>
      </c>
      <c r="M549" s="20" t="s">
        <v>1179</v>
      </c>
      <c r="N549" s="47">
        <v>45485</v>
      </c>
      <c r="O549" s="20">
        <f>INDEX(Auxiliar!$D$5:$F$13,MATCH(Table1[[#This Row],[Tipologia_Testes]],Auxiliar!$B$5:$B$13,0),MATCH(Table1[[#This Row],[Complexidade]],Auxiliar!$D$4:$F$4,0))</f>
        <v>0.1</v>
      </c>
      <c r="P549" s="2"/>
      <c r="Q549" s="2" t="s">
        <v>1189</v>
      </c>
      <c r="R549" s="151">
        <v>45261</v>
      </c>
      <c r="S549" s="151"/>
      <c r="T549" s="151"/>
      <c r="U549" s="151"/>
      <c r="V549" s="151"/>
      <c r="W549" s="2">
        <f>VLOOKUP(Table1[[#This Row],[Status]],Auxiliar!$B$16:$D$24,3,0)*Table1[[#This Row],[Estimação (horas)]]</f>
        <v>0.1</v>
      </c>
      <c r="X549" s="167">
        <f>+VLOOKUP(CONCATENATE(Table1[[#This Row],[Tabela]],Table1[[#This Row],[Campo]]),'2. Status Detalhe Campos FY24'!A:J,9,FALSE)</f>
        <v>0</v>
      </c>
    </row>
    <row r="550" spans="2:24" ht="17.899999999999999" customHeight="1">
      <c r="B550" s="2" t="s">
        <v>26</v>
      </c>
      <c r="C550" s="2" t="s">
        <v>54</v>
      </c>
      <c r="D550" s="2" t="s">
        <v>38</v>
      </c>
      <c r="E550" s="2" t="s">
        <v>38</v>
      </c>
      <c r="F550" s="2" t="s">
        <v>88</v>
      </c>
      <c r="G550" s="2" t="s">
        <v>92</v>
      </c>
      <c r="H550" s="56" t="str">
        <f>Table1[[#This Row],[Tabela]]&amp;Table1[[#This Row],[Campo]]</f>
        <v>PROCESS_PROPERTY_RELFINANCED_PROPERTY_IND</v>
      </c>
      <c r="I550" s="3" t="s">
        <v>612</v>
      </c>
      <c r="J550" s="54">
        <f>VLOOKUP(Table1[[#This Row],[Status]],Auxiliar!$B$16:$C$24,2,0)</f>
        <v>1</v>
      </c>
      <c r="K550" s="2" t="s">
        <v>1172</v>
      </c>
      <c r="L550" s="28" t="s">
        <v>1178</v>
      </c>
      <c r="M550" s="20" t="s">
        <v>1179</v>
      </c>
      <c r="N550" s="47">
        <v>45485</v>
      </c>
      <c r="O550" s="20">
        <f>INDEX(Auxiliar!$D$5:$F$13,MATCH(Table1[[#This Row],[Tipologia_Testes]],Auxiliar!$B$5:$B$13,0),MATCH(Table1[[#This Row],[Complexidade]],Auxiliar!$D$4:$F$4,0))</f>
        <v>2</v>
      </c>
      <c r="P550" s="2"/>
      <c r="Q550" s="2" t="s">
        <v>1189</v>
      </c>
      <c r="R550" s="151">
        <v>45261</v>
      </c>
      <c r="S550" s="151"/>
      <c r="T550" s="151"/>
      <c r="U550" s="151"/>
      <c r="V550" s="151"/>
      <c r="W550" s="2">
        <f>VLOOKUP(Table1[[#This Row],[Status]],Auxiliar!$B$16:$D$24,3,0)*Table1[[#This Row],[Estimação (horas)]]</f>
        <v>2</v>
      </c>
      <c r="X550" s="167">
        <f>+VLOOKUP(CONCATENATE(Table1[[#This Row],[Tabela]],Table1[[#This Row],[Campo]]),'2. Status Detalhe Campos FY24'!A:J,9,FALSE)</f>
        <v>0</v>
      </c>
    </row>
    <row r="551" spans="2:24" ht="17.899999999999999" customHeight="1">
      <c r="B551" s="2" t="s">
        <v>26</v>
      </c>
      <c r="C551" s="2" t="s">
        <v>54</v>
      </c>
      <c r="D551" s="2" t="s">
        <v>38</v>
      </c>
      <c r="E551" s="2" t="s">
        <v>38</v>
      </c>
      <c r="F551" s="2" t="s">
        <v>88</v>
      </c>
      <c r="G551" s="2" t="s">
        <v>92</v>
      </c>
      <c r="H551" s="56" t="str">
        <f>Table1[[#This Row],[Tabela]]&amp;Table1[[#This Row],[Campo]]</f>
        <v>PROCESS_PROPERTY_RELFINANCED_PROPERTY_IND</v>
      </c>
      <c r="I551" s="3" t="s">
        <v>612</v>
      </c>
      <c r="J551" s="54">
        <f>VLOOKUP(Table1[[#This Row],[Status]],Auxiliar!$B$16:$C$24,2,0)</f>
        <v>1</v>
      </c>
      <c r="K551" s="2" t="s">
        <v>1173</v>
      </c>
      <c r="L551" s="28" t="s">
        <v>1178</v>
      </c>
      <c r="M551" s="20" t="s">
        <v>1179</v>
      </c>
      <c r="N551" s="47">
        <v>45485</v>
      </c>
      <c r="O551" s="20">
        <f>INDEX(Auxiliar!$D$5:$F$13,MATCH(Table1[[#This Row],[Tipologia_Testes]],Auxiliar!$B$5:$B$13,0),MATCH(Table1[[#This Row],[Complexidade]],Auxiliar!$D$4:$F$4,0))</f>
        <v>2</v>
      </c>
      <c r="P551" s="2"/>
      <c r="Q551" s="2" t="s">
        <v>1189</v>
      </c>
      <c r="R551" s="151">
        <v>45261</v>
      </c>
      <c r="S551" s="151"/>
      <c r="T551" s="151"/>
      <c r="U551" s="151"/>
      <c r="V551" s="151"/>
      <c r="W551" s="2">
        <f>VLOOKUP(Table1[[#This Row],[Status]],Auxiliar!$B$16:$D$24,3,0)*Table1[[#This Row],[Estimação (horas)]]</f>
        <v>2</v>
      </c>
      <c r="X551" s="167">
        <f>+VLOOKUP(CONCATENATE(Table1[[#This Row],[Tabela]],Table1[[#This Row],[Campo]]),'2. Status Detalhe Campos FY24'!A:J,9,FALSE)</f>
        <v>0</v>
      </c>
    </row>
    <row r="552" spans="2:24" ht="17.899999999999999" customHeight="1">
      <c r="B552" s="2" t="s">
        <v>26</v>
      </c>
      <c r="C552" s="2" t="s">
        <v>54</v>
      </c>
      <c r="D552" s="2" t="s">
        <v>38</v>
      </c>
      <c r="E552" s="2" t="s">
        <v>38</v>
      </c>
      <c r="F552" s="2" t="s">
        <v>88</v>
      </c>
      <c r="G552" s="2" t="s">
        <v>92</v>
      </c>
      <c r="H552" s="56" t="str">
        <f>Table1[[#This Row],[Tabela]]&amp;Table1[[#This Row],[Campo]]</f>
        <v>PROCESS_PROPERTY_RELFINANCED_PROPERTY_IND</v>
      </c>
      <c r="I552" s="3" t="s">
        <v>612</v>
      </c>
      <c r="J552" s="54">
        <f>VLOOKUP(Table1[[#This Row],[Status]],Auxiliar!$B$16:$C$24,2,0)</f>
        <v>1</v>
      </c>
      <c r="K552" s="2" t="s">
        <v>1175</v>
      </c>
      <c r="L552" s="28" t="s">
        <v>1178</v>
      </c>
      <c r="M552" s="20" t="s">
        <v>1179</v>
      </c>
      <c r="N552" s="47">
        <v>45485</v>
      </c>
      <c r="O552" s="20">
        <f>INDEX(Auxiliar!$D$5:$F$13,MATCH(Table1[[#This Row],[Tipologia_Testes]],Auxiliar!$B$5:$B$13,0),MATCH(Table1[[#This Row],[Complexidade]],Auxiliar!$D$4:$F$4,0))</f>
        <v>0.1</v>
      </c>
      <c r="P552" s="2"/>
      <c r="Q552" s="2" t="s">
        <v>1189</v>
      </c>
      <c r="R552" s="151">
        <v>45261</v>
      </c>
      <c r="S552" s="151"/>
      <c r="T552" s="151"/>
      <c r="U552" s="151"/>
      <c r="V552" s="151"/>
      <c r="W552" s="2">
        <f>VLOOKUP(Table1[[#This Row],[Status]],Auxiliar!$B$16:$D$24,3,0)*Table1[[#This Row],[Estimação (horas)]]</f>
        <v>0.1</v>
      </c>
      <c r="X552" s="167">
        <f>+VLOOKUP(CONCATENATE(Table1[[#This Row],[Tabela]],Table1[[#This Row],[Campo]]),'2. Status Detalhe Campos FY24'!A:J,9,FALSE)</f>
        <v>0</v>
      </c>
    </row>
    <row r="553" spans="2:24" ht="17.899999999999999" customHeight="1">
      <c r="B553" s="2" t="s">
        <v>26</v>
      </c>
      <c r="C553" s="2" t="s">
        <v>54</v>
      </c>
      <c r="D553" s="2" t="s">
        <v>38</v>
      </c>
      <c r="E553" s="2" t="s">
        <v>38</v>
      </c>
      <c r="F553" s="2" t="s">
        <v>88</v>
      </c>
      <c r="G553" s="2" t="s">
        <v>93</v>
      </c>
      <c r="H553" s="56" t="str">
        <f>Table1[[#This Row],[Tabela]]&amp;Table1[[#This Row],[Campo]]</f>
        <v>PROCESS_PROPERTY_RELOWNED_PROPERTY_IND</v>
      </c>
      <c r="I553" s="3" t="s">
        <v>612</v>
      </c>
      <c r="J553" s="54">
        <f>VLOOKUP(Table1[[#This Row],[Status]],Auxiliar!$B$16:$C$24,2,0)</f>
        <v>1</v>
      </c>
      <c r="K553" s="2" t="s">
        <v>1172</v>
      </c>
      <c r="L553" s="28" t="s">
        <v>1178</v>
      </c>
      <c r="M553" s="20" t="s">
        <v>1179</v>
      </c>
      <c r="N553" s="47">
        <v>45485</v>
      </c>
      <c r="O553" s="20">
        <f>INDEX(Auxiliar!$D$5:$F$13,MATCH(Table1[[#This Row],[Tipologia_Testes]],Auxiliar!$B$5:$B$13,0),MATCH(Table1[[#This Row],[Complexidade]],Auxiliar!$D$4:$F$4,0))</f>
        <v>2</v>
      </c>
      <c r="P553" s="2"/>
      <c r="Q553" s="2" t="s">
        <v>1189</v>
      </c>
      <c r="R553" s="151">
        <v>45261</v>
      </c>
      <c r="S553" s="151"/>
      <c r="T553" s="151"/>
      <c r="U553" s="151"/>
      <c r="V553" s="151"/>
      <c r="W553" s="2">
        <f>VLOOKUP(Table1[[#This Row],[Status]],Auxiliar!$B$16:$D$24,3,0)*Table1[[#This Row],[Estimação (horas)]]</f>
        <v>2</v>
      </c>
      <c r="X553" s="167">
        <f>+VLOOKUP(CONCATENATE(Table1[[#This Row],[Tabela]],Table1[[#This Row],[Campo]]),'2. Status Detalhe Campos FY24'!A:J,9,FALSE)</f>
        <v>0</v>
      </c>
    </row>
    <row r="554" spans="2:24" ht="17.899999999999999" customHeight="1">
      <c r="B554" s="2" t="s">
        <v>26</v>
      </c>
      <c r="C554" s="2" t="s">
        <v>54</v>
      </c>
      <c r="D554" s="2" t="s">
        <v>38</v>
      </c>
      <c r="E554" s="2" t="s">
        <v>38</v>
      </c>
      <c r="F554" s="2" t="s">
        <v>88</v>
      </c>
      <c r="G554" s="2" t="s">
        <v>93</v>
      </c>
      <c r="H554" s="56" t="str">
        <f>Table1[[#This Row],[Tabela]]&amp;Table1[[#This Row],[Campo]]</f>
        <v>PROCESS_PROPERTY_RELOWNED_PROPERTY_IND</v>
      </c>
      <c r="I554" s="3" t="s">
        <v>612</v>
      </c>
      <c r="J554" s="54">
        <f>VLOOKUP(Table1[[#This Row],[Status]],Auxiliar!$B$16:$C$24,2,0)</f>
        <v>1</v>
      </c>
      <c r="K554" s="2" t="s">
        <v>1173</v>
      </c>
      <c r="L554" s="28" t="s">
        <v>1178</v>
      </c>
      <c r="M554" s="20" t="s">
        <v>1179</v>
      </c>
      <c r="N554" s="47">
        <v>45485</v>
      </c>
      <c r="O554" s="20">
        <f>INDEX(Auxiliar!$D$5:$F$13,MATCH(Table1[[#This Row],[Tipologia_Testes]],Auxiliar!$B$5:$B$13,0),MATCH(Table1[[#This Row],[Complexidade]],Auxiliar!$D$4:$F$4,0))</f>
        <v>2</v>
      </c>
      <c r="P554" s="2"/>
      <c r="Q554" s="2" t="s">
        <v>1189</v>
      </c>
      <c r="R554" s="151">
        <v>45261</v>
      </c>
      <c r="S554" s="151"/>
      <c r="T554" s="151"/>
      <c r="U554" s="151"/>
      <c r="V554" s="151"/>
      <c r="W554" s="2">
        <f>VLOOKUP(Table1[[#This Row],[Status]],Auxiliar!$B$16:$D$24,3,0)*Table1[[#This Row],[Estimação (horas)]]</f>
        <v>2</v>
      </c>
      <c r="X554" s="167">
        <f>+VLOOKUP(CONCATENATE(Table1[[#This Row],[Tabela]],Table1[[#This Row],[Campo]]),'2. Status Detalhe Campos FY24'!A:J,9,FALSE)</f>
        <v>0</v>
      </c>
    </row>
    <row r="555" spans="2:24" ht="17.899999999999999" customHeight="1">
      <c r="B555" s="2" t="s">
        <v>26</v>
      </c>
      <c r="C555" s="2" t="s">
        <v>54</v>
      </c>
      <c r="D555" s="2" t="s">
        <v>38</v>
      </c>
      <c r="E555" s="2" t="s">
        <v>38</v>
      </c>
      <c r="F555" s="2" t="s">
        <v>88</v>
      </c>
      <c r="G555" s="2" t="s">
        <v>93</v>
      </c>
      <c r="H555" s="56" t="str">
        <f>Table1[[#This Row],[Tabela]]&amp;Table1[[#This Row],[Campo]]</f>
        <v>PROCESS_PROPERTY_RELOWNED_PROPERTY_IND</v>
      </c>
      <c r="I555" s="3" t="s">
        <v>612</v>
      </c>
      <c r="J555" s="54">
        <f>VLOOKUP(Table1[[#This Row],[Status]],Auxiliar!$B$16:$C$24,2,0)</f>
        <v>1</v>
      </c>
      <c r="K555" s="2" t="s">
        <v>1175</v>
      </c>
      <c r="L555" s="28" t="s">
        <v>1178</v>
      </c>
      <c r="M555" s="20" t="s">
        <v>1179</v>
      </c>
      <c r="N555" s="47">
        <v>45485</v>
      </c>
      <c r="O555" s="20">
        <f>INDEX(Auxiliar!$D$5:$F$13,MATCH(Table1[[#This Row],[Tipologia_Testes]],Auxiliar!$B$5:$B$13,0),MATCH(Table1[[#This Row],[Complexidade]],Auxiliar!$D$4:$F$4,0))</f>
        <v>0.1</v>
      </c>
      <c r="P555" s="2"/>
      <c r="Q555" s="2" t="s">
        <v>1189</v>
      </c>
      <c r="R555" s="151">
        <v>45261</v>
      </c>
      <c r="S555" s="151"/>
      <c r="T555" s="151"/>
      <c r="U555" s="151"/>
      <c r="V555" s="151"/>
      <c r="W555" s="2">
        <f>VLOOKUP(Table1[[#This Row],[Status]],Auxiliar!$B$16:$D$24,3,0)*Table1[[#This Row],[Estimação (horas)]]</f>
        <v>0.1</v>
      </c>
      <c r="X555" s="167">
        <f>+VLOOKUP(CONCATENATE(Table1[[#This Row],[Tabela]],Table1[[#This Row],[Campo]]),'2. Status Detalhe Campos FY24'!A:J,9,FALSE)</f>
        <v>0</v>
      </c>
    </row>
    <row r="556" spans="2:24" ht="17.899999999999999" customHeight="1">
      <c r="B556" s="2" t="s">
        <v>26</v>
      </c>
      <c r="C556" s="2" t="s">
        <v>54</v>
      </c>
      <c r="D556" s="2" t="s">
        <v>38</v>
      </c>
      <c r="E556" s="2" t="s">
        <v>38</v>
      </c>
      <c r="F556" s="2" t="s">
        <v>88</v>
      </c>
      <c r="G556" s="2" t="s">
        <v>87</v>
      </c>
      <c r="H556" s="56" t="str">
        <f>Table1[[#This Row],[Tabela]]&amp;Table1[[#This Row],[Campo]]</f>
        <v>PROCESS_PROPERTY_RELSOURCE_CODE</v>
      </c>
      <c r="I556" s="3" t="s">
        <v>612</v>
      </c>
      <c r="J556" s="54">
        <f>VLOOKUP(Table1[[#This Row],[Status]],Auxiliar!$B$16:$C$24,2,0)</f>
        <v>1</v>
      </c>
      <c r="K556" s="2" t="s">
        <v>1172</v>
      </c>
      <c r="L556" s="28" t="s">
        <v>1178</v>
      </c>
      <c r="M556" s="20" t="s">
        <v>1179</v>
      </c>
      <c r="N556" s="47">
        <v>45485</v>
      </c>
      <c r="O556" s="20">
        <f>INDEX(Auxiliar!$D$5:$F$13,MATCH(Table1[[#This Row],[Tipologia_Testes]],Auxiliar!$B$5:$B$13,0),MATCH(Table1[[#This Row],[Complexidade]],Auxiliar!$D$4:$F$4,0))</f>
        <v>2</v>
      </c>
      <c r="P556" s="2"/>
      <c r="Q556" s="2" t="s">
        <v>1189</v>
      </c>
      <c r="R556" s="151">
        <v>45261</v>
      </c>
      <c r="S556" s="151"/>
      <c r="T556" s="151"/>
      <c r="U556" s="151"/>
      <c r="V556" s="151"/>
      <c r="W556" s="2">
        <f>VLOOKUP(Table1[[#This Row],[Status]],Auxiliar!$B$16:$D$24,3,0)*Table1[[#This Row],[Estimação (horas)]]</f>
        <v>2</v>
      </c>
      <c r="X556" s="167">
        <f>+VLOOKUP(CONCATENATE(Table1[[#This Row],[Tabela]],Table1[[#This Row],[Campo]]),'2. Status Detalhe Campos FY24'!A:J,9,FALSE)</f>
        <v>0</v>
      </c>
    </row>
    <row r="557" spans="2:24" ht="17.899999999999999" customHeight="1">
      <c r="B557" s="2" t="s">
        <v>26</v>
      </c>
      <c r="C557" s="2" t="s">
        <v>54</v>
      </c>
      <c r="D557" s="2" t="s">
        <v>38</v>
      </c>
      <c r="E557" s="2" t="s">
        <v>38</v>
      </c>
      <c r="F557" s="2" t="s">
        <v>88</v>
      </c>
      <c r="G557" s="2" t="s">
        <v>87</v>
      </c>
      <c r="H557" s="56" t="str">
        <f>Table1[[#This Row],[Tabela]]&amp;Table1[[#This Row],[Campo]]</f>
        <v>PROCESS_PROPERTY_RELSOURCE_CODE</v>
      </c>
      <c r="I557" s="3" t="s">
        <v>612</v>
      </c>
      <c r="J557" s="54">
        <f>VLOOKUP(Table1[[#This Row],[Status]],Auxiliar!$B$16:$C$24,2,0)</f>
        <v>1</v>
      </c>
      <c r="K557" s="2" t="s">
        <v>1173</v>
      </c>
      <c r="L557" s="28" t="s">
        <v>1178</v>
      </c>
      <c r="M557" s="20" t="s">
        <v>1179</v>
      </c>
      <c r="N557" s="47">
        <v>45485</v>
      </c>
      <c r="O557" s="20">
        <f>INDEX(Auxiliar!$D$5:$F$13,MATCH(Table1[[#This Row],[Tipologia_Testes]],Auxiliar!$B$5:$B$13,0),MATCH(Table1[[#This Row],[Complexidade]],Auxiliar!$D$4:$F$4,0))</f>
        <v>2</v>
      </c>
      <c r="P557" s="2"/>
      <c r="Q557" s="2" t="s">
        <v>1189</v>
      </c>
      <c r="R557" s="151">
        <v>45261</v>
      </c>
      <c r="S557" s="151"/>
      <c r="T557" s="151"/>
      <c r="U557" s="151"/>
      <c r="V557" s="151"/>
      <c r="W557" s="2">
        <f>VLOOKUP(Table1[[#This Row],[Status]],Auxiliar!$B$16:$D$24,3,0)*Table1[[#This Row],[Estimação (horas)]]</f>
        <v>2</v>
      </c>
      <c r="X557" s="167">
        <f>+VLOOKUP(CONCATENATE(Table1[[#This Row],[Tabela]],Table1[[#This Row],[Campo]]),'2. Status Detalhe Campos FY24'!A:J,9,FALSE)</f>
        <v>0</v>
      </c>
    </row>
    <row r="558" spans="2:24" ht="17.899999999999999" customHeight="1">
      <c r="B558" s="2" t="s">
        <v>26</v>
      </c>
      <c r="C558" s="2" t="s">
        <v>54</v>
      </c>
      <c r="D558" s="2" t="s">
        <v>38</v>
      </c>
      <c r="E558" s="2" t="s">
        <v>38</v>
      </c>
      <c r="F558" s="2" t="s">
        <v>88</v>
      </c>
      <c r="G558" s="2" t="s">
        <v>87</v>
      </c>
      <c r="H558" s="56" t="str">
        <f>Table1[[#This Row],[Tabela]]&amp;Table1[[#This Row],[Campo]]</f>
        <v>PROCESS_PROPERTY_RELSOURCE_CODE</v>
      </c>
      <c r="I558" s="3" t="s">
        <v>612</v>
      </c>
      <c r="J558" s="54">
        <f>VLOOKUP(Table1[[#This Row],[Status]],Auxiliar!$B$16:$C$24,2,0)</f>
        <v>1</v>
      </c>
      <c r="K558" s="2" t="s">
        <v>1175</v>
      </c>
      <c r="L558" s="28" t="s">
        <v>1178</v>
      </c>
      <c r="M558" s="20" t="s">
        <v>1179</v>
      </c>
      <c r="N558" s="47">
        <v>45485</v>
      </c>
      <c r="O558" s="20">
        <f>INDEX(Auxiliar!$D$5:$F$13,MATCH(Table1[[#This Row],[Tipologia_Testes]],Auxiliar!$B$5:$B$13,0),MATCH(Table1[[#This Row],[Complexidade]],Auxiliar!$D$4:$F$4,0))</f>
        <v>0.1</v>
      </c>
      <c r="P558" s="2"/>
      <c r="Q558" s="2" t="s">
        <v>1189</v>
      </c>
      <c r="R558" s="151">
        <v>45261</v>
      </c>
      <c r="S558" s="151"/>
      <c r="T558" s="151"/>
      <c r="U558" s="151"/>
      <c r="V558" s="151"/>
      <c r="W558" s="2">
        <f>VLOOKUP(Table1[[#This Row],[Status]],Auxiliar!$B$16:$D$24,3,0)*Table1[[#This Row],[Estimação (horas)]]</f>
        <v>0.1</v>
      </c>
      <c r="X558" s="167">
        <f>+VLOOKUP(CONCATENATE(Table1[[#This Row],[Tabela]],Table1[[#This Row],[Campo]]),'2. Status Detalhe Campos FY24'!A:J,9,FALSE)</f>
        <v>0</v>
      </c>
    </row>
    <row r="559" spans="2:24" ht="17.899999999999999" customHeight="1">
      <c r="B559" s="2" t="s">
        <v>26</v>
      </c>
      <c r="C559" s="2" t="s">
        <v>54</v>
      </c>
      <c r="D559" s="2" t="s">
        <v>38</v>
      </c>
      <c r="E559" s="2" t="s">
        <v>38</v>
      </c>
      <c r="F559" s="2" t="s">
        <v>88</v>
      </c>
      <c r="G559" s="2" t="s">
        <v>73</v>
      </c>
      <c r="H559" s="56" t="str">
        <f>Table1[[#This Row],[Tabela]]&amp;Table1[[#This Row],[Campo]]</f>
        <v>PROCESS_PROPERTY_RELDATA_DATE_PART</v>
      </c>
      <c r="I559" s="3" t="s">
        <v>612</v>
      </c>
      <c r="J559" s="54">
        <f>VLOOKUP(Table1[[#This Row],[Status]],Auxiliar!$B$16:$C$24,2,0)</f>
        <v>1</v>
      </c>
      <c r="K559" s="2" t="s">
        <v>1172</v>
      </c>
      <c r="L559" s="28" t="s">
        <v>1178</v>
      </c>
      <c r="M559" s="20" t="s">
        <v>1179</v>
      </c>
      <c r="N559" s="47">
        <v>45485</v>
      </c>
      <c r="O559" s="20">
        <f>INDEX(Auxiliar!$D$5:$F$13,MATCH(Table1[[#This Row],[Tipologia_Testes]],Auxiliar!$B$5:$B$13,0),MATCH(Table1[[#This Row],[Complexidade]],Auxiliar!$D$4:$F$4,0))</f>
        <v>2</v>
      </c>
      <c r="P559" s="2"/>
      <c r="Q559" s="2" t="s">
        <v>1189</v>
      </c>
      <c r="R559" s="151">
        <v>45261</v>
      </c>
      <c r="S559" s="151"/>
      <c r="T559" s="151"/>
      <c r="U559" s="151"/>
      <c r="V559" s="151"/>
      <c r="W559" s="2">
        <f>VLOOKUP(Table1[[#This Row],[Status]],Auxiliar!$B$16:$D$24,3,0)*Table1[[#This Row],[Estimação (horas)]]</f>
        <v>2</v>
      </c>
      <c r="X559" s="167">
        <f>+VLOOKUP(CONCATENATE(Table1[[#This Row],[Tabela]],Table1[[#This Row],[Campo]]),'2. Status Detalhe Campos FY24'!A:J,9,FALSE)</f>
        <v>0</v>
      </c>
    </row>
    <row r="560" spans="2:24" ht="17.899999999999999" customHeight="1">
      <c r="B560" s="2" t="s">
        <v>26</v>
      </c>
      <c r="C560" s="2" t="s">
        <v>54</v>
      </c>
      <c r="D560" s="2" t="s">
        <v>38</v>
      </c>
      <c r="E560" s="2" t="s">
        <v>38</v>
      </c>
      <c r="F560" s="2" t="s">
        <v>88</v>
      </c>
      <c r="G560" s="2" t="s">
        <v>73</v>
      </c>
      <c r="H560" s="56" t="str">
        <f>Table1[[#This Row],[Tabela]]&amp;Table1[[#This Row],[Campo]]</f>
        <v>PROCESS_PROPERTY_RELDATA_DATE_PART</v>
      </c>
      <c r="I560" s="3" t="s">
        <v>612</v>
      </c>
      <c r="J560" s="54">
        <f>VLOOKUP(Table1[[#This Row],[Status]],Auxiliar!$B$16:$C$24,2,0)</f>
        <v>1</v>
      </c>
      <c r="K560" s="2" t="s">
        <v>1173</v>
      </c>
      <c r="L560" s="28" t="s">
        <v>1178</v>
      </c>
      <c r="M560" s="20" t="s">
        <v>1179</v>
      </c>
      <c r="N560" s="47">
        <v>45485</v>
      </c>
      <c r="O560" s="20">
        <f>INDEX(Auxiliar!$D$5:$F$13,MATCH(Table1[[#This Row],[Tipologia_Testes]],Auxiliar!$B$5:$B$13,0),MATCH(Table1[[#This Row],[Complexidade]],Auxiliar!$D$4:$F$4,0))</f>
        <v>2</v>
      </c>
      <c r="P560" s="2"/>
      <c r="Q560" s="2" t="s">
        <v>1189</v>
      </c>
      <c r="R560" s="151">
        <v>45261</v>
      </c>
      <c r="S560" s="151"/>
      <c r="T560" s="151"/>
      <c r="U560" s="151"/>
      <c r="V560" s="151"/>
      <c r="W560" s="2">
        <f>VLOOKUP(Table1[[#This Row],[Status]],Auxiliar!$B$16:$D$24,3,0)*Table1[[#This Row],[Estimação (horas)]]</f>
        <v>2</v>
      </c>
      <c r="X560" s="167">
        <f>+VLOOKUP(CONCATENATE(Table1[[#This Row],[Tabela]],Table1[[#This Row],[Campo]]),'2. Status Detalhe Campos FY24'!A:J,9,FALSE)</f>
        <v>0</v>
      </c>
    </row>
    <row r="561" spans="2:24" ht="35.15" customHeight="1">
      <c r="B561" s="2" t="s">
        <v>26</v>
      </c>
      <c r="C561" s="2" t="s">
        <v>54</v>
      </c>
      <c r="D561" s="2" t="s">
        <v>38</v>
      </c>
      <c r="E561" s="2" t="s">
        <v>38</v>
      </c>
      <c r="F561" s="2" t="s">
        <v>88</v>
      </c>
      <c r="G561" s="2" t="s">
        <v>73</v>
      </c>
      <c r="H561" s="56" t="str">
        <f>Table1[[#This Row],[Tabela]]&amp;Table1[[#This Row],[Campo]]</f>
        <v>PROCESS_PROPERTY_RELDATA_DATE_PART</v>
      </c>
      <c r="I561" s="3" t="s">
        <v>612</v>
      </c>
      <c r="J561" s="54">
        <f>VLOOKUP(Table1[[#This Row],[Status]],Auxiliar!$B$16:$C$24,2,0)</f>
        <v>1</v>
      </c>
      <c r="K561" s="2" t="s">
        <v>1175</v>
      </c>
      <c r="L561" s="28" t="s">
        <v>1178</v>
      </c>
      <c r="M561" s="20" t="s">
        <v>1179</v>
      </c>
      <c r="N561" s="47">
        <v>45485</v>
      </c>
      <c r="O561" s="20">
        <f>INDEX(Auxiliar!$D$5:$F$13,MATCH(Table1[[#This Row],[Tipologia_Testes]],Auxiliar!$B$5:$B$13,0),MATCH(Table1[[#This Row],[Complexidade]],Auxiliar!$D$4:$F$4,0))</f>
        <v>0.1</v>
      </c>
      <c r="P561" s="2"/>
      <c r="Q561" s="2" t="s">
        <v>1189</v>
      </c>
      <c r="R561" s="151">
        <v>45261</v>
      </c>
      <c r="S561" s="151"/>
      <c r="T561" s="151"/>
      <c r="U561" s="151"/>
      <c r="V561" s="151"/>
      <c r="W561" s="2">
        <f>VLOOKUP(Table1[[#This Row],[Status]],Auxiliar!$B$16:$D$24,3,0)*Table1[[#This Row],[Estimação (horas)]]</f>
        <v>0.1</v>
      </c>
      <c r="X561" s="167">
        <f>+VLOOKUP(CONCATENATE(Table1[[#This Row],[Tabela]],Table1[[#This Row],[Campo]]),'2. Status Detalhe Campos FY24'!A:J,9,FALSE)</f>
        <v>0</v>
      </c>
    </row>
    <row r="562" spans="2:24" ht="17.899999999999999" customHeight="1">
      <c r="B562" s="2" t="s">
        <v>26</v>
      </c>
      <c r="C562" s="2" t="s">
        <v>310</v>
      </c>
      <c r="D562" s="2" t="s">
        <v>312</v>
      </c>
      <c r="E562" s="2" t="s">
        <v>38</v>
      </c>
      <c r="F562" s="2" t="s">
        <v>311</v>
      </c>
      <c r="G562" s="2" t="s">
        <v>38</v>
      </c>
      <c r="H562" s="56" t="str">
        <f>Table1[[#This Row],[Tabela]]&amp;Table1[[#This Row],[Campo]]</f>
        <v>modesg_out_bens_imoveisn.a.</v>
      </c>
      <c r="I562" s="3" t="s">
        <v>612</v>
      </c>
      <c r="J562" s="55">
        <f>VLOOKUP(Table1[[#This Row],[Status]],Auxiliar!$B$16:$C$24,2,0)</f>
        <v>1</v>
      </c>
      <c r="K562" s="2" t="s">
        <v>1169</v>
      </c>
      <c r="L562" s="28" t="s">
        <v>1178</v>
      </c>
      <c r="M562" s="20" t="s">
        <v>1179</v>
      </c>
      <c r="N562" s="47">
        <v>45505</v>
      </c>
      <c r="O562" s="20">
        <f>INDEX(Auxiliar!$D$5:$F$13,MATCH(Table1[[#This Row],[Tipologia_Testes]],Auxiliar!$B$5:$B$13,0),MATCH(Table1[[#This Row],[Complexidade]],Auxiliar!$D$4:$F$4,0))</f>
        <v>8</v>
      </c>
      <c r="P562" s="22" t="s">
        <v>1201</v>
      </c>
      <c r="Q562" s="2"/>
      <c r="R562" s="151">
        <v>45261</v>
      </c>
      <c r="S562" s="151"/>
      <c r="T562" s="151"/>
      <c r="U562" s="151"/>
      <c r="V562" s="151"/>
      <c r="W562" s="2">
        <f>VLOOKUP(Table1[[#This Row],[Status]],Auxiliar!$B$16:$D$24,3,0)*Table1[[#This Row],[Estimação (horas)]]</f>
        <v>8</v>
      </c>
      <c r="X562" s="167">
        <f>+VLOOKUP(CONCATENATE(Table1[[#This Row],[Tabela]],Table1[[#This Row],[Campo]]),'2. Status Detalhe Campos FY24'!A:J,9,FALSE)</f>
        <v>0</v>
      </c>
    </row>
    <row r="563" spans="2:24" ht="17.899999999999999" customHeight="1">
      <c r="B563" s="2" t="s">
        <v>26</v>
      </c>
      <c r="C563" s="2" t="s">
        <v>310</v>
      </c>
      <c r="D563" s="2" t="s">
        <v>312</v>
      </c>
      <c r="E563" s="2" t="s">
        <v>38</v>
      </c>
      <c r="F563" s="2" t="s">
        <v>311</v>
      </c>
      <c r="G563" s="2" t="s">
        <v>313</v>
      </c>
      <c r="H563" s="56" t="str">
        <f>Table1[[#This Row],[Tabela]]&amp;Table1[[#This Row],[Campo]]</f>
        <v>modesg_out_bens_imoveiscempbem</v>
      </c>
      <c r="I563" s="3" t="s">
        <v>612</v>
      </c>
      <c r="J563" s="54">
        <f>VLOOKUP(Table1[[#This Row],[Status]],Auxiliar!$B$16:$C$24,2,0)</f>
        <v>1</v>
      </c>
      <c r="K563" s="2" t="s">
        <v>1172</v>
      </c>
      <c r="L563" s="28" t="s">
        <v>1178</v>
      </c>
      <c r="M563" s="20" t="s">
        <v>1179</v>
      </c>
      <c r="N563" s="47">
        <v>45485</v>
      </c>
      <c r="O563" s="20">
        <f>INDEX(Auxiliar!$D$5:$F$13,MATCH(Table1[[#This Row],[Tipologia_Testes]],Auxiliar!$B$5:$B$13,0),MATCH(Table1[[#This Row],[Complexidade]],Auxiliar!$D$4:$F$4,0))</f>
        <v>2</v>
      </c>
      <c r="P563" s="2" t="s">
        <v>1192</v>
      </c>
      <c r="Q563" s="2" t="s">
        <v>1189</v>
      </c>
      <c r="R563" s="151">
        <v>45261</v>
      </c>
      <c r="S563" s="151"/>
      <c r="T563" s="151"/>
      <c r="U563" s="151"/>
      <c r="V563" s="151"/>
      <c r="W563" s="2">
        <f>VLOOKUP(Table1[[#This Row],[Status]],Auxiliar!$B$16:$D$24,3,0)*Table1[[#This Row],[Estimação (horas)]]</f>
        <v>2</v>
      </c>
      <c r="X563" s="167">
        <f>+VLOOKUP(CONCATENATE(Table1[[#This Row],[Tabela]],Table1[[#This Row],[Campo]]),'2. Status Detalhe Campos FY24'!A:J,9,FALSE)</f>
        <v>0</v>
      </c>
    </row>
    <row r="564" spans="2:24" ht="17.899999999999999" customHeight="1">
      <c r="B564" s="2" t="s">
        <v>26</v>
      </c>
      <c r="C564" s="2" t="s">
        <v>310</v>
      </c>
      <c r="D564" s="2" t="s">
        <v>312</v>
      </c>
      <c r="E564" s="2" t="s">
        <v>38</v>
      </c>
      <c r="F564" s="2" t="s">
        <v>311</v>
      </c>
      <c r="G564" s="2" t="s">
        <v>313</v>
      </c>
      <c r="H564" s="56" t="str">
        <f>Table1[[#This Row],[Tabela]]&amp;Table1[[#This Row],[Campo]]</f>
        <v>modesg_out_bens_imoveiscempbem</v>
      </c>
      <c r="I564" s="3" t="s">
        <v>612</v>
      </c>
      <c r="J564" s="54">
        <f>VLOOKUP(Table1[[#This Row],[Status]],Auxiliar!$B$16:$C$24,2,0)</f>
        <v>1</v>
      </c>
      <c r="K564" s="2" t="s">
        <v>1173</v>
      </c>
      <c r="L564" s="28" t="s">
        <v>1178</v>
      </c>
      <c r="M564" s="20" t="s">
        <v>1179</v>
      </c>
      <c r="N564" s="47">
        <v>45485</v>
      </c>
      <c r="O564" s="20">
        <f>INDEX(Auxiliar!$D$5:$F$13,MATCH(Table1[[#This Row],[Tipologia_Testes]],Auxiliar!$B$5:$B$13,0),MATCH(Table1[[#This Row],[Complexidade]],Auxiliar!$D$4:$F$4,0))</f>
        <v>2</v>
      </c>
      <c r="P564" s="2" t="s">
        <v>1192</v>
      </c>
      <c r="Q564" s="2" t="s">
        <v>1189</v>
      </c>
      <c r="R564" s="151">
        <v>45261</v>
      </c>
      <c r="S564" s="151"/>
      <c r="T564" s="151"/>
      <c r="U564" s="151"/>
      <c r="V564" s="151"/>
      <c r="W564" s="2">
        <f>VLOOKUP(Table1[[#This Row],[Status]],Auxiliar!$B$16:$D$24,3,0)*Table1[[#This Row],[Estimação (horas)]]</f>
        <v>2</v>
      </c>
      <c r="X564" s="167">
        <f>+VLOOKUP(CONCATENATE(Table1[[#This Row],[Tabela]],Table1[[#This Row],[Campo]]),'2. Status Detalhe Campos FY24'!A:J,9,FALSE)</f>
        <v>0</v>
      </c>
    </row>
    <row r="565" spans="2:24" ht="17.899999999999999" customHeight="1">
      <c r="B565" s="2" t="s">
        <v>26</v>
      </c>
      <c r="C565" s="2" t="s">
        <v>310</v>
      </c>
      <c r="D565" s="2" t="s">
        <v>312</v>
      </c>
      <c r="E565" s="2" t="s">
        <v>38</v>
      </c>
      <c r="F565" s="2" t="s">
        <v>311</v>
      </c>
      <c r="G565" s="2" t="s">
        <v>313</v>
      </c>
      <c r="H565" s="56" t="str">
        <f>Table1[[#This Row],[Tabela]]&amp;Table1[[#This Row],[Campo]]</f>
        <v>modesg_out_bens_imoveiscempbem</v>
      </c>
      <c r="I565" s="3" t="s">
        <v>612</v>
      </c>
      <c r="J565" s="54">
        <f>VLOOKUP(Table1[[#This Row],[Status]],Auxiliar!$B$16:$C$24,2,0)</f>
        <v>1</v>
      </c>
      <c r="K565" s="2" t="s">
        <v>1175</v>
      </c>
      <c r="L565" s="28" t="s">
        <v>1178</v>
      </c>
      <c r="M565" s="20" t="s">
        <v>1179</v>
      </c>
      <c r="N565" s="47">
        <v>45485</v>
      </c>
      <c r="O565" s="20">
        <f>INDEX(Auxiliar!$D$5:$F$13,MATCH(Table1[[#This Row],[Tipologia_Testes]],Auxiliar!$B$5:$B$13,0),MATCH(Table1[[#This Row],[Complexidade]],Auxiliar!$D$4:$F$4,0))</f>
        <v>0.1</v>
      </c>
      <c r="P565" s="2" t="s">
        <v>1192</v>
      </c>
      <c r="Q565" s="2" t="s">
        <v>1189</v>
      </c>
      <c r="R565" s="151">
        <v>45261</v>
      </c>
      <c r="S565" s="151"/>
      <c r="T565" s="151"/>
      <c r="U565" s="151"/>
      <c r="V565" s="151"/>
      <c r="W565" s="2">
        <f>VLOOKUP(Table1[[#This Row],[Status]],Auxiliar!$B$16:$D$24,3,0)*Table1[[#This Row],[Estimação (horas)]]</f>
        <v>0.1</v>
      </c>
      <c r="X565" s="167">
        <f>+VLOOKUP(CONCATENATE(Table1[[#This Row],[Tabela]],Table1[[#This Row],[Campo]]),'2. Status Detalhe Campos FY24'!A:J,9,FALSE)</f>
        <v>0</v>
      </c>
    </row>
    <row r="566" spans="2:24" ht="17.899999999999999" customHeight="1">
      <c r="B566" s="2" t="s">
        <v>26</v>
      </c>
      <c r="C566" s="2" t="s">
        <v>310</v>
      </c>
      <c r="D566" s="2" t="s">
        <v>312</v>
      </c>
      <c r="E566" s="2" t="s">
        <v>38</v>
      </c>
      <c r="F566" s="2" t="s">
        <v>311</v>
      </c>
      <c r="G566" s="2" t="s">
        <v>314</v>
      </c>
      <c r="H566" s="56" t="str">
        <f>Table1[[#This Row],[Tabela]]&amp;Table1[[#This Row],[Campo]]</f>
        <v>modesg_out_bens_imoveisckbalbem</v>
      </c>
      <c r="I566" s="3" t="s">
        <v>612</v>
      </c>
      <c r="J566" s="54">
        <f>VLOOKUP(Table1[[#This Row],[Status]],Auxiliar!$B$16:$C$24,2,0)</f>
        <v>1</v>
      </c>
      <c r="K566" s="2" t="s">
        <v>1172</v>
      </c>
      <c r="L566" s="28" t="s">
        <v>1178</v>
      </c>
      <c r="M566" s="20" t="s">
        <v>1179</v>
      </c>
      <c r="N566" s="47">
        <v>45485</v>
      </c>
      <c r="O566" s="20">
        <f>INDEX(Auxiliar!$D$5:$F$13,MATCH(Table1[[#This Row],[Tipologia_Testes]],Auxiliar!$B$5:$B$13,0),MATCH(Table1[[#This Row],[Complexidade]],Auxiliar!$D$4:$F$4,0))</f>
        <v>2</v>
      </c>
      <c r="P566" s="2" t="s">
        <v>1192</v>
      </c>
      <c r="Q566" s="2" t="s">
        <v>1189</v>
      </c>
      <c r="R566" s="151">
        <v>45261</v>
      </c>
      <c r="S566" s="151"/>
      <c r="T566" s="151"/>
      <c r="U566" s="151"/>
      <c r="V566" s="151"/>
      <c r="W566" s="2">
        <f>VLOOKUP(Table1[[#This Row],[Status]],Auxiliar!$B$16:$D$24,3,0)*Table1[[#This Row],[Estimação (horas)]]</f>
        <v>2</v>
      </c>
      <c r="X566" s="167">
        <f>+VLOOKUP(CONCATENATE(Table1[[#This Row],[Tabela]],Table1[[#This Row],[Campo]]),'2. Status Detalhe Campos FY24'!A:J,9,FALSE)</f>
        <v>0</v>
      </c>
    </row>
    <row r="567" spans="2:24" ht="17.899999999999999" customHeight="1">
      <c r="B567" s="2" t="s">
        <v>26</v>
      </c>
      <c r="C567" s="2" t="s">
        <v>310</v>
      </c>
      <c r="D567" s="2" t="s">
        <v>312</v>
      </c>
      <c r="E567" s="2" t="s">
        <v>38</v>
      </c>
      <c r="F567" s="2" t="s">
        <v>311</v>
      </c>
      <c r="G567" s="2" t="s">
        <v>314</v>
      </c>
      <c r="H567" s="56" t="str">
        <f>Table1[[#This Row],[Tabela]]&amp;Table1[[#This Row],[Campo]]</f>
        <v>modesg_out_bens_imoveisckbalbem</v>
      </c>
      <c r="I567" s="3" t="s">
        <v>612</v>
      </c>
      <c r="J567" s="54">
        <f>VLOOKUP(Table1[[#This Row],[Status]],Auxiliar!$B$16:$C$24,2,0)</f>
        <v>1</v>
      </c>
      <c r="K567" s="2" t="s">
        <v>1173</v>
      </c>
      <c r="L567" s="28" t="s">
        <v>1178</v>
      </c>
      <c r="M567" s="20" t="s">
        <v>1179</v>
      </c>
      <c r="N567" s="47">
        <v>45485</v>
      </c>
      <c r="O567" s="20">
        <f>INDEX(Auxiliar!$D$5:$F$13,MATCH(Table1[[#This Row],[Tipologia_Testes]],Auxiliar!$B$5:$B$13,0),MATCH(Table1[[#This Row],[Complexidade]],Auxiliar!$D$4:$F$4,0))</f>
        <v>2</v>
      </c>
      <c r="P567" s="2" t="s">
        <v>1192</v>
      </c>
      <c r="Q567" s="2" t="s">
        <v>1189</v>
      </c>
      <c r="R567" s="151">
        <v>45261</v>
      </c>
      <c r="S567" s="151"/>
      <c r="T567" s="151"/>
      <c r="U567" s="151"/>
      <c r="V567" s="151"/>
      <c r="W567" s="2">
        <f>VLOOKUP(Table1[[#This Row],[Status]],Auxiliar!$B$16:$D$24,3,0)*Table1[[#This Row],[Estimação (horas)]]</f>
        <v>2</v>
      </c>
      <c r="X567" s="167">
        <f>+VLOOKUP(CONCATENATE(Table1[[#This Row],[Tabela]],Table1[[#This Row],[Campo]]),'2. Status Detalhe Campos FY24'!A:J,9,FALSE)</f>
        <v>0</v>
      </c>
    </row>
    <row r="568" spans="2:24" ht="17.899999999999999" customHeight="1">
      <c r="B568" s="2" t="s">
        <v>26</v>
      </c>
      <c r="C568" s="2" t="s">
        <v>310</v>
      </c>
      <c r="D568" s="2" t="s">
        <v>312</v>
      </c>
      <c r="E568" s="2" t="s">
        <v>38</v>
      </c>
      <c r="F568" s="2" t="s">
        <v>311</v>
      </c>
      <c r="G568" s="2" t="s">
        <v>314</v>
      </c>
      <c r="H568" s="56" t="str">
        <f>Table1[[#This Row],[Tabela]]&amp;Table1[[#This Row],[Campo]]</f>
        <v>modesg_out_bens_imoveisckbalbem</v>
      </c>
      <c r="I568" s="3" t="s">
        <v>612</v>
      </c>
      <c r="J568" s="54">
        <f>VLOOKUP(Table1[[#This Row],[Status]],Auxiliar!$B$16:$C$24,2,0)</f>
        <v>1</v>
      </c>
      <c r="K568" s="2" t="s">
        <v>1175</v>
      </c>
      <c r="L568" s="28" t="s">
        <v>1178</v>
      </c>
      <c r="M568" s="20" t="s">
        <v>1179</v>
      </c>
      <c r="N568" s="47">
        <v>45485</v>
      </c>
      <c r="O568" s="20">
        <f>INDEX(Auxiliar!$D$5:$F$13,MATCH(Table1[[#This Row],[Tipologia_Testes]],Auxiliar!$B$5:$B$13,0),MATCH(Table1[[#This Row],[Complexidade]],Auxiliar!$D$4:$F$4,0))</f>
        <v>0.1</v>
      </c>
      <c r="P568" s="2" t="s">
        <v>1192</v>
      </c>
      <c r="Q568" s="2" t="s">
        <v>1189</v>
      </c>
      <c r="R568" s="151">
        <v>45261</v>
      </c>
      <c r="S568" s="151"/>
      <c r="T568" s="151"/>
      <c r="U568" s="151"/>
      <c r="V568" s="151"/>
      <c r="W568" s="2">
        <f>VLOOKUP(Table1[[#This Row],[Status]],Auxiliar!$B$16:$D$24,3,0)*Table1[[#This Row],[Estimação (horas)]]</f>
        <v>0.1</v>
      </c>
      <c r="X568" s="167">
        <f>+VLOOKUP(CONCATENATE(Table1[[#This Row],[Tabela]],Table1[[#This Row],[Campo]]),'2. Status Detalhe Campos FY24'!A:J,9,FALSE)</f>
        <v>0</v>
      </c>
    </row>
    <row r="569" spans="2:24" ht="17.899999999999999" customHeight="1">
      <c r="B569" s="2" t="s">
        <v>26</v>
      </c>
      <c r="C569" s="2" t="s">
        <v>310</v>
      </c>
      <c r="D569" s="2" t="s">
        <v>312</v>
      </c>
      <c r="E569" s="2" t="s">
        <v>38</v>
      </c>
      <c r="F569" s="2" t="s">
        <v>311</v>
      </c>
      <c r="G569" s="2" t="s">
        <v>315</v>
      </c>
      <c r="H569" s="56" t="str">
        <f>Table1[[#This Row],[Tabela]]&amp;Table1[[#This Row],[Campo]]</f>
        <v>modesg_out_bens_imoveisckctabem</v>
      </c>
      <c r="I569" s="3" t="s">
        <v>612</v>
      </c>
      <c r="J569" s="54">
        <f>VLOOKUP(Table1[[#This Row],[Status]],Auxiliar!$B$16:$C$24,2,0)</f>
        <v>1</v>
      </c>
      <c r="K569" s="2" t="s">
        <v>1172</v>
      </c>
      <c r="L569" s="28" t="s">
        <v>1178</v>
      </c>
      <c r="M569" s="20" t="s">
        <v>1179</v>
      </c>
      <c r="N569" s="47">
        <v>45485</v>
      </c>
      <c r="O569" s="20">
        <f>INDEX(Auxiliar!$D$5:$F$13,MATCH(Table1[[#This Row],[Tipologia_Testes]],Auxiliar!$B$5:$B$13,0),MATCH(Table1[[#This Row],[Complexidade]],Auxiliar!$D$4:$F$4,0))</f>
        <v>2</v>
      </c>
      <c r="P569" s="2" t="s">
        <v>1192</v>
      </c>
      <c r="Q569" s="2" t="s">
        <v>1189</v>
      </c>
      <c r="R569" s="151">
        <v>45261</v>
      </c>
      <c r="S569" s="151"/>
      <c r="T569" s="151"/>
      <c r="U569" s="151"/>
      <c r="V569" s="151"/>
      <c r="W569" s="2">
        <f>VLOOKUP(Table1[[#This Row],[Status]],Auxiliar!$B$16:$D$24,3,0)*Table1[[#This Row],[Estimação (horas)]]</f>
        <v>2</v>
      </c>
      <c r="X569" s="167">
        <f>+VLOOKUP(CONCATENATE(Table1[[#This Row],[Tabela]],Table1[[#This Row],[Campo]]),'2. Status Detalhe Campos FY24'!A:J,9,FALSE)</f>
        <v>0</v>
      </c>
    </row>
    <row r="570" spans="2:24" ht="17.899999999999999" customHeight="1">
      <c r="B570" s="2" t="s">
        <v>26</v>
      </c>
      <c r="C570" s="2" t="s">
        <v>310</v>
      </c>
      <c r="D570" s="2" t="s">
        <v>312</v>
      </c>
      <c r="E570" s="2" t="s">
        <v>38</v>
      </c>
      <c r="F570" s="2" t="s">
        <v>311</v>
      </c>
      <c r="G570" s="2" t="s">
        <v>315</v>
      </c>
      <c r="H570" s="56" t="str">
        <f>Table1[[#This Row],[Tabela]]&amp;Table1[[#This Row],[Campo]]</f>
        <v>modesg_out_bens_imoveisckctabem</v>
      </c>
      <c r="I570" s="3" t="s">
        <v>612</v>
      </c>
      <c r="J570" s="54">
        <f>VLOOKUP(Table1[[#This Row],[Status]],Auxiliar!$B$16:$C$24,2,0)</f>
        <v>1</v>
      </c>
      <c r="K570" s="2" t="s">
        <v>1173</v>
      </c>
      <c r="L570" s="28" t="s">
        <v>1178</v>
      </c>
      <c r="M570" s="20" t="s">
        <v>1179</v>
      </c>
      <c r="N570" s="47">
        <v>45485</v>
      </c>
      <c r="O570" s="20">
        <f>INDEX(Auxiliar!$D$5:$F$13,MATCH(Table1[[#This Row],[Tipologia_Testes]],Auxiliar!$B$5:$B$13,0),MATCH(Table1[[#This Row],[Complexidade]],Auxiliar!$D$4:$F$4,0))</f>
        <v>2</v>
      </c>
      <c r="P570" s="2" t="s">
        <v>1192</v>
      </c>
      <c r="Q570" s="2" t="s">
        <v>1189</v>
      </c>
      <c r="R570" s="151">
        <v>45261</v>
      </c>
      <c r="S570" s="151"/>
      <c r="T570" s="151"/>
      <c r="U570" s="151"/>
      <c r="V570" s="151"/>
      <c r="W570" s="2">
        <f>VLOOKUP(Table1[[#This Row],[Status]],Auxiliar!$B$16:$D$24,3,0)*Table1[[#This Row],[Estimação (horas)]]</f>
        <v>2</v>
      </c>
      <c r="X570" s="167">
        <f>+VLOOKUP(CONCATENATE(Table1[[#This Row],[Tabela]],Table1[[#This Row],[Campo]]),'2. Status Detalhe Campos FY24'!A:J,9,FALSE)</f>
        <v>0</v>
      </c>
    </row>
    <row r="571" spans="2:24" ht="17.899999999999999" customHeight="1">
      <c r="B571" s="2" t="s">
        <v>26</v>
      </c>
      <c r="C571" s="2" t="s">
        <v>310</v>
      </c>
      <c r="D571" s="2" t="s">
        <v>312</v>
      </c>
      <c r="E571" s="2" t="s">
        <v>38</v>
      </c>
      <c r="F571" s="2" t="s">
        <v>311</v>
      </c>
      <c r="G571" s="2" t="s">
        <v>315</v>
      </c>
      <c r="H571" s="56" t="str">
        <f>Table1[[#This Row],[Tabela]]&amp;Table1[[#This Row],[Campo]]</f>
        <v>modesg_out_bens_imoveisckctabem</v>
      </c>
      <c r="I571" s="3" t="s">
        <v>612</v>
      </c>
      <c r="J571" s="54">
        <f>VLOOKUP(Table1[[#This Row],[Status]],Auxiliar!$B$16:$C$24,2,0)</f>
        <v>1</v>
      </c>
      <c r="K571" s="2" t="s">
        <v>1175</v>
      </c>
      <c r="L571" s="28" t="s">
        <v>1178</v>
      </c>
      <c r="M571" s="20" t="s">
        <v>1179</v>
      </c>
      <c r="N571" s="47">
        <v>45485</v>
      </c>
      <c r="O571" s="20">
        <f>INDEX(Auxiliar!$D$5:$F$13,MATCH(Table1[[#This Row],[Tipologia_Testes]],Auxiliar!$B$5:$B$13,0),MATCH(Table1[[#This Row],[Complexidade]],Auxiliar!$D$4:$F$4,0))</f>
        <v>0.1</v>
      </c>
      <c r="P571" s="2" t="s">
        <v>1192</v>
      </c>
      <c r="Q571" s="2" t="s">
        <v>1189</v>
      </c>
      <c r="R571" s="151">
        <v>45261</v>
      </c>
      <c r="S571" s="151"/>
      <c r="T571" s="151"/>
      <c r="U571" s="151"/>
      <c r="V571" s="151"/>
      <c r="W571" s="2">
        <f>VLOOKUP(Table1[[#This Row],[Status]],Auxiliar!$B$16:$D$24,3,0)*Table1[[#This Row],[Estimação (horas)]]</f>
        <v>0.1</v>
      </c>
      <c r="X571" s="167">
        <f>+VLOOKUP(CONCATENATE(Table1[[#This Row],[Tabela]],Table1[[#This Row],[Campo]]),'2. Status Detalhe Campos FY24'!A:J,9,FALSE)</f>
        <v>0</v>
      </c>
    </row>
    <row r="572" spans="2:24" ht="17.899999999999999" customHeight="1">
      <c r="B572" s="2" t="s">
        <v>26</v>
      </c>
      <c r="C572" s="2" t="s">
        <v>310</v>
      </c>
      <c r="D572" s="2" t="s">
        <v>312</v>
      </c>
      <c r="E572" s="2" t="s">
        <v>38</v>
      </c>
      <c r="F572" s="2" t="s">
        <v>311</v>
      </c>
      <c r="G572" s="2" t="s">
        <v>316</v>
      </c>
      <c r="H572" s="56" t="str">
        <f>Table1[[#This Row],[Tabela]]&amp;Table1[[#This Row],[Campo]]</f>
        <v>modesg_out_bens_imoveisckrefbem</v>
      </c>
      <c r="I572" s="3" t="s">
        <v>612</v>
      </c>
      <c r="J572" s="54">
        <f>VLOOKUP(Table1[[#This Row],[Status]],Auxiliar!$B$16:$C$24,2,0)</f>
        <v>1</v>
      </c>
      <c r="K572" s="2" t="s">
        <v>1172</v>
      </c>
      <c r="L572" s="28" t="s">
        <v>1178</v>
      </c>
      <c r="M572" s="20" t="s">
        <v>1179</v>
      </c>
      <c r="N572" s="47">
        <v>45485</v>
      </c>
      <c r="O572" s="20">
        <f>INDEX(Auxiliar!$D$5:$F$13,MATCH(Table1[[#This Row],[Tipologia_Testes]],Auxiliar!$B$5:$B$13,0),MATCH(Table1[[#This Row],[Complexidade]],Auxiliar!$D$4:$F$4,0))</f>
        <v>2</v>
      </c>
      <c r="P572" s="2" t="s">
        <v>1192</v>
      </c>
      <c r="Q572" s="2" t="s">
        <v>1189</v>
      </c>
      <c r="R572" s="151">
        <v>45261</v>
      </c>
      <c r="S572" s="151"/>
      <c r="T572" s="151"/>
      <c r="U572" s="151"/>
      <c r="V572" s="151"/>
      <c r="W572" s="2">
        <f>VLOOKUP(Table1[[#This Row],[Status]],Auxiliar!$B$16:$D$24,3,0)*Table1[[#This Row],[Estimação (horas)]]</f>
        <v>2</v>
      </c>
      <c r="X572" s="167">
        <f>+VLOOKUP(CONCATENATE(Table1[[#This Row],[Tabela]],Table1[[#This Row],[Campo]]),'2. Status Detalhe Campos FY24'!A:J,9,FALSE)</f>
        <v>0</v>
      </c>
    </row>
    <row r="573" spans="2:24" ht="17.899999999999999" customHeight="1">
      <c r="B573" s="2" t="s">
        <v>26</v>
      </c>
      <c r="C573" s="2" t="s">
        <v>310</v>
      </c>
      <c r="D573" s="2" t="s">
        <v>312</v>
      </c>
      <c r="E573" s="2" t="s">
        <v>38</v>
      </c>
      <c r="F573" s="2" t="s">
        <v>311</v>
      </c>
      <c r="G573" s="2" t="s">
        <v>316</v>
      </c>
      <c r="H573" s="56" t="str">
        <f>Table1[[#This Row],[Tabela]]&amp;Table1[[#This Row],[Campo]]</f>
        <v>modesg_out_bens_imoveisckrefbem</v>
      </c>
      <c r="I573" s="3" t="s">
        <v>612</v>
      </c>
      <c r="J573" s="54">
        <f>VLOOKUP(Table1[[#This Row],[Status]],Auxiliar!$B$16:$C$24,2,0)</f>
        <v>1</v>
      </c>
      <c r="K573" s="2" t="s">
        <v>1173</v>
      </c>
      <c r="L573" s="28" t="s">
        <v>1178</v>
      </c>
      <c r="M573" s="20" t="s">
        <v>1179</v>
      </c>
      <c r="N573" s="47">
        <v>45485</v>
      </c>
      <c r="O573" s="20">
        <f>INDEX(Auxiliar!$D$5:$F$13,MATCH(Table1[[#This Row],[Tipologia_Testes]],Auxiliar!$B$5:$B$13,0),MATCH(Table1[[#This Row],[Complexidade]],Auxiliar!$D$4:$F$4,0))</f>
        <v>2</v>
      </c>
      <c r="P573" s="2" t="s">
        <v>1192</v>
      </c>
      <c r="Q573" s="2" t="s">
        <v>1189</v>
      </c>
      <c r="R573" s="151">
        <v>45261</v>
      </c>
      <c r="S573" s="151"/>
      <c r="T573" s="151"/>
      <c r="U573" s="151"/>
      <c r="V573" s="151"/>
      <c r="W573" s="2">
        <f>VLOOKUP(Table1[[#This Row],[Status]],Auxiliar!$B$16:$D$24,3,0)*Table1[[#This Row],[Estimação (horas)]]</f>
        <v>2</v>
      </c>
      <c r="X573" s="167">
        <f>+VLOOKUP(CONCATENATE(Table1[[#This Row],[Tabela]],Table1[[#This Row],[Campo]]),'2. Status Detalhe Campos FY24'!A:J,9,FALSE)</f>
        <v>0</v>
      </c>
    </row>
    <row r="574" spans="2:24" ht="17.899999999999999" customHeight="1">
      <c r="B574" s="2" t="s">
        <v>26</v>
      </c>
      <c r="C574" s="2" t="s">
        <v>310</v>
      </c>
      <c r="D574" s="2" t="s">
        <v>312</v>
      </c>
      <c r="E574" s="2" t="s">
        <v>38</v>
      </c>
      <c r="F574" s="2" t="s">
        <v>311</v>
      </c>
      <c r="G574" s="2" t="s">
        <v>316</v>
      </c>
      <c r="H574" s="56" t="str">
        <f>Table1[[#This Row],[Tabela]]&amp;Table1[[#This Row],[Campo]]</f>
        <v>modesg_out_bens_imoveisckrefbem</v>
      </c>
      <c r="I574" s="3" t="s">
        <v>612</v>
      </c>
      <c r="J574" s="54">
        <f>VLOOKUP(Table1[[#This Row],[Status]],Auxiliar!$B$16:$C$24,2,0)</f>
        <v>1</v>
      </c>
      <c r="K574" s="2" t="s">
        <v>1175</v>
      </c>
      <c r="L574" s="28" t="s">
        <v>1178</v>
      </c>
      <c r="M574" s="20" t="s">
        <v>1179</v>
      </c>
      <c r="N574" s="47">
        <v>45485</v>
      </c>
      <c r="O574" s="20">
        <f>INDEX(Auxiliar!$D$5:$F$13,MATCH(Table1[[#This Row],[Tipologia_Testes]],Auxiliar!$B$5:$B$13,0),MATCH(Table1[[#This Row],[Complexidade]],Auxiliar!$D$4:$F$4,0))</f>
        <v>0.1</v>
      </c>
      <c r="P574" s="2" t="s">
        <v>1192</v>
      </c>
      <c r="Q574" s="2" t="s">
        <v>1189</v>
      </c>
      <c r="R574" s="151">
        <v>45261</v>
      </c>
      <c r="S574" s="151"/>
      <c r="T574" s="151"/>
      <c r="U574" s="151"/>
      <c r="V574" s="151"/>
      <c r="W574" s="2">
        <f>VLOOKUP(Table1[[#This Row],[Status]],Auxiliar!$B$16:$D$24,3,0)*Table1[[#This Row],[Estimação (horas)]]</f>
        <v>0.1</v>
      </c>
      <c r="X574" s="167">
        <f>+VLOOKUP(CONCATENATE(Table1[[#This Row],[Tabela]],Table1[[#This Row],[Campo]]),'2. Status Detalhe Campos FY24'!A:J,9,FALSE)</f>
        <v>0</v>
      </c>
    </row>
    <row r="575" spans="2:24" ht="17.899999999999999" customHeight="1">
      <c r="B575" s="2" t="s">
        <v>26</v>
      </c>
      <c r="C575" s="2" t="s">
        <v>310</v>
      </c>
      <c r="D575" s="2" t="s">
        <v>312</v>
      </c>
      <c r="E575" s="2" t="s">
        <v>38</v>
      </c>
      <c r="F575" s="2" t="s">
        <v>311</v>
      </c>
      <c r="G575" s="2" t="s">
        <v>282</v>
      </c>
      <c r="H575" s="56" t="str">
        <f>Table1[[#This Row],[Tabela]]&amp;Table1[[#This Row],[Campo]]</f>
        <v>modesg_out_bens_imoveisflg_rsc_fsc_agd</v>
      </c>
      <c r="I575" s="2" t="s">
        <v>2328</v>
      </c>
      <c r="J575" s="42">
        <f>VLOOKUP(Table1[[#This Row],[Status]],Auxiliar!$B$16:$C$24,2,0)</f>
        <v>7</v>
      </c>
      <c r="K575" s="2" t="s">
        <v>1172</v>
      </c>
      <c r="L575" s="28" t="s">
        <v>1178</v>
      </c>
      <c r="M575" s="20" t="s">
        <v>1171</v>
      </c>
      <c r="N575" s="47">
        <v>45695</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2</v>
      </c>
      <c r="X575" s="167">
        <f>+VLOOKUP(CONCATENATE(Table1[[#This Row],[Tabela]],Table1[[#This Row],[Campo]]),'2. Status Detalhe Campos FY24'!A:J,9,FALSE)</f>
        <v>0</v>
      </c>
    </row>
    <row r="576" spans="2:24" ht="17.899999999999999" customHeight="1">
      <c r="B576" s="2" t="s">
        <v>26</v>
      </c>
      <c r="C576" s="2" t="s">
        <v>310</v>
      </c>
      <c r="D576" s="2" t="s">
        <v>312</v>
      </c>
      <c r="E576" s="2" t="s">
        <v>38</v>
      </c>
      <c r="F576" s="2" t="s">
        <v>311</v>
      </c>
      <c r="G576" s="2" t="s">
        <v>282</v>
      </c>
      <c r="H576" s="56" t="str">
        <f>Table1[[#This Row],[Tabela]]&amp;Table1[[#This Row],[Campo]]</f>
        <v>modesg_out_bens_imoveisflg_rsc_fsc_agd</v>
      </c>
      <c r="I576" s="2" t="s">
        <v>2328</v>
      </c>
      <c r="J576" s="42">
        <f>VLOOKUP(Table1[[#This Row],[Status]],Auxiliar!$B$16:$C$24,2,0)</f>
        <v>7</v>
      </c>
      <c r="K576" s="2" t="s">
        <v>1173</v>
      </c>
      <c r="L576" s="28" t="s">
        <v>1178</v>
      </c>
      <c r="M576" s="20" t="s">
        <v>1171</v>
      </c>
      <c r="N576" s="47">
        <v>45695</v>
      </c>
      <c r="O576" s="20">
        <f>INDEX(Auxiliar!$D$5:$F$13,MATCH(Table1[[#This Row],[Tipologia_Testes]],Auxiliar!$B$5:$B$13,0),MATCH(Table1[[#This Row],[Complexidade]],Auxiliar!$D$4:$F$4,0))</f>
        <v>8</v>
      </c>
      <c r="P576" s="2"/>
      <c r="Q576" s="2"/>
      <c r="R576" s="151">
        <v>45561</v>
      </c>
      <c r="S576" s="151"/>
      <c r="T576" s="151">
        <v>45569</v>
      </c>
      <c r="U576" s="151">
        <v>45621</v>
      </c>
      <c r="V576" s="151">
        <v>45631</v>
      </c>
      <c r="W576" s="2">
        <f>VLOOKUP(Table1[[#This Row],[Status]],Auxiliar!$B$16:$D$24,3,0)*Table1[[#This Row],[Estimação (horas)]]</f>
        <v>2</v>
      </c>
      <c r="X576" s="167">
        <f>+VLOOKUP(CONCATENATE(Table1[[#This Row],[Tabela]],Table1[[#This Row],[Campo]]),'2. Status Detalhe Campos FY24'!A:J,9,FALSE)</f>
        <v>0</v>
      </c>
    </row>
    <row r="577" spans="2:24" ht="17.899999999999999" customHeight="1">
      <c r="B577" s="2" t="s">
        <v>26</v>
      </c>
      <c r="C577" s="2" t="s">
        <v>310</v>
      </c>
      <c r="D577" s="2" t="s">
        <v>312</v>
      </c>
      <c r="E577" s="2" t="s">
        <v>38</v>
      </c>
      <c r="F577" s="2" t="s">
        <v>311</v>
      </c>
      <c r="G577" s="2" t="s">
        <v>282</v>
      </c>
      <c r="H577" s="56" t="str">
        <f>Table1[[#This Row],[Tabela]]&amp;Table1[[#This Row],[Campo]]</f>
        <v>modesg_out_bens_imoveisflg_rsc_fsc_agd</v>
      </c>
      <c r="I577" s="2" t="s">
        <v>2328</v>
      </c>
      <c r="J577" s="42">
        <f>VLOOKUP(Table1[[#This Row],[Status]],Auxiliar!$B$16:$C$24,2,0)</f>
        <v>7</v>
      </c>
      <c r="K577" s="2" t="s">
        <v>1175</v>
      </c>
      <c r="L577" s="28" t="s">
        <v>1178</v>
      </c>
      <c r="M577" s="20" t="s">
        <v>1171</v>
      </c>
      <c r="N577" s="47">
        <v>45695</v>
      </c>
      <c r="O577" s="20">
        <f>INDEX(Auxiliar!$D$5:$F$13,MATCH(Table1[[#This Row],[Tipologia_Testes]],Auxiliar!$B$5:$B$13,0),MATCH(Table1[[#This Row],[Complexidade]],Auxiliar!$D$4:$F$4,0))</f>
        <v>0.1</v>
      </c>
      <c r="P577" s="2"/>
      <c r="Q577" s="2"/>
      <c r="R577" s="151">
        <v>45561</v>
      </c>
      <c r="S577" s="151"/>
      <c r="T577" s="151">
        <v>45569</v>
      </c>
      <c r="U577" s="151">
        <v>45621</v>
      </c>
      <c r="V577" s="151">
        <v>45631</v>
      </c>
      <c r="W577" s="2">
        <f>VLOOKUP(Table1[[#This Row],[Status]],Auxiliar!$B$16:$D$24,3,0)*Table1[[#This Row],[Estimação (horas)]]</f>
        <v>2.5000000000000001E-2</v>
      </c>
      <c r="X577" s="167">
        <f>+VLOOKUP(CONCATENATE(Table1[[#This Row],[Tabela]],Table1[[#This Row],[Campo]]),'2. Status Detalhe Campos FY24'!A:J,9,FALSE)</f>
        <v>0</v>
      </c>
    </row>
    <row r="578" spans="2:24" ht="17.899999999999999" customHeight="1">
      <c r="B578" s="2" t="s">
        <v>26</v>
      </c>
      <c r="C578" s="2" t="s">
        <v>310</v>
      </c>
      <c r="D578" s="2" t="s">
        <v>312</v>
      </c>
      <c r="E578" s="2" t="s">
        <v>38</v>
      </c>
      <c r="F578" s="2" t="s">
        <v>311</v>
      </c>
      <c r="G578" s="2" t="s">
        <v>283</v>
      </c>
      <c r="H578" s="56" t="str">
        <f>Table1[[#This Row],[Tabela]]&amp;Table1[[#This Row],[Campo]]</f>
        <v>modesg_out_bens_imoveisflg_rsc_fsc_crnc</v>
      </c>
      <c r="I578" s="2" t="s">
        <v>2328</v>
      </c>
      <c r="J578" s="42">
        <f>VLOOKUP(Table1[[#This Row],[Status]],Auxiliar!$B$16:$C$24,2,0)</f>
        <v>7</v>
      </c>
      <c r="K578" s="2" t="s">
        <v>1172</v>
      </c>
      <c r="L578" s="28" t="s">
        <v>1178</v>
      </c>
      <c r="M578" s="20" t="s">
        <v>1171</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2</v>
      </c>
      <c r="X578" s="167">
        <f>+VLOOKUP(CONCATENATE(Table1[[#This Row],[Tabela]],Table1[[#This Row],[Campo]]),'2. Status Detalhe Campos FY24'!A:J,9,FALSE)</f>
        <v>0</v>
      </c>
    </row>
    <row r="579" spans="2:24" ht="17.899999999999999" customHeight="1">
      <c r="B579" s="2" t="s">
        <v>26</v>
      </c>
      <c r="C579" s="2" t="s">
        <v>310</v>
      </c>
      <c r="D579" s="2" t="s">
        <v>312</v>
      </c>
      <c r="E579" s="2" t="s">
        <v>38</v>
      </c>
      <c r="F579" s="2" t="s">
        <v>311</v>
      </c>
      <c r="G579" s="2" t="s">
        <v>283</v>
      </c>
      <c r="H579" s="56" t="str">
        <f>Table1[[#This Row],[Tabela]]&amp;Table1[[#This Row],[Campo]]</f>
        <v>modesg_out_bens_imoveisflg_rsc_fsc_crnc</v>
      </c>
      <c r="I579" s="2" t="s">
        <v>2328</v>
      </c>
      <c r="J579" s="42">
        <f>VLOOKUP(Table1[[#This Row],[Status]],Auxiliar!$B$16:$C$24,2,0)</f>
        <v>7</v>
      </c>
      <c r="K579" s="2" t="s">
        <v>1173</v>
      </c>
      <c r="L579" s="28" t="s">
        <v>1178</v>
      </c>
      <c r="M579" s="20" t="s">
        <v>1171</v>
      </c>
      <c r="N579" s="47">
        <v>45695</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2</v>
      </c>
      <c r="X579" s="167">
        <f>+VLOOKUP(CONCATENATE(Table1[[#This Row],[Tabela]],Table1[[#This Row],[Campo]]),'2. Status Detalhe Campos FY24'!A:J,9,FALSE)</f>
        <v>0</v>
      </c>
    </row>
    <row r="580" spans="2:24" ht="52.4" customHeight="1">
      <c r="B580" s="2" t="s">
        <v>26</v>
      </c>
      <c r="C580" s="2" t="s">
        <v>310</v>
      </c>
      <c r="D580" s="2" t="s">
        <v>312</v>
      </c>
      <c r="E580" s="2" t="s">
        <v>38</v>
      </c>
      <c r="F580" s="2" t="s">
        <v>311</v>
      </c>
      <c r="G580" s="2" t="s">
        <v>283</v>
      </c>
      <c r="H580" s="56" t="str">
        <f>Table1[[#This Row],[Tabela]]&amp;Table1[[#This Row],[Campo]]</f>
        <v>modesg_out_bens_imoveisflg_rsc_fsc_crnc</v>
      </c>
      <c r="I580" s="2" t="s">
        <v>2328</v>
      </c>
      <c r="J580" s="42">
        <f>VLOOKUP(Table1[[#This Row],[Status]],Auxiliar!$B$16:$C$24,2,0)</f>
        <v>7</v>
      </c>
      <c r="K580" s="2" t="s">
        <v>1175</v>
      </c>
      <c r="L580" s="28" t="s">
        <v>1178</v>
      </c>
      <c r="M580" s="20" t="s">
        <v>1171</v>
      </c>
      <c r="N580" s="47">
        <v>45695</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2.5000000000000001E-2</v>
      </c>
      <c r="X580" s="167">
        <f>+VLOOKUP(CONCATENATE(Table1[[#This Row],[Tabela]],Table1[[#This Row],[Campo]]),'2. Status Detalhe Campos FY24'!A:J,9,FALSE)</f>
        <v>0</v>
      </c>
    </row>
    <row r="581" spans="2:24" ht="52.4" customHeight="1">
      <c r="B581" s="2" t="s">
        <v>26</v>
      </c>
      <c r="C581" s="2" t="s">
        <v>310</v>
      </c>
      <c r="D581" s="2" t="s">
        <v>312</v>
      </c>
      <c r="E581" s="2" t="s">
        <v>38</v>
      </c>
      <c r="F581" s="2" t="s">
        <v>311</v>
      </c>
      <c r="G581" s="2" t="s">
        <v>317</v>
      </c>
      <c r="H581" s="56" t="str">
        <f>Table1[[#This Row],[Tabela]]&amp;Table1[[#This Row],[Campo]]</f>
        <v>modesg_out_bens_imoveisorigem_flg_rsc_fsc_agd</v>
      </c>
      <c r="I581" s="2" t="s">
        <v>2328</v>
      </c>
      <c r="J581" s="42">
        <f>VLOOKUP(Table1[[#This Row],[Status]],Auxiliar!$B$16:$C$24,2,0)</f>
        <v>7</v>
      </c>
      <c r="K581" s="2" t="s">
        <v>1172</v>
      </c>
      <c r="L581" s="28" t="s">
        <v>1170</v>
      </c>
      <c r="M581" s="20" t="s">
        <v>1179</v>
      </c>
      <c r="N581" s="47">
        <v>45695</v>
      </c>
      <c r="O581" s="20">
        <f>INDEX(Auxiliar!$D$5:$F$13,MATCH(Table1[[#This Row],[Tipologia_Testes]],Auxiliar!$B$5:$B$13,0),MATCH(Table1[[#This Row],[Complexidade]],Auxiliar!$D$4:$F$4,0))</f>
        <v>2</v>
      </c>
      <c r="P581" s="22" t="s">
        <v>1202</v>
      </c>
      <c r="Q581" s="2"/>
      <c r="R581" s="151">
        <v>45561</v>
      </c>
      <c r="S581" s="151"/>
      <c r="T581" s="151">
        <v>45569</v>
      </c>
      <c r="U581" s="151">
        <v>45621</v>
      </c>
      <c r="V581" s="151">
        <v>45631</v>
      </c>
      <c r="W581" s="2">
        <f>VLOOKUP(Table1[[#This Row],[Status]],Auxiliar!$B$16:$D$24,3,0)*Table1[[#This Row],[Estimação (horas)]]</f>
        <v>0.5</v>
      </c>
      <c r="X581" s="167">
        <f>+VLOOKUP(CONCATENATE(Table1[[#This Row],[Tabela]],Table1[[#This Row],[Campo]]),'2. Status Detalhe Campos FY24'!A:J,9,FALSE)</f>
        <v>0</v>
      </c>
    </row>
    <row r="582" spans="2:24" ht="52.4" customHeight="1">
      <c r="B582" s="2" t="s">
        <v>26</v>
      </c>
      <c r="C582" s="2" t="s">
        <v>310</v>
      </c>
      <c r="D582" s="2" t="s">
        <v>312</v>
      </c>
      <c r="E582" s="2" t="s">
        <v>38</v>
      </c>
      <c r="F582" s="2" t="s">
        <v>311</v>
      </c>
      <c r="G582" s="2" t="s">
        <v>317</v>
      </c>
      <c r="H582" s="56" t="str">
        <f>Table1[[#This Row],[Tabela]]&amp;Table1[[#This Row],[Campo]]</f>
        <v>modesg_out_bens_imoveisorigem_flg_rsc_fsc_agd</v>
      </c>
      <c r="I582" s="2" t="s">
        <v>2328</v>
      </c>
      <c r="J582" s="42">
        <f>VLOOKUP(Table1[[#This Row],[Status]],Auxiliar!$B$16:$C$24,2,0)</f>
        <v>7</v>
      </c>
      <c r="K582" s="2" t="s">
        <v>1173</v>
      </c>
      <c r="L582" s="28" t="s">
        <v>1170</v>
      </c>
      <c r="M582" s="20" t="s">
        <v>1179</v>
      </c>
      <c r="N582" s="47">
        <v>45695</v>
      </c>
      <c r="O582" s="20">
        <f>INDEX(Auxiliar!$D$5:$F$13,MATCH(Table1[[#This Row],[Tipologia_Testes]],Auxiliar!$B$5:$B$13,0),MATCH(Table1[[#This Row],[Complexidade]],Auxiliar!$D$4:$F$4,0))</f>
        <v>2</v>
      </c>
      <c r="P582" s="22" t="s">
        <v>1202</v>
      </c>
      <c r="Q582" s="2"/>
      <c r="R582" s="151">
        <v>45561</v>
      </c>
      <c r="S582" s="151"/>
      <c r="T582" s="151">
        <v>45569</v>
      </c>
      <c r="U582" s="151">
        <v>45621</v>
      </c>
      <c r="V582" s="151">
        <v>45631</v>
      </c>
      <c r="W582" s="2">
        <f>VLOOKUP(Table1[[#This Row],[Status]],Auxiliar!$B$16:$D$24,3,0)*Table1[[#This Row],[Estimação (horas)]]</f>
        <v>0.5</v>
      </c>
      <c r="X582" s="167">
        <f>+VLOOKUP(CONCATENATE(Table1[[#This Row],[Tabela]],Table1[[#This Row],[Campo]]),'2. Status Detalhe Campos FY24'!A:J,9,FALSE)</f>
        <v>0</v>
      </c>
    </row>
    <row r="583" spans="2:24" ht="52.4" customHeight="1">
      <c r="B583" s="2" t="s">
        <v>26</v>
      </c>
      <c r="C583" s="2" t="s">
        <v>310</v>
      </c>
      <c r="D583" s="2" t="s">
        <v>312</v>
      </c>
      <c r="E583" s="2" t="s">
        <v>38</v>
      </c>
      <c r="F583" s="2" t="s">
        <v>311</v>
      </c>
      <c r="G583" s="2" t="s">
        <v>317</v>
      </c>
      <c r="H583" s="56" t="str">
        <f>Table1[[#This Row],[Tabela]]&amp;Table1[[#This Row],[Campo]]</f>
        <v>modesg_out_bens_imoveisorigem_flg_rsc_fsc_agd</v>
      </c>
      <c r="I583" s="2" t="s">
        <v>2328</v>
      </c>
      <c r="J583" s="42">
        <f>VLOOKUP(Table1[[#This Row],[Status]],Auxiliar!$B$16:$C$24,2,0)</f>
        <v>7</v>
      </c>
      <c r="K583" s="2" t="s">
        <v>1175</v>
      </c>
      <c r="L583" s="28" t="s">
        <v>1170</v>
      </c>
      <c r="M583" s="20" t="s">
        <v>1179</v>
      </c>
      <c r="N583" s="47">
        <v>45695</v>
      </c>
      <c r="O583" s="20">
        <f>INDEX(Auxiliar!$D$5:$F$13,MATCH(Table1[[#This Row],[Tipologia_Testes]],Auxiliar!$B$5:$B$13,0),MATCH(Table1[[#This Row],[Complexidade]],Auxiliar!$D$4:$F$4,0))</f>
        <v>0.1</v>
      </c>
      <c r="P583" s="22" t="s">
        <v>1202</v>
      </c>
      <c r="Q583" s="2"/>
      <c r="R583" s="151">
        <v>45561</v>
      </c>
      <c r="S583" s="151"/>
      <c r="T583" s="151">
        <v>45569</v>
      </c>
      <c r="U583" s="151">
        <v>45621</v>
      </c>
      <c r="V583" s="151">
        <v>45631</v>
      </c>
      <c r="W583" s="2">
        <f>VLOOKUP(Table1[[#This Row],[Status]],Auxiliar!$B$16:$D$24,3,0)*Table1[[#This Row],[Estimação (horas)]]</f>
        <v>2.5000000000000001E-2</v>
      </c>
      <c r="X583" s="167">
        <f>+VLOOKUP(CONCATENATE(Table1[[#This Row],[Tabela]],Table1[[#This Row],[Campo]]),'2. Status Detalhe Campos FY24'!A:J,9,FALSE)</f>
        <v>0</v>
      </c>
    </row>
    <row r="584" spans="2:24" ht="52.4" customHeight="1">
      <c r="B584" s="2" t="s">
        <v>26</v>
      </c>
      <c r="C584" s="2" t="s">
        <v>310</v>
      </c>
      <c r="D584" s="2" t="s">
        <v>312</v>
      </c>
      <c r="E584" s="2" t="s">
        <v>38</v>
      </c>
      <c r="F584" s="2" t="s">
        <v>311</v>
      </c>
      <c r="G584" s="2" t="s">
        <v>318</v>
      </c>
      <c r="H584" s="56" t="str">
        <f>Table1[[#This Row],[Tabela]]&amp;Table1[[#This Row],[Campo]]</f>
        <v>modesg_out_bens_imoveisorigem_flg_rsc_fsc_crnc</v>
      </c>
      <c r="I584" s="2" t="s">
        <v>2328</v>
      </c>
      <c r="J584" s="42">
        <f>VLOOKUP(Table1[[#This Row],[Status]],Auxiliar!$B$16:$C$24,2,0)</f>
        <v>7</v>
      </c>
      <c r="K584" s="2" t="s">
        <v>1172</v>
      </c>
      <c r="L584" s="28" t="s">
        <v>1170</v>
      </c>
      <c r="M584" s="20" t="s">
        <v>1179</v>
      </c>
      <c r="N584" s="47">
        <v>45695</v>
      </c>
      <c r="O584" s="20">
        <f>INDEX(Auxiliar!$D$5:$F$13,MATCH(Table1[[#This Row],[Tipologia_Testes]],Auxiliar!$B$5:$B$13,0),MATCH(Table1[[#This Row],[Complexidade]],Auxiliar!$D$4:$F$4,0))</f>
        <v>2</v>
      </c>
      <c r="P584" s="22" t="s">
        <v>1202</v>
      </c>
      <c r="Q584" s="2"/>
      <c r="R584" s="151">
        <v>45561</v>
      </c>
      <c r="S584" s="151"/>
      <c r="T584" s="151">
        <v>45569</v>
      </c>
      <c r="U584" s="151">
        <v>45621</v>
      </c>
      <c r="V584" s="151">
        <v>45631</v>
      </c>
      <c r="W584" s="2">
        <f>VLOOKUP(Table1[[#This Row],[Status]],Auxiliar!$B$16:$D$24,3,0)*Table1[[#This Row],[Estimação (horas)]]</f>
        <v>0.5</v>
      </c>
      <c r="X584" s="167">
        <f>+VLOOKUP(CONCATENATE(Table1[[#This Row],[Tabela]],Table1[[#This Row],[Campo]]),'2. Status Detalhe Campos FY24'!A:J,9,FALSE)</f>
        <v>0</v>
      </c>
    </row>
    <row r="585" spans="2:24" ht="52.4" customHeight="1">
      <c r="B585" s="2" t="s">
        <v>26</v>
      </c>
      <c r="C585" s="2" t="s">
        <v>310</v>
      </c>
      <c r="D585" s="2" t="s">
        <v>312</v>
      </c>
      <c r="E585" s="2" t="s">
        <v>38</v>
      </c>
      <c r="F585" s="2" t="s">
        <v>311</v>
      </c>
      <c r="G585" s="2" t="s">
        <v>318</v>
      </c>
      <c r="H585" s="56" t="str">
        <f>Table1[[#This Row],[Tabela]]&amp;Table1[[#This Row],[Campo]]</f>
        <v>modesg_out_bens_imoveisorigem_flg_rsc_fsc_crnc</v>
      </c>
      <c r="I585" s="2" t="s">
        <v>2328</v>
      </c>
      <c r="J585" s="42">
        <f>VLOOKUP(Table1[[#This Row],[Status]],Auxiliar!$B$16:$C$24,2,0)</f>
        <v>7</v>
      </c>
      <c r="K585" s="2" t="s">
        <v>1173</v>
      </c>
      <c r="L585" s="28" t="s">
        <v>1170</v>
      </c>
      <c r="M585" s="20" t="s">
        <v>1179</v>
      </c>
      <c r="N585" s="47">
        <v>45695</v>
      </c>
      <c r="O585" s="20">
        <f>INDEX(Auxiliar!$D$5:$F$13,MATCH(Table1[[#This Row],[Tipologia_Testes]],Auxiliar!$B$5:$B$13,0),MATCH(Table1[[#This Row],[Complexidade]],Auxiliar!$D$4:$F$4,0))</f>
        <v>2</v>
      </c>
      <c r="P585" s="22" t="s">
        <v>1202</v>
      </c>
      <c r="Q585" s="2"/>
      <c r="R585" s="151">
        <v>45561</v>
      </c>
      <c r="S585" s="151"/>
      <c r="T585" s="151">
        <v>45569</v>
      </c>
      <c r="U585" s="151">
        <v>45621</v>
      </c>
      <c r="V585" s="151">
        <v>45631</v>
      </c>
      <c r="W585" s="2">
        <f>VLOOKUP(Table1[[#This Row],[Status]],Auxiliar!$B$16:$D$24,3,0)*Table1[[#This Row],[Estimação (horas)]]</f>
        <v>0.5</v>
      </c>
      <c r="X585" s="167">
        <f>+VLOOKUP(CONCATENATE(Table1[[#This Row],[Tabela]],Table1[[#This Row],[Campo]]),'2. Status Detalhe Campos FY24'!A:J,9,FALSE)</f>
        <v>0</v>
      </c>
    </row>
    <row r="586" spans="2:24" ht="52.4" customHeight="1">
      <c r="B586" s="2" t="s">
        <v>26</v>
      </c>
      <c r="C586" s="2" t="s">
        <v>310</v>
      </c>
      <c r="D586" s="2" t="s">
        <v>312</v>
      </c>
      <c r="E586" s="2" t="s">
        <v>38</v>
      </c>
      <c r="F586" s="2" t="s">
        <v>311</v>
      </c>
      <c r="G586" s="2" t="s">
        <v>318</v>
      </c>
      <c r="H586" s="56" t="str">
        <f>Table1[[#This Row],[Tabela]]&amp;Table1[[#This Row],[Campo]]</f>
        <v>modesg_out_bens_imoveisorigem_flg_rsc_fsc_crnc</v>
      </c>
      <c r="I586" s="2" t="s">
        <v>2328</v>
      </c>
      <c r="J586" s="42">
        <f>VLOOKUP(Table1[[#This Row],[Status]],Auxiliar!$B$16:$C$24,2,0)</f>
        <v>7</v>
      </c>
      <c r="K586" s="2" t="s">
        <v>1175</v>
      </c>
      <c r="L586" s="28" t="s">
        <v>1170</v>
      </c>
      <c r="M586" s="20" t="s">
        <v>1179</v>
      </c>
      <c r="N586" s="47">
        <v>45695</v>
      </c>
      <c r="O586" s="20">
        <f>INDEX(Auxiliar!$D$5:$F$13,MATCH(Table1[[#This Row],[Tipologia_Testes]],Auxiliar!$B$5:$B$13,0),MATCH(Table1[[#This Row],[Complexidade]],Auxiliar!$D$4:$F$4,0))</f>
        <v>0.1</v>
      </c>
      <c r="P586" s="22" t="s">
        <v>1202</v>
      </c>
      <c r="Q586" s="2"/>
      <c r="R586" s="151">
        <v>45561</v>
      </c>
      <c r="S586" s="151"/>
      <c r="T586" s="151">
        <v>45569</v>
      </c>
      <c r="U586" s="151">
        <v>45621</v>
      </c>
      <c r="V586" s="151">
        <v>45631</v>
      </c>
      <c r="W586" s="2">
        <f>VLOOKUP(Table1[[#This Row],[Status]],Auxiliar!$B$16:$D$24,3,0)*Table1[[#This Row],[Estimação (horas)]]</f>
        <v>2.5000000000000001E-2</v>
      </c>
      <c r="X586" s="167">
        <f>+VLOOKUP(CONCATENATE(Table1[[#This Row],[Tabela]],Table1[[#This Row],[Campo]]),'2. Status Detalhe Campos FY24'!A:J,9,FALSE)</f>
        <v>0</v>
      </c>
    </row>
    <row r="587" spans="2:24" ht="52.4" customHeight="1">
      <c r="B587" s="2" t="s">
        <v>26</v>
      </c>
      <c r="C587" s="2" t="s">
        <v>310</v>
      </c>
      <c r="D587" s="2" t="s">
        <v>312</v>
      </c>
      <c r="E587" s="2" t="s">
        <v>38</v>
      </c>
      <c r="F587" s="2" t="s">
        <v>311</v>
      </c>
      <c r="G587" s="2" t="s">
        <v>319</v>
      </c>
      <c r="H587" s="56" t="str">
        <f>Table1[[#This Row],[Tabela]]&amp;Table1[[#This Row],[Campo]]</f>
        <v>modesg_out_bens_imoveisorigem_scp1_emss</v>
      </c>
      <c r="I587" s="2" t="s">
        <v>612</v>
      </c>
      <c r="J587" s="42">
        <f>VLOOKUP(Table1[[#This Row],[Status]],Auxiliar!$B$16:$C$24,2,0)</f>
        <v>1</v>
      </c>
      <c r="K587" s="2" t="s">
        <v>1172</v>
      </c>
      <c r="L587" s="28" t="s">
        <v>1170</v>
      </c>
      <c r="M587" s="20" t="s">
        <v>1179</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167">
        <f>+VLOOKUP(CONCATENATE(Table1[[#This Row],[Tabela]],Table1[[#This Row],[Campo]]),'2. Status Detalhe Campos FY24'!A:J,9,FALSE)</f>
        <v>0</v>
      </c>
    </row>
    <row r="588" spans="2:24" ht="52.4" customHeight="1">
      <c r="B588" s="2" t="s">
        <v>26</v>
      </c>
      <c r="C588" s="2" t="s">
        <v>310</v>
      </c>
      <c r="D588" s="2" t="s">
        <v>312</v>
      </c>
      <c r="E588" s="2" t="s">
        <v>38</v>
      </c>
      <c r="F588" s="2" t="s">
        <v>311</v>
      </c>
      <c r="G588" s="2" t="s">
        <v>319</v>
      </c>
      <c r="H588" s="56" t="str">
        <f>Table1[[#This Row],[Tabela]]&amp;Table1[[#This Row],[Campo]]</f>
        <v>modesg_out_bens_imoveisorigem_scp1_emss</v>
      </c>
      <c r="I588" s="2" t="s">
        <v>612</v>
      </c>
      <c r="J588" s="42">
        <f>VLOOKUP(Table1[[#This Row],[Status]],Auxiliar!$B$16:$C$24,2,0)</f>
        <v>1</v>
      </c>
      <c r="K588" s="2" t="s">
        <v>1173</v>
      </c>
      <c r="L588" s="28" t="s">
        <v>1170</v>
      </c>
      <c r="M588" s="20" t="s">
        <v>1179</v>
      </c>
      <c r="N588" s="47">
        <v>45611</v>
      </c>
      <c r="O588" s="20">
        <f>INDEX(Auxiliar!$D$5:$F$13,MATCH(Table1[[#This Row],[Tipologia_Testes]],Auxiliar!$B$5:$B$13,0),MATCH(Table1[[#This Row],[Complexidade]],Auxiliar!$D$4:$F$4,0))</f>
        <v>2</v>
      </c>
      <c r="P588" s="22"/>
      <c r="Q588" s="2"/>
      <c r="R588" s="151">
        <v>45569</v>
      </c>
      <c r="S588" s="151"/>
      <c r="T588" s="151">
        <v>45604</v>
      </c>
      <c r="U588" s="151">
        <v>45600</v>
      </c>
      <c r="V588" s="151">
        <v>45601</v>
      </c>
      <c r="W588" s="2">
        <f>VLOOKUP(Table1[[#This Row],[Status]],Auxiliar!$B$16:$D$24,3,0)*Table1[[#This Row],[Estimação (horas)]]</f>
        <v>2</v>
      </c>
      <c r="X588" s="167">
        <f>+VLOOKUP(CONCATENATE(Table1[[#This Row],[Tabela]],Table1[[#This Row],[Campo]]),'2. Status Detalhe Campos FY24'!A:J,9,FALSE)</f>
        <v>0</v>
      </c>
    </row>
    <row r="589" spans="2:24" ht="52.4" customHeight="1">
      <c r="B589" s="2" t="s">
        <v>26</v>
      </c>
      <c r="C589" s="2" t="s">
        <v>310</v>
      </c>
      <c r="D589" s="2" t="s">
        <v>312</v>
      </c>
      <c r="E589" s="2" t="s">
        <v>38</v>
      </c>
      <c r="F589" s="2" t="s">
        <v>311</v>
      </c>
      <c r="G589" s="2" t="s">
        <v>319</v>
      </c>
      <c r="H589" s="56" t="str">
        <f>Table1[[#This Row],[Tabela]]&amp;Table1[[#This Row],[Campo]]</f>
        <v>modesg_out_bens_imoveisorigem_scp1_emss</v>
      </c>
      <c r="I589" s="2" t="s">
        <v>612</v>
      </c>
      <c r="J589" s="42">
        <f>VLOOKUP(Table1[[#This Row],[Status]],Auxiliar!$B$16:$C$24,2,0)</f>
        <v>1</v>
      </c>
      <c r="K589" s="2" t="s">
        <v>1175</v>
      </c>
      <c r="L589" s="28" t="s">
        <v>1170</v>
      </c>
      <c r="M589" s="20" t="s">
        <v>1179</v>
      </c>
      <c r="N589" s="47">
        <v>45611</v>
      </c>
      <c r="O589" s="20">
        <f>INDEX(Auxiliar!$D$5:$F$13,MATCH(Table1[[#This Row],[Tipologia_Testes]],Auxiliar!$B$5:$B$13,0),MATCH(Table1[[#This Row],[Complexidade]],Auxiliar!$D$4:$F$4,0))</f>
        <v>0.1</v>
      </c>
      <c r="P589" s="22"/>
      <c r="Q589" s="2"/>
      <c r="R589" s="151">
        <v>45569</v>
      </c>
      <c r="S589" s="151"/>
      <c r="T589" s="151">
        <v>45604</v>
      </c>
      <c r="U589" s="151">
        <v>45600</v>
      </c>
      <c r="V589" s="151">
        <v>45601</v>
      </c>
      <c r="W589" s="2">
        <f>VLOOKUP(Table1[[#This Row],[Status]],Auxiliar!$B$16:$D$24,3,0)*Table1[[#This Row],[Estimação (horas)]]</f>
        <v>0.1</v>
      </c>
      <c r="X589" s="167">
        <f>+VLOOKUP(CONCATENATE(Table1[[#This Row],[Tabela]],Table1[[#This Row],[Campo]]),'2. Status Detalhe Campos FY24'!A:J,9,FALSE)</f>
        <v>0</v>
      </c>
    </row>
    <row r="590" spans="2:24" ht="52.4" customHeight="1">
      <c r="B590" s="2" t="s">
        <v>26</v>
      </c>
      <c r="C590" s="2" t="s">
        <v>310</v>
      </c>
      <c r="D590" s="2" t="s">
        <v>312</v>
      </c>
      <c r="E590" s="2" t="s">
        <v>38</v>
      </c>
      <c r="F590" s="2" t="s">
        <v>311</v>
      </c>
      <c r="G590" s="2" t="s">
        <v>320</v>
      </c>
      <c r="H590" s="56" t="str">
        <f>Table1[[#This Row],[Tabela]]&amp;Table1[[#This Row],[Campo]]</f>
        <v>modesg_out_bens_imoveisorigem_scp2_emss</v>
      </c>
      <c r="I590" s="2" t="s">
        <v>612</v>
      </c>
      <c r="J590" s="42">
        <f>VLOOKUP(Table1[[#This Row],[Status]],Auxiliar!$B$16:$C$24,2,0)</f>
        <v>1</v>
      </c>
      <c r="K590" s="2" t="s">
        <v>1172</v>
      </c>
      <c r="L590" s="28" t="s">
        <v>1170</v>
      </c>
      <c r="M590" s="20" t="s">
        <v>1179</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7">
        <f>+VLOOKUP(CONCATENATE(Table1[[#This Row],[Tabela]],Table1[[#This Row],[Campo]]),'2. Status Detalhe Campos FY24'!A:J,9,FALSE)</f>
        <v>0</v>
      </c>
    </row>
    <row r="591" spans="2:24" ht="52.4" customHeight="1">
      <c r="B591" s="2" t="s">
        <v>26</v>
      </c>
      <c r="C591" s="2" t="s">
        <v>310</v>
      </c>
      <c r="D591" s="2" t="s">
        <v>312</v>
      </c>
      <c r="E591" s="2" t="s">
        <v>38</v>
      </c>
      <c r="F591" s="2" t="s">
        <v>311</v>
      </c>
      <c r="G591" s="2" t="s">
        <v>320</v>
      </c>
      <c r="H591" s="56" t="str">
        <f>Table1[[#This Row],[Tabela]]&amp;Table1[[#This Row],[Campo]]</f>
        <v>modesg_out_bens_imoveisorigem_scp2_emss</v>
      </c>
      <c r="I591" s="2" t="s">
        <v>612</v>
      </c>
      <c r="J591" s="42">
        <f>VLOOKUP(Table1[[#This Row],[Status]],Auxiliar!$B$16:$C$24,2,0)</f>
        <v>1</v>
      </c>
      <c r="K591" s="2" t="s">
        <v>1173</v>
      </c>
      <c r="L591" s="28" t="s">
        <v>1170</v>
      </c>
      <c r="M591" s="20" t="s">
        <v>1179</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7">
        <f>+VLOOKUP(CONCATENATE(Table1[[#This Row],[Tabela]],Table1[[#This Row],[Campo]]),'2. Status Detalhe Campos FY24'!A:J,9,FALSE)</f>
        <v>0</v>
      </c>
    </row>
    <row r="592" spans="2:24" ht="52.4" customHeight="1">
      <c r="B592" s="2" t="s">
        <v>26</v>
      </c>
      <c r="C592" s="2" t="s">
        <v>310</v>
      </c>
      <c r="D592" s="2" t="s">
        <v>312</v>
      </c>
      <c r="E592" s="2" t="s">
        <v>38</v>
      </c>
      <c r="F592" s="2" t="s">
        <v>311</v>
      </c>
      <c r="G592" s="2" t="s">
        <v>320</v>
      </c>
      <c r="H592" s="56" t="str">
        <f>Table1[[#This Row],[Tabela]]&amp;Table1[[#This Row],[Campo]]</f>
        <v>modesg_out_bens_imoveisorigem_scp2_emss</v>
      </c>
      <c r="I592" s="2" t="s">
        <v>612</v>
      </c>
      <c r="J592" s="42">
        <f>VLOOKUP(Table1[[#This Row],[Status]],Auxiliar!$B$16:$C$24,2,0)</f>
        <v>1</v>
      </c>
      <c r="K592" s="2" t="s">
        <v>1175</v>
      </c>
      <c r="L592" s="28" t="s">
        <v>1170</v>
      </c>
      <c r="M592" s="20" t="s">
        <v>1179</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7">
        <f>+VLOOKUP(CONCATENATE(Table1[[#This Row],[Tabela]],Table1[[#This Row],[Campo]]),'2. Status Detalhe Campos FY24'!A:J,9,FALSE)</f>
        <v>0</v>
      </c>
    </row>
    <row r="593" spans="2:24" ht="52.4" customHeight="1">
      <c r="B593" s="2" t="s">
        <v>26</v>
      </c>
      <c r="C593" s="2" t="s">
        <v>310</v>
      </c>
      <c r="D593" s="2" t="s">
        <v>312</v>
      </c>
      <c r="E593" s="2" t="s">
        <v>38</v>
      </c>
      <c r="F593" s="2" t="s">
        <v>311</v>
      </c>
      <c r="G593" s="2" t="s">
        <v>321</v>
      </c>
      <c r="H593" s="56" t="str">
        <f>Table1[[#This Row],[Tabela]]&amp;Table1[[#This Row],[Campo]]</f>
        <v>modesg_out_bens_imoveisorigem_scp3_emss</v>
      </c>
      <c r="I593" s="2" t="s">
        <v>612</v>
      </c>
      <c r="J593" s="42">
        <f>VLOOKUP(Table1[[#This Row],[Status]],Auxiliar!$B$16:$C$24,2,0)</f>
        <v>1</v>
      </c>
      <c r="K593" s="2" t="s">
        <v>1172</v>
      </c>
      <c r="L593" s="28" t="s">
        <v>1178</v>
      </c>
      <c r="M593" s="20" t="s">
        <v>1179</v>
      </c>
      <c r="N593" s="47">
        <v>45604</v>
      </c>
      <c r="O593" s="20">
        <f>INDEX(Auxiliar!$D$5:$F$13,MATCH(Table1[[#This Row],[Tipologia_Testes]],Auxiliar!$B$5:$B$13,0),MATCH(Table1[[#This Row],[Complexidade]],Auxiliar!$D$4:$F$4,0))</f>
        <v>2</v>
      </c>
      <c r="P593" s="22"/>
      <c r="Q593" s="2"/>
      <c r="R593" s="151">
        <v>45569</v>
      </c>
      <c r="S593" s="151"/>
      <c r="T593" s="151">
        <v>45569</v>
      </c>
      <c r="U593" s="151">
        <v>45600</v>
      </c>
      <c r="V593" s="151">
        <v>45601</v>
      </c>
      <c r="W593" s="2">
        <f>VLOOKUP(Table1[[#This Row],[Status]],Auxiliar!$B$16:$D$24,3,0)*Table1[[#This Row],[Estimação (horas)]]</f>
        <v>2</v>
      </c>
      <c r="X593" s="167">
        <f>+VLOOKUP(CONCATENATE(Table1[[#This Row],[Tabela]],Table1[[#This Row],[Campo]]),'2. Status Detalhe Campos FY24'!A:J,9,FALSE)</f>
        <v>0</v>
      </c>
    </row>
    <row r="594" spans="2:24" ht="52.4" customHeight="1">
      <c r="B594" s="2" t="s">
        <v>26</v>
      </c>
      <c r="C594" s="2" t="s">
        <v>310</v>
      </c>
      <c r="D594" s="2" t="s">
        <v>312</v>
      </c>
      <c r="E594" s="2" t="s">
        <v>38</v>
      </c>
      <c r="F594" s="2" t="s">
        <v>311</v>
      </c>
      <c r="G594" s="2" t="s">
        <v>321</v>
      </c>
      <c r="H594" s="56" t="str">
        <f>Table1[[#This Row],[Tabela]]&amp;Table1[[#This Row],[Campo]]</f>
        <v>modesg_out_bens_imoveisorigem_scp3_emss</v>
      </c>
      <c r="I594" s="2" t="s">
        <v>612</v>
      </c>
      <c r="J594" s="42">
        <f>VLOOKUP(Table1[[#This Row],[Status]],Auxiliar!$B$16:$C$24,2,0)</f>
        <v>1</v>
      </c>
      <c r="K594" s="2" t="s">
        <v>1173</v>
      </c>
      <c r="L594" s="28" t="s">
        <v>1178</v>
      </c>
      <c r="M594" s="20" t="s">
        <v>1179</v>
      </c>
      <c r="N594" s="47">
        <v>45604</v>
      </c>
      <c r="O594" s="20">
        <f>INDEX(Auxiliar!$D$5:$F$13,MATCH(Table1[[#This Row],[Tipologia_Testes]],Auxiliar!$B$5:$B$13,0),MATCH(Table1[[#This Row],[Complexidade]],Auxiliar!$D$4:$F$4,0))</f>
        <v>2</v>
      </c>
      <c r="P594" s="22"/>
      <c r="Q594" s="2"/>
      <c r="R594" s="151">
        <v>45569</v>
      </c>
      <c r="S594" s="151"/>
      <c r="T594" s="151">
        <v>45569</v>
      </c>
      <c r="U594" s="151">
        <v>45600</v>
      </c>
      <c r="V594" s="151">
        <v>45601</v>
      </c>
      <c r="W594" s="2">
        <f>VLOOKUP(Table1[[#This Row],[Status]],Auxiliar!$B$16:$D$24,3,0)*Table1[[#This Row],[Estimação (horas)]]</f>
        <v>2</v>
      </c>
      <c r="X594" s="167">
        <f>+VLOOKUP(CONCATENATE(Table1[[#This Row],[Tabela]],Table1[[#This Row],[Campo]]),'2. Status Detalhe Campos FY24'!A:J,9,FALSE)</f>
        <v>0</v>
      </c>
    </row>
    <row r="595" spans="2:24" ht="17.899999999999999" customHeight="1">
      <c r="B595" s="2" t="s">
        <v>26</v>
      </c>
      <c r="C595" s="2" t="s">
        <v>310</v>
      </c>
      <c r="D595" s="2" t="s">
        <v>312</v>
      </c>
      <c r="E595" s="2" t="s">
        <v>38</v>
      </c>
      <c r="F595" s="2" t="s">
        <v>311</v>
      </c>
      <c r="G595" s="2" t="s">
        <v>321</v>
      </c>
      <c r="H595" s="56" t="str">
        <f>Table1[[#This Row],[Tabela]]&amp;Table1[[#This Row],[Campo]]</f>
        <v>modesg_out_bens_imoveisorigem_scp3_emss</v>
      </c>
      <c r="I595" s="2" t="s">
        <v>612</v>
      </c>
      <c r="J595" s="42">
        <f>VLOOKUP(Table1[[#This Row],[Status]],Auxiliar!$B$16:$C$24,2,0)</f>
        <v>1</v>
      </c>
      <c r="K595" s="2" t="s">
        <v>1175</v>
      </c>
      <c r="L595" s="28" t="s">
        <v>1178</v>
      </c>
      <c r="M595" s="20" t="s">
        <v>1179</v>
      </c>
      <c r="N595" s="47">
        <v>45604</v>
      </c>
      <c r="O595" s="20">
        <f>INDEX(Auxiliar!$D$5:$F$13,MATCH(Table1[[#This Row],[Tipologia_Testes]],Auxiliar!$B$5:$B$13,0),MATCH(Table1[[#This Row],[Complexidade]],Auxiliar!$D$4:$F$4,0))</f>
        <v>0.1</v>
      </c>
      <c r="P595" s="22"/>
      <c r="Q595" s="2"/>
      <c r="R595" s="151">
        <v>45569</v>
      </c>
      <c r="S595" s="151"/>
      <c r="T595" s="151">
        <v>45569</v>
      </c>
      <c r="U595" s="151">
        <v>45600</v>
      </c>
      <c r="V595" s="151">
        <v>45601</v>
      </c>
      <c r="W595" s="2">
        <f>VLOOKUP(Table1[[#This Row],[Status]],Auxiliar!$B$16:$D$24,3,0)*Table1[[#This Row],[Estimação (horas)]]</f>
        <v>0.1</v>
      </c>
      <c r="X595" s="167">
        <f>+VLOOKUP(CONCATENATE(Table1[[#This Row],[Tabela]],Table1[[#This Row],[Campo]]),'2. Status Detalhe Campos FY24'!A:J,9,FALSE)</f>
        <v>0</v>
      </c>
    </row>
    <row r="596" spans="2:24" ht="17.899999999999999" customHeight="1">
      <c r="B596" s="2" t="s">
        <v>26</v>
      </c>
      <c r="C596" s="2" t="s">
        <v>310</v>
      </c>
      <c r="D596" s="2" t="s">
        <v>312</v>
      </c>
      <c r="E596" s="2" t="s">
        <v>38</v>
      </c>
      <c r="F596" s="2" t="s">
        <v>311</v>
      </c>
      <c r="G596" s="2" t="s">
        <v>208</v>
      </c>
      <c r="H596" s="56" t="str">
        <f>Table1[[#This Row],[Tabela]]&amp;Table1[[#This Row],[Campo]]</f>
        <v>modesg_out_bens_imoveisref_date</v>
      </c>
      <c r="I596" s="3" t="s">
        <v>612</v>
      </c>
      <c r="J596" s="54">
        <f>VLOOKUP(Table1[[#This Row],[Status]],Auxiliar!$B$16:$C$24,2,0)</f>
        <v>1</v>
      </c>
      <c r="K596" s="2" t="s">
        <v>1172</v>
      </c>
      <c r="L596" s="28" t="s">
        <v>1178</v>
      </c>
      <c r="M596" s="20" t="s">
        <v>1179</v>
      </c>
      <c r="N596" s="47">
        <v>45485</v>
      </c>
      <c r="O596" s="20">
        <f>INDEX(Auxiliar!$D$5:$F$13,MATCH(Table1[[#This Row],[Tipologia_Testes]],Auxiliar!$B$5:$B$13,0),MATCH(Table1[[#This Row],[Complexidade]],Auxiliar!$D$4:$F$4,0))</f>
        <v>2</v>
      </c>
      <c r="P596" s="2"/>
      <c r="Q596" s="2" t="s">
        <v>1189</v>
      </c>
      <c r="R596" s="151">
        <v>45261</v>
      </c>
      <c r="S596" s="151"/>
      <c r="T596" s="151"/>
      <c r="U596" s="151"/>
      <c r="V596" s="151"/>
      <c r="W596" s="2">
        <f>VLOOKUP(Table1[[#This Row],[Status]],Auxiliar!$B$16:$D$24,3,0)*Table1[[#This Row],[Estimação (horas)]]</f>
        <v>2</v>
      </c>
      <c r="X596" s="167">
        <f>+VLOOKUP(CONCATENATE(Table1[[#This Row],[Tabela]],Table1[[#This Row],[Campo]]),'2. Status Detalhe Campos FY24'!A:J,9,FALSE)</f>
        <v>0</v>
      </c>
    </row>
    <row r="597" spans="2:24" ht="17.899999999999999" customHeight="1">
      <c r="B597" s="2" t="s">
        <v>26</v>
      </c>
      <c r="C597" s="2" t="s">
        <v>310</v>
      </c>
      <c r="D597" s="2" t="s">
        <v>312</v>
      </c>
      <c r="E597" s="2" t="s">
        <v>38</v>
      </c>
      <c r="F597" s="2" t="s">
        <v>311</v>
      </c>
      <c r="G597" s="2" t="s">
        <v>208</v>
      </c>
      <c r="H597" s="56" t="str">
        <f>Table1[[#This Row],[Tabela]]&amp;Table1[[#This Row],[Campo]]</f>
        <v>modesg_out_bens_imoveisref_date</v>
      </c>
      <c r="I597" s="3" t="s">
        <v>612</v>
      </c>
      <c r="J597" s="54">
        <f>VLOOKUP(Table1[[#This Row],[Status]],Auxiliar!$B$16:$C$24,2,0)</f>
        <v>1</v>
      </c>
      <c r="K597" s="2" t="s">
        <v>1173</v>
      </c>
      <c r="L597" s="28" t="s">
        <v>1178</v>
      </c>
      <c r="M597" s="20" t="s">
        <v>1179</v>
      </c>
      <c r="N597" s="47">
        <v>45485</v>
      </c>
      <c r="O597" s="20">
        <f>INDEX(Auxiliar!$D$5:$F$13,MATCH(Table1[[#This Row],[Tipologia_Testes]],Auxiliar!$B$5:$B$13,0),MATCH(Table1[[#This Row],[Complexidade]],Auxiliar!$D$4:$F$4,0))</f>
        <v>2</v>
      </c>
      <c r="P597" s="2"/>
      <c r="Q597" s="2" t="s">
        <v>1189</v>
      </c>
      <c r="R597" s="151">
        <v>45261</v>
      </c>
      <c r="S597" s="151"/>
      <c r="T597" s="151"/>
      <c r="U597" s="151"/>
      <c r="V597" s="151"/>
      <c r="W597" s="2">
        <f>VLOOKUP(Table1[[#This Row],[Status]],Auxiliar!$B$16:$D$24,3,0)*Table1[[#This Row],[Estimação (horas)]]</f>
        <v>2</v>
      </c>
      <c r="X597" s="167">
        <f>+VLOOKUP(CONCATENATE(Table1[[#This Row],[Tabela]],Table1[[#This Row],[Campo]]),'2. Status Detalhe Campos FY24'!A:J,9,FALSE)</f>
        <v>0</v>
      </c>
    </row>
    <row r="598" spans="2:24" ht="69.650000000000006" customHeight="1">
      <c r="B598" s="2" t="s">
        <v>26</v>
      </c>
      <c r="C598" s="2" t="s">
        <v>310</v>
      </c>
      <c r="D598" s="2" t="s">
        <v>312</v>
      </c>
      <c r="E598" s="2" t="s">
        <v>38</v>
      </c>
      <c r="F598" s="2" t="s">
        <v>311</v>
      </c>
      <c r="G598" s="2" t="s">
        <v>208</v>
      </c>
      <c r="H598" s="56" t="str">
        <f>Table1[[#This Row],[Tabela]]&amp;Table1[[#This Row],[Campo]]</f>
        <v>modesg_out_bens_imoveisref_date</v>
      </c>
      <c r="I598" s="3" t="s">
        <v>612</v>
      </c>
      <c r="J598" s="54">
        <f>VLOOKUP(Table1[[#This Row],[Status]],Auxiliar!$B$16:$C$24,2,0)</f>
        <v>1</v>
      </c>
      <c r="K598" s="2" t="s">
        <v>1175</v>
      </c>
      <c r="L598" s="28" t="s">
        <v>1178</v>
      </c>
      <c r="M598" s="20" t="s">
        <v>1179</v>
      </c>
      <c r="N598" s="47">
        <v>45485</v>
      </c>
      <c r="O598" s="20">
        <f>INDEX(Auxiliar!$D$5:$F$13,MATCH(Table1[[#This Row],[Tipologia_Testes]],Auxiliar!$B$5:$B$13,0),MATCH(Table1[[#This Row],[Complexidade]],Auxiliar!$D$4:$F$4,0))</f>
        <v>0.1</v>
      </c>
      <c r="P598" s="2"/>
      <c r="Q598" s="2" t="s">
        <v>1189</v>
      </c>
      <c r="R598" s="151">
        <v>45261</v>
      </c>
      <c r="S598" s="151"/>
      <c r="T598" s="151"/>
      <c r="U598" s="151"/>
      <c r="V598" s="151"/>
      <c r="W598" s="2">
        <f>VLOOKUP(Table1[[#This Row],[Status]],Auxiliar!$B$16:$D$24,3,0)*Table1[[#This Row],[Estimação (horas)]]</f>
        <v>0.1</v>
      </c>
      <c r="X598" s="167">
        <f>+VLOOKUP(CONCATENATE(Table1[[#This Row],[Tabela]],Table1[[#This Row],[Campo]]),'2. Status Detalhe Campos FY24'!A:J,9,FALSE)</f>
        <v>0</v>
      </c>
    </row>
    <row r="599" spans="2:24" ht="69.650000000000006" customHeight="1">
      <c r="B599" s="2" t="s">
        <v>26</v>
      </c>
      <c r="C599" s="2" t="s">
        <v>310</v>
      </c>
      <c r="D599" s="2" t="s">
        <v>312</v>
      </c>
      <c r="E599" s="2" t="s">
        <v>38</v>
      </c>
      <c r="F599" s="2" t="s">
        <v>311</v>
      </c>
      <c r="G599" s="2" t="s">
        <v>285</v>
      </c>
      <c r="H599" s="56" t="str">
        <f>Table1[[#This Row],[Tabela]]&amp;Table1[[#This Row],[Campo]]</f>
        <v>modesg_out_bens_imoveisscp1_emss</v>
      </c>
      <c r="I599" s="2" t="s">
        <v>612</v>
      </c>
      <c r="J599" s="42">
        <f>VLOOKUP(Table1[[#This Row],[Status]],Auxiliar!$B$16:$C$24,2,0)</f>
        <v>1</v>
      </c>
      <c r="K599" s="2" t="s">
        <v>1172</v>
      </c>
      <c r="L599" s="28" t="s">
        <v>1170</v>
      </c>
      <c r="M599" s="20" t="s">
        <v>1180</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167">
        <f>+VLOOKUP(CONCATENATE(Table1[[#This Row],[Tabela]],Table1[[#This Row],[Campo]]),'2. Status Detalhe Campos FY24'!A:J,9,FALSE)</f>
        <v>0</v>
      </c>
    </row>
    <row r="600" spans="2:24" ht="69.650000000000006" customHeight="1">
      <c r="B600" s="2" t="s">
        <v>26</v>
      </c>
      <c r="C600" s="2" t="s">
        <v>310</v>
      </c>
      <c r="D600" s="2" t="s">
        <v>312</v>
      </c>
      <c r="E600" s="2" t="s">
        <v>38</v>
      </c>
      <c r="F600" s="2" t="s">
        <v>311</v>
      </c>
      <c r="G600" s="2" t="s">
        <v>285</v>
      </c>
      <c r="H600" s="56" t="str">
        <f>Table1[[#This Row],[Tabela]]&amp;Table1[[#This Row],[Campo]]</f>
        <v>modesg_out_bens_imoveisscp1_emss</v>
      </c>
      <c r="I600" s="2" t="s">
        <v>612</v>
      </c>
      <c r="J600" s="42">
        <f>VLOOKUP(Table1[[#This Row],[Status]],Auxiliar!$B$16:$C$24,2,0)</f>
        <v>1</v>
      </c>
      <c r="K600" s="2" t="s">
        <v>1173</v>
      </c>
      <c r="L600" s="28" t="s">
        <v>1170</v>
      </c>
      <c r="M600" s="20" t="s">
        <v>1180</v>
      </c>
      <c r="N600" s="47">
        <v>45611</v>
      </c>
      <c r="O600" s="20">
        <f>INDEX(Auxiliar!$D$5:$F$13,MATCH(Table1[[#This Row],[Tipologia_Testes]],Auxiliar!$B$5:$B$13,0),MATCH(Table1[[#This Row],[Complexidade]],Auxiliar!$D$4:$F$4,0))</f>
        <v>4</v>
      </c>
      <c r="P600" s="22"/>
      <c r="Q600" s="2"/>
      <c r="R600" s="151">
        <v>45569</v>
      </c>
      <c r="S600" s="151"/>
      <c r="T600" s="151">
        <v>45604</v>
      </c>
      <c r="U600" s="151">
        <v>45600</v>
      </c>
      <c r="V600" s="151">
        <v>45601</v>
      </c>
      <c r="W600" s="2">
        <f>VLOOKUP(Table1[[#This Row],[Status]],Auxiliar!$B$16:$D$24,3,0)*Table1[[#This Row],[Estimação (horas)]]</f>
        <v>4</v>
      </c>
      <c r="X600" s="167">
        <f>+VLOOKUP(CONCATENATE(Table1[[#This Row],[Tabela]],Table1[[#This Row],[Campo]]),'2. Status Detalhe Campos FY24'!A:J,9,FALSE)</f>
        <v>0</v>
      </c>
    </row>
    <row r="601" spans="2:24" ht="69.650000000000006" customHeight="1">
      <c r="B601" s="2" t="s">
        <v>26</v>
      </c>
      <c r="C601" s="2" t="s">
        <v>310</v>
      </c>
      <c r="D601" s="2" t="s">
        <v>312</v>
      </c>
      <c r="E601" s="2" t="s">
        <v>38</v>
      </c>
      <c r="F601" s="2" t="s">
        <v>311</v>
      </c>
      <c r="G601" s="2" t="s">
        <v>285</v>
      </c>
      <c r="H601" s="56" t="str">
        <f>Table1[[#This Row],[Tabela]]&amp;Table1[[#This Row],[Campo]]</f>
        <v>modesg_out_bens_imoveisscp1_emss</v>
      </c>
      <c r="I601" s="2" t="s">
        <v>612</v>
      </c>
      <c r="J601" s="42">
        <f>VLOOKUP(Table1[[#This Row],[Status]],Auxiliar!$B$16:$C$24,2,0)</f>
        <v>1</v>
      </c>
      <c r="K601" s="2" t="s">
        <v>1175</v>
      </c>
      <c r="L601" s="28" t="s">
        <v>1170</v>
      </c>
      <c r="M601" s="20" t="s">
        <v>1180</v>
      </c>
      <c r="N601" s="47">
        <v>45611</v>
      </c>
      <c r="O601" s="20">
        <f>INDEX(Auxiliar!$D$5:$F$13,MATCH(Table1[[#This Row],[Tipologia_Testes]],Auxiliar!$B$5:$B$13,0),MATCH(Table1[[#This Row],[Complexidade]],Auxiliar!$D$4:$F$4,0))</f>
        <v>0.1</v>
      </c>
      <c r="P601" s="22"/>
      <c r="Q601" s="2"/>
      <c r="R601" s="151">
        <v>45569</v>
      </c>
      <c r="S601" s="151"/>
      <c r="T601" s="151">
        <v>45604</v>
      </c>
      <c r="U601" s="151">
        <v>45600</v>
      </c>
      <c r="V601" s="151">
        <v>45601</v>
      </c>
      <c r="W601" s="2">
        <f>VLOOKUP(Table1[[#This Row],[Status]],Auxiliar!$B$16:$D$24,3,0)*Table1[[#This Row],[Estimação (horas)]]</f>
        <v>0.1</v>
      </c>
      <c r="X601" s="167">
        <f>+VLOOKUP(CONCATENATE(Table1[[#This Row],[Tabela]],Table1[[#This Row],[Campo]]),'2. Status Detalhe Campos FY24'!A:J,9,FALSE)</f>
        <v>0</v>
      </c>
    </row>
    <row r="602" spans="2:24" ht="69.650000000000006" customHeight="1">
      <c r="B602" s="2" t="s">
        <v>26</v>
      </c>
      <c r="C602" s="2" t="s">
        <v>310</v>
      </c>
      <c r="D602" s="2" t="s">
        <v>312</v>
      </c>
      <c r="E602" s="2" t="s">
        <v>38</v>
      </c>
      <c r="F602" s="2" t="s">
        <v>311</v>
      </c>
      <c r="G602" s="2" t="s">
        <v>286</v>
      </c>
      <c r="H602" s="56" t="str">
        <f>Table1[[#This Row],[Tabela]]&amp;Table1[[#This Row],[Campo]]</f>
        <v>modesg_out_bens_imoveisscp2_emss</v>
      </c>
      <c r="I602" s="2" t="s">
        <v>612</v>
      </c>
      <c r="J602" s="42">
        <f>VLOOKUP(Table1[[#This Row],[Status]],Auxiliar!$B$16:$C$24,2,0)</f>
        <v>1</v>
      </c>
      <c r="K602" s="2" t="s">
        <v>1172</v>
      </c>
      <c r="L602" s="28" t="s">
        <v>1170</v>
      </c>
      <c r="M602" s="20" t="s">
        <v>1180</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7">
        <f>+VLOOKUP(CONCATENATE(Table1[[#This Row],[Tabela]],Table1[[#This Row],[Campo]]),'2. Status Detalhe Campos FY24'!A:J,9,FALSE)</f>
        <v>0</v>
      </c>
    </row>
    <row r="603" spans="2:24" ht="69.650000000000006" customHeight="1">
      <c r="B603" s="2" t="s">
        <v>26</v>
      </c>
      <c r="C603" s="2" t="s">
        <v>310</v>
      </c>
      <c r="D603" s="2" t="s">
        <v>312</v>
      </c>
      <c r="E603" s="2" t="s">
        <v>38</v>
      </c>
      <c r="F603" s="2" t="s">
        <v>311</v>
      </c>
      <c r="G603" s="2" t="s">
        <v>286</v>
      </c>
      <c r="H603" s="56" t="str">
        <f>Table1[[#This Row],[Tabela]]&amp;Table1[[#This Row],[Campo]]</f>
        <v>modesg_out_bens_imoveisscp2_emss</v>
      </c>
      <c r="I603" s="2" t="s">
        <v>612</v>
      </c>
      <c r="J603" s="42">
        <f>VLOOKUP(Table1[[#This Row],[Status]],Auxiliar!$B$16:$C$24,2,0)</f>
        <v>1</v>
      </c>
      <c r="K603" s="2" t="s">
        <v>1173</v>
      </c>
      <c r="L603" s="28" t="s">
        <v>1170</v>
      </c>
      <c r="M603" s="20" t="s">
        <v>1180</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7">
        <f>+VLOOKUP(CONCATENATE(Table1[[#This Row],[Tabela]],Table1[[#This Row],[Campo]]),'2. Status Detalhe Campos FY24'!A:J,9,FALSE)</f>
        <v>0</v>
      </c>
    </row>
    <row r="604" spans="2:24" ht="17.899999999999999" customHeight="1">
      <c r="B604" s="2" t="s">
        <v>26</v>
      </c>
      <c r="C604" s="2" t="s">
        <v>310</v>
      </c>
      <c r="D604" s="2" t="s">
        <v>312</v>
      </c>
      <c r="E604" s="2" t="s">
        <v>38</v>
      </c>
      <c r="F604" s="2" t="s">
        <v>311</v>
      </c>
      <c r="G604" s="2" t="s">
        <v>286</v>
      </c>
      <c r="H604" s="56" t="str">
        <f>Table1[[#This Row],[Tabela]]&amp;Table1[[#This Row],[Campo]]</f>
        <v>modesg_out_bens_imoveisscp2_emss</v>
      </c>
      <c r="I604" s="2" t="s">
        <v>612</v>
      </c>
      <c r="J604" s="42">
        <f>VLOOKUP(Table1[[#This Row],[Status]],Auxiliar!$B$16:$C$24,2,0)</f>
        <v>1</v>
      </c>
      <c r="K604" s="2" t="s">
        <v>1175</v>
      </c>
      <c r="L604" s="28" t="s">
        <v>1170</v>
      </c>
      <c r="M604" s="20" t="s">
        <v>1180</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7">
        <f>+VLOOKUP(CONCATENATE(Table1[[#This Row],[Tabela]],Table1[[#This Row],[Campo]]),'2. Status Detalhe Campos FY24'!A:J,9,FALSE)</f>
        <v>0</v>
      </c>
    </row>
    <row r="605" spans="2:24" ht="17.899999999999999" customHeight="1">
      <c r="B605" s="2" t="s">
        <v>26</v>
      </c>
      <c r="C605" s="2" t="s">
        <v>310</v>
      </c>
      <c r="D605" s="2" t="s">
        <v>312</v>
      </c>
      <c r="E605" s="2" t="s">
        <v>38</v>
      </c>
      <c r="F605" s="2" t="s">
        <v>311</v>
      </c>
      <c r="G605" s="2" t="s">
        <v>287</v>
      </c>
      <c r="H605" s="56" t="str">
        <f>Table1[[#This Row],[Tabela]]&amp;Table1[[#This Row],[Campo]]</f>
        <v>modesg_out_bens_imoveisscp3_emss</v>
      </c>
      <c r="I605" s="3" t="s">
        <v>612</v>
      </c>
      <c r="J605" s="54">
        <f>VLOOKUP(Table1[[#This Row],[Status]],Auxiliar!$B$16:$C$24,2,0)</f>
        <v>1</v>
      </c>
      <c r="K605" s="2" t="s">
        <v>1172</v>
      </c>
      <c r="L605" s="28" t="s">
        <v>1178</v>
      </c>
      <c r="M605" s="20" t="s">
        <v>1179</v>
      </c>
      <c r="N605" s="47">
        <v>45485</v>
      </c>
      <c r="O605" s="20">
        <f>INDEX(Auxiliar!$D$5:$F$13,MATCH(Table1[[#This Row],[Tipologia_Testes]],Auxiliar!$B$5:$B$13,0),MATCH(Table1[[#This Row],[Complexidade]],Auxiliar!$D$4:$F$4,0))</f>
        <v>2</v>
      </c>
      <c r="P605" s="22"/>
      <c r="Q605" s="2" t="s">
        <v>1189</v>
      </c>
      <c r="R605" s="151">
        <v>45261</v>
      </c>
      <c r="S605" s="151"/>
      <c r="T605" s="151"/>
      <c r="U605" s="151"/>
      <c r="V605" s="151"/>
      <c r="W605" s="2">
        <f>VLOOKUP(Table1[[#This Row],[Status]],Auxiliar!$B$16:$D$24,3,0)*Table1[[#This Row],[Estimação (horas)]]</f>
        <v>2</v>
      </c>
      <c r="X605" s="167">
        <f>+VLOOKUP(CONCATENATE(Table1[[#This Row],[Tabela]],Table1[[#This Row],[Campo]]),'2. Status Detalhe Campos FY24'!A:J,9,FALSE)</f>
        <v>0</v>
      </c>
    </row>
    <row r="606" spans="2:24" ht="17.899999999999999" customHeight="1">
      <c r="B606" s="2" t="s">
        <v>26</v>
      </c>
      <c r="C606" s="2" t="s">
        <v>310</v>
      </c>
      <c r="D606" s="2" t="s">
        <v>312</v>
      </c>
      <c r="E606" s="2" t="s">
        <v>38</v>
      </c>
      <c r="F606" s="2" t="s">
        <v>311</v>
      </c>
      <c r="G606" s="2" t="s">
        <v>287</v>
      </c>
      <c r="H606" s="56" t="str">
        <f>Table1[[#This Row],[Tabela]]&amp;Table1[[#This Row],[Campo]]</f>
        <v>modesg_out_bens_imoveisscp3_emss</v>
      </c>
      <c r="I606" s="3" t="s">
        <v>612</v>
      </c>
      <c r="J606" s="54">
        <f>VLOOKUP(Table1[[#This Row],[Status]],Auxiliar!$B$16:$C$24,2,0)</f>
        <v>1</v>
      </c>
      <c r="K606" s="2" t="s">
        <v>1173</v>
      </c>
      <c r="L606" s="28" t="s">
        <v>1178</v>
      </c>
      <c r="M606" s="20" t="s">
        <v>1179</v>
      </c>
      <c r="N606" s="47">
        <v>45485</v>
      </c>
      <c r="O606" s="20">
        <f>INDEX(Auxiliar!$D$5:$F$13,MATCH(Table1[[#This Row],[Tipologia_Testes]],Auxiliar!$B$5:$B$13,0),MATCH(Table1[[#This Row],[Complexidade]],Auxiliar!$D$4:$F$4,0))</f>
        <v>2</v>
      </c>
      <c r="P606" s="22"/>
      <c r="Q606" s="2" t="s">
        <v>1189</v>
      </c>
      <c r="R606" s="151">
        <v>45261</v>
      </c>
      <c r="S606" s="151"/>
      <c r="T606" s="151"/>
      <c r="U606" s="151"/>
      <c r="V606" s="151"/>
      <c r="W606" s="2">
        <f>VLOOKUP(Table1[[#This Row],[Status]],Auxiliar!$B$16:$D$24,3,0)*Table1[[#This Row],[Estimação (horas)]]</f>
        <v>2</v>
      </c>
      <c r="X606" s="167">
        <f>+VLOOKUP(CONCATENATE(Table1[[#This Row],[Tabela]],Table1[[#This Row],[Campo]]),'2. Status Detalhe Campos FY24'!A:J,9,FALSE)</f>
        <v>0</v>
      </c>
    </row>
    <row r="607" spans="2:24" ht="52.4" customHeight="1">
      <c r="B607" s="2" t="s">
        <v>26</v>
      </c>
      <c r="C607" s="2" t="s">
        <v>310</v>
      </c>
      <c r="D607" s="2" t="s">
        <v>312</v>
      </c>
      <c r="E607" s="2" t="s">
        <v>38</v>
      </c>
      <c r="F607" s="2" t="s">
        <v>311</v>
      </c>
      <c r="G607" s="2" t="s">
        <v>287</v>
      </c>
      <c r="H607" s="56" t="str">
        <f>Table1[[#This Row],[Tabela]]&amp;Table1[[#This Row],[Campo]]</f>
        <v>modesg_out_bens_imoveisscp3_emss</v>
      </c>
      <c r="I607" s="3" t="s">
        <v>612</v>
      </c>
      <c r="J607" s="54">
        <f>VLOOKUP(Table1[[#This Row],[Status]],Auxiliar!$B$16:$C$24,2,0)</f>
        <v>1</v>
      </c>
      <c r="K607" s="2" t="s">
        <v>1175</v>
      </c>
      <c r="L607" s="28" t="s">
        <v>1178</v>
      </c>
      <c r="M607" s="20" t="s">
        <v>1179</v>
      </c>
      <c r="N607" s="47">
        <v>45485</v>
      </c>
      <c r="O607" s="20">
        <f>INDEX(Auxiliar!$D$5:$F$13,MATCH(Table1[[#This Row],[Tipologia_Testes]],Auxiliar!$B$5:$B$13,0),MATCH(Table1[[#This Row],[Complexidade]],Auxiliar!$D$4:$F$4,0))</f>
        <v>0.1</v>
      </c>
      <c r="P607" s="22"/>
      <c r="Q607" s="2" t="s">
        <v>1189</v>
      </c>
      <c r="R607" s="151">
        <v>45261</v>
      </c>
      <c r="S607" s="151"/>
      <c r="T607" s="151"/>
      <c r="U607" s="151"/>
      <c r="V607" s="151"/>
      <c r="W607" s="2">
        <f>VLOOKUP(Table1[[#This Row],[Status]],Auxiliar!$B$16:$D$24,3,0)*Table1[[#This Row],[Estimação (horas)]]</f>
        <v>0.1</v>
      </c>
      <c r="X607" s="167">
        <f>+VLOOKUP(CONCATENATE(Table1[[#This Row],[Tabela]],Table1[[#This Row],[Campo]]),'2. Status Detalhe Campos FY24'!A:J,9,FALSE)</f>
        <v>0</v>
      </c>
    </row>
    <row r="608" spans="2:24" ht="52.4" customHeight="1">
      <c r="B608" s="2" t="s">
        <v>26</v>
      </c>
      <c r="C608" s="2" t="s">
        <v>310</v>
      </c>
      <c r="D608" s="2" t="s">
        <v>312</v>
      </c>
      <c r="E608" s="2" t="s">
        <v>38</v>
      </c>
      <c r="F608" s="2" t="s">
        <v>311</v>
      </c>
      <c r="G608" s="2" t="s">
        <v>322</v>
      </c>
      <c r="H608" s="56" t="str">
        <f>Table1[[#This Row],[Tabela]]&amp;Table1[[#This Row],[Campo]]</f>
        <v>modesg_out_bens_imoveisunidade_funcional_scp1_emss</v>
      </c>
      <c r="I608" s="2" t="s">
        <v>612</v>
      </c>
      <c r="J608" s="42">
        <f>VLOOKUP(Table1[[#This Row],[Status]],Auxiliar!$B$16:$C$24,2,0)</f>
        <v>1</v>
      </c>
      <c r="K608" s="2" t="s">
        <v>1172</v>
      </c>
      <c r="L608" s="28" t="s">
        <v>1170</v>
      </c>
      <c r="M608" s="20" t="s">
        <v>1179</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167">
        <f>+VLOOKUP(CONCATENATE(Table1[[#This Row],[Tabela]],Table1[[#This Row],[Campo]]),'2. Status Detalhe Campos FY24'!A:J,9,FALSE)</f>
        <v>0</v>
      </c>
    </row>
    <row r="609" spans="2:24" ht="52.4" customHeight="1">
      <c r="B609" s="2" t="s">
        <v>26</v>
      </c>
      <c r="C609" s="2" t="s">
        <v>310</v>
      </c>
      <c r="D609" s="2" t="s">
        <v>312</v>
      </c>
      <c r="E609" s="2" t="s">
        <v>38</v>
      </c>
      <c r="F609" s="2" t="s">
        <v>311</v>
      </c>
      <c r="G609" s="2" t="s">
        <v>322</v>
      </c>
      <c r="H609" s="56" t="str">
        <f>Table1[[#This Row],[Tabela]]&amp;Table1[[#This Row],[Campo]]</f>
        <v>modesg_out_bens_imoveisunidade_funcional_scp1_emss</v>
      </c>
      <c r="I609" s="2" t="s">
        <v>612</v>
      </c>
      <c r="J609" s="42">
        <f>VLOOKUP(Table1[[#This Row],[Status]],Auxiliar!$B$16:$C$24,2,0)</f>
        <v>1</v>
      </c>
      <c r="K609" s="2" t="s">
        <v>1173</v>
      </c>
      <c r="L609" s="28" t="s">
        <v>1170</v>
      </c>
      <c r="M609" s="20" t="s">
        <v>1179</v>
      </c>
      <c r="N609" s="47">
        <v>45611</v>
      </c>
      <c r="O609" s="20">
        <f>INDEX(Auxiliar!$D$5:$F$13,MATCH(Table1[[#This Row],[Tipologia_Testes]],Auxiliar!$B$5:$B$13,0),MATCH(Table1[[#This Row],[Complexidade]],Auxiliar!$D$4:$F$4,0))</f>
        <v>2</v>
      </c>
      <c r="P609" s="22"/>
      <c r="Q609" s="2"/>
      <c r="R609" s="151">
        <v>45569</v>
      </c>
      <c r="S609" s="151"/>
      <c r="T609" s="151">
        <v>45604</v>
      </c>
      <c r="U609" s="151">
        <v>45600</v>
      </c>
      <c r="V609" s="151">
        <v>45601</v>
      </c>
      <c r="W609" s="2">
        <f>VLOOKUP(Table1[[#This Row],[Status]],Auxiliar!$B$16:$D$24,3,0)*Table1[[#This Row],[Estimação (horas)]]</f>
        <v>2</v>
      </c>
      <c r="X609" s="167">
        <f>+VLOOKUP(CONCATENATE(Table1[[#This Row],[Tabela]],Table1[[#This Row],[Campo]]),'2. Status Detalhe Campos FY24'!A:J,9,FALSE)</f>
        <v>0</v>
      </c>
    </row>
    <row r="610" spans="2:24" ht="52.4" customHeight="1">
      <c r="B610" s="2" t="s">
        <v>26</v>
      </c>
      <c r="C610" s="2" t="s">
        <v>310</v>
      </c>
      <c r="D610" s="2" t="s">
        <v>312</v>
      </c>
      <c r="E610" s="2" t="s">
        <v>38</v>
      </c>
      <c r="F610" s="2" t="s">
        <v>311</v>
      </c>
      <c r="G610" s="2" t="s">
        <v>322</v>
      </c>
      <c r="H610" s="56" t="str">
        <f>Table1[[#This Row],[Tabela]]&amp;Table1[[#This Row],[Campo]]</f>
        <v>modesg_out_bens_imoveisunidade_funcional_scp1_emss</v>
      </c>
      <c r="I610" s="2" t="s">
        <v>612</v>
      </c>
      <c r="J610" s="42">
        <f>VLOOKUP(Table1[[#This Row],[Status]],Auxiliar!$B$16:$C$24,2,0)</f>
        <v>1</v>
      </c>
      <c r="K610" s="2" t="s">
        <v>1175</v>
      </c>
      <c r="L610" s="28" t="s">
        <v>1170</v>
      </c>
      <c r="M610" s="20" t="s">
        <v>1179</v>
      </c>
      <c r="N610" s="47">
        <v>45611</v>
      </c>
      <c r="O610" s="20">
        <f>INDEX(Auxiliar!$D$5:$F$13,MATCH(Table1[[#This Row],[Tipologia_Testes]],Auxiliar!$B$5:$B$13,0),MATCH(Table1[[#This Row],[Complexidade]],Auxiliar!$D$4:$F$4,0))</f>
        <v>0.1</v>
      </c>
      <c r="P610" s="22"/>
      <c r="Q610" s="2"/>
      <c r="R610" s="151">
        <v>45569</v>
      </c>
      <c r="S610" s="151"/>
      <c r="T610" s="151">
        <v>45604</v>
      </c>
      <c r="U610" s="151">
        <v>45600</v>
      </c>
      <c r="V610" s="151">
        <v>45601</v>
      </c>
      <c r="W610" s="2">
        <f>VLOOKUP(Table1[[#This Row],[Status]],Auxiliar!$B$16:$D$24,3,0)*Table1[[#This Row],[Estimação (horas)]]</f>
        <v>0.1</v>
      </c>
      <c r="X610" s="167">
        <f>+VLOOKUP(CONCATENATE(Table1[[#This Row],[Tabela]],Table1[[#This Row],[Campo]]),'2. Status Detalhe Campos FY24'!A:J,9,FALSE)</f>
        <v>0</v>
      </c>
    </row>
    <row r="611" spans="2:24" ht="52.4" customHeight="1">
      <c r="B611" s="2" t="s">
        <v>26</v>
      </c>
      <c r="C611" s="2" t="s">
        <v>310</v>
      </c>
      <c r="D611" s="2" t="s">
        <v>312</v>
      </c>
      <c r="E611" s="2" t="s">
        <v>38</v>
      </c>
      <c r="F611" s="2" t="s">
        <v>311</v>
      </c>
      <c r="G611" s="2" t="s">
        <v>323</v>
      </c>
      <c r="H611" s="56" t="str">
        <f>Table1[[#This Row],[Tabela]]&amp;Table1[[#This Row],[Campo]]</f>
        <v>modesg_out_bens_imoveisunidade_funcional_scp2_emss</v>
      </c>
      <c r="I611" s="2" t="s">
        <v>612</v>
      </c>
      <c r="J611" s="42">
        <f>VLOOKUP(Table1[[#This Row],[Status]],Auxiliar!$B$16:$C$24,2,0)</f>
        <v>1</v>
      </c>
      <c r="K611" s="2" t="s">
        <v>1172</v>
      </c>
      <c r="L611" s="28" t="s">
        <v>1170</v>
      </c>
      <c r="M611" s="20" t="s">
        <v>1179</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7">
        <f>+VLOOKUP(CONCATENATE(Table1[[#This Row],[Tabela]],Table1[[#This Row],[Campo]]),'2. Status Detalhe Campos FY24'!A:J,9,FALSE)</f>
        <v>0</v>
      </c>
    </row>
    <row r="612" spans="2:24" ht="52.4" customHeight="1">
      <c r="B612" s="2" t="s">
        <v>26</v>
      </c>
      <c r="C612" s="2" t="s">
        <v>310</v>
      </c>
      <c r="D612" s="2" t="s">
        <v>312</v>
      </c>
      <c r="E612" s="2" t="s">
        <v>38</v>
      </c>
      <c r="F612" s="2" t="s">
        <v>311</v>
      </c>
      <c r="G612" s="2" t="s">
        <v>323</v>
      </c>
      <c r="H612" s="56" t="str">
        <f>Table1[[#This Row],[Tabela]]&amp;Table1[[#This Row],[Campo]]</f>
        <v>modesg_out_bens_imoveisunidade_funcional_scp2_emss</v>
      </c>
      <c r="I612" s="2" t="s">
        <v>612</v>
      </c>
      <c r="J612" s="42">
        <f>VLOOKUP(Table1[[#This Row],[Status]],Auxiliar!$B$16:$C$24,2,0)</f>
        <v>1</v>
      </c>
      <c r="K612" s="2" t="s">
        <v>1173</v>
      </c>
      <c r="L612" s="28" t="s">
        <v>1170</v>
      </c>
      <c r="M612" s="20" t="s">
        <v>1179</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7">
        <f>+VLOOKUP(CONCATENATE(Table1[[#This Row],[Tabela]],Table1[[#This Row],[Campo]]),'2. Status Detalhe Campos FY24'!A:J,9,FALSE)</f>
        <v>0</v>
      </c>
    </row>
    <row r="613" spans="2:24" ht="52.4" customHeight="1">
      <c r="B613" s="2" t="s">
        <v>26</v>
      </c>
      <c r="C613" s="2" t="s">
        <v>310</v>
      </c>
      <c r="D613" s="2" t="s">
        <v>312</v>
      </c>
      <c r="E613" s="2" t="s">
        <v>38</v>
      </c>
      <c r="F613" s="2" t="s">
        <v>311</v>
      </c>
      <c r="G613" s="2" t="s">
        <v>323</v>
      </c>
      <c r="H613" s="56" t="str">
        <f>Table1[[#This Row],[Tabela]]&amp;Table1[[#This Row],[Campo]]</f>
        <v>modesg_out_bens_imoveisunidade_funcional_scp2_emss</v>
      </c>
      <c r="I613" s="2" t="s">
        <v>612</v>
      </c>
      <c r="J613" s="42">
        <f>VLOOKUP(Table1[[#This Row],[Status]],Auxiliar!$B$16:$C$24,2,0)</f>
        <v>1</v>
      </c>
      <c r="K613" s="2" t="s">
        <v>1175</v>
      </c>
      <c r="L613" s="28" t="s">
        <v>1170</v>
      </c>
      <c r="M613" s="20" t="s">
        <v>1179</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7">
        <f>+VLOOKUP(CONCATENATE(Table1[[#This Row],[Tabela]],Table1[[#This Row],[Campo]]),'2. Status Detalhe Campos FY24'!A:J,9,FALSE)</f>
        <v>0</v>
      </c>
    </row>
    <row r="614" spans="2:24" ht="52.4" customHeight="1">
      <c r="B614" s="2" t="s">
        <v>26</v>
      </c>
      <c r="C614" s="2" t="s">
        <v>310</v>
      </c>
      <c r="D614" s="2" t="s">
        <v>312</v>
      </c>
      <c r="E614" s="2" t="s">
        <v>38</v>
      </c>
      <c r="F614" s="2" t="s">
        <v>311</v>
      </c>
      <c r="G614" s="2" t="s">
        <v>324</v>
      </c>
      <c r="H614" s="56" t="str">
        <f>Table1[[#This Row],[Tabela]]&amp;Table1[[#This Row],[Campo]]</f>
        <v>modesg_out_bens_imoveisunidade_funcional_scp3_emss</v>
      </c>
      <c r="I614" s="2" t="s">
        <v>612</v>
      </c>
      <c r="J614" s="42">
        <f>VLOOKUP(Table1[[#This Row],[Status]],Auxiliar!$B$16:$C$24,2,0)</f>
        <v>1</v>
      </c>
      <c r="K614" s="2" t="s">
        <v>1172</v>
      </c>
      <c r="L614" s="28" t="s">
        <v>1170</v>
      </c>
      <c r="M614" s="20" t="s">
        <v>1179</v>
      </c>
      <c r="N614" s="47">
        <v>45604</v>
      </c>
      <c r="O614" s="20">
        <f>INDEX(Auxiliar!$D$5:$F$13,MATCH(Table1[[#This Row],[Tipologia_Testes]],Auxiliar!$B$5:$B$13,0),MATCH(Table1[[#This Row],[Complexidade]],Auxiliar!$D$4:$F$4,0))</f>
        <v>2</v>
      </c>
      <c r="P614" s="22"/>
      <c r="Q614" s="2"/>
      <c r="R614" s="151">
        <v>45569</v>
      </c>
      <c r="S614" s="151"/>
      <c r="T614" s="151">
        <v>45569</v>
      </c>
      <c r="U614" s="151">
        <v>45600</v>
      </c>
      <c r="V614" s="151">
        <v>45601</v>
      </c>
      <c r="W614" s="2">
        <f>VLOOKUP(Table1[[#This Row],[Status]],Auxiliar!$B$16:$D$24,3,0)*Table1[[#This Row],[Estimação (horas)]]</f>
        <v>2</v>
      </c>
      <c r="X614" s="167">
        <f>+VLOOKUP(CONCATENATE(Table1[[#This Row],[Tabela]],Table1[[#This Row],[Campo]]),'2. Status Detalhe Campos FY24'!A:J,9,FALSE)</f>
        <v>0</v>
      </c>
    </row>
    <row r="615" spans="2:24" ht="52.4" customHeight="1">
      <c r="B615" s="2" t="s">
        <v>26</v>
      </c>
      <c r="C615" s="2" t="s">
        <v>310</v>
      </c>
      <c r="D615" s="2" t="s">
        <v>312</v>
      </c>
      <c r="E615" s="2" t="s">
        <v>38</v>
      </c>
      <c r="F615" s="2" t="s">
        <v>311</v>
      </c>
      <c r="G615" s="2" t="s">
        <v>324</v>
      </c>
      <c r="H615" s="56" t="str">
        <f>Table1[[#This Row],[Tabela]]&amp;Table1[[#This Row],[Campo]]</f>
        <v>modesg_out_bens_imoveisunidade_funcional_scp3_emss</v>
      </c>
      <c r="I615" s="2" t="s">
        <v>612</v>
      </c>
      <c r="J615" s="42">
        <f>VLOOKUP(Table1[[#This Row],[Status]],Auxiliar!$B$16:$C$24,2,0)</f>
        <v>1</v>
      </c>
      <c r="K615" s="2" t="s">
        <v>1173</v>
      </c>
      <c r="L615" s="28" t="s">
        <v>1170</v>
      </c>
      <c r="M615" s="20" t="s">
        <v>1179</v>
      </c>
      <c r="N615" s="47">
        <v>45604</v>
      </c>
      <c r="O615" s="20">
        <f>INDEX(Auxiliar!$D$5:$F$13,MATCH(Table1[[#This Row],[Tipologia_Testes]],Auxiliar!$B$5:$B$13,0),MATCH(Table1[[#This Row],[Complexidade]],Auxiliar!$D$4:$F$4,0))</f>
        <v>2</v>
      </c>
      <c r="P615" s="22"/>
      <c r="Q615" s="2"/>
      <c r="R615" s="151">
        <v>45569</v>
      </c>
      <c r="S615" s="151"/>
      <c r="T615" s="151">
        <v>45569</v>
      </c>
      <c r="U615" s="151">
        <v>45600</v>
      </c>
      <c r="V615" s="151">
        <v>45601</v>
      </c>
      <c r="W615" s="2">
        <f>VLOOKUP(Table1[[#This Row],[Status]],Auxiliar!$B$16:$D$24,3,0)*Table1[[#This Row],[Estimação (horas)]]</f>
        <v>2</v>
      </c>
      <c r="X615" s="167">
        <f>+VLOOKUP(CONCATENATE(Table1[[#This Row],[Tabela]],Table1[[#This Row],[Campo]]),'2. Status Detalhe Campos FY24'!A:J,9,FALSE)</f>
        <v>0</v>
      </c>
    </row>
    <row r="616" spans="2:24" ht="17.149999999999999" customHeight="1">
      <c r="B616" s="2" t="s">
        <v>26</v>
      </c>
      <c r="C616" s="2" t="s">
        <v>310</v>
      </c>
      <c r="D616" s="2" t="s">
        <v>312</v>
      </c>
      <c r="E616" s="2" t="s">
        <v>38</v>
      </c>
      <c r="F616" s="2" t="s">
        <v>311</v>
      </c>
      <c r="G616" s="2" t="s">
        <v>324</v>
      </c>
      <c r="H616" s="56" t="str">
        <f>Table1[[#This Row],[Tabela]]&amp;Table1[[#This Row],[Campo]]</f>
        <v>modesg_out_bens_imoveisunidade_funcional_scp3_emss</v>
      </c>
      <c r="I616" s="2" t="s">
        <v>612</v>
      </c>
      <c r="J616" s="42">
        <f>VLOOKUP(Table1[[#This Row],[Status]],Auxiliar!$B$16:$C$24,2,0)</f>
        <v>1</v>
      </c>
      <c r="K616" s="2" t="s">
        <v>1175</v>
      </c>
      <c r="L616" s="28" t="s">
        <v>1170</v>
      </c>
      <c r="M616" s="20" t="s">
        <v>1179</v>
      </c>
      <c r="N616" s="47">
        <v>45604</v>
      </c>
      <c r="O616" s="20">
        <f>INDEX(Auxiliar!$D$5:$F$13,MATCH(Table1[[#This Row],[Tipologia_Testes]],Auxiliar!$B$5:$B$13,0),MATCH(Table1[[#This Row],[Complexidade]],Auxiliar!$D$4:$F$4,0))</f>
        <v>0.1</v>
      </c>
      <c r="P616" s="22"/>
      <c r="Q616" s="2"/>
      <c r="R616" s="151">
        <v>45569</v>
      </c>
      <c r="S616" s="151"/>
      <c r="T616" s="151">
        <v>45569</v>
      </c>
      <c r="U616" s="151">
        <v>45600</v>
      </c>
      <c r="V616" s="151">
        <v>45601</v>
      </c>
      <c r="W616" s="2">
        <f>VLOOKUP(Table1[[#This Row],[Status]],Auxiliar!$B$16:$D$24,3,0)*Table1[[#This Row],[Estimação (horas)]]</f>
        <v>0.1</v>
      </c>
      <c r="X616" s="167">
        <f>+VLOOKUP(CONCATENATE(Table1[[#This Row],[Tabela]],Table1[[#This Row],[Campo]]),'2. Status Detalhe Campos FY24'!A:J,9,FALSE)</f>
        <v>0</v>
      </c>
    </row>
    <row r="617" spans="2:24" ht="17.899999999999999" customHeight="1">
      <c r="B617" s="2" t="s">
        <v>26</v>
      </c>
      <c r="C617" s="2" t="s">
        <v>310</v>
      </c>
      <c r="D617" s="2" t="s">
        <v>326</v>
      </c>
      <c r="E617" s="2" t="s">
        <v>38</v>
      </c>
      <c r="F617" s="2" t="s">
        <v>325</v>
      </c>
      <c r="G617" s="2" t="s">
        <v>38</v>
      </c>
      <c r="H617" s="56" t="str">
        <f>Table1[[#This Row],[Tabela]]&amp;Table1[[#This Row],[Campo]]</f>
        <v>modesg_out_empr_info_nfinn.a.</v>
      </c>
      <c r="I617" s="3" t="s">
        <v>612</v>
      </c>
      <c r="J617" s="54">
        <f>VLOOKUP(Table1[[#This Row],[Status]],Auxiliar!$B$16:$C$24,2,0)</f>
        <v>1</v>
      </c>
      <c r="K617" s="2" t="s">
        <v>1169</v>
      </c>
      <c r="L617" s="28" t="s">
        <v>1178</v>
      </c>
      <c r="M617" s="20" t="s">
        <v>1180</v>
      </c>
      <c r="N617" s="47">
        <v>45561</v>
      </c>
      <c r="O617" s="20">
        <f>INDEX(Auxiliar!$D$5:$F$13,MATCH(Table1[[#This Row],[Tipologia_Testes]],Auxiliar!$B$5:$B$13,0),MATCH(Table1[[#This Row],[Complexidade]],Auxiliar!$D$4:$F$4,0))</f>
        <v>8</v>
      </c>
      <c r="P617" s="22" t="s">
        <v>1203</v>
      </c>
      <c r="Q617" s="2"/>
      <c r="R617" s="151">
        <v>45512</v>
      </c>
      <c r="S617" s="151"/>
      <c r="T617" s="151">
        <v>45512</v>
      </c>
      <c r="U617" s="151"/>
      <c r="V617" s="151"/>
      <c r="W617" s="2">
        <f>VLOOKUP(Table1[[#This Row],[Status]],Auxiliar!$B$16:$D$24,3,0)*Table1[[#This Row],[Estimação (horas)]]</f>
        <v>8</v>
      </c>
      <c r="X617" s="167">
        <f>+VLOOKUP(CONCATENATE(Table1[[#This Row],[Tabela]],Table1[[#This Row],[Campo]]),'2. Status Detalhe Campos FY24'!A:J,9,FALSE)</f>
        <v>0</v>
      </c>
    </row>
    <row r="618" spans="2:24" ht="17.899999999999999" customHeight="1">
      <c r="B618" s="2" t="s">
        <v>26</v>
      </c>
      <c r="C618" s="2" t="s">
        <v>310</v>
      </c>
      <c r="D618" s="2" t="s">
        <v>326</v>
      </c>
      <c r="E618" s="2" t="s">
        <v>38</v>
      </c>
      <c r="F618" s="2" t="s">
        <v>325</v>
      </c>
      <c r="G618" s="2" t="s">
        <v>249</v>
      </c>
      <c r="H618" s="56" t="str">
        <f>Table1[[#This Row],[Tabela]]&amp;Table1[[#This Row],[Campo]]</f>
        <v>modesg_out_empr_info_nfincca_capex_enblng_algnd</v>
      </c>
      <c r="I618" s="2" t="s">
        <v>612</v>
      </c>
      <c r="J618" s="42">
        <f>VLOOKUP(Table1[[#This Row],[Status]],Auxiliar!$B$16:$C$24,2,0)</f>
        <v>1</v>
      </c>
      <c r="K618" s="2" t="s">
        <v>1172</v>
      </c>
      <c r="L618" s="28" t="s">
        <v>1178</v>
      </c>
      <c r="M618" s="20" t="s">
        <v>1171</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167">
        <f>+VLOOKUP(CONCATENATE(Table1[[#This Row],[Tabela]],Table1[[#This Row],[Campo]]),'2. Status Detalhe Campos FY24'!A:J,9,FALSE)</f>
        <v>0</v>
      </c>
    </row>
    <row r="619" spans="2:24" ht="17.899999999999999" customHeight="1">
      <c r="B619" s="2" t="s">
        <v>26</v>
      </c>
      <c r="C619" s="2" t="s">
        <v>310</v>
      </c>
      <c r="D619" s="2" t="s">
        <v>326</v>
      </c>
      <c r="E619" s="2" t="s">
        <v>38</v>
      </c>
      <c r="F619" s="2" t="s">
        <v>325</v>
      </c>
      <c r="G619" s="2" t="s">
        <v>249</v>
      </c>
      <c r="H619" s="56" t="str">
        <f>Table1[[#This Row],[Tabela]]&amp;Table1[[#This Row],[Campo]]</f>
        <v>modesg_out_empr_info_nfincca_capex_enblng_algnd</v>
      </c>
      <c r="I619" s="2" t="s">
        <v>612</v>
      </c>
      <c r="J619" s="42">
        <f>VLOOKUP(Table1[[#This Row],[Status]],Auxiliar!$B$16:$C$24,2,0)</f>
        <v>1</v>
      </c>
      <c r="K619" s="2" t="s">
        <v>1173</v>
      </c>
      <c r="L619" s="28" t="s">
        <v>1178</v>
      </c>
      <c r="M619" s="20" t="s">
        <v>1171</v>
      </c>
      <c r="N619" s="47">
        <v>45642</v>
      </c>
      <c r="O619" s="20">
        <f>INDEX(Auxiliar!$D$5:$F$13,MATCH(Table1[[#This Row],[Tipologia_Testes]],Auxiliar!$B$5:$B$13,0),MATCH(Table1[[#This Row],[Complexidade]],Auxiliar!$D$4:$F$4,0))</f>
        <v>8</v>
      </c>
      <c r="P619" s="2"/>
      <c r="Q619" s="2"/>
      <c r="R619" s="151">
        <v>45561</v>
      </c>
      <c r="S619" s="151"/>
      <c r="T619" s="151">
        <v>45561</v>
      </c>
      <c r="U619" s="151">
        <v>45614</v>
      </c>
      <c r="V619" s="151">
        <v>45615</v>
      </c>
      <c r="W619" s="2">
        <f>VLOOKUP(Table1[[#This Row],[Status]],Auxiliar!$B$16:$D$24,3,0)*Table1[[#This Row],[Estimação (horas)]]</f>
        <v>8</v>
      </c>
      <c r="X619" s="167">
        <f>+VLOOKUP(CONCATENATE(Table1[[#This Row],[Tabela]],Table1[[#This Row],[Campo]]),'2. Status Detalhe Campos FY24'!A:J,9,FALSE)</f>
        <v>0</v>
      </c>
    </row>
    <row r="620" spans="2:24" ht="17.899999999999999" customHeight="1">
      <c r="B620" s="2" t="s">
        <v>26</v>
      </c>
      <c r="C620" s="2" t="s">
        <v>310</v>
      </c>
      <c r="D620" s="2" t="s">
        <v>326</v>
      </c>
      <c r="E620" s="2" t="s">
        <v>38</v>
      </c>
      <c r="F620" s="2" t="s">
        <v>325</v>
      </c>
      <c r="G620" s="2" t="s">
        <v>249</v>
      </c>
      <c r="H620" s="56" t="str">
        <f>Table1[[#This Row],[Tabela]]&amp;Table1[[#This Row],[Campo]]</f>
        <v>modesg_out_empr_info_nfincca_capex_enblng_algnd</v>
      </c>
      <c r="I620" s="2" t="s">
        <v>612</v>
      </c>
      <c r="J620" s="42">
        <f>VLOOKUP(Table1[[#This Row],[Status]],Auxiliar!$B$16:$C$24,2,0)</f>
        <v>1</v>
      </c>
      <c r="K620" s="2" t="s">
        <v>1175</v>
      </c>
      <c r="L620" s="28" t="s">
        <v>1178</v>
      </c>
      <c r="M620" s="20" t="s">
        <v>1171</v>
      </c>
      <c r="N620" s="47">
        <v>45642</v>
      </c>
      <c r="O620" s="20">
        <f>INDEX(Auxiliar!$D$5:$F$13,MATCH(Table1[[#This Row],[Tipologia_Testes]],Auxiliar!$B$5:$B$13,0),MATCH(Table1[[#This Row],[Complexidade]],Auxiliar!$D$4:$F$4,0))</f>
        <v>0.1</v>
      </c>
      <c r="P620" s="2"/>
      <c r="Q620" s="2"/>
      <c r="R620" s="151">
        <v>45561</v>
      </c>
      <c r="S620" s="151"/>
      <c r="T620" s="151">
        <v>45561</v>
      </c>
      <c r="U620" s="151">
        <v>45614</v>
      </c>
      <c r="V620" s="151">
        <v>45615</v>
      </c>
      <c r="W620" s="2">
        <f>VLOOKUP(Table1[[#This Row],[Status]],Auxiliar!$B$16:$D$24,3,0)*Table1[[#This Row],[Estimação (horas)]]</f>
        <v>0.1</v>
      </c>
      <c r="X620" s="167">
        <f>+VLOOKUP(CONCATENATE(Table1[[#This Row],[Tabela]],Table1[[#This Row],[Campo]]),'2. Status Detalhe Campos FY24'!A:J,9,FALSE)</f>
        <v>0</v>
      </c>
    </row>
    <row r="621" spans="2:24" ht="17.899999999999999" customHeight="1">
      <c r="B621" s="2" t="s">
        <v>26</v>
      </c>
      <c r="C621" s="2" t="s">
        <v>310</v>
      </c>
      <c r="D621" s="2" t="s">
        <v>326</v>
      </c>
      <c r="E621" s="2" t="s">
        <v>38</v>
      </c>
      <c r="F621" s="2" t="s">
        <v>325</v>
      </c>
      <c r="G621" s="2" t="s">
        <v>250</v>
      </c>
      <c r="H621" s="56" t="str">
        <f>Table1[[#This Row],[Tabela]]&amp;Table1[[#This Row],[Campo]]</f>
        <v>modesg_out_empr_info_nfincca_capex_own_prfrmnce_algnd</v>
      </c>
      <c r="I621" s="2" t="s">
        <v>612</v>
      </c>
      <c r="J621" s="42">
        <f>VLOOKUP(Table1[[#This Row],[Status]],Auxiliar!$B$16:$C$24,2,0)</f>
        <v>1</v>
      </c>
      <c r="K621" s="2" t="s">
        <v>1172</v>
      </c>
      <c r="L621" s="28" t="s">
        <v>1178</v>
      </c>
      <c r="M621" s="20" t="s">
        <v>1171</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7">
        <f>+VLOOKUP(CONCATENATE(Table1[[#This Row],[Tabela]],Table1[[#This Row],[Campo]]),'2. Status Detalhe Campos FY24'!A:J,9,FALSE)</f>
        <v>0</v>
      </c>
    </row>
    <row r="622" spans="2:24" ht="17.899999999999999" customHeight="1">
      <c r="B622" s="2" t="s">
        <v>26</v>
      </c>
      <c r="C622" s="2" t="s">
        <v>310</v>
      </c>
      <c r="D622" s="2" t="s">
        <v>326</v>
      </c>
      <c r="E622" s="2" t="s">
        <v>38</v>
      </c>
      <c r="F622" s="2" t="s">
        <v>325</v>
      </c>
      <c r="G622" s="2" t="s">
        <v>250</v>
      </c>
      <c r="H622" s="56" t="str">
        <f>Table1[[#This Row],[Tabela]]&amp;Table1[[#This Row],[Campo]]</f>
        <v>modesg_out_empr_info_nfincca_capex_own_prfrmnce_algnd</v>
      </c>
      <c r="I622" s="2" t="s">
        <v>612</v>
      </c>
      <c r="J622" s="42">
        <f>VLOOKUP(Table1[[#This Row],[Status]],Auxiliar!$B$16:$C$24,2,0)</f>
        <v>1</v>
      </c>
      <c r="K622" s="2" t="s">
        <v>1173</v>
      </c>
      <c r="L622" s="28" t="s">
        <v>1178</v>
      </c>
      <c r="M622" s="20" t="s">
        <v>1171</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7">
        <f>+VLOOKUP(CONCATENATE(Table1[[#This Row],[Tabela]],Table1[[#This Row],[Campo]]),'2. Status Detalhe Campos FY24'!A:J,9,FALSE)</f>
        <v>0</v>
      </c>
    </row>
    <row r="623" spans="2:24" ht="17.899999999999999" customHeight="1">
      <c r="B623" s="2" t="s">
        <v>26</v>
      </c>
      <c r="C623" s="2" t="s">
        <v>310</v>
      </c>
      <c r="D623" s="2" t="s">
        <v>326</v>
      </c>
      <c r="E623" s="2" t="s">
        <v>38</v>
      </c>
      <c r="F623" s="2" t="s">
        <v>325</v>
      </c>
      <c r="G623" s="2" t="s">
        <v>250</v>
      </c>
      <c r="H623" s="56" t="str">
        <f>Table1[[#This Row],[Tabela]]&amp;Table1[[#This Row],[Campo]]</f>
        <v>modesg_out_empr_info_nfincca_capex_own_prfrmnce_algnd</v>
      </c>
      <c r="I623" s="2" t="s">
        <v>612</v>
      </c>
      <c r="J623" s="42">
        <f>VLOOKUP(Table1[[#This Row],[Status]],Auxiliar!$B$16:$C$24,2,0)</f>
        <v>1</v>
      </c>
      <c r="K623" s="2" t="s">
        <v>1175</v>
      </c>
      <c r="L623" s="28" t="s">
        <v>1178</v>
      </c>
      <c r="M623" s="20" t="s">
        <v>1171</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7">
        <f>+VLOOKUP(CONCATENATE(Table1[[#This Row],[Tabela]],Table1[[#This Row],[Campo]]),'2. Status Detalhe Campos FY24'!A:J,9,FALSE)</f>
        <v>0</v>
      </c>
    </row>
    <row r="624" spans="2:24" ht="17.899999999999999" customHeight="1">
      <c r="B624" s="2" t="s">
        <v>26</v>
      </c>
      <c r="C624" s="2" t="s">
        <v>310</v>
      </c>
      <c r="D624" s="2" t="s">
        <v>326</v>
      </c>
      <c r="E624" s="2" t="s">
        <v>38</v>
      </c>
      <c r="F624" s="2" t="s">
        <v>325</v>
      </c>
      <c r="G624" s="2" t="s">
        <v>248</v>
      </c>
      <c r="H624" s="56" t="str">
        <f>Table1[[#This Row],[Tabela]]&amp;Table1[[#This Row],[Campo]]</f>
        <v>modesg_out_empr_info_nfincca_capex_ttl_elgbl</v>
      </c>
      <c r="I624" s="2" t="s">
        <v>612</v>
      </c>
      <c r="J624" s="42">
        <f>VLOOKUP(Table1[[#This Row],[Status]],Auxiliar!$B$16:$C$24,2,0)</f>
        <v>1</v>
      </c>
      <c r="K624" s="2" t="s">
        <v>1172</v>
      </c>
      <c r="L624" s="28" t="s">
        <v>1178</v>
      </c>
      <c r="M624" s="20" t="s">
        <v>1171</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7">
        <f>+VLOOKUP(CONCATENATE(Table1[[#This Row],[Tabela]],Table1[[#This Row],[Campo]]),'2. Status Detalhe Campos FY24'!A:J,9,FALSE)</f>
        <v>0</v>
      </c>
    </row>
    <row r="625" spans="2:24" ht="17.899999999999999" customHeight="1">
      <c r="B625" s="2" t="s">
        <v>26</v>
      </c>
      <c r="C625" s="2" t="s">
        <v>310</v>
      </c>
      <c r="D625" s="2" t="s">
        <v>326</v>
      </c>
      <c r="E625" s="2" t="s">
        <v>38</v>
      </c>
      <c r="F625" s="2" t="s">
        <v>325</v>
      </c>
      <c r="G625" s="2" t="s">
        <v>248</v>
      </c>
      <c r="H625" s="56" t="str">
        <f>Table1[[#This Row],[Tabela]]&amp;Table1[[#This Row],[Campo]]</f>
        <v>modesg_out_empr_info_nfincca_capex_ttl_elgbl</v>
      </c>
      <c r="I625" s="2" t="s">
        <v>612</v>
      </c>
      <c r="J625" s="42">
        <f>VLOOKUP(Table1[[#This Row],[Status]],Auxiliar!$B$16:$C$24,2,0)</f>
        <v>1</v>
      </c>
      <c r="K625" s="2" t="s">
        <v>1173</v>
      </c>
      <c r="L625" s="28" t="s">
        <v>1178</v>
      </c>
      <c r="M625" s="20" t="s">
        <v>1171</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7">
        <f>+VLOOKUP(CONCATENATE(Table1[[#This Row],[Tabela]],Table1[[#This Row],[Campo]]),'2. Status Detalhe Campos FY24'!A:J,9,FALSE)</f>
        <v>0</v>
      </c>
    </row>
    <row r="626" spans="2:24" ht="17.899999999999999" customHeight="1">
      <c r="B626" s="2" t="s">
        <v>26</v>
      </c>
      <c r="C626" s="2" t="s">
        <v>310</v>
      </c>
      <c r="D626" s="2" t="s">
        <v>326</v>
      </c>
      <c r="E626" s="2" t="s">
        <v>38</v>
      </c>
      <c r="F626" s="2" t="s">
        <v>325</v>
      </c>
      <c r="G626" s="2" t="s">
        <v>248</v>
      </c>
      <c r="H626" s="56" t="str">
        <f>Table1[[#This Row],[Tabela]]&amp;Table1[[#This Row],[Campo]]</f>
        <v>modesg_out_empr_info_nfincca_capex_ttl_elgbl</v>
      </c>
      <c r="I626" s="2" t="s">
        <v>612</v>
      </c>
      <c r="J626" s="42">
        <f>VLOOKUP(Table1[[#This Row],[Status]],Auxiliar!$B$16:$C$24,2,0)</f>
        <v>1</v>
      </c>
      <c r="K626" s="2" t="s">
        <v>1175</v>
      </c>
      <c r="L626" s="28" t="s">
        <v>1178</v>
      </c>
      <c r="M626" s="20" t="s">
        <v>1171</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7">
        <f>+VLOOKUP(CONCATENATE(Table1[[#This Row],[Tabela]],Table1[[#This Row],[Campo]]),'2. Status Detalhe Campos FY24'!A:J,9,FALSE)</f>
        <v>0</v>
      </c>
    </row>
    <row r="627" spans="2:24" ht="17.899999999999999" customHeight="1">
      <c r="B627" s="2" t="s">
        <v>26</v>
      </c>
      <c r="C627" s="2" t="s">
        <v>310</v>
      </c>
      <c r="D627" s="2" t="s">
        <v>326</v>
      </c>
      <c r="E627" s="2" t="s">
        <v>38</v>
      </c>
      <c r="F627" s="2" t="s">
        <v>325</v>
      </c>
      <c r="G627" s="2" t="s">
        <v>246</v>
      </c>
      <c r="H627" s="56" t="str">
        <f>Table1[[#This Row],[Tabela]]&amp;Table1[[#This Row],[Campo]]</f>
        <v>modesg_out_empr_info_nfincca_trnvr_enblng_alignd</v>
      </c>
      <c r="I627" s="2" t="s">
        <v>612</v>
      </c>
      <c r="J627" s="42">
        <f>VLOOKUP(Table1[[#This Row],[Status]],Auxiliar!$B$16:$C$24,2,0)</f>
        <v>1</v>
      </c>
      <c r="K627" s="2" t="s">
        <v>1172</v>
      </c>
      <c r="L627" s="28" t="s">
        <v>1178</v>
      </c>
      <c r="M627" s="20" t="s">
        <v>1171</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7">
        <f>+VLOOKUP(CONCATENATE(Table1[[#This Row],[Tabela]],Table1[[#This Row],[Campo]]),'2. Status Detalhe Campos FY24'!A:J,9,FALSE)</f>
        <v>0</v>
      </c>
    </row>
    <row r="628" spans="2:24" ht="17.899999999999999" customHeight="1">
      <c r="B628" s="2" t="s">
        <v>26</v>
      </c>
      <c r="C628" s="2" t="s">
        <v>310</v>
      </c>
      <c r="D628" s="2" t="s">
        <v>326</v>
      </c>
      <c r="E628" s="2" t="s">
        <v>38</v>
      </c>
      <c r="F628" s="2" t="s">
        <v>325</v>
      </c>
      <c r="G628" s="2" t="s">
        <v>246</v>
      </c>
      <c r="H628" s="56" t="str">
        <f>Table1[[#This Row],[Tabela]]&amp;Table1[[#This Row],[Campo]]</f>
        <v>modesg_out_empr_info_nfincca_trnvr_enblng_alignd</v>
      </c>
      <c r="I628" s="2" t="s">
        <v>612</v>
      </c>
      <c r="J628" s="42">
        <f>VLOOKUP(Table1[[#This Row],[Status]],Auxiliar!$B$16:$C$24,2,0)</f>
        <v>1</v>
      </c>
      <c r="K628" s="2" t="s">
        <v>1173</v>
      </c>
      <c r="L628" s="28" t="s">
        <v>1178</v>
      </c>
      <c r="M628" s="20" t="s">
        <v>1171</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7">
        <f>+VLOOKUP(CONCATENATE(Table1[[#This Row],[Tabela]],Table1[[#This Row],[Campo]]),'2. Status Detalhe Campos FY24'!A:J,9,FALSE)</f>
        <v>0</v>
      </c>
    </row>
    <row r="629" spans="2:24" ht="17.899999999999999" customHeight="1">
      <c r="B629" s="2" t="s">
        <v>26</v>
      </c>
      <c r="C629" s="2" t="s">
        <v>310</v>
      </c>
      <c r="D629" s="2" t="s">
        <v>326</v>
      </c>
      <c r="E629" s="2" t="s">
        <v>38</v>
      </c>
      <c r="F629" s="2" t="s">
        <v>325</v>
      </c>
      <c r="G629" s="2" t="s">
        <v>246</v>
      </c>
      <c r="H629" s="56" t="str">
        <f>Table1[[#This Row],[Tabela]]&amp;Table1[[#This Row],[Campo]]</f>
        <v>modesg_out_empr_info_nfincca_trnvr_enblng_alignd</v>
      </c>
      <c r="I629" s="2" t="s">
        <v>612</v>
      </c>
      <c r="J629" s="42">
        <f>VLOOKUP(Table1[[#This Row],[Status]],Auxiliar!$B$16:$C$24,2,0)</f>
        <v>1</v>
      </c>
      <c r="K629" s="2" t="s">
        <v>1175</v>
      </c>
      <c r="L629" s="28" t="s">
        <v>1178</v>
      </c>
      <c r="M629" s="20" t="s">
        <v>1171</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7">
        <f>+VLOOKUP(CONCATENATE(Table1[[#This Row],[Tabela]],Table1[[#This Row],[Campo]]),'2. Status Detalhe Campos FY24'!A:J,9,FALSE)</f>
        <v>0</v>
      </c>
    </row>
    <row r="630" spans="2:24" ht="17.899999999999999" customHeight="1">
      <c r="B630" s="2" t="s">
        <v>26</v>
      </c>
      <c r="C630" s="2" t="s">
        <v>310</v>
      </c>
      <c r="D630" s="2" t="s">
        <v>326</v>
      </c>
      <c r="E630" s="2" t="s">
        <v>38</v>
      </c>
      <c r="F630" s="2" t="s">
        <v>325</v>
      </c>
      <c r="G630" s="2" t="s">
        <v>245</v>
      </c>
      <c r="H630" s="56" t="str">
        <f>Table1[[#This Row],[Tabela]]&amp;Table1[[#This Row],[Campo]]</f>
        <v>modesg_out_empr_info_nfincca_trnvr_ttl_elgbl</v>
      </c>
      <c r="I630" s="2" t="s">
        <v>612</v>
      </c>
      <c r="J630" s="42">
        <f>VLOOKUP(Table1[[#This Row],[Status]],Auxiliar!$B$16:$C$24,2,0)</f>
        <v>1</v>
      </c>
      <c r="K630" s="2" t="s">
        <v>1172</v>
      </c>
      <c r="L630" s="28" t="s">
        <v>1178</v>
      </c>
      <c r="M630" s="20" t="s">
        <v>1171</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7">
        <f>+VLOOKUP(CONCATENATE(Table1[[#This Row],[Tabela]],Table1[[#This Row],[Campo]]),'2. Status Detalhe Campos FY24'!A:J,9,FALSE)</f>
        <v>0</v>
      </c>
    </row>
    <row r="631" spans="2:24" ht="17.899999999999999" customHeight="1">
      <c r="B631" s="2" t="s">
        <v>26</v>
      </c>
      <c r="C631" s="2" t="s">
        <v>310</v>
      </c>
      <c r="D631" s="2" t="s">
        <v>326</v>
      </c>
      <c r="E631" s="2" t="s">
        <v>38</v>
      </c>
      <c r="F631" s="2" t="s">
        <v>325</v>
      </c>
      <c r="G631" s="2" t="s">
        <v>245</v>
      </c>
      <c r="H631" s="56" t="str">
        <f>Table1[[#This Row],[Tabela]]&amp;Table1[[#This Row],[Campo]]</f>
        <v>modesg_out_empr_info_nfincca_trnvr_ttl_elgbl</v>
      </c>
      <c r="I631" s="2" t="s">
        <v>612</v>
      </c>
      <c r="J631" s="42">
        <f>VLOOKUP(Table1[[#This Row],[Status]],Auxiliar!$B$16:$C$24,2,0)</f>
        <v>1</v>
      </c>
      <c r="K631" s="2" t="s">
        <v>1173</v>
      </c>
      <c r="L631" s="28" t="s">
        <v>1178</v>
      </c>
      <c r="M631" s="20" t="s">
        <v>1171</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7">
        <f>+VLOOKUP(CONCATENATE(Table1[[#This Row],[Tabela]],Table1[[#This Row],[Campo]]),'2. Status Detalhe Campos FY24'!A:J,9,FALSE)</f>
        <v>0</v>
      </c>
    </row>
    <row r="632" spans="2:24" ht="17.899999999999999" customHeight="1">
      <c r="B632" s="2" t="s">
        <v>26</v>
      </c>
      <c r="C632" s="2" t="s">
        <v>310</v>
      </c>
      <c r="D632" s="2" t="s">
        <v>326</v>
      </c>
      <c r="E632" s="2" t="s">
        <v>38</v>
      </c>
      <c r="F632" s="2" t="s">
        <v>325</v>
      </c>
      <c r="G632" s="2" t="s">
        <v>245</v>
      </c>
      <c r="H632" s="56" t="str">
        <f>Table1[[#This Row],[Tabela]]&amp;Table1[[#This Row],[Campo]]</f>
        <v>modesg_out_empr_info_nfincca_trnvr_ttl_elgbl</v>
      </c>
      <c r="I632" s="2" t="s">
        <v>612</v>
      </c>
      <c r="J632" s="42">
        <f>VLOOKUP(Table1[[#This Row],[Status]],Auxiliar!$B$16:$C$24,2,0)</f>
        <v>1</v>
      </c>
      <c r="K632" s="2" t="s">
        <v>1175</v>
      </c>
      <c r="L632" s="28" t="s">
        <v>1178</v>
      </c>
      <c r="M632" s="20" t="s">
        <v>1171</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7">
        <f>+VLOOKUP(CONCATENATE(Table1[[#This Row],[Tabela]],Table1[[#This Row],[Campo]]),'2. Status Detalhe Campos FY24'!A:J,9,FALSE)</f>
        <v>0</v>
      </c>
    </row>
    <row r="633" spans="2:24" ht="17.899999999999999" customHeight="1">
      <c r="B633" s="2" t="s">
        <v>26</v>
      </c>
      <c r="C633" s="2" t="s">
        <v>310</v>
      </c>
      <c r="D633" s="2" t="s">
        <v>326</v>
      </c>
      <c r="E633" s="2" t="s">
        <v>38</v>
      </c>
      <c r="F633" s="2" t="s">
        <v>325</v>
      </c>
      <c r="G633" s="2" t="s">
        <v>247</v>
      </c>
      <c r="H633" s="56" t="str">
        <f>Table1[[#This Row],[Tabela]]&amp;Table1[[#This Row],[Campo]]</f>
        <v>modesg_out_empr_info_nfincca_turnover_own_prfrmnce_algnd</v>
      </c>
      <c r="I633" s="2" t="s">
        <v>612</v>
      </c>
      <c r="J633" s="42">
        <f>VLOOKUP(Table1[[#This Row],[Status]],Auxiliar!$B$16:$C$24,2,0)</f>
        <v>1</v>
      </c>
      <c r="K633" s="2" t="s">
        <v>1172</v>
      </c>
      <c r="L633" s="28" t="s">
        <v>1178</v>
      </c>
      <c r="M633" s="20" t="s">
        <v>1171</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7">
        <f>+VLOOKUP(CONCATENATE(Table1[[#This Row],[Tabela]],Table1[[#This Row],[Campo]]),'2. Status Detalhe Campos FY24'!A:J,9,FALSE)</f>
        <v>0</v>
      </c>
    </row>
    <row r="634" spans="2:24" ht="17.899999999999999" customHeight="1">
      <c r="B634" s="2" t="s">
        <v>26</v>
      </c>
      <c r="C634" s="2" t="s">
        <v>310</v>
      </c>
      <c r="D634" s="2" t="s">
        <v>326</v>
      </c>
      <c r="E634" s="2" t="s">
        <v>38</v>
      </c>
      <c r="F634" s="2" t="s">
        <v>325</v>
      </c>
      <c r="G634" s="2" t="s">
        <v>247</v>
      </c>
      <c r="H634" s="56" t="str">
        <f>Table1[[#This Row],[Tabela]]&amp;Table1[[#This Row],[Campo]]</f>
        <v>modesg_out_empr_info_nfincca_turnover_own_prfrmnce_algnd</v>
      </c>
      <c r="I634" s="2" t="s">
        <v>612</v>
      </c>
      <c r="J634" s="42">
        <f>VLOOKUP(Table1[[#This Row],[Status]],Auxiliar!$B$16:$C$24,2,0)</f>
        <v>1</v>
      </c>
      <c r="K634" s="2" t="s">
        <v>1173</v>
      </c>
      <c r="L634" s="28" t="s">
        <v>1178</v>
      </c>
      <c r="M634" s="20" t="s">
        <v>1171</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7">
        <f>+VLOOKUP(CONCATENATE(Table1[[#This Row],[Tabela]],Table1[[#This Row],[Campo]]),'2. Status Detalhe Campos FY24'!A:J,9,FALSE)</f>
        <v>0</v>
      </c>
    </row>
    <row r="635" spans="2:24" ht="17.899999999999999" customHeight="1">
      <c r="B635" s="2" t="s">
        <v>26</v>
      </c>
      <c r="C635" s="2" t="s">
        <v>310</v>
      </c>
      <c r="D635" s="2" t="s">
        <v>326</v>
      </c>
      <c r="E635" s="2" t="s">
        <v>38</v>
      </c>
      <c r="F635" s="2" t="s">
        <v>325</v>
      </c>
      <c r="G635" s="2" t="s">
        <v>247</v>
      </c>
      <c r="H635" s="56" t="str">
        <f>Table1[[#This Row],[Tabela]]&amp;Table1[[#This Row],[Campo]]</f>
        <v>modesg_out_empr_info_nfincca_turnover_own_prfrmnce_algnd</v>
      </c>
      <c r="I635" s="2" t="s">
        <v>612</v>
      </c>
      <c r="J635" s="42">
        <f>VLOOKUP(Table1[[#This Row],[Status]],Auxiliar!$B$16:$C$24,2,0)</f>
        <v>1</v>
      </c>
      <c r="K635" s="2" t="s">
        <v>1175</v>
      </c>
      <c r="L635" s="28" t="s">
        <v>1178</v>
      </c>
      <c r="M635" s="20" t="s">
        <v>1171</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7">
        <f>+VLOOKUP(CONCATENATE(Table1[[#This Row],[Tabela]],Table1[[#This Row],[Campo]]),'2. Status Detalhe Campos FY24'!A:J,9,FALSE)</f>
        <v>0</v>
      </c>
    </row>
    <row r="636" spans="2:24" ht="17.899999999999999" customHeight="1">
      <c r="B636" s="2" t="s">
        <v>26</v>
      </c>
      <c r="C636" s="2" t="s">
        <v>310</v>
      </c>
      <c r="D636" s="2" t="s">
        <v>326</v>
      </c>
      <c r="E636" s="2" t="s">
        <v>38</v>
      </c>
      <c r="F636" s="2" t="s">
        <v>325</v>
      </c>
      <c r="G636" s="2" t="s">
        <v>256</v>
      </c>
      <c r="H636" s="56" t="str">
        <f>Table1[[#This Row],[Tabela]]&amp;Table1[[#This Row],[Campo]]</f>
        <v>modesg_out_empr_info_nfinccm_capex_enblng_algnd</v>
      </c>
      <c r="I636" s="2" t="s">
        <v>612</v>
      </c>
      <c r="J636" s="42">
        <f>VLOOKUP(Table1[[#This Row],[Status]],Auxiliar!$B$16:$C$24,2,0)</f>
        <v>1</v>
      </c>
      <c r="K636" s="2" t="s">
        <v>1172</v>
      </c>
      <c r="L636" s="28" t="s">
        <v>1178</v>
      </c>
      <c r="M636" s="20" t="s">
        <v>1171</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7">
        <f>+VLOOKUP(CONCATENATE(Table1[[#This Row],[Tabela]],Table1[[#This Row],[Campo]]),'2. Status Detalhe Campos FY24'!A:J,9,FALSE)</f>
        <v>0</v>
      </c>
    </row>
    <row r="637" spans="2:24" ht="17.899999999999999" customHeight="1">
      <c r="B637" s="2" t="s">
        <v>26</v>
      </c>
      <c r="C637" s="2" t="s">
        <v>310</v>
      </c>
      <c r="D637" s="2" t="s">
        <v>326</v>
      </c>
      <c r="E637" s="2" t="s">
        <v>38</v>
      </c>
      <c r="F637" s="2" t="s">
        <v>325</v>
      </c>
      <c r="G637" s="2" t="s">
        <v>256</v>
      </c>
      <c r="H637" s="56" t="str">
        <f>Table1[[#This Row],[Tabela]]&amp;Table1[[#This Row],[Campo]]</f>
        <v>modesg_out_empr_info_nfinccm_capex_enblng_algnd</v>
      </c>
      <c r="I637" s="2" t="s">
        <v>612</v>
      </c>
      <c r="J637" s="42">
        <f>VLOOKUP(Table1[[#This Row],[Status]],Auxiliar!$B$16:$C$24,2,0)</f>
        <v>1</v>
      </c>
      <c r="K637" s="2" t="s">
        <v>1173</v>
      </c>
      <c r="L637" s="28" t="s">
        <v>1178</v>
      </c>
      <c r="M637" s="20" t="s">
        <v>1171</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7">
        <f>+VLOOKUP(CONCATENATE(Table1[[#This Row],[Tabela]],Table1[[#This Row],[Campo]]),'2. Status Detalhe Campos FY24'!A:J,9,FALSE)</f>
        <v>0</v>
      </c>
    </row>
    <row r="638" spans="2:24" ht="17.899999999999999" customHeight="1">
      <c r="B638" s="2" t="s">
        <v>26</v>
      </c>
      <c r="C638" s="2" t="s">
        <v>310</v>
      </c>
      <c r="D638" s="2" t="s">
        <v>326</v>
      </c>
      <c r="E638" s="2" t="s">
        <v>38</v>
      </c>
      <c r="F638" s="2" t="s">
        <v>325</v>
      </c>
      <c r="G638" s="2" t="s">
        <v>256</v>
      </c>
      <c r="H638" s="56" t="str">
        <f>Table1[[#This Row],[Tabela]]&amp;Table1[[#This Row],[Campo]]</f>
        <v>modesg_out_empr_info_nfinccm_capex_enblng_algnd</v>
      </c>
      <c r="I638" s="2" t="s">
        <v>612</v>
      </c>
      <c r="J638" s="42">
        <f>VLOOKUP(Table1[[#This Row],[Status]],Auxiliar!$B$16:$C$24,2,0)</f>
        <v>1</v>
      </c>
      <c r="K638" s="2" t="s">
        <v>1175</v>
      </c>
      <c r="L638" s="28" t="s">
        <v>1178</v>
      </c>
      <c r="M638" s="20" t="s">
        <v>1171</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7">
        <f>+VLOOKUP(CONCATENATE(Table1[[#This Row],[Tabela]],Table1[[#This Row],[Campo]]),'2. Status Detalhe Campos FY24'!A:J,9,FALSE)</f>
        <v>0</v>
      </c>
    </row>
    <row r="639" spans="2:24" ht="17.899999999999999" customHeight="1">
      <c r="B639" s="2" t="s">
        <v>26</v>
      </c>
      <c r="C639" s="2" t="s">
        <v>310</v>
      </c>
      <c r="D639" s="2" t="s">
        <v>326</v>
      </c>
      <c r="E639" s="2" t="s">
        <v>38</v>
      </c>
      <c r="F639" s="2" t="s">
        <v>325</v>
      </c>
      <c r="G639" s="2" t="s">
        <v>258</v>
      </c>
      <c r="H639" s="56" t="str">
        <f>Table1[[#This Row],[Tabela]]&amp;Table1[[#This Row],[Campo]]</f>
        <v>modesg_out_empr_info_nfinccm_capex_own_prfrmnce_algnd</v>
      </c>
      <c r="I639" s="2" t="s">
        <v>612</v>
      </c>
      <c r="J639" s="42">
        <f>VLOOKUP(Table1[[#This Row],[Status]],Auxiliar!$B$16:$C$24,2,0)</f>
        <v>1</v>
      </c>
      <c r="K639" s="2" t="s">
        <v>1172</v>
      </c>
      <c r="L639" s="28" t="s">
        <v>1178</v>
      </c>
      <c r="M639" s="20" t="s">
        <v>1171</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7">
        <f>+VLOOKUP(CONCATENATE(Table1[[#This Row],[Tabela]],Table1[[#This Row],[Campo]]),'2. Status Detalhe Campos FY24'!A:J,9,FALSE)</f>
        <v>0</v>
      </c>
    </row>
    <row r="640" spans="2:24" ht="17.899999999999999" customHeight="1">
      <c r="B640" s="2" t="s">
        <v>26</v>
      </c>
      <c r="C640" s="2" t="s">
        <v>310</v>
      </c>
      <c r="D640" s="2" t="s">
        <v>326</v>
      </c>
      <c r="E640" s="2" t="s">
        <v>38</v>
      </c>
      <c r="F640" s="2" t="s">
        <v>325</v>
      </c>
      <c r="G640" s="2" t="s">
        <v>258</v>
      </c>
      <c r="H640" s="56" t="str">
        <f>Table1[[#This Row],[Tabela]]&amp;Table1[[#This Row],[Campo]]</f>
        <v>modesg_out_empr_info_nfinccm_capex_own_prfrmnce_algnd</v>
      </c>
      <c r="I640" s="2" t="s">
        <v>612</v>
      </c>
      <c r="J640" s="42">
        <f>VLOOKUP(Table1[[#This Row],[Status]],Auxiliar!$B$16:$C$24,2,0)</f>
        <v>1</v>
      </c>
      <c r="K640" s="2" t="s">
        <v>1173</v>
      </c>
      <c r="L640" s="28" t="s">
        <v>1178</v>
      </c>
      <c r="M640" s="20" t="s">
        <v>1171</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7">
        <f>+VLOOKUP(CONCATENATE(Table1[[#This Row],[Tabela]],Table1[[#This Row],[Campo]]),'2. Status Detalhe Campos FY24'!A:J,9,FALSE)</f>
        <v>0</v>
      </c>
    </row>
    <row r="641" spans="2:24" ht="17.899999999999999" customHeight="1">
      <c r="B641" s="2" t="s">
        <v>26</v>
      </c>
      <c r="C641" s="2" t="s">
        <v>310</v>
      </c>
      <c r="D641" s="2" t="s">
        <v>326</v>
      </c>
      <c r="E641" s="2" t="s">
        <v>38</v>
      </c>
      <c r="F641" s="2" t="s">
        <v>325</v>
      </c>
      <c r="G641" s="2" t="s">
        <v>258</v>
      </c>
      <c r="H641" s="56" t="str">
        <f>Table1[[#This Row],[Tabela]]&amp;Table1[[#This Row],[Campo]]</f>
        <v>modesg_out_empr_info_nfinccm_capex_own_prfrmnce_algnd</v>
      </c>
      <c r="I641" s="2" t="s">
        <v>612</v>
      </c>
      <c r="J641" s="42">
        <f>VLOOKUP(Table1[[#This Row],[Status]],Auxiliar!$B$16:$C$24,2,0)</f>
        <v>1</v>
      </c>
      <c r="K641" s="2" t="s">
        <v>1175</v>
      </c>
      <c r="L641" s="28" t="s">
        <v>1178</v>
      </c>
      <c r="M641" s="20" t="s">
        <v>1171</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7">
        <f>+VLOOKUP(CONCATENATE(Table1[[#This Row],[Tabela]],Table1[[#This Row],[Campo]]),'2. Status Detalhe Campos FY24'!A:J,9,FALSE)</f>
        <v>0</v>
      </c>
    </row>
    <row r="642" spans="2:24" ht="17.899999999999999" customHeight="1">
      <c r="B642" s="2" t="s">
        <v>26</v>
      </c>
      <c r="C642" s="2" t="s">
        <v>310</v>
      </c>
      <c r="D642" s="2" t="s">
        <v>326</v>
      </c>
      <c r="E642" s="2" t="s">
        <v>38</v>
      </c>
      <c r="F642" s="2" t="s">
        <v>325</v>
      </c>
      <c r="G642" s="2" t="s">
        <v>257</v>
      </c>
      <c r="H642" s="56" t="str">
        <f>Table1[[#This Row],[Tabela]]&amp;Table1[[#This Row],[Campo]]</f>
        <v>modesg_out_empr_info_nfinccm_capex_trnstn_algnd</v>
      </c>
      <c r="I642" s="2" t="s">
        <v>612</v>
      </c>
      <c r="J642" s="42">
        <f>VLOOKUP(Table1[[#This Row],[Status]],Auxiliar!$B$16:$C$24,2,0)</f>
        <v>1</v>
      </c>
      <c r="K642" s="2" t="s">
        <v>1172</v>
      </c>
      <c r="L642" s="28" t="s">
        <v>1178</v>
      </c>
      <c r="M642" s="20" t="s">
        <v>1171</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7">
        <f>+VLOOKUP(CONCATENATE(Table1[[#This Row],[Tabela]],Table1[[#This Row],[Campo]]),'2. Status Detalhe Campos FY24'!A:J,9,FALSE)</f>
        <v>0</v>
      </c>
    </row>
    <row r="643" spans="2:24" ht="17.899999999999999" customHeight="1">
      <c r="B643" s="2" t="s">
        <v>26</v>
      </c>
      <c r="C643" s="2" t="s">
        <v>310</v>
      </c>
      <c r="D643" s="2" t="s">
        <v>326</v>
      </c>
      <c r="E643" s="2" t="s">
        <v>38</v>
      </c>
      <c r="F643" s="2" t="s">
        <v>325</v>
      </c>
      <c r="G643" s="2" t="s">
        <v>257</v>
      </c>
      <c r="H643" s="56" t="str">
        <f>Table1[[#This Row],[Tabela]]&amp;Table1[[#This Row],[Campo]]</f>
        <v>modesg_out_empr_info_nfinccm_capex_trnstn_algnd</v>
      </c>
      <c r="I643" s="2" t="s">
        <v>612</v>
      </c>
      <c r="J643" s="42">
        <f>VLOOKUP(Table1[[#This Row],[Status]],Auxiliar!$B$16:$C$24,2,0)</f>
        <v>1</v>
      </c>
      <c r="K643" s="2" t="s">
        <v>1173</v>
      </c>
      <c r="L643" s="28" t="s">
        <v>1178</v>
      </c>
      <c r="M643" s="20" t="s">
        <v>1171</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7">
        <f>+VLOOKUP(CONCATENATE(Table1[[#This Row],[Tabela]],Table1[[#This Row],[Campo]]),'2. Status Detalhe Campos FY24'!A:J,9,FALSE)</f>
        <v>0</v>
      </c>
    </row>
    <row r="644" spans="2:24" ht="17.899999999999999" customHeight="1">
      <c r="B644" s="2" t="s">
        <v>26</v>
      </c>
      <c r="C644" s="2" t="s">
        <v>310</v>
      </c>
      <c r="D644" s="2" t="s">
        <v>326</v>
      </c>
      <c r="E644" s="2" t="s">
        <v>38</v>
      </c>
      <c r="F644" s="2" t="s">
        <v>325</v>
      </c>
      <c r="G644" s="2" t="s">
        <v>257</v>
      </c>
      <c r="H644" s="56" t="str">
        <f>Table1[[#This Row],[Tabela]]&amp;Table1[[#This Row],[Campo]]</f>
        <v>modesg_out_empr_info_nfinccm_capex_trnstn_algnd</v>
      </c>
      <c r="I644" s="2" t="s">
        <v>612</v>
      </c>
      <c r="J644" s="42">
        <f>VLOOKUP(Table1[[#This Row],[Status]],Auxiliar!$B$16:$C$24,2,0)</f>
        <v>1</v>
      </c>
      <c r="K644" s="2" t="s">
        <v>1175</v>
      </c>
      <c r="L644" s="28" t="s">
        <v>1178</v>
      </c>
      <c r="M644" s="20" t="s">
        <v>1171</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7">
        <f>+VLOOKUP(CONCATENATE(Table1[[#This Row],[Tabela]],Table1[[#This Row],[Campo]]),'2. Status Detalhe Campos FY24'!A:J,9,FALSE)</f>
        <v>0</v>
      </c>
    </row>
    <row r="645" spans="2:24" ht="17.899999999999999" customHeight="1">
      <c r="B645" s="2" t="s">
        <v>26</v>
      </c>
      <c r="C645" s="2" t="s">
        <v>310</v>
      </c>
      <c r="D645" s="2" t="s">
        <v>326</v>
      </c>
      <c r="E645" s="2" t="s">
        <v>38</v>
      </c>
      <c r="F645" s="2" t="s">
        <v>325</v>
      </c>
      <c r="G645" s="2" t="s">
        <v>255</v>
      </c>
      <c r="H645" s="56" t="str">
        <f>Table1[[#This Row],[Tabela]]&amp;Table1[[#This Row],[Campo]]</f>
        <v>modesg_out_empr_info_nfinccm_capex_ttl_elgbl</v>
      </c>
      <c r="I645" s="2" t="s">
        <v>612</v>
      </c>
      <c r="J645" s="42">
        <f>VLOOKUP(Table1[[#This Row],[Status]],Auxiliar!$B$16:$C$24,2,0)</f>
        <v>1</v>
      </c>
      <c r="K645" s="2" t="s">
        <v>1172</v>
      </c>
      <c r="L645" s="28" t="s">
        <v>1178</v>
      </c>
      <c r="M645" s="20" t="s">
        <v>1171</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7">
        <f>+VLOOKUP(CONCATENATE(Table1[[#This Row],[Tabela]],Table1[[#This Row],[Campo]]),'2. Status Detalhe Campos FY24'!A:J,9,FALSE)</f>
        <v>0</v>
      </c>
    </row>
    <row r="646" spans="2:24" ht="17.899999999999999" customHeight="1">
      <c r="B646" s="2" t="s">
        <v>26</v>
      </c>
      <c r="C646" s="2" t="s">
        <v>310</v>
      </c>
      <c r="D646" s="2" t="s">
        <v>326</v>
      </c>
      <c r="E646" s="2" t="s">
        <v>38</v>
      </c>
      <c r="F646" s="2" t="s">
        <v>325</v>
      </c>
      <c r="G646" s="2" t="s">
        <v>255</v>
      </c>
      <c r="H646" s="56" t="str">
        <f>Table1[[#This Row],[Tabela]]&amp;Table1[[#This Row],[Campo]]</f>
        <v>modesg_out_empr_info_nfinccm_capex_ttl_elgbl</v>
      </c>
      <c r="I646" s="2" t="s">
        <v>612</v>
      </c>
      <c r="J646" s="42">
        <f>VLOOKUP(Table1[[#This Row],[Status]],Auxiliar!$B$16:$C$24,2,0)</f>
        <v>1</v>
      </c>
      <c r="K646" s="2" t="s">
        <v>1173</v>
      </c>
      <c r="L646" s="28" t="s">
        <v>1178</v>
      </c>
      <c r="M646" s="20" t="s">
        <v>1171</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7">
        <f>+VLOOKUP(CONCATENATE(Table1[[#This Row],[Tabela]],Table1[[#This Row],[Campo]]),'2. Status Detalhe Campos FY24'!A:J,9,FALSE)</f>
        <v>0</v>
      </c>
    </row>
    <row r="647" spans="2:24" ht="17.899999999999999" customHeight="1">
      <c r="B647" s="2" t="s">
        <v>26</v>
      </c>
      <c r="C647" s="2" t="s">
        <v>310</v>
      </c>
      <c r="D647" s="2" t="s">
        <v>326</v>
      </c>
      <c r="E647" s="2" t="s">
        <v>38</v>
      </c>
      <c r="F647" s="2" t="s">
        <v>325</v>
      </c>
      <c r="G647" s="2" t="s">
        <v>255</v>
      </c>
      <c r="H647" s="56" t="str">
        <f>Table1[[#This Row],[Tabela]]&amp;Table1[[#This Row],[Campo]]</f>
        <v>modesg_out_empr_info_nfinccm_capex_ttl_elgbl</v>
      </c>
      <c r="I647" s="2" t="s">
        <v>612</v>
      </c>
      <c r="J647" s="42">
        <f>VLOOKUP(Table1[[#This Row],[Status]],Auxiliar!$B$16:$C$24,2,0)</f>
        <v>1</v>
      </c>
      <c r="K647" s="2" t="s">
        <v>1175</v>
      </c>
      <c r="L647" s="28" t="s">
        <v>1178</v>
      </c>
      <c r="M647" s="20" t="s">
        <v>1171</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7">
        <f>+VLOOKUP(CONCATENATE(Table1[[#This Row],[Tabela]],Table1[[#This Row],[Campo]]),'2. Status Detalhe Campos FY24'!A:J,9,FALSE)</f>
        <v>0</v>
      </c>
    </row>
    <row r="648" spans="2:24" ht="17.899999999999999" customHeight="1">
      <c r="B648" s="2" t="s">
        <v>26</v>
      </c>
      <c r="C648" s="2" t="s">
        <v>310</v>
      </c>
      <c r="D648" s="2" t="s">
        <v>326</v>
      </c>
      <c r="E648" s="2" t="s">
        <v>38</v>
      </c>
      <c r="F648" s="2" t="s">
        <v>325</v>
      </c>
      <c r="G648" s="2" t="s">
        <v>252</v>
      </c>
      <c r="H648" s="56" t="str">
        <f>Table1[[#This Row],[Tabela]]&amp;Table1[[#This Row],[Campo]]</f>
        <v>modesg_out_empr_info_nfinccm_trnvr_enblng_algnd</v>
      </c>
      <c r="I648" s="2" t="s">
        <v>612</v>
      </c>
      <c r="J648" s="42">
        <f>VLOOKUP(Table1[[#This Row],[Status]],Auxiliar!$B$16:$C$24,2,0)</f>
        <v>1</v>
      </c>
      <c r="K648" s="2" t="s">
        <v>1172</v>
      </c>
      <c r="L648" s="28" t="s">
        <v>1178</v>
      </c>
      <c r="M648" s="20" t="s">
        <v>1171</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7">
        <f>+VLOOKUP(CONCATENATE(Table1[[#This Row],[Tabela]],Table1[[#This Row],[Campo]]),'2. Status Detalhe Campos FY24'!A:J,9,FALSE)</f>
        <v>0</v>
      </c>
    </row>
    <row r="649" spans="2:24" ht="17.899999999999999" customHeight="1">
      <c r="B649" s="2" t="s">
        <v>26</v>
      </c>
      <c r="C649" s="2" t="s">
        <v>310</v>
      </c>
      <c r="D649" s="2" t="s">
        <v>326</v>
      </c>
      <c r="E649" s="2" t="s">
        <v>38</v>
      </c>
      <c r="F649" s="2" t="s">
        <v>325</v>
      </c>
      <c r="G649" s="2" t="s">
        <v>252</v>
      </c>
      <c r="H649" s="56" t="str">
        <f>Table1[[#This Row],[Tabela]]&amp;Table1[[#This Row],[Campo]]</f>
        <v>modesg_out_empr_info_nfinccm_trnvr_enblng_algnd</v>
      </c>
      <c r="I649" s="2" t="s">
        <v>612</v>
      </c>
      <c r="J649" s="42">
        <f>VLOOKUP(Table1[[#This Row],[Status]],Auxiliar!$B$16:$C$24,2,0)</f>
        <v>1</v>
      </c>
      <c r="K649" s="2" t="s">
        <v>1173</v>
      </c>
      <c r="L649" s="28" t="s">
        <v>1178</v>
      </c>
      <c r="M649" s="20" t="s">
        <v>1171</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7">
        <f>+VLOOKUP(CONCATENATE(Table1[[#This Row],[Tabela]],Table1[[#This Row],[Campo]]),'2. Status Detalhe Campos FY24'!A:J,9,FALSE)</f>
        <v>0</v>
      </c>
    </row>
    <row r="650" spans="2:24" ht="17.899999999999999" customHeight="1">
      <c r="B650" s="2" t="s">
        <v>26</v>
      </c>
      <c r="C650" s="2" t="s">
        <v>310</v>
      </c>
      <c r="D650" s="2" t="s">
        <v>326</v>
      </c>
      <c r="E650" s="2" t="s">
        <v>38</v>
      </c>
      <c r="F650" s="2" t="s">
        <v>325</v>
      </c>
      <c r="G650" s="2" t="s">
        <v>252</v>
      </c>
      <c r="H650" s="56" t="str">
        <f>Table1[[#This Row],[Tabela]]&amp;Table1[[#This Row],[Campo]]</f>
        <v>modesg_out_empr_info_nfinccm_trnvr_enblng_algnd</v>
      </c>
      <c r="I650" s="2" t="s">
        <v>612</v>
      </c>
      <c r="J650" s="42">
        <f>VLOOKUP(Table1[[#This Row],[Status]],Auxiliar!$B$16:$C$24,2,0)</f>
        <v>1</v>
      </c>
      <c r="K650" s="2" t="s">
        <v>1175</v>
      </c>
      <c r="L650" s="28" t="s">
        <v>1178</v>
      </c>
      <c r="M650" s="20" t="s">
        <v>1171</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7">
        <f>+VLOOKUP(CONCATENATE(Table1[[#This Row],[Tabela]],Table1[[#This Row],[Campo]]),'2. Status Detalhe Campos FY24'!A:J,9,FALSE)</f>
        <v>0</v>
      </c>
    </row>
    <row r="651" spans="2:24" ht="17.899999999999999" customHeight="1">
      <c r="B651" s="2" t="s">
        <v>26</v>
      </c>
      <c r="C651" s="2" t="s">
        <v>310</v>
      </c>
      <c r="D651" s="2" t="s">
        <v>326</v>
      </c>
      <c r="E651" s="2" t="s">
        <v>38</v>
      </c>
      <c r="F651" s="2" t="s">
        <v>325</v>
      </c>
      <c r="G651" s="2" t="s">
        <v>254</v>
      </c>
      <c r="H651" s="56" t="str">
        <f>Table1[[#This Row],[Tabela]]&amp;Table1[[#This Row],[Campo]]</f>
        <v>modesg_out_empr_info_nfinccm_trnvr_own_prfrmnce_algnd</v>
      </c>
      <c r="I651" s="2" t="s">
        <v>612</v>
      </c>
      <c r="J651" s="42">
        <f>VLOOKUP(Table1[[#This Row],[Status]],Auxiliar!$B$16:$C$24,2,0)</f>
        <v>1</v>
      </c>
      <c r="K651" s="2" t="s">
        <v>1172</v>
      </c>
      <c r="L651" s="28" t="s">
        <v>1178</v>
      </c>
      <c r="M651" s="20" t="s">
        <v>1171</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7">
        <f>+VLOOKUP(CONCATENATE(Table1[[#This Row],[Tabela]],Table1[[#This Row],[Campo]]),'2. Status Detalhe Campos FY24'!A:J,9,FALSE)</f>
        <v>0</v>
      </c>
    </row>
    <row r="652" spans="2:24" ht="17.899999999999999" customHeight="1">
      <c r="B652" s="2" t="s">
        <v>26</v>
      </c>
      <c r="C652" s="2" t="s">
        <v>310</v>
      </c>
      <c r="D652" s="2" t="s">
        <v>326</v>
      </c>
      <c r="E652" s="2" t="s">
        <v>38</v>
      </c>
      <c r="F652" s="2" t="s">
        <v>325</v>
      </c>
      <c r="G652" s="2" t="s">
        <v>254</v>
      </c>
      <c r="H652" s="56" t="str">
        <f>Table1[[#This Row],[Tabela]]&amp;Table1[[#This Row],[Campo]]</f>
        <v>modesg_out_empr_info_nfinccm_trnvr_own_prfrmnce_algnd</v>
      </c>
      <c r="I652" s="2" t="s">
        <v>612</v>
      </c>
      <c r="J652" s="42">
        <f>VLOOKUP(Table1[[#This Row],[Status]],Auxiliar!$B$16:$C$24,2,0)</f>
        <v>1</v>
      </c>
      <c r="K652" s="2" t="s">
        <v>1173</v>
      </c>
      <c r="L652" s="28" t="s">
        <v>1178</v>
      </c>
      <c r="M652" s="20" t="s">
        <v>1171</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7">
        <f>+VLOOKUP(CONCATENATE(Table1[[#This Row],[Tabela]],Table1[[#This Row],[Campo]]),'2. Status Detalhe Campos FY24'!A:J,9,FALSE)</f>
        <v>0</v>
      </c>
    </row>
    <row r="653" spans="2:24" ht="17.899999999999999" customHeight="1">
      <c r="B653" s="2" t="s">
        <v>26</v>
      </c>
      <c r="C653" s="2" t="s">
        <v>310</v>
      </c>
      <c r="D653" s="2" t="s">
        <v>326</v>
      </c>
      <c r="E653" s="2" t="s">
        <v>38</v>
      </c>
      <c r="F653" s="2" t="s">
        <v>325</v>
      </c>
      <c r="G653" s="2" t="s">
        <v>254</v>
      </c>
      <c r="H653" s="56" t="str">
        <f>Table1[[#This Row],[Tabela]]&amp;Table1[[#This Row],[Campo]]</f>
        <v>modesg_out_empr_info_nfinccm_trnvr_own_prfrmnce_algnd</v>
      </c>
      <c r="I653" s="2" t="s">
        <v>612</v>
      </c>
      <c r="J653" s="42">
        <f>VLOOKUP(Table1[[#This Row],[Status]],Auxiliar!$B$16:$C$24,2,0)</f>
        <v>1</v>
      </c>
      <c r="K653" s="2" t="s">
        <v>1175</v>
      </c>
      <c r="L653" s="28" t="s">
        <v>1178</v>
      </c>
      <c r="M653" s="20" t="s">
        <v>1171</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7">
        <f>+VLOOKUP(CONCATENATE(Table1[[#This Row],[Tabela]],Table1[[#This Row],[Campo]]),'2. Status Detalhe Campos FY24'!A:J,9,FALSE)</f>
        <v>0</v>
      </c>
    </row>
    <row r="654" spans="2:24" ht="17.899999999999999" customHeight="1">
      <c r="B654" s="2" t="s">
        <v>26</v>
      </c>
      <c r="C654" s="2" t="s">
        <v>310</v>
      </c>
      <c r="D654" s="2" t="s">
        <v>326</v>
      </c>
      <c r="E654" s="2" t="s">
        <v>38</v>
      </c>
      <c r="F654" s="2" t="s">
        <v>325</v>
      </c>
      <c r="G654" s="2" t="s">
        <v>253</v>
      </c>
      <c r="H654" s="56" t="str">
        <f>Table1[[#This Row],[Tabela]]&amp;Table1[[#This Row],[Campo]]</f>
        <v>modesg_out_empr_info_nfinccm_trnvr_trnstn_alignd</v>
      </c>
      <c r="I654" s="2" t="s">
        <v>612</v>
      </c>
      <c r="J654" s="42">
        <f>VLOOKUP(Table1[[#This Row],[Status]],Auxiliar!$B$16:$C$24,2,0)</f>
        <v>1</v>
      </c>
      <c r="K654" s="2" t="s">
        <v>1172</v>
      </c>
      <c r="L654" s="28" t="s">
        <v>1178</v>
      </c>
      <c r="M654" s="20" t="s">
        <v>1171</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7">
        <f>+VLOOKUP(CONCATENATE(Table1[[#This Row],[Tabela]],Table1[[#This Row],[Campo]]),'2. Status Detalhe Campos FY24'!A:J,9,FALSE)</f>
        <v>0</v>
      </c>
    </row>
    <row r="655" spans="2:24" ht="17.899999999999999" customHeight="1">
      <c r="B655" s="2" t="s">
        <v>26</v>
      </c>
      <c r="C655" s="2" t="s">
        <v>310</v>
      </c>
      <c r="D655" s="2" t="s">
        <v>326</v>
      </c>
      <c r="E655" s="2" t="s">
        <v>38</v>
      </c>
      <c r="F655" s="2" t="s">
        <v>325</v>
      </c>
      <c r="G655" s="2" t="s">
        <v>253</v>
      </c>
      <c r="H655" s="56" t="str">
        <f>Table1[[#This Row],[Tabela]]&amp;Table1[[#This Row],[Campo]]</f>
        <v>modesg_out_empr_info_nfinccm_trnvr_trnstn_alignd</v>
      </c>
      <c r="I655" s="2" t="s">
        <v>612</v>
      </c>
      <c r="J655" s="42">
        <f>VLOOKUP(Table1[[#This Row],[Status]],Auxiliar!$B$16:$C$24,2,0)</f>
        <v>1</v>
      </c>
      <c r="K655" s="2" t="s">
        <v>1173</v>
      </c>
      <c r="L655" s="28" t="s">
        <v>1178</v>
      </c>
      <c r="M655" s="20" t="s">
        <v>1171</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7">
        <f>+VLOOKUP(CONCATENATE(Table1[[#This Row],[Tabela]],Table1[[#This Row],[Campo]]),'2. Status Detalhe Campos FY24'!A:J,9,FALSE)</f>
        <v>0</v>
      </c>
    </row>
    <row r="656" spans="2:24" ht="17.899999999999999" customHeight="1">
      <c r="B656" s="2" t="s">
        <v>26</v>
      </c>
      <c r="C656" s="2" t="s">
        <v>310</v>
      </c>
      <c r="D656" s="2" t="s">
        <v>326</v>
      </c>
      <c r="E656" s="2" t="s">
        <v>38</v>
      </c>
      <c r="F656" s="2" t="s">
        <v>325</v>
      </c>
      <c r="G656" s="2" t="s">
        <v>253</v>
      </c>
      <c r="H656" s="56" t="str">
        <f>Table1[[#This Row],[Tabela]]&amp;Table1[[#This Row],[Campo]]</f>
        <v>modesg_out_empr_info_nfinccm_trnvr_trnstn_alignd</v>
      </c>
      <c r="I656" s="2" t="s">
        <v>612</v>
      </c>
      <c r="J656" s="42">
        <f>VLOOKUP(Table1[[#This Row],[Status]],Auxiliar!$B$16:$C$24,2,0)</f>
        <v>1</v>
      </c>
      <c r="K656" s="2" t="s">
        <v>1175</v>
      </c>
      <c r="L656" s="28" t="s">
        <v>1178</v>
      </c>
      <c r="M656" s="20" t="s">
        <v>1171</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7">
        <f>+VLOOKUP(CONCATENATE(Table1[[#This Row],[Tabela]],Table1[[#This Row],[Campo]]),'2. Status Detalhe Campos FY24'!A:J,9,FALSE)</f>
        <v>0</v>
      </c>
    </row>
    <row r="657" spans="2:24" ht="17.899999999999999" customHeight="1">
      <c r="B657" s="2" t="s">
        <v>26</v>
      </c>
      <c r="C657" s="2" t="s">
        <v>310</v>
      </c>
      <c r="D657" s="2" t="s">
        <v>326</v>
      </c>
      <c r="E657" s="2" t="s">
        <v>38</v>
      </c>
      <c r="F657" s="2" t="s">
        <v>325</v>
      </c>
      <c r="G657" s="2" t="s">
        <v>251</v>
      </c>
      <c r="H657" s="56" t="str">
        <f>Table1[[#This Row],[Tabela]]&amp;Table1[[#This Row],[Campo]]</f>
        <v>modesg_out_empr_info_nfinccm_trnvr_ttl_elgbl</v>
      </c>
      <c r="I657" s="2" t="s">
        <v>612</v>
      </c>
      <c r="J657" s="42">
        <f>VLOOKUP(Table1[[#This Row],[Status]],Auxiliar!$B$16:$C$24,2,0)</f>
        <v>1</v>
      </c>
      <c r="K657" s="2" t="s">
        <v>1172</v>
      </c>
      <c r="L657" s="28" t="s">
        <v>1178</v>
      </c>
      <c r="M657" s="20" t="s">
        <v>1171</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7">
        <f>+VLOOKUP(CONCATENATE(Table1[[#This Row],[Tabela]],Table1[[#This Row],[Campo]]),'2. Status Detalhe Campos FY24'!A:J,9,FALSE)</f>
        <v>0</v>
      </c>
    </row>
    <row r="658" spans="2:24" ht="17.899999999999999" customHeight="1">
      <c r="B658" s="2" t="s">
        <v>26</v>
      </c>
      <c r="C658" s="2" t="s">
        <v>310</v>
      </c>
      <c r="D658" s="2" t="s">
        <v>326</v>
      </c>
      <c r="E658" s="2" t="s">
        <v>38</v>
      </c>
      <c r="F658" s="2" t="s">
        <v>325</v>
      </c>
      <c r="G658" s="2" t="s">
        <v>251</v>
      </c>
      <c r="H658" s="56" t="str">
        <f>Table1[[#This Row],[Tabela]]&amp;Table1[[#This Row],[Campo]]</f>
        <v>modesg_out_empr_info_nfinccm_trnvr_ttl_elgbl</v>
      </c>
      <c r="I658" s="2" t="s">
        <v>612</v>
      </c>
      <c r="J658" s="42">
        <f>VLOOKUP(Table1[[#This Row],[Status]],Auxiliar!$B$16:$C$24,2,0)</f>
        <v>1</v>
      </c>
      <c r="K658" s="2" t="s">
        <v>1173</v>
      </c>
      <c r="L658" s="28" t="s">
        <v>1178</v>
      </c>
      <c r="M658" s="20" t="s">
        <v>1171</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7">
        <f>+VLOOKUP(CONCATENATE(Table1[[#This Row],[Tabela]],Table1[[#This Row],[Campo]]),'2. Status Detalhe Campos FY24'!A:J,9,FALSE)</f>
        <v>0</v>
      </c>
    </row>
    <row r="659" spans="2:24" ht="17.899999999999999" customHeight="1">
      <c r="B659" s="2" t="s">
        <v>26</v>
      </c>
      <c r="C659" s="2" t="s">
        <v>310</v>
      </c>
      <c r="D659" s="2" t="s">
        <v>326</v>
      </c>
      <c r="E659" s="2" t="s">
        <v>38</v>
      </c>
      <c r="F659" s="2" t="s">
        <v>325</v>
      </c>
      <c r="G659" s="2" t="s">
        <v>251</v>
      </c>
      <c r="H659" s="56" t="str">
        <f>Table1[[#This Row],[Tabela]]&amp;Table1[[#This Row],[Campo]]</f>
        <v>modesg_out_empr_info_nfinccm_trnvr_ttl_elgbl</v>
      </c>
      <c r="I659" s="2" t="s">
        <v>612</v>
      </c>
      <c r="J659" s="42">
        <f>VLOOKUP(Table1[[#This Row],[Status]],Auxiliar!$B$16:$C$24,2,0)</f>
        <v>1</v>
      </c>
      <c r="K659" s="2" t="s">
        <v>1175</v>
      </c>
      <c r="L659" s="28" t="s">
        <v>1178</v>
      </c>
      <c r="M659" s="20" t="s">
        <v>1171</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7">
        <f>+VLOOKUP(CONCATENATE(Table1[[#This Row],[Tabela]],Table1[[#This Row],[Campo]]),'2. Status Detalhe Campos FY24'!A:J,9,FALSE)</f>
        <v>0</v>
      </c>
    </row>
    <row r="660" spans="2:24" ht="17.899999999999999" customHeight="1">
      <c r="B660" s="2" t="s">
        <v>26</v>
      </c>
      <c r="C660" s="2" t="s">
        <v>310</v>
      </c>
      <c r="D660" s="2" t="s">
        <v>326</v>
      </c>
      <c r="E660" s="2" t="s">
        <v>38</v>
      </c>
      <c r="F660" s="2" t="s">
        <v>325</v>
      </c>
      <c r="G660" s="12" t="s">
        <v>259</v>
      </c>
      <c r="H660" s="56" t="str">
        <f>Table1[[#This Row],[Tabela]]&amp;Table1[[#This Row],[Campo]]</f>
        <v>modesg_out_empr_info_nfinppc_trnvr_ttl_elgbl</v>
      </c>
      <c r="I660" s="2" t="s">
        <v>612</v>
      </c>
      <c r="J660" s="44">
        <f>VLOOKUP(Table1[[#This Row],[Status]],Auxiliar!$B$16:$C$24,2,0)</f>
        <v>1</v>
      </c>
      <c r="K660" s="20"/>
      <c r="L660" s="246"/>
      <c r="M660" s="20"/>
      <c r="N660" s="47">
        <v>45695</v>
      </c>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167">
        <f>+VLOOKUP(CONCATENATE(Table1[[#This Row],[Tabela]],Table1[[#This Row],[Campo]]),'2. Status Detalhe Campos FY24'!A:J,9,FALSE)</f>
        <v>0</v>
      </c>
    </row>
    <row r="661" spans="2:24" ht="17.899999999999999" customHeight="1">
      <c r="B661" s="2" t="s">
        <v>26</v>
      </c>
      <c r="C661" s="2" t="s">
        <v>310</v>
      </c>
      <c r="D661" s="2" t="s">
        <v>326</v>
      </c>
      <c r="E661" s="2" t="s">
        <v>38</v>
      </c>
      <c r="F661" s="2" t="s">
        <v>325</v>
      </c>
      <c r="G661" s="12" t="s">
        <v>260</v>
      </c>
      <c r="H661" s="56" t="str">
        <f>Table1[[#This Row],[Tabela]]&amp;Table1[[#This Row],[Campo]]</f>
        <v>modesg_out_empr_info_nfinppc_turnover_own_prfrmnce_algnd</v>
      </c>
      <c r="I661" s="2" t="s">
        <v>612</v>
      </c>
      <c r="J661" s="44">
        <f>VLOOKUP(Table1[[#This Row],[Status]],Auxiliar!$B$16:$C$24,2,0)</f>
        <v>1</v>
      </c>
      <c r="K661" s="20"/>
      <c r="L661" s="246"/>
      <c r="M661" s="20"/>
      <c r="N661" s="47">
        <v>45695</v>
      </c>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167">
        <f>+VLOOKUP(CONCATENATE(Table1[[#This Row],[Tabela]],Table1[[#This Row],[Campo]]),'2. Status Detalhe Campos FY24'!A:J,9,FALSE)</f>
        <v>0</v>
      </c>
    </row>
    <row r="662" spans="2:24" ht="17.899999999999999" customHeight="1">
      <c r="B662" s="2" t="s">
        <v>26</v>
      </c>
      <c r="C662" s="2" t="s">
        <v>310</v>
      </c>
      <c r="D662" s="2" t="s">
        <v>326</v>
      </c>
      <c r="E662" s="2" t="s">
        <v>38</v>
      </c>
      <c r="F662" s="2" t="s">
        <v>325</v>
      </c>
      <c r="G662" s="12" t="s">
        <v>261</v>
      </c>
      <c r="H662" s="56" t="str">
        <f>Table1[[#This Row],[Tabela]]&amp;Table1[[#This Row],[Campo]]</f>
        <v>modesg_out_empr_info_nfinppc_capex_ttl_elgbl</v>
      </c>
      <c r="I662" s="2" t="s">
        <v>612</v>
      </c>
      <c r="J662" s="44">
        <f>VLOOKUP(Table1[[#This Row],[Status]],Auxiliar!$B$16:$C$24,2,0)</f>
        <v>1</v>
      </c>
      <c r="K662" s="20"/>
      <c r="L662" s="246"/>
      <c r="M662" s="20"/>
      <c r="N662" s="47">
        <v>45695</v>
      </c>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167">
        <f>+VLOOKUP(CONCATENATE(Table1[[#This Row],[Tabela]],Table1[[#This Row],[Campo]]),'2. Status Detalhe Campos FY24'!A:J,9,FALSE)</f>
        <v>0</v>
      </c>
    </row>
    <row r="663" spans="2:24" ht="17.899999999999999" customHeight="1">
      <c r="B663" s="2" t="s">
        <v>26</v>
      </c>
      <c r="C663" s="2" t="s">
        <v>310</v>
      </c>
      <c r="D663" s="2" t="s">
        <v>326</v>
      </c>
      <c r="E663" s="2" t="s">
        <v>38</v>
      </c>
      <c r="F663" s="2" t="s">
        <v>325</v>
      </c>
      <c r="G663" s="12" t="s">
        <v>262</v>
      </c>
      <c r="H663" s="56" t="str">
        <f>Table1[[#This Row],[Tabela]]&amp;Table1[[#This Row],[Campo]]</f>
        <v>modesg_out_empr_info_nfinppc_capex_own_prfrmnce_algnd</v>
      </c>
      <c r="I663" s="2" t="s">
        <v>612</v>
      </c>
      <c r="J663" s="44">
        <f>VLOOKUP(Table1[[#This Row],[Status]],Auxiliar!$B$16:$C$24,2,0)</f>
        <v>1</v>
      </c>
      <c r="K663" s="20"/>
      <c r="L663" s="246"/>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7">
        <f>+VLOOKUP(CONCATENATE(Table1[[#This Row],[Tabela]],Table1[[#This Row],[Campo]]),'2. Status Detalhe Campos FY24'!A:J,9,FALSE)</f>
        <v>0</v>
      </c>
    </row>
    <row r="664" spans="2:24" ht="17.899999999999999" customHeight="1">
      <c r="B664" s="2" t="s">
        <v>26</v>
      </c>
      <c r="C664" s="2" t="s">
        <v>310</v>
      </c>
      <c r="D664" s="2" t="s">
        <v>326</v>
      </c>
      <c r="E664" s="2" t="s">
        <v>38</v>
      </c>
      <c r="F664" s="2" t="s">
        <v>325</v>
      </c>
      <c r="G664" s="12" t="s">
        <v>263</v>
      </c>
      <c r="H664" s="56" t="str">
        <f>Table1[[#This Row],[Tabela]]&amp;Table1[[#This Row],[Campo]]</f>
        <v>modesg_out_empr_info_nfinbio_trnvr_ttl_elgbl</v>
      </c>
      <c r="I664" s="2" t="s">
        <v>612</v>
      </c>
      <c r="J664" s="44">
        <f>VLOOKUP(Table1[[#This Row],[Status]],Auxiliar!$B$16:$C$24,2,0)</f>
        <v>1</v>
      </c>
      <c r="K664" s="20"/>
      <c r="L664" s="246"/>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7">
        <f>+VLOOKUP(CONCATENATE(Table1[[#This Row],[Tabela]],Table1[[#This Row],[Campo]]),'2. Status Detalhe Campos FY24'!A:J,9,FALSE)</f>
        <v>0</v>
      </c>
    </row>
    <row r="665" spans="2:24" ht="17.899999999999999" customHeight="1">
      <c r="B665" s="2" t="s">
        <v>26</v>
      </c>
      <c r="C665" s="2" t="s">
        <v>310</v>
      </c>
      <c r="D665" s="2" t="s">
        <v>326</v>
      </c>
      <c r="E665" s="2" t="s">
        <v>38</v>
      </c>
      <c r="F665" s="2" t="s">
        <v>325</v>
      </c>
      <c r="G665" s="12" t="s">
        <v>264</v>
      </c>
      <c r="H665" s="56" t="str">
        <f>Table1[[#This Row],[Tabela]]&amp;Table1[[#This Row],[Campo]]</f>
        <v>modesg_out_empr_info_nfinbio_turnover_own_prfrmnce_algnd</v>
      </c>
      <c r="I665" s="2" t="s">
        <v>612</v>
      </c>
      <c r="J665" s="44">
        <f>VLOOKUP(Table1[[#This Row],[Status]],Auxiliar!$B$16:$C$24,2,0)</f>
        <v>1</v>
      </c>
      <c r="K665" s="20"/>
      <c r="L665" s="246"/>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7">
        <f>+VLOOKUP(CONCATENATE(Table1[[#This Row],[Tabela]],Table1[[#This Row],[Campo]]),'2. Status Detalhe Campos FY24'!A:J,9,FALSE)</f>
        <v>0</v>
      </c>
    </row>
    <row r="666" spans="2:24" ht="17.899999999999999" customHeight="1">
      <c r="B666" s="2" t="s">
        <v>26</v>
      </c>
      <c r="C666" s="2" t="s">
        <v>310</v>
      </c>
      <c r="D666" s="2" t="s">
        <v>326</v>
      </c>
      <c r="E666" s="2" t="s">
        <v>38</v>
      </c>
      <c r="F666" s="2" t="s">
        <v>325</v>
      </c>
      <c r="G666" s="12" t="s">
        <v>265</v>
      </c>
      <c r="H666" s="56" t="str">
        <f>Table1[[#This Row],[Tabela]]&amp;Table1[[#This Row],[Campo]]</f>
        <v>modesg_out_empr_info_nfinbio_capex_ttl_elgbl</v>
      </c>
      <c r="I666" s="2" t="s">
        <v>612</v>
      </c>
      <c r="J666" s="44">
        <f>VLOOKUP(Table1[[#This Row],[Status]],Auxiliar!$B$16:$C$24,2,0)</f>
        <v>1</v>
      </c>
      <c r="K666" s="20"/>
      <c r="L666" s="246"/>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7">
        <f>+VLOOKUP(CONCATENATE(Table1[[#This Row],[Tabela]],Table1[[#This Row],[Campo]]),'2. Status Detalhe Campos FY24'!A:J,9,FALSE)</f>
        <v>0</v>
      </c>
    </row>
    <row r="667" spans="2:24" ht="17.899999999999999" customHeight="1">
      <c r="B667" s="2" t="s">
        <v>26</v>
      </c>
      <c r="C667" s="2" t="s">
        <v>310</v>
      </c>
      <c r="D667" s="2" t="s">
        <v>326</v>
      </c>
      <c r="E667" s="2" t="s">
        <v>38</v>
      </c>
      <c r="F667" s="2" t="s">
        <v>325</v>
      </c>
      <c r="G667" s="12" t="s">
        <v>266</v>
      </c>
      <c r="H667" s="56" t="str">
        <f>Table1[[#This Row],[Tabela]]&amp;Table1[[#This Row],[Campo]]</f>
        <v>modesg_out_empr_info_nfinbio_capex_own_prfrmnce_algnd</v>
      </c>
      <c r="I667" s="2" t="s">
        <v>612</v>
      </c>
      <c r="J667" s="44">
        <f>VLOOKUP(Table1[[#This Row],[Status]],Auxiliar!$B$16:$C$24,2,0)</f>
        <v>1</v>
      </c>
      <c r="K667" s="20"/>
      <c r="L667" s="246"/>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7">
        <f>+VLOOKUP(CONCATENATE(Table1[[#This Row],[Tabela]],Table1[[#This Row],[Campo]]),'2. Status Detalhe Campos FY24'!A:J,9,FALSE)</f>
        <v>0</v>
      </c>
    </row>
    <row r="668" spans="2:24" ht="17.899999999999999" customHeight="1">
      <c r="B668" s="2" t="s">
        <v>26</v>
      </c>
      <c r="C668" s="2" t="s">
        <v>310</v>
      </c>
      <c r="D668" s="2" t="s">
        <v>326</v>
      </c>
      <c r="E668" s="2" t="s">
        <v>38</v>
      </c>
      <c r="F668" s="2" t="s">
        <v>325</v>
      </c>
      <c r="G668" s="12" t="s">
        <v>267</v>
      </c>
      <c r="H668" s="56" t="str">
        <f>Table1[[#This Row],[Tabela]]&amp;Table1[[#This Row],[Campo]]</f>
        <v>modesg_out_empr_info_nfinwtr_trnvr_ttl_elgbl</v>
      </c>
      <c r="I668" s="2" t="s">
        <v>612</v>
      </c>
      <c r="J668" s="44">
        <f>VLOOKUP(Table1[[#This Row],[Status]],Auxiliar!$B$16:$C$24,2,0)</f>
        <v>1</v>
      </c>
      <c r="K668" s="20"/>
      <c r="L668" s="246"/>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7">
        <f>+VLOOKUP(CONCATENATE(Table1[[#This Row],[Tabela]],Table1[[#This Row],[Campo]]),'2. Status Detalhe Campos FY24'!A:J,9,FALSE)</f>
        <v>0</v>
      </c>
    </row>
    <row r="669" spans="2:24" ht="17.899999999999999" customHeight="1">
      <c r="B669" s="2" t="s">
        <v>26</v>
      </c>
      <c r="C669" s="2" t="s">
        <v>310</v>
      </c>
      <c r="D669" s="2" t="s">
        <v>326</v>
      </c>
      <c r="E669" s="2" t="s">
        <v>38</v>
      </c>
      <c r="F669" s="2" t="s">
        <v>325</v>
      </c>
      <c r="G669" s="12" t="s">
        <v>268</v>
      </c>
      <c r="H669" s="56" t="str">
        <f>Table1[[#This Row],[Tabela]]&amp;Table1[[#This Row],[Campo]]</f>
        <v>modesg_out_empr_info_nfinwtr_trnvr_enblng_alignd</v>
      </c>
      <c r="I669" s="2" t="s">
        <v>612</v>
      </c>
      <c r="J669" s="44">
        <f>VLOOKUP(Table1[[#This Row],[Status]],Auxiliar!$B$16:$C$24,2,0)</f>
        <v>1</v>
      </c>
      <c r="K669" s="20"/>
      <c r="L669" s="246"/>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7">
        <f>+VLOOKUP(CONCATENATE(Table1[[#This Row],[Tabela]],Table1[[#This Row],[Campo]]),'2. Status Detalhe Campos FY24'!A:J,9,FALSE)</f>
        <v>0</v>
      </c>
    </row>
    <row r="670" spans="2:24" ht="17.899999999999999" customHeight="1">
      <c r="B670" s="2" t="s">
        <v>26</v>
      </c>
      <c r="C670" s="2" t="s">
        <v>310</v>
      </c>
      <c r="D670" s="2" t="s">
        <v>326</v>
      </c>
      <c r="E670" s="2" t="s">
        <v>38</v>
      </c>
      <c r="F670" s="2" t="s">
        <v>325</v>
      </c>
      <c r="G670" s="12" t="s">
        <v>269</v>
      </c>
      <c r="H670" s="56" t="str">
        <f>Table1[[#This Row],[Tabela]]&amp;Table1[[#This Row],[Campo]]</f>
        <v>modesg_out_empr_info_nfinwtr_turnover_own_prfrmnce_algnd</v>
      </c>
      <c r="I670" s="2" t="s">
        <v>612</v>
      </c>
      <c r="J670" s="44">
        <f>VLOOKUP(Table1[[#This Row],[Status]],Auxiliar!$B$16:$C$24,2,0)</f>
        <v>1</v>
      </c>
      <c r="K670" s="20"/>
      <c r="L670" s="246"/>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7">
        <f>+VLOOKUP(CONCATENATE(Table1[[#This Row],[Tabela]],Table1[[#This Row],[Campo]]),'2. Status Detalhe Campos FY24'!A:J,9,FALSE)</f>
        <v>0</v>
      </c>
    </row>
    <row r="671" spans="2:24" ht="17.899999999999999" customHeight="1">
      <c r="B671" s="2" t="s">
        <v>26</v>
      </c>
      <c r="C671" s="2" t="s">
        <v>310</v>
      </c>
      <c r="D671" s="2" t="s">
        <v>326</v>
      </c>
      <c r="E671" s="2" t="s">
        <v>38</v>
      </c>
      <c r="F671" s="2" t="s">
        <v>325</v>
      </c>
      <c r="G671" s="12" t="s">
        <v>270</v>
      </c>
      <c r="H671" s="56" t="str">
        <f>Table1[[#This Row],[Tabela]]&amp;Table1[[#This Row],[Campo]]</f>
        <v>modesg_out_empr_info_nfinwtr_capex_ttl_elgbl</v>
      </c>
      <c r="I671" s="2" t="s">
        <v>612</v>
      </c>
      <c r="J671" s="44">
        <f>VLOOKUP(Table1[[#This Row],[Status]],Auxiliar!$B$16:$C$24,2,0)</f>
        <v>1</v>
      </c>
      <c r="K671" s="20"/>
      <c r="L671" s="246"/>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7">
        <f>+VLOOKUP(CONCATENATE(Table1[[#This Row],[Tabela]],Table1[[#This Row],[Campo]]),'2. Status Detalhe Campos FY24'!A:J,9,FALSE)</f>
        <v>0</v>
      </c>
    </row>
    <row r="672" spans="2:24" ht="17.899999999999999" customHeight="1">
      <c r="B672" s="2" t="s">
        <v>26</v>
      </c>
      <c r="C672" s="2" t="s">
        <v>310</v>
      </c>
      <c r="D672" s="2" t="s">
        <v>326</v>
      </c>
      <c r="E672" s="2" t="s">
        <v>38</v>
      </c>
      <c r="F672" s="2" t="s">
        <v>325</v>
      </c>
      <c r="G672" s="12" t="s">
        <v>271</v>
      </c>
      <c r="H672" s="56" t="str">
        <f>Table1[[#This Row],[Tabela]]&amp;Table1[[#This Row],[Campo]]</f>
        <v>modesg_out_empr_info_nfinwtr_capex_enblng_algnd</v>
      </c>
      <c r="I672" s="2" t="s">
        <v>612</v>
      </c>
      <c r="J672" s="44">
        <f>VLOOKUP(Table1[[#This Row],[Status]],Auxiliar!$B$16:$C$24,2,0)</f>
        <v>1</v>
      </c>
      <c r="K672" s="20"/>
      <c r="L672" s="246"/>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7">
        <f>+VLOOKUP(CONCATENATE(Table1[[#This Row],[Tabela]],Table1[[#This Row],[Campo]]),'2. Status Detalhe Campos FY24'!A:J,9,FALSE)</f>
        <v>0</v>
      </c>
    </row>
    <row r="673" spans="2:24" ht="17.899999999999999" customHeight="1">
      <c r="B673" s="2" t="s">
        <v>26</v>
      </c>
      <c r="C673" s="2" t="s">
        <v>310</v>
      </c>
      <c r="D673" s="2" t="s">
        <v>326</v>
      </c>
      <c r="E673" s="2" t="s">
        <v>38</v>
      </c>
      <c r="F673" s="2" t="s">
        <v>325</v>
      </c>
      <c r="G673" s="12" t="s">
        <v>272</v>
      </c>
      <c r="H673" s="56" t="str">
        <f>Table1[[#This Row],[Tabela]]&amp;Table1[[#This Row],[Campo]]</f>
        <v>modesg_out_empr_info_nfinwtr_capex_own_prfrmnce_algnd</v>
      </c>
      <c r="I673" s="2" t="s">
        <v>612</v>
      </c>
      <c r="J673" s="44">
        <f>VLOOKUP(Table1[[#This Row],[Status]],Auxiliar!$B$16:$C$24,2,0)</f>
        <v>1</v>
      </c>
      <c r="K673" s="20"/>
      <c r="L673" s="246"/>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7">
        <f>+VLOOKUP(CONCATENATE(Table1[[#This Row],[Tabela]],Table1[[#This Row],[Campo]]),'2. Status Detalhe Campos FY24'!A:J,9,FALSE)</f>
        <v>0</v>
      </c>
    </row>
    <row r="674" spans="2:24" ht="17.899999999999999" customHeight="1">
      <c r="B674" s="2" t="s">
        <v>26</v>
      </c>
      <c r="C674" s="2" t="s">
        <v>310</v>
      </c>
      <c r="D674" s="2" t="s">
        <v>326</v>
      </c>
      <c r="E674" s="2" t="s">
        <v>38</v>
      </c>
      <c r="F674" s="2" t="s">
        <v>325</v>
      </c>
      <c r="G674" s="12" t="s">
        <v>273</v>
      </c>
      <c r="H674" s="56" t="str">
        <f>Table1[[#This Row],[Tabela]]&amp;Table1[[#This Row],[Campo]]</f>
        <v>modesg_out_empr_info_nfince_trnvr_ttl_elgbl</v>
      </c>
      <c r="I674" s="2" t="s">
        <v>612</v>
      </c>
      <c r="J674" s="44">
        <f>VLOOKUP(Table1[[#This Row],[Status]],Auxiliar!$B$16:$C$24,2,0)</f>
        <v>1</v>
      </c>
      <c r="K674" s="20"/>
      <c r="L674" s="246"/>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7">
        <f>+VLOOKUP(CONCATENATE(Table1[[#This Row],[Tabela]],Table1[[#This Row],[Campo]]),'2. Status Detalhe Campos FY24'!A:J,9,FALSE)</f>
        <v>0</v>
      </c>
    </row>
    <row r="675" spans="2:24" ht="17.899999999999999" customHeight="1">
      <c r="B675" s="2" t="s">
        <v>26</v>
      </c>
      <c r="C675" s="2" t="s">
        <v>310</v>
      </c>
      <c r="D675" s="2" t="s">
        <v>326</v>
      </c>
      <c r="E675" s="2" t="s">
        <v>38</v>
      </c>
      <c r="F675" s="2" t="s">
        <v>325</v>
      </c>
      <c r="G675" s="12" t="s">
        <v>274</v>
      </c>
      <c r="H675" s="56" t="str">
        <f>Table1[[#This Row],[Tabela]]&amp;Table1[[#This Row],[Campo]]</f>
        <v>modesg_out_empr_info_nfince_trnvr_enblng_alignd</v>
      </c>
      <c r="I675" s="2" t="s">
        <v>612</v>
      </c>
      <c r="J675" s="44">
        <f>VLOOKUP(Table1[[#This Row],[Status]],Auxiliar!$B$16:$C$24,2,0)</f>
        <v>1</v>
      </c>
      <c r="K675" s="20"/>
      <c r="L675" s="246"/>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7">
        <f>+VLOOKUP(CONCATENATE(Table1[[#This Row],[Tabela]],Table1[[#This Row],[Campo]]),'2. Status Detalhe Campos FY24'!A:J,9,FALSE)</f>
        <v>0</v>
      </c>
    </row>
    <row r="676" spans="2:24" ht="17.899999999999999" customHeight="1">
      <c r="B676" s="2" t="s">
        <v>26</v>
      </c>
      <c r="C676" s="2" t="s">
        <v>310</v>
      </c>
      <c r="D676" s="2" t="s">
        <v>326</v>
      </c>
      <c r="E676" s="2" t="s">
        <v>38</v>
      </c>
      <c r="F676" s="2" t="s">
        <v>325</v>
      </c>
      <c r="G676" s="12" t="s">
        <v>275</v>
      </c>
      <c r="H676" s="56" t="str">
        <f>Table1[[#This Row],[Tabela]]&amp;Table1[[#This Row],[Campo]]</f>
        <v>modesg_out_empr_info_nfince_turnover_own_prfrmnce_algnd</v>
      </c>
      <c r="I676" s="2" t="s">
        <v>612</v>
      </c>
      <c r="J676" s="44">
        <f>VLOOKUP(Table1[[#This Row],[Status]],Auxiliar!$B$16:$C$24,2,0)</f>
        <v>1</v>
      </c>
      <c r="K676" s="20"/>
      <c r="L676" s="246"/>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7">
        <f>+VLOOKUP(CONCATENATE(Table1[[#This Row],[Tabela]],Table1[[#This Row],[Campo]]),'2. Status Detalhe Campos FY24'!A:J,9,FALSE)</f>
        <v>0</v>
      </c>
    </row>
    <row r="677" spans="2:24" ht="17.899999999999999" customHeight="1">
      <c r="B677" s="2" t="s">
        <v>26</v>
      </c>
      <c r="C677" s="2" t="s">
        <v>310</v>
      </c>
      <c r="D677" s="2" t="s">
        <v>326</v>
      </c>
      <c r="E677" s="2" t="s">
        <v>38</v>
      </c>
      <c r="F677" s="2" t="s">
        <v>325</v>
      </c>
      <c r="G677" s="12" t="s">
        <v>276</v>
      </c>
      <c r="H677" s="56" t="str">
        <f>Table1[[#This Row],[Tabela]]&amp;Table1[[#This Row],[Campo]]</f>
        <v>modesg_out_empr_info_nfince_capex_ttl_elgbl</v>
      </c>
      <c r="I677" s="2" t="s">
        <v>612</v>
      </c>
      <c r="J677" s="44">
        <f>VLOOKUP(Table1[[#This Row],[Status]],Auxiliar!$B$16:$C$24,2,0)</f>
        <v>1</v>
      </c>
      <c r="K677" s="20"/>
      <c r="L677" s="246"/>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7">
        <f>+VLOOKUP(CONCATENATE(Table1[[#This Row],[Tabela]],Table1[[#This Row],[Campo]]),'2. Status Detalhe Campos FY24'!A:J,9,FALSE)</f>
        <v>0</v>
      </c>
    </row>
    <row r="678" spans="2:24" ht="17.899999999999999" customHeight="1">
      <c r="B678" s="2" t="s">
        <v>26</v>
      </c>
      <c r="C678" s="2" t="s">
        <v>310</v>
      </c>
      <c r="D678" s="2" t="s">
        <v>326</v>
      </c>
      <c r="E678" s="2" t="s">
        <v>38</v>
      </c>
      <c r="F678" s="2" t="s">
        <v>325</v>
      </c>
      <c r="G678" s="12" t="s">
        <v>277</v>
      </c>
      <c r="H678" s="56" t="str">
        <f>Table1[[#This Row],[Tabela]]&amp;Table1[[#This Row],[Campo]]</f>
        <v>modesg_out_empr_info_nfince_capex_enblng_algnd</v>
      </c>
      <c r="I678" s="2" t="s">
        <v>612</v>
      </c>
      <c r="J678" s="44">
        <f>VLOOKUP(Table1[[#This Row],[Status]],Auxiliar!$B$16:$C$24,2,0)</f>
        <v>1</v>
      </c>
      <c r="K678" s="20"/>
      <c r="L678" s="246"/>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7">
        <f>+VLOOKUP(CONCATENATE(Table1[[#This Row],[Tabela]],Table1[[#This Row],[Campo]]),'2. Status Detalhe Campos FY24'!A:J,9,FALSE)</f>
        <v>0</v>
      </c>
    </row>
    <row r="679" spans="2:24" ht="17.899999999999999" customHeight="1">
      <c r="B679" s="2" t="s">
        <v>26</v>
      </c>
      <c r="C679" s="2" t="s">
        <v>310</v>
      </c>
      <c r="D679" s="2" t="s">
        <v>326</v>
      </c>
      <c r="E679" s="2" t="s">
        <v>38</v>
      </c>
      <c r="F679" s="2" t="s">
        <v>325</v>
      </c>
      <c r="G679" s="12" t="s">
        <v>278</v>
      </c>
      <c r="H679" s="56" t="str">
        <f>Table1[[#This Row],[Tabela]]&amp;Table1[[#This Row],[Campo]]</f>
        <v>modesg_out_empr_info_nfince_capex_own_prfrmnce_algnd</v>
      </c>
      <c r="I679" s="2" t="s">
        <v>612</v>
      </c>
      <c r="J679" s="44">
        <f>VLOOKUP(Table1[[#This Row],[Status]],Auxiliar!$B$16:$C$24,2,0)</f>
        <v>1</v>
      </c>
      <c r="K679" s="20"/>
      <c r="L679" s="246"/>
      <c r="M679" s="20"/>
      <c r="N679" s="47">
        <v>45695</v>
      </c>
      <c r="O679" s="20" t="e">
        <f>INDEX(Auxiliar!$D$5:$F$11,MATCH(Table1[[#This Row],[Tipologia_Testes]],Auxiliar!$B$5:$B$11,0),MATCH(Table1[[#This Row],[Complexidade]],Auxiliar!$D$4:$F$4,0))</f>
        <v>#N/A</v>
      </c>
      <c r="P679" s="2"/>
      <c r="Q679" s="2"/>
      <c r="R679" s="362"/>
      <c r="S679" s="151"/>
      <c r="T679" s="151"/>
      <c r="U679" s="151"/>
      <c r="V679" s="151"/>
      <c r="W679" s="2" t="e">
        <f>VLOOKUP(Table1[[#This Row],[Status]],Auxiliar!$B$16:$D$24,3,0)*Table1[[#This Row],[Estimação (horas)]]</f>
        <v>#N/A</v>
      </c>
      <c r="X679" s="167">
        <f>+VLOOKUP(CONCATENATE(Table1[[#This Row],[Tabela]],Table1[[#This Row],[Campo]]),'2. Status Detalhe Campos FY24'!A:J,9,FALSE)</f>
        <v>0</v>
      </c>
    </row>
    <row r="680" spans="2:24" ht="17.899999999999999" customHeight="1">
      <c r="B680" s="2" t="s">
        <v>26</v>
      </c>
      <c r="C680" s="2" t="s">
        <v>310</v>
      </c>
      <c r="D680" s="2" t="s">
        <v>326</v>
      </c>
      <c r="E680" s="2" t="s">
        <v>38</v>
      </c>
      <c r="F680" s="2" t="s">
        <v>325</v>
      </c>
      <c r="G680" s="2" t="s">
        <v>281</v>
      </c>
      <c r="H680" s="56" t="str">
        <f>Table1[[#This Row],[Tabela]]&amp;Table1[[#This Row],[Campo]]</f>
        <v>modesg_out_empr_info_nfincod_nace_esg</v>
      </c>
      <c r="I680" s="2" t="s">
        <v>2328</v>
      </c>
      <c r="J680" s="42">
        <f>VLOOKUP(Table1[[#This Row],[Status]],Auxiliar!$B$16:$C$24,2,0)</f>
        <v>7</v>
      </c>
      <c r="K680" s="2" t="s">
        <v>1172</v>
      </c>
      <c r="L680" s="28" t="s">
        <v>1170</v>
      </c>
      <c r="M680" s="20" t="s">
        <v>1171</v>
      </c>
      <c r="N680" s="47">
        <v>45322</v>
      </c>
      <c r="O680" s="20">
        <f>INDEX(Auxiliar!$D$5:$F$13,MATCH(Table1[[#This Row],[Tipologia_Testes]],Auxiliar!$B$5:$B$13,0),MATCH(Table1[[#This Row],[Complexidade]],Auxiliar!$D$4:$F$4,0))</f>
        <v>8</v>
      </c>
      <c r="P680" s="2"/>
      <c r="Q680" s="2"/>
      <c r="R680" s="151">
        <v>45560</v>
      </c>
      <c r="S680" s="151"/>
      <c r="T680" s="151">
        <v>45561</v>
      </c>
      <c r="U680" s="151">
        <v>45614</v>
      </c>
      <c r="V680" s="151">
        <v>45615</v>
      </c>
      <c r="W680" s="2">
        <f>VLOOKUP(Table1[[#This Row],[Status]],Auxiliar!$B$16:$D$24,3,0)*Table1[[#This Row],[Estimação (horas)]]</f>
        <v>2</v>
      </c>
      <c r="X680" s="167">
        <f>+VLOOKUP(CONCATENATE(Table1[[#This Row],[Tabela]],Table1[[#This Row],[Campo]]),'2. Status Detalhe Campos FY24'!A:J,9,FALSE)</f>
        <v>0</v>
      </c>
    </row>
    <row r="681" spans="2:24" ht="17.899999999999999" customHeight="1">
      <c r="B681" s="2" t="s">
        <v>26</v>
      </c>
      <c r="C681" s="2" t="s">
        <v>310</v>
      </c>
      <c r="D681" s="2" t="s">
        <v>326</v>
      </c>
      <c r="E681" s="2" t="s">
        <v>38</v>
      </c>
      <c r="F681" s="2" t="s">
        <v>325</v>
      </c>
      <c r="G681" s="2" t="s">
        <v>281</v>
      </c>
      <c r="H681" s="56" t="str">
        <f>Table1[[#This Row],[Tabela]]&amp;Table1[[#This Row],[Campo]]</f>
        <v>modesg_out_empr_info_nfincod_nace_esg</v>
      </c>
      <c r="I681" s="2" t="s">
        <v>2328</v>
      </c>
      <c r="J681" s="42">
        <f>VLOOKUP(Table1[[#This Row],[Status]],Auxiliar!$B$16:$C$24,2,0)</f>
        <v>7</v>
      </c>
      <c r="K681" s="2" t="s">
        <v>1173</v>
      </c>
      <c r="L681" s="28" t="s">
        <v>1170</v>
      </c>
      <c r="M681" s="20" t="s">
        <v>1171</v>
      </c>
      <c r="N681" s="47">
        <v>45322</v>
      </c>
      <c r="O681" s="20">
        <f>INDEX(Auxiliar!$D$5:$F$13,MATCH(Table1[[#This Row],[Tipologia_Testes]],Auxiliar!$B$5:$B$13,0),MATCH(Table1[[#This Row],[Complexidade]],Auxiliar!$D$4:$F$4,0))</f>
        <v>8</v>
      </c>
      <c r="P681" s="2"/>
      <c r="Q681" s="2"/>
      <c r="R681" s="151">
        <v>45560</v>
      </c>
      <c r="S681" s="151"/>
      <c r="T681" s="151">
        <v>45561</v>
      </c>
      <c r="U681" s="151">
        <v>45614</v>
      </c>
      <c r="V681" s="151">
        <v>45615</v>
      </c>
      <c r="W681" s="2">
        <f>VLOOKUP(Table1[[#This Row],[Status]],Auxiliar!$B$16:$D$24,3,0)*Table1[[#This Row],[Estimação (horas)]]</f>
        <v>2</v>
      </c>
      <c r="X681" s="167">
        <f>+VLOOKUP(CONCATENATE(Table1[[#This Row],[Tabela]],Table1[[#This Row],[Campo]]),'2. Status Detalhe Campos FY24'!A:J,9,FALSE)</f>
        <v>0</v>
      </c>
    </row>
    <row r="682" spans="2:24" ht="17.899999999999999" customHeight="1">
      <c r="B682" s="2" t="s">
        <v>26</v>
      </c>
      <c r="C682" s="2" t="s">
        <v>310</v>
      </c>
      <c r="D682" s="2" t="s">
        <v>326</v>
      </c>
      <c r="E682" s="2" t="s">
        <v>38</v>
      </c>
      <c r="F682" s="2" t="s">
        <v>325</v>
      </c>
      <c r="G682" s="2" t="s">
        <v>281</v>
      </c>
      <c r="H682" s="56" t="str">
        <f>Table1[[#This Row],[Tabela]]&amp;Table1[[#This Row],[Campo]]</f>
        <v>modesg_out_empr_info_nfincod_nace_esg</v>
      </c>
      <c r="I682" s="2" t="s">
        <v>2328</v>
      </c>
      <c r="J682" s="42">
        <f>VLOOKUP(Table1[[#This Row],[Status]],Auxiliar!$B$16:$C$24,2,0)</f>
        <v>7</v>
      </c>
      <c r="K682" s="2" t="s">
        <v>1175</v>
      </c>
      <c r="L682" s="28" t="s">
        <v>1170</v>
      </c>
      <c r="M682" s="20" t="s">
        <v>1171</v>
      </c>
      <c r="N682" s="47">
        <v>45322</v>
      </c>
      <c r="O682" s="20">
        <f>INDEX(Auxiliar!$D$5:$F$13,MATCH(Table1[[#This Row],[Tipologia_Testes]],Auxiliar!$B$5:$B$13,0),MATCH(Table1[[#This Row],[Complexidade]],Auxiliar!$D$4:$F$4,0))</f>
        <v>0.1</v>
      </c>
      <c r="P682" s="2"/>
      <c r="Q682" s="2"/>
      <c r="R682" s="151">
        <v>45560</v>
      </c>
      <c r="S682" s="151"/>
      <c r="T682" s="151">
        <v>45561</v>
      </c>
      <c r="U682" s="151">
        <v>45614</v>
      </c>
      <c r="V682" s="151">
        <v>45615</v>
      </c>
      <c r="W682" s="2">
        <f>VLOOKUP(Table1[[#This Row],[Status]],Auxiliar!$B$16:$D$24,3,0)*Table1[[#This Row],[Estimação (horas)]]</f>
        <v>2.5000000000000001E-2</v>
      </c>
      <c r="X682" s="167">
        <f>+VLOOKUP(CONCATENATE(Table1[[#This Row],[Tabela]],Table1[[#This Row],[Campo]]),'2. Status Detalhe Campos FY24'!A:J,9,FALSE)</f>
        <v>0</v>
      </c>
    </row>
    <row r="683" spans="2:24" ht="17.899999999999999" customHeight="1">
      <c r="B683" s="2" t="s">
        <v>26</v>
      </c>
      <c r="C683" s="2" t="s">
        <v>310</v>
      </c>
      <c r="D683" s="2" t="s">
        <v>326</v>
      </c>
      <c r="E683" s="2" t="s">
        <v>38</v>
      </c>
      <c r="F683" s="2" t="s">
        <v>325</v>
      </c>
      <c r="G683" s="2" t="s">
        <v>327</v>
      </c>
      <c r="H683" s="56" t="str">
        <f>Table1[[#This Row],[Tabela]]&amp;Table1[[#This Row],[Campo]]</f>
        <v>modesg_out_empr_info_nfinflg_emprs_excl_paris</v>
      </c>
      <c r="I683" s="2" t="s">
        <v>612</v>
      </c>
      <c r="J683" s="42">
        <f>VLOOKUP(Table1[[#This Row],[Status]],Auxiliar!$B$16:$C$24,2,0)</f>
        <v>1</v>
      </c>
      <c r="K683" s="2" t="s">
        <v>1172</v>
      </c>
      <c r="L683" s="28" t="s">
        <v>1178</v>
      </c>
      <c r="M683" s="20" t="s">
        <v>1180</v>
      </c>
      <c r="N683" s="47">
        <v>45674</v>
      </c>
      <c r="O683" s="20">
        <f>INDEX(Auxiliar!$D$5:$F$13,MATCH(Table1[[#This Row],[Tipologia_Testes]],Auxiliar!$B$5:$B$13,0),MATCH(Table1[[#This Row],[Complexidade]],Auxiliar!$D$4:$F$4,0))</f>
        <v>4</v>
      </c>
      <c r="P683" s="170" t="s">
        <v>1204</v>
      </c>
      <c r="Q683" s="2"/>
      <c r="R683" s="151">
        <v>45553</v>
      </c>
      <c r="S683" s="151"/>
      <c r="T683" s="151">
        <v>45553</v>
      </c>
      <c r="U683" s="151">
        <v>45614</v>
      </c>
      <c r="V683" s="151">
        <v>45615</v>
      </c>
      <c r="W683" s="2">
        <f>VLOOKUP(Table1[[#This Row],[Status]],Auxiliar!$B$16:$D$24,3,0)*Table1[[#This Row],[Estimação (horas)]]</f>
        <v>4</v>
      </c>
      <c r="X683" s="167">
        <f>+VLOOKUP(CONCATENATE(Table1[[#This Row],[Tabela]],Table1[[#This Row],[Campo]]),'2. Status Detalhe Campos FY24'!A:J,9,FALSE)</f>
        <v>0</v>
      </c>
    </row>
    <row r="684" spans="2:24" ht="17.899999999999999" customHeight="1">
      <c r="B684" s="2" t="s">
        <v>26</v>
      </c>
      <c r="C684" s="2" t="s">
        <v>310</v>
      </c>
      <c r="D684" s="2" t="s">
        <v>326</v>
      </c>
      <c r="E684" s="2" t="s">
        <v>38</v>
      </c>
      <c r="F684" s="2" t="s">
        <v>325</v>
      </c>
      <c r="G684" s="2" t="s">
        <v>327</v>
      </c>
      <c r="H684" s="56" t="str">
        <f>Table1[[#This Row],[Tabela]]&amp;Table1[[#This Row],[Campo]]</f>
        <v>modesg_out_empr_info_nfinflg_emprs_excl_paris</v>
      </c>
      <c r="I684" s="2" t="s">
        <v>612</v>
      </c>
      <c r="J684" s="42">
        <f>VLOOKUP(Table1[[#This Row],[Status]],Auxiliar!$B$16:$C$24,2,0)</f>
        <v>1</v>
      </c>
      <c r="K684" s="2" t="s">
        <v>1173</v>
      </c>
      <c r="L684" s="28" t="s">
        <v>1178</v>
      </c>
      <c r="M684" s="20" t="s">
        <v>1180</v>
      </c>
      <c r="N684" s="47">
        <v>45674</v>
      </c>
      <c r="O684" s="20">
        <f>INDEX(Auxiliar!$D$5:$F$13,MATCH(Table1[[#This Row],[Tipologia_Testes]],Auxiliar!$B$5:$B$13,0),MATCH(Table1[[#This Row],[Complexidade]],Auxiliar!$D$4:$F$4,0))</f>
        <v>4</v>
      </c>
      <c r="P684" s="170" t="s">
        <v>1204</v>
      </c>
      <c r="Q684" s="2"/>
      <c r="R684" s="151">
        <v>45553</v>
      </c>
      <c r="S684" s="151"/>
      <c r="T684" s="151">
        <v>45553</v>
      </c>
      <c r="U684" s="151">
        <v>45614</v>
      </c>
      <c r="V684" s="151">
        <v>45615</v>
      </c>
      <c r="W684" s="2">
        <f>VLOOKUP(Table1[[#This Row],[Status]],Auxiliar!$B$16:$D$24,3,0)*Table1[[#This Row],[Estimação (horas)]]</f>
        <v>4</v>
      </c>
      <c r="X684" s="167">
        <f>+VLOOKUP(CONCATENATE(Table1[[#This Row],[Tabela]],Table1[[#This Row],[Campo]]),'2. Status Detalhe Campos FY24'!A:J,9,FALSE)</f>
        <v>0</v>
      </c>
    </row>
    <row r="685" spans="2:24" ht="17.899999999999999" customHeight="1">
      <c r="B685" s="2" t="s">
        <v>26</v>
      </c>
      <c r="C685" s="2" t="s">
        <v>310</v>
      </c>
      <c r="D685" s="2" t="s">
        <v>326</v>
      </c>
      <c r="E685" s="2" t="s">
        <v>38</v>
      </c>
      <c r="F685" s="2" t="s">
        <v>325</v>
      </c>
      <c r="G685" s="2" t="s">
        <v>327</v>
      </c>
      <c r="H685" s="56" t="str">
        <f>Table1[[#This Row],[Tabela]]&amp;Table1[[#This Row],[Campo]]</f>
        <v>modesg_out_empr_info_nfinflg_emprs_excl_paris</v>
      </c>
      <c r="I685" s="2" t="s">
        <v>612</v>
      </c>
      <c r="J685" s="42">
        <f>VLOOKUP(Table1[[#This Row],[Status]],Auxiliar!$B$16:$C$24,2,0)</f>
        <v>1</v>
      </c>
      <c r="K685" s="2" t="s">
        <v>1175</v>
      </c>
      <c r="L685" s="28" t="s">
        <v>1178</v>
      </c>
      <c r="M685" s="20" t="s">
        <v>1180</v>
      </c>
      <c r="N685" s="47">
        <v>45674</v>
      </c>
      <c r="O685" s="20">
        <f>INDEX(Auxiliar!$D$5:$F$13,MATCH(Table1[[#This Row],[Tipologia_Testes]],Auxiliar!$B$5:$B$13,0),MATCH(Table1[[#This Row],[Complexidade]],Auxiliar!$D$4:$F$4,0))</f>
        <v>0.1</v>
      </c>
      <c r="P685" s="170" t="s">
        <v>1204</v>
      </c>
      <c r="Q685" s="2"/>
      <c r="R685" s="151">
        <v>45553</v>
      </c>
      <c r="S685" s="151"/>
      <c r="T685" s="151">
        <v>45553</v>
      </c>
      <c r="U685" s="151">
        <v>45614</v>
      </c>
      <c r="V685" s="151">
        <v>45615</v>
      </c>
      <c r="W685" s="2">
        <f>VLOOKUP(Table1[[#This Row],[Status]],Auxiliar!$B$16:$D$24,3,0)*Table1[[#This Row],[Estimação (horas)]]</f>
        <v>0.1</v>
      </c>
      <c r="X685" s="167">
        <f>+VLOOKUP(CONCATENATE(Table1[[#This Row],[Tabela]],Table1[[#This Row],[Campo]]),'2. Status Detalhe Campos FY24'!A:J,9,FALSE)</f>
        <v>0</v>
      </c>
    </row>
    <row r="686" spans="2:24" ht="17.899999999999999" customHeight="1">
      <c r="B686" s="2" t="s">
        <v>26</v>
      </c>
      <c r="C686" s="2" t="s">
        <v>310</v>
      </c>
      <c r="D686" s="2" t="s">
        <v>326</v>
      </c>
      <c r="E686" s="2" t="s">
        <v>38</v>
      </c>
      <c r="F686" s="2" t="s">
        <v>325</v>
      </c>
      <c r="G686" s="2" t="s">
        <v>244</v>
      </c>
      <c r="H686" s="56" t="str">
        <f>Table1[[#This Row],[Tabela]]&amp;Table1[[#This Row],[Campo]]</f>
        <v>modesg_out_empr_info_nfinflg_nfrd</v>
      </c>
      <c r="I686" s="2" t="s">
        <v>612</v>
      </c>
      <c r="J686" s="42">
        <f>VLOOKUP(Table1[[#This Row],[Status]],Auxiliar!$B$16:$C$24,2,0)</f>
        <v>1</v>
      </c>
      <c r="K686" s="2" t="s">
        <v>1172</v>
      </c>
      <c r="L686" s="28" t="s">
        <v>1178</v>
      </c>
      <c r="M686" s="20" t="s">
        <v>1180</v>
      </c>
      <c r="N686" s="47">
        <v>45674</v>
      </c>
      <c r="O686" s="20">
        <f>INDEX(Auxiliar!$D$5:$F$13,MATCH(Table1[[#This Row],[Tipologia_Testes]],Auxiliar!$B$5:$B$13,0),MATCH(Table1[[#This Row],[Complexidade]],Auxiliar!$D$4:$F$4,0))</f>
        <v>4</v>
      </c>
      <c r="P686" s="170" t="s">
        <v>1204</v>
      </c>
      <c r="Q686" s="2"/>
      <c r="R686" s="151">
        <v>45553</v>
      </c>
      <c r="S686" s="151"/>
      <c r="T686" s="151">
        <v>45553</v>
      </c>
      <c r="U686" s="151">
        <v>45614</v>
      </c>
      <c r="V686" s="151">
        <v>45615</v>
      </c>
      <c r="W686" s="2">
        <f>VLOOKUP(Table1[[#This Row],[Status]],Auxiliar!$B$16:$D$24,3,0)*Table1[[#This Row],[Estimação (horas)]]</f>
        <v>4</v>
      </c>
      <c r="X686" s="167">
        <f>+VLOOKUP(CONCATENATE(Table1[[#This Row],[Tabela]],Table1[[#This Row],[Campo]]),'2. Status Detalhe Campos FY24'!A:J,9,FALSE)</f>
        <v>0</v>
      </c>
    </row>
    <row r="687" spans="2:24" ht="17.899999999999999" customHeight="1">
      <c r="B687" s="2" t="s">
        <v>26</v>
      </c>
      <c r="C687" s="2" t="s">
        <v>310</v>
      </c>
      <c r="D687" s="2" t="s">
        <v>326</v>
      </c>
      <c r="E687" s="2" t="s">
        <v>38</v>
      </c>
      <c r="F687" s="2" t="s">
        <v>325</v>
      </c>
      <c r="G687" s="2" t="s">
        <v>244</v>
      </c>
      <c r="H687" s="56" t="str">
        <f>Table1[[#This Row],[Tabela]]&amp;Table1[[#This Row],[Campo]]</f>
        <v>modesg_out_empr_info_nfinflg_nfrd</v>
      </c>
      <c r="I687" s="2" t="s">
        <v>612</v>
      </c>
      <c r="J687" s="42">
        <f>VLOOKUP(Table1[[#This Row],[Status]],Auxiliar!$B$16:$C$24,2,0)</f>
        <v>1</v>
      </c>
      <c r="K687" s="2" t="s">
        <v>1173</v>
      </c>
      <c r="L687" s="28" t="s">
        <v>1178</v>
      </c>
      <c r="M687" s="20" t="s">
        <v>1180</v>
      </c>
      <c r="N687" s="47">
        <v>45674</v>
      </c>
      <c r="O687" s="20">
        <f>INDEX(Auxiliar!$D$5:$F$13,MATCH(Table1[[#This Row],[Tipologia_Testes]],Auxiliar!$B$5:$B$13,0),MATCH(Table1[[#This Row],[Complexidade]],Auxiliar!$D$4:$F$4,0))</f>
        <v>4</v>
      </c>
      <c r="P687" s="170" t="s">
        <v>1204</v>
      </c>
      <c r="Q687" s="2"/>
      <c r="R687" s="151">
        <v>45553</v>
      </c>
      <c r="S687" s="151"/>
      <c r="T687" s="151">
        <v>45553</v>
      </c>
      <c r="U687" s="151">
        <v>45614</v>
      </c>
      <c r="V687" s="151">
        <v>45615</v>
      </c>
      <c r="W687" s="2">
        <f>VLOOKUP(Table1[[#This Row],[Status]],Auxiliar!$B$16:$D$24,3,0)*Table1[[#This Row],[Estimação (horas)]]</f>
        <v>4</v>
      </c>
      <c r="X687" s="167">
        <f>+VLOOKUP(CONCATENATE(Table1[[#This Row],[Tabela]],Table1[[#This Row],[Campo]]),'2. Status Detalhe Campos FY24'!A:J,9,FALSE)</f>
        <v>0</v>
      </c>
    </row>
    <row r="688" spans="2:24" ht="17.899999999999999" customHeight="1">
      <c r="B688" s="2" t="s">
        <v>26</v>
      </c>
      <c r="C688" s="2" t="s">
        <v>310</v>
      </c>
      <c r="D688" s="2" t="s">
        <v>326</v>
      </c>
      <c r="E688" s="2" t="s">
        <v>38</v>
      </c>
      <c r="F688" s="2" t="s">
        <v>325</v>
      </c>
      <c r="G688" s="2" t="s">
        <v>244</v>
      </c>
      <c r="H688" s="56" t="str">
        <f>Table1[[#This Row],[Tabela]]&amp;Table1[[#This Row],[Campo]]</f>
        <v>modesg_out_empr_info_nfinflg_nfrd</v>
      </c>
      <c r="I688" s="2" t="s">
        <v>612</v>
      </c>
      <c r="J688" s="42">
        <f>VLOOKUP(Table1[[#This Row],[Status]],Auxiliar!$B$16:$C$24,2,0)</f>
        <v>1</v>
      </c>
      <c r="K688" s="2" t="s">
        <v>1175</v>
      </c>
      <c r="L688" s="28" t="s">
        <v>1178</v>
      </c>
      <c r="M688" s="20" t="s">
        <v>1180</v>
      </c>
      <c r="N688" s="47">
        <v>45674</v>
      </c>
      <c r="O688" s="20">
        <f>INDEX(Auxiliar!$D$5:$F$13,MATCH(Table1[[#This Row],[Tipologia_Testes]],Auxiliar!$B$5:$B$13,0),MATCH(Table1[[#This Row],[Complexidade]],Auxiliar!$D$4:$F$4,0))</f>
        <v>0.1</v>
      </c>
      <c r="P688" s="170" t="s">
        <v>1204</v>
      </c>
      <c r="Q688" s="2"/>
      <c r="R688" s="151">
        <v>45553</v>
      </c>
      <c r="S688" s="151"/>
      <c r="T688" s="151">
        <v>45553</v>
      </c>
      <c r="U688" s="151">
        <v>45614</v>
      </c>
      <c r="V688" s="151">
        <v>45615</v>
      </c>
      <c r="W688" s="2">
        <f>VLOOKUP(Table1[[#This Row],[Status]],Auxiliar!$B$16:$D$24,3,0)*Table1[[#This Row],[Estimação (horas)]]</f>
        <v>0.1</v>
      </c>
      <c r="X688" s="167">
        <f>+VLOOKUP(CONCATENATE(Table1[[#This Row],[Tabela]],Table1[[#This Row],[Campo]]),'2. Status Detalhe Campos FY24'!A:J,9,FALSE)</f>
        <v>0</v>
      </c>
    </row>
    <row r="689" spans="2:24" ht="17.899999999999999" customHeight="1">
      <c r="B689" s="2" t="s">
        <v>26</v>
      </c>
      <c r="C689" s="2" t="s">
        <v>310</v>
      </c>
      <c r="D689" s="2" t="s">
        <v>326</v>
      </c>
      <c r="E689" s="2" t="s">
        <v>38</v>
      </c>
      <c r="F689" s="2" t="s">
        <v>325</v>
      </c>
      <c r="G689" s="2" t="s">
        <v>282</v>
      </c>
      <c r="H689" s="56" t="str">
        <f>Table1[[#This Row],[Tabela]]&amp;Table1[[#This Row],[Campo]]</f>
        <v>modesg_out_empr_info_nfinflg_rsc_fsc_agd</v>
      </c>
      <c r="I689" s="2" t="s">
        <v>2328</v>
      </c>
      <c r="J689" s="42">
        <f>VLOOKUP(Table1[[#This Row],[Status]],Auxiliar!$B$16:$C$24,2,0)</f>
        <v>7</v>
      </c>
      <c r="K689" s="2" t="s">
        <v>1172</v>
      </c>
      <c r="L689" s="28" t="s">
        <v>1170</v>
      </c>
      <c r="M689" s="20" t="s">
        <v>1171</v>
      </c>
      <c r="N689" s="47">
        <v>45695</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2</v>
      </c>
      <c r="X689" s="167">
        <f>+VLOOKUP(CONCATENATE(Table1[[#This Row],[Tabela]],Table1[[#This Row],[Campo]]),'2. Status Detalhe Campos FY24'!A:J,9,FALSE)</f>
        <v>0</v>
      </c>
    </row>
    <row r="690" spans="2:24" ht="17.899999999999999" customHeight="1">
      <c r="B690" s="2" t="s">
        <v>26</v>
      </c>
      <c r="C690" s="2" t="s">
        <v>310</v>
      </c>
      <c r="D690" s="2" t="s">
        <v>326</v>
      </c>
      <c r="E690" s="2" t="s">
        <v>38</v>
      </c>
      <c r="F690" s="2" t="s">
        <v>325</v>
      </c>
      <c r="G690" s="2" t="s">
        <v>282</v>
      </c>
      <c r="H690" s="56" t="str">
        <f>Table1[[#This Row],[Tabela]]&amp;Table1[[#This Row],[Campo]]</f>
        <v>modesg_out_empr_info_nfinflg_rsc_fsc_agd</v>
      </c>
      <c r="I690" s="2" t="s">
        <v>2328</v>
      </c>
      <c r="J690" s="42">
        <f>VLOOKUP(Table1[[#This Row],[Status]],Auxiliar!$B$16:$C$24,2,0)</f>
        <v>7</v>
      </c>
      <c r="K690" s="2" t="s">
        <v>1173</v>
      </c>
      <c r="L690" s="28" t="s">
        <v>1170</v>
      </c>
      <c r="M690" s="20" t="s">
        <v>1171</v>
      </c>
      <c r="N690" s="47">
        <v>45695</v>
      </c>
      <c r="O690" s="20">
        <f>INDEX(Auxiliar!$D$5:$F$13,MATCH(Table1[[#This Row],[Tipologia_Testes]],Auxiliar!$B$5:$B$13,0),MATCH(Table1[[#This Row],[Complexidade]],Auxiliar!$D$4:$F$4,0))</f>
        <v>8</v>
      </c>
      <c r="P690" s="2"/>
      <c r="Q690" s="2"/>
      <c r="R690" s="151">
        <v>45569</v>
      </c>
      <c r="S690" s="151"/>
      <c r="T690" s="151">
        <v>45569</v>
      </c>
      <c r="U690" s="151">
        <v>45624</v>
      </c>
      <c r="V690" s="151">
        <v>45639</v>
      </c>
      <c r="W690" s="2">
        <f>VLOOKUP(Table1[[#This Row],[Status]],Auxiliar!$B$16:$D$24,3,0)*Table1[[#This Row],[Estimação (horas)]]</f>
        <v>2</v>
      </c>
      <c r="X690" s="167">
        <f>+VLOOKUP(CONCATENATE(Table1[[#This Row],[Tabela]],Table1[[#This Row],[Campo]]),'2. Status Detalhe Campos FY24'!A:J,9,FALSE)</f>
        <v>0</v>
      </c>
    </row>
    <row r="691" spans="2:24" ht="17.899999999999999" customHeight="1">
      <c r="B691" s="2" t="s">
        <v>26</v>
      </c>
      <c r="C691" s="2" t="s">
        <v>310</v>
      </c>
      <c r="D691" s="2" t="s">
        <v>326</v>
      </c>
      <c r="E691" s="2" t="s">
        <v>38</v>
      </c>
      <c r="F691" s="2" t="s">
        <v>325</v>
      </c>
      <c r="G691" s="2" t="s">
        <v>282</v>
      </c>
      <c r="H691" s="56" t="str">
        <f>Table1[[#This Row],[Tabela]]&amp;Table1[[#This Row],[Campo]]</f>
        <v>modesg_out_empr_info_nfinflg_rsc_fsc_agd</v>
      </c>
      <c r="I691" s="2" t="s">
        <v>2328</v>
      </c>
      <c r="J691" s="42">
        <f>VLOOKUP(Table1[[#This Row],[Status]],Auxiliar!$B$16:$C$24,2,0)</f>
        <v>7</v>
      </c>
      <c r="K691" s="2" t="s">
        <v>1175</v>
      </c>
      <c r="L691" s="28" t="s">
        <v>1170</v>
      </c>
      <c r="M691" s="20" t="s">
        <v>1171</v>
      </c>
      <c r="N691" s="47">
        <v>45695</v>
      </c>
      <c r="O691" s="20">
        <f>INDEX(Auxiliar!$D$5:$F$13,MATCH(Table1[[#This Row],[Tipologia_Testes]],Auxiliar!$B$5:$B$13,0),MATCH(Table1[[#This Row],[Complexidade]],Auxiliar!$D$4:$F$4,0))</f>
        <v>0.1</v>
      </c>
      <c r="P691" s="2"/>
      <c r="Q691" s="2"/>
      <c r="R691" s="151">
        <v>45569</v>
      </c>
      <c r="S691" s="151"/>
      <c r="T691" s="151">
        <v>45569</v>
      </c>
      <c r="U691" s="151">
        <v>45624</v>
      </c>
      <c r="V691" s="151">
        <v>45639</v>
      </c>
      <c r="W691" s="2">
        <f>VLOOKUP(Table1[[#This Row],[Status]],Auxiliar!$B$16:$D$24,3,0)*Table1[[#This Row],[Estimação (horas)]]</f>
        <v>2.5000000000000001E-2</v>
      </c>
      <c r="X691" s="167">
        <f>+VLOOKUP(CONCATENATE(Table1[[#This Row],[Tabela]],Table1[[#This Row],[Campo]]),'2. Status Detalhe Campos FY24'!A:J,9,FALSE)</f>
        <v>0</v>
      </c>
    </row>
    <row r="692" spans="2:24" ht="17.899999999999999" customHeight="1">
      <c r="B692" s="2" t="s">
        <v>26</v>
      </c>
      <c r="C692" s="2" t="s">
        <v>310</v>
      </c>
      <c r="D692" s="2" t="s">
        <v>326</v>
      </c>
      <c r="E692" s="2" t="s">
        <v>38</v>
      </c>
      <c r="F692" s="2" t="s">
        <v>325</v>
      </c>
      <c r="G692" s="2" t="s">
        <v>283</v>
      </c>
      <c r="H692" s="56" t="str">
        <f>Table1[[#This Row],[Tabela]]&amp;Table1[[#This Row],[Campo]]</f>
        <v>modesg_out_empr_info_nfinflg_rsc_fsc_crnc</v>
      </c>
      <c r="I692" s="2" t="s">
        <v>2328</v>
      </c>
      <c r="J692" s="42">
        <f>VLOOKUP(Table1[[#This Row],[Status]],Auxiliar!$B$16:$C$24,2,0)</f>
        <v>7</v>
      </c>
      <c r="K692" s="2" t="s">
        <v>1172</v>
      </c>
      <c r="L692" s="28" t="s">
        <v>1170</v>
      </c>
      <c r="M692" s="20" t="s">
        <v>1171</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167">
        <f>+VLOOKUP(CONCATENATE(Table1[[#This Row],[Tabela]],Table1[[#This Row],[Campo]]),'2. Status Detalhe Campos FY24'!A:J,9,FALSE)</f>
        <v>0</v>
      </c>
    </row>
    <row r="693" spans="2:24" ht="17.899999999999999" customHeight="1">
      <c r="B693" s="2" t="s">
        <v>26</v>
      </c>
      <c r="C693" s="2" t="s">
        <v>310</v>
      </c>
      <c r="D693" s="2" t="s">
        <v>326</v>
      </c>
      <c r="E693" s="2" t="s">
        <v>38</v>
      </c>
      <c r="F693" s="2" t="s">
        <v>325</v>
      </c>
      <c r="G693" s="2" t="s">
        <v>283</v>
      </c>
      <c r="H693" s="56" t="str">
        <f>Table1[[#This Row],[Tabela]]&amp;Table1[[#This Row],[Campo]]</f>
        <v>modesg_out_empr_info_nfinflg_rsc_fsc_crnc</v>
      </c>
      <c r="I693" s="2" t="s">
        <v>2328</v>
      </c>
      <c r="J693" s="42">
        <f>VLOOKUP(Table1[[#This Row],[Status]],Auxiliar!$B$16:$C$24,2,0)</f>
        <v>7</v>
      </c>
      <c r="K693" s="2" t="s">
        <v>1173</v>
      </c>
      <c r="L693" s="28" t="s">
        <v>1170</v>
      </c>
      <c r="M693" s="20" t="s">
        <v>1171</v>
      </c>
      <c r="N693" s="47">
        <v>45695</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2</v>
      </c>
      <c r="X693" s="167">
        <f>+VLOOKUP(CONCATENATE(Table1[[#This Row],[Tabela]],Table1[[#This Row],[Campo]]),'2. Status Detalhe Campos FY24'!A:J,9,FALSE)</f>
        <v>0</v>
      </c>
    </row>
    <row r="694" spans="2:24" ht="17.899999999999999" customHeight="1">
      <c r="B694" s="2" t="s">
        <v>26</v>
      </c>
      <c r="C694" s="2" t="s">
        <v>310</v>
      </c>
      <c r="D694" s="2" t="s">
        <v>326</v>
      </c>
      <c r="E694" s="2" t="s">
        <v>38</v>
      </c>
      <c r="F694" s="2" t="s">
        <v>325</v>
      </c>
      <c r="G694" s="2" t="s">
        <v>283</v>
      </c>
      <c r="H694" s="56" t="str">
        <f>Table1[[#This Row],[Tabela]]&amp;Table1[[#This Row],[Campo]]</f>
        <v>modesg_out_empr_info_nfinflg_rsc_fsc_crnc</v>
      </c>
      <c r="I694" s="2" t="s">
        <v>2328</v>
      </c>
      <c r="J694" s="42">
        <f>VLOOKUP(Table1[[#This Row],[Status]],Auxiliar!$B$16:$C$24,2,0)</f>
        <v>7</v>
      </c>
      <c r="K694" s="2" t="s">
        <v>1175</v>
      </c>
      <c r="L694" s="28" t="s">
        <v>1170</v>
      </c>
      <c r="M694" s="20" t="s">
        <v>1171</v>
      </c>
      <c r="N694" s="47">
        <v>45695</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2.5000000000000001E-2</v>
      </c>
      <c r="X694" s="167">
        <f>+VLOOKUP(CONCATENATE(Table1[[#This Row],[Tabela]],Table1[[#This Row],[Campo]]),'2. Status Detalhe Campos FY24'!A:J,9,FALSE)</f>
        <v>0</v>
      </c>
    </row>
    <row r="695" spans="2:24" ht="17.899999999999999" customHeight="1">
      <c r="B695" s="2" t="s">
        <v>26</v>
      </c>
      <c r="C695" s="2" t="s">
        <v>310</v>
      </c>
      <c r="D695" s="2" t="s">
        <v>326</v>
      </c>
      <c r="E695" s="2" t="s">
        <v>38</v>
      </c>
      <c r="F695" s="2" t="s">
        <v>325</v>
      </c>
      <c r="G695" s="2" t="s">
        <v>328</v>
      </c>
      <c r="H695" s="56" t="str">
        <f>Table1[[#This Row],[Tabela]]&amp;Table1[[#This Row],[Campo]]</f>
        <v>modesg_out_empr_info_nfinorigem_alinhamentos</v>
      </c>
      <c r="I695" s="2" t="s">
        <v>612</v>
      </c>
      <c r="J695" s="42">
        <f>VLOOKUP(Table1[[#This Row],[Status]],Auxiliar!$B$16:$C$24,2,0)</f>
        <v>1</v>
      </c>
      <c r="K695" s="2" t="s">
        <v>1172</v>
      </c>
      <c r="L695" s="28" t="s">
        <v>1178</v>
      </c>
      <c r="M695" s="20" t="s">
        <v>1179</v>
      </c>
      <c r="N695" s="47">
        <v>45667</v>
      </c>
      <c r="O695" s="20">
        <f>INDEX(Auxiliar!$D$5:$F$13,MATCH(Table1[[#This Row],[Tipologia_Testes]],Auxiliar!$B$5:$B$13,0),MATCH(Table1[[#This Row],[Complexidade]],Auxiliar!$D$4:$F$4,0))</f>
        <v>2</v>
      </c>
      <c r="P695" s="2"/>
      <c r="Q695" s="2"/>
      <c r="R695" s="151">
        <v>45569</v>
      </c>
      <c r="S695" s="151"/>
      <c r="T695" s="151">
        <v>45569</v>
      </c>
      <c r="U695" s="151">
        <v>45614</v>
      </c>
      <c r="V695" s="151">
        <v>45615</v>
      </c>
      <c r="W695" s="2">
        <f>VLOOKUP(Table1[[#This Row],[Status]],Auxiliar!$B$16:$D$24,3,0)*Table1[[#This Row],[Estimação (horas)]]</f>
        <v>2</v>
      </c>
      <c r="X695" s="167">
        <f>+VLOOKUP(CONCATENATE(Table1[[#This Row],[Tabela]],Table1[[#This Row],[Campo]]),'2. Status Detalhe Campos FY24'!A:J,9,FALSE)</f>
        <v>0</v>
      </c>
    </row>
    <row r="696" spans="2:24" ht="17.899999999999999" customHeight="1">
      <c r="B696" s="2" t="s">
        <v>26</v>
      </c>
      <c r="C696" s="2" t="s">
        <v>310</v>
      </c>
      <c r="D696" s="2" t="s">
        <v>326</v>
      </c>
      <c r="E696" s="2" t="s">
        <v>38</v>
      </c>
      <c r="F696" s="2" t="s">
        <v>325</v>
      </c>
      <c r="G696" s="2" t="s">
        <v>328</v>
      </c>
      <c r="H696" s="56" t="str">
        <f>Table1[[#This Row],[Tabela]]&amp;Table1[[#This Row],[Campo]]</f>
        <v>modesg_out_empr_info_nfinorigem_alinhamentos</v>
      </c>
      <c r="I696" s="2" t="s">
        <v>612</v>
      </c>
      <c r="J696" s="42">
        <f>VLOOKUP(Table1[[#This Row],[Status]],Auxiliar!$B$16:$C$24,2,0)</f>
        <v>1</v>
      </c>
      <c r="K696" s="2" t="s">
        <v>1173</v>
      </c>
      <c r="L696" s="28" t="s">
        <v>1178</v>
      </c>
      <c r="M696" s="20" t="s">
        <v>1179</v>
      </c>
      <c r="N696" s="47">
        <v>45667</v>
      </c>
      <c r="O696" s="20">
        <f>INDEX(Auxiliar!$D$5:$F$13,MATCH(Table1[[#This Row],[Tipologia_Testes]],Auxiliar!$B$5:$B$13,0),MATCH(Table1[[#This Row],[Complexidade]],Auxiliar!$D$4:$F$4,0))</f>
        <v>2</v>
      </c>
      <c r="P696" s="2"/>
      <c r="Q696" s="2"/>
      <c r="R696" s="151">
        <v>45569</v>
      </c>
      <c r="S696" s="151"/>
      <c r="T696" s="151">
        <v>45569</v>
      </c>
      <c r="U696" s="151">
        <v>45614</v>
      </c>
      <c r="V696" s="151">
        <v>45615</v>
      </c>
      <c r="W696" s="2">
        <f>VLOOKUP(Table1[[#This Row],[Status]],Auxiliar!$B$16:$D$24,3,0)*Table1[[#This Row],[Estimação (horas)]]</f>
        <v>2</v>
      </c>
      <c r="X696" s="167">
        <f>+VLOOKUP(CONCATENATE(Table1[[#This Row],[Tabela]],Table1[[#This Row],[Campo]]),'2. Status Detalhe Campos FY24'!A:J,9,FALSE)</f>
        <v>0</v>
      </c>
    </row>
    <row r="697" spans="2:24" ht="17.899999999999999" customHeight="1">
      <c r="B697" s="2" t="s">
        <v>26</v>
      </c>
      <c r="C697" s="2" t="s">
        <v>310</v>
      </c>
      <c r="D697" s="2" t="s">
        <v>326</v>
      </c>
      <c r="E697" s="2" t="s">
        <v>38</v>
      </c>
      <c r="F697" s="2" t="s">
        <v>325</v>
      </c>
      <c r="G697" s="2" t="s">
        <v>328</v>
      </c>
      <c r="H697" s="56" t="str">
        <f>Table1[[#This Row],[Tabela]]&amp;Table1[[#This Row],[Campo]]</f>
        <v>modesg_out_empr_info_nfinorigem_alinhamentos</v>
      </c>
      <c r="I697" s="2" t="s">
        <v>612</v>
      </c>
      <c r="J697" s="42">
        <f>VLOOKUP(Table1[[#This Row],[Status]],Auxiliar!$B$16:$C$24,2,0)</f>
        <v>1</v>
      </c>
      <c r="K697" s="2" t="s">
        <v>1175</v>
      </c>
      <c r="L697" s="28" t="s">
        <v>1178</v>
      </c>
      <c r="M697" s="20" t="s">
        <v>1179</v>
      </c>
      <c r="N697" s="47">
        <v>45667</v>
      </c>
      <c r="O697" s="20">
        <f>INDEX(Auxiliar!$D$5:$F$13,MATCH(Table1[[#This Row],[Tipologia_Testes]],Auxiliar!$B$5:$B$13,0),MATCH(Table1[[#This Row],[Complexidade]],Auxiliar!$D$4:$F$4,0))</f>
        <v>0.1</v>
      </c>
      <c r="P697" s="2"/>
      <c r="Q697" s="2"/>
      <c r="R697" s="151">
        <v>45569</v>
      </c>
      <c r="S697" s="151"/>
      <c r="T697" s="151">
        <v>45569</v>
      </c>
      <c r="U697" s="151">
        <v>45614</v>
      </c>
      <c r="V697" s="151">
        <v>45615</v>
      </c>
      <c r="W697" s="2">
        <f>VLOOKUP(Table1[[#This Row],[Status]],Auxiliar!$B$16:$D$24,3,0)*Table1[[#This Row],[Estimação (horas)]]</f>
        <v>0.1</v>
      </c>
      <c r="X697" s="167">
        <f>+VLOOKUP(CONCATENATE(Table1[[#This Row],[Tabela]],Table1[[#This Row],[Campo]]),'2. Status Detalhe Campos FY24'!A:J,9,FALSE)</f>
        <v>0</v>
      </c>
    </row>
    <row r="698" spans="2:24" ht="17.899999999999999" customHeight="1">
      <c r="B698" s="2" t="s">
        <v>26</v>
      </c>
      <c r="C698" s="2" t="s">
        <v>310</v>
      </c>
      <c r="D698" s="2" t="s">
        <v>326</v>
      </c>
      <c r="E698" s="2" t="s">
        <v>38</v>
      </c>
      <c r="F698" s="2" t="s">
        <v>325</v>
      </c>
      <c r="G698" s="2" t="s">
        <v>329</v>
      </c>
      <c r="H698" s="56" t="str">
        <f>Table1[[#This Row],[Tabela]]&amp;Table1[[#This Row],[Campo]]</f>
        <v>modesg_out_empr_info_nfinorigem_flg_emprs_excl_paris</v>
      </c>
      <c r="I698" s="2" t="s">
        <v>612</v>
      </c>
      <c r="J698" s="42">
        <f>VLOOKUP(Table1[[#This Row],[Status]],Auxiliar!$B$16:$C$24,2,0)</f>
        <v>1</v>
      </c>
      <c r="K698" s="2" t="s">
        <v>1172</v>
      </c>
      <c r="L698" s="28" t="s">
        <v>1178</v>
      </c>
      <c r="M698" s="20" t="s">
        <v>1179</v>
      </c>
      <c r="N698" s="47">
        <v>45674</v>
      </c>
      <c r="O698" s="20">
        <f>INDEX(Auxiliar!$D$5:$F$13,MATCH(Table1[[#This Row],[Tipologia_Testes]],Auxiliar!$B$5:$B$13,0),MATCH(Table1[[#This Row],[Complexidade]],Auxiliar!$D$4:$F$4,0))</f>
        <v>2</v>
      </c>
      <c r="P698" s="170" t="s">
        <v>1204</v>
      </c>
      <c r="Q698" s="2"/>
      <c r="R698" s="151">
        <v>45553</v>
      </c>
      <c r="S698" s="151"/>
      <c r="T698" s="151">
        <v>45553</v>
      </c>
      <c r="U698" s="151">
        <v>45614</v>
      </c>
      <c r="V698" s="151">
        <v>45615</v>
      </c>
      <c r="W698" s="2">
        <f>VLOOKUP(Table1[[#This Row],[Status]],Auxiliar!$B$16:$D$24,3,0)*Table1[[#This Row],[Estimação (horas)]]</f>
        <v>2</v>
      </c>
      <c r="X698" s="167">
        <f>+VLOOKUP(CONCATENATE(Table1[[#This Row],[Tabela]],Table1[[#This Row],[Campo]]),'2. Status Detalhe Campos FY24'!A:J,9,FALSE)</f>
        <v>0</v>
      </c>
    </row>
    <row r="699" spans="2:24" ht="17.899999999999999" customHeight="1">
      <c r="B699" s="2" t="s">
        <v>26</v>
      </c>
      <c r="C699" s="2" t="s">
        <v>310</v>
      </c>
      <c r="D699" s="2" t="s">
        <v>326</v>
      </c>
      <c r="E699" s="2" t="s">
        <v>38</v>
      </c>
      <c r="F699" s="2" t="s">
        <v>325</v>
      </c>
      <c r="G699" s="2" t="s">
        <v>329</v>
      </c>
      <c r="H699" s="56" t="str">
        <f>Table1[[#This Row],[Tabela]]&amp;Table1[[#This Row],[Campo]]</f>
        <v>modesg_out_empr_info_nfinorigem_flg_emprs_excl_paris</v>
      </c>
      <c r="I699" s="2" t="s">
        <v>612</v>
      </c>
      <c r="J699" s="42">
        <f>VLOOKUP(Table1[[#This Row],[Status]],Auxiliar!$B$16:$C$24,2,0)</f>
        <v>1</v>
      </c>
      <c r="K699" s="2" t="s">
        <v>1173</v>
      </c>
      <c r="L699" s="28" t="s">
        <v>1178</v>
      </c>
      <c r="M699" s="20" t="s">
        <v>1179</v>
      </c>
      <c r="N699" s="47">
        <v>45674</v>
      </c>
      <c r="O699" s="20">
        <f>INDEX(Auxiliar!$D$5:$F$13,MATCH(Table1[[#This Row],[Tipologia_Testes]],Auxiliar!$B$5:$B$13,0),MATCH(Table1[[#This Row],[Complexidade]],Auxiliar!$D$4:$F$4,0))</f>
        <v>2</v>
      </c>
      <c r="P699" s="170" t="s">
        <v>1204</v>
      </c>
      <c r="Q699" s="2"/>
      <c r="R699" s="151">
        <v>45553</v>
      </c>
      <c r="S699" s="151"/>
      <c r="T699" s="151">
        <v>45553</v>
      </c>
      <c r="U699" s="151">
        <v>45614</v>
      </c>
      <c r="V699" s="151">
        <v>45615</v>
      </c>
      <c r="W699" s="2">
        <f>VLOOKUP(Table1[[#This Row],[Status]],Auxiliar!$B$16:$D$24,3,0)*Table1[[#This Row],[Estimação (horas)]]</f>
        <v>2</v>
      </c>
      <c r="X699" s="167">
        <f>+VLOOKUP(CONCATENATE(Table1[[#This Row],[Tabela]],Table1[[#This Row],[Campo]]),'2. Status Detalhe Campos FY24'!A:J,9,FALSE)</f>
        <v>0</v>
      </c>
    </row>
    <row r="700" spans="2:24" ht="17.899999999999999" customHeight="1">
      <c r="B700" s="2" t="s">
        <v>26</v>
      </c>
      <c r="C700" s="2" t="s">
        <v>310</v>
      </c>
      <c r="D700" s="2" t="s">
        <v>326</v>
      </c>
      <c r="E700" s="2" t="s">
        <v>38</v>
      </c>
      <c r="F700" s="2" t="s">
        <v>325</v>
      </c>
      <c r="G700" s="2" t="s">
        <v>329</v>
      </c>
      <c r="H700" s="56" t="str">
        <f>Table1[[#This Row],[Tabela]]&amp;Table1[[#This Row],[Campo]]</f>
        <v>modesg_out_empr_info_nfinorigem_flg_emprs_excl_paris</v>
      </c>
      <c r="I700" s="2" t="s">
        <v>612</v>
      </c>
      <c r="J700" s="42">
        <f>VLOOKUP(Table1[[#This Row],[Status]],Auxiliar!$B$16:$C$24,2,0)</f>
        <v>1</v>
      </c>
      <c r="K700" s="2" t="s">
        <v>1175</v>
      </c>
      <c r="L700" s="28" t="s">
        <v>1178</v>
      </c>
      <c r="M700" s="20" t="s">
        <v>1179</v>
      </c>
      <c r="N700" s="47">
        <v>45674</v>
      </c>
      <c r="O700" s="20">
        <f>INDEX(Auxiliar!$D$5:$F$13,MATCH(Table1[[#This Row],[Tipologia_Testes]],Auxiliar!$B$5:$B$13,0),MATCH(Table1[[#This Row],[Complexidade]],Auxiliar!$D$4:$F$4,0))</f>
        <v>0.1</v>
      </c>
      <c r="P700" s="170" t="s">
        <v>1204</v>
      </c>
      <c r="Q700" s="2"/>
      <c r="R700" s="151">
        <v>45553</v>
      </c>
      <c r="S700" s="151"/>
      <c r="T700" s="151">
        <v>45553</v>
      </c>
      <c r="U700" s="151">
        <v>45614</v>
      </c>
      <c r="V700" s="151">
        <v>45615</v>
      </c>
      <c r="W700" s="2">
        <f>VLOOKUP(Table1[[#This Row],[Status]],Auxiliar!$B$16:$D$24,3,0)*Table1[[#This Row],[Estimação (horas)]]</f>
        <v>0.1</v>
      </c>
      <c r="X700" s="167">
        <f>+VLOOKUP(CONCATENATE(Table1[[#This Row],[Tabela]],Table1[[#This Row],[Campo]]),'2. Status Detalhe Campos FY24'!A:J,9,FALSE)</f>
        <v>0</v>
      </c>
    </row>
    <row r="701" spans="2:24" ht="17.899999999999999" customHeight="1">
      <c r="B701" s="2" t="s">
        <v>26</v>
      </c>
      <c r="C701" s="2" t="s">
        <v>310</v>
      </c>
      <c r="D701" s="2" t="s">
        <v>326</v>
      </c>
      <c r="E701" s="2" t="s">
        <v>38</v>
      </c>
      <c r="F701" s="2" t="s">
        <v>325</v>
      </c>
      <c r="G701" s="2" t="s">
        <v>330</v>
      </c>
      <c r="H701" s="56" t="str">
        <f>Table1[[#This Row],[Tabela]]&amp;Table1[[#This Row],[Campo]]</f>
        <v>modesg_out_empr_info_nfinorigem_flg_nfrd</v>
      </c>
      <c r="I701" s="2" t="s">
        <v>612</v>
      </c>
      <c r="J701" s="42">
        <f>VLOOKUP(Table1[[#This Row],[Status]],Auxiliar!$B$16:$C$24,2,0)</f>
        <v>1</v>
      </c>
      <c r="K701" s="2" t="s">
        <v>1172</v>
      </c>
      <c r="L701" s="28" t="s">
        <v>1178</v>
      </c>
      <c r="M701" s="20" t="s">
        <v>1179</v>
      </c>
      <c r="N701" s="47">
        <v>45667</v>
      </c>
      <c r="O701" s="20">
        <f>INDEX(Auxiliar!$D$5:$F$13,MATCH(Table1[[#This Row],[Tipologia_Testes]],Auxiliar!$B$5:$B$13,0),MATCH(Table1[[#This Row],[Complexidade]],Auxiliar!$D$4:$F$4,0))</f>
        <v>2</v>
      </c>
      <c r="P701" s="170" t="s">
        <v>1204</v>
      </c>
      <c r="Q701" s="2"/>
      <c r="R701" s="151">
        <v>45553</v>
      </c>
      <c r="S701" s="151"/>
      <c r="T701" s="151">
        <v>45553</v>
      </c>
      <c r="U701" s="151">
        <v>45614</v>
      </c>
      <c r="V701" s="151">
        <v>45615</v>
      </c>
      <c r="W701" s="2">
        <f>VLOOKUP(Table1[[#This Row],[Status]],Auxiliar!$B$16:$D$24,3,0)*Table1[[#This Row],[Estimação (horas)]]</f>
        <v>2</v>
      </c>
      <c r="X701" s="167">
        <f>+VLOOKUP(CONCATENATE(Table1[[#This Row],[Tabela]],Table1[[#This Row],[Campo]]),'2. Status Detalhe Campos FY24'!A:J,9,FALSE)</f>
        <v>0</v>
      </c>
    </row>
    <row r="702" spans="2:24" ht="17.899999999999999" customHeight="1">
      <c r="B702" s="2" t="s">
        <v>26</v>
      </c>
      <c r="C702" s="2" t="s">
        <v>310</v>
      </c>
      <c r="D702" s="2" t="s">
        <v>326</v>
      </c>
      <c r="E702" s="2" t="s">
        <v>38</v>
      </c>
      <c r="F702" s="2" t="s">
        <v>325</v>
      </c>
      <c r="G702" s="2" t="s">
        <v>330</v>
      </c>
      <c r="H702" s="56" t="str">
        <f>Table1[[#This Row],[Tabela]]&amp;Table1[[#This Row],[Campo]]</f>
        <v>modesg_out_empr_info_nfinorigem_flg_nfrd</v>
      </c>
      <c r="I702" s="2" t="s">
        <v>612</v>
      </c>
      <c r="J702" s="42">
        <f>VLOOKUP(Table1[[#This Row],[Status]],Auxiliar!$B$16:$C$24,2,0)</f>
        <v>1</v>
      </c>
      <c r="K702" s="2" t="s">
        <v>1173</v>
      </c>
      <c r="L702" s="28" t="s">
        <v>1178</v>
      </c>
      <c r="M702" s="20" t="s">
        <v>1179</v>
      </c>
      <c r="N702" s="47">
        <v>45667</v>
      </c>
      <c r="O702" s="20">
        <f>INDEX(Auxiliar!$D$5:$F$13,MATCH(Table1[[#This Row],[Tipologia_Testes]],Auxiliar!$B$5:$B$13,0),MATCH(Table1[[#This Row],[Complexidade]],Auxiliar!$D$4:$F$4,0))</f>
        <v>2</v>
      </c>
      <c r="P702" s="170" t="s">
        <v>1204</v>
      </c>
      <c r="Q702" s="2"/>
      <c r="R702" s="151">
        <v>45553</v>
      </c>
      <c r="S702" s="151"/>
      <c r="T702" s="151">
        <v>45553</v>
      </c>
      <c r="U702" s="151">
        <v>45614</v>
      </c>
      <c r="V702" s="151">
        <v>45615</v>
      </c>
      <c r="W702" s="2">
        <f>VLOOKUP(Table1[[#This Row],[Status]],Auxiliar!$B$16:$D$24,3,0)*Table1[[#This Row],[Estimação (horas)]]</f>
        <v>2</v>
      </c>
      <c r="X702" s="167">
        <f>+VLOOKUP(CONCATENATE(Table1[[#This Row],[Tabela]],Table1[[#This Row],[Campo]]),'2. Status Detalhe Campos FY24'!A:J,9,FALSE)</f>
        <v>0</v>
      </c>
    </row>
    <row r="703" spans="2:24" ht="17.899999999999999" customHeight="1">
      <c r="B703" s="2" t="s">
        <v>26</v>
      </c>
      <c r="C703" s="2" t="s">
        <v>310</v>
      </c>
      <c r="D703" s="2" t="s">
        <v>326</v>
      </c>
      <c r="E703" s="2" t="s">
        <v>38</v>
      </c>
      <c r="F703" s="2" t="s">
        <v>325</v>
      </c>
      <c r="G703" s="2" t="s">
        <v>330</v>
      </c>
      <c r="H703" s="56" t="str">
        <f>Table1[[#This Row],[Tabela]]&amp;Table1[[#This Row],[Campo]]</f>
        <v>modesg_out_empr_info_nfinorigem_flg_nfrd</v>
      </c>
      <c r="I703" s="2" t="s">
        <v>612</v>
      </c>
      <c r="J703" s="42">
        <f>VLOOKUP(Table1[[#This Row],[Status]],Auxiliar!$B$16:$C$24,2,0)</f>
        <v>1</v>
      </c>
      <c r="K703" s="2" t="s">
        <v>1175</v>
      </c>
      <c r="L703" s="28" t="s">
        <v>1178</v>
      </c>
      <c r="M703" s="20" t="s">
        <v>1179</v>
      </c>
      <c r="N703" s="47">
        <v>45667</v>
      </c>
      <c r="O703" s="20">
        <f>INDEX(Auxiliar!$D$5:$F$13,MATCH(Table1[[#This Row],[Tipologia_Testes]],Auxiliar!$B$5:$B$13,0),MATCH(Table1[[#This Row],[Complexidade]],Auxiliar!$D$4:$F$4,0))</f>
        <v>0.1</v>
      </c>
      <c r="P703" s="170" t="s">
        <v>1204</v>
      </c>
      <c r="Q703" s="2"/>
      <c r="R703" s="151">
        <v>45553</v>
      </c>
      <c r="S703" s="151"/>
      <c r="T703" s="151">
        <v>45553</v>
      </c>
      <c r="U703" s="151">
        <v>45614</v>
      </c>
      <c r="V703" s="151">
        <v>45615</v>
      </c>
      <c r="W703" s="2">
        <f>VLOOKUP(Table1[[#This Row],[Status]],Auxiliar!$B$16:$D$24,3,0)*Table1[[#This Row],[Estimação (horas)]]</f>
        <v>0.1</v>
      </c>
      <c r="X703" s="167">
        <f>+VLOOKUP(CONCATENATE(Table1[[#This Row],[Tabela]],Table1[[#This Row],[Campo]]),'2. Status Detalhe Campos FY24'!A:J,9,FALSE)</f>
        <v>0</v>
      </c>
    </row>
    <row r="704" spans="2:24" ht="17.899999999999999" customHeight="1">
      <c r="B704" s="2" t="s">
        <v>26</v>
      </c>
      <c r="C704" s="2" t="s">
        <v>310</v>
      </c>
      <c r="D704" s="2" t="s">
        <v>326</v>
      </c>
      <c r="E704" s="2" t="s">
        <v>38</v>
      </c>
      <c r="F704" s="2" t="s">
        <v>325</v>
      </c>
      <c r="G704" s="2" t="s">
        <v>317</v>
      </c>
      <c r="H704" s="56" t="str">
        <f>Table1[[#This Row],[Tabela]]&amp;Table1[[#This Row],[Campo]]</f>
        <v>modesg_out_empr_info_nfinorigem_flg_rsc_fsc_agd</v>
      </c>
      <c r="I704" s="2" t="s">
        <v>2328</v>
      </c>
      <c r="J704" s="42">
        <f>VLOOKUP(Table1[[#This Row],[Status]],Auxiliar!$B$16:$C$24,2,0)</f>
        <v>7</v>
      </c>
      <c r="K704" s="2" t="s">
        <v>1172</v>
      </c>
      <c r="L704" s="28" t="s">
        <v>1178</v>
      </c>
      <c r="M704" s="20" t="s">
        <v>1179</v>
      </c>
      <c r="N704" s="47">
        <v>45695</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0.5</v>
      </c>
      <c r="X704" s="167">
        <f>+VLOOKUP(CONCATENATE(Table1[[#This Row],[Tabela]],Table1[[#This Row],[Campo]]),'2. Status Detalhe Campos FY24'!A:J,9,FALSE)</f>
        <v>0</v>
      </c>
    </row>
    <row r="705" spans="2:24" ht="17.899999999999999" customHeight="1">
      <c r="B705" s="2" t="s">
        <v>26</v>
      </c>
      <c r="C705" s="2" t="s">
        <v>310</v>
      </c>
      <c r="D705" s="2" t="s">
        <v>326</v>
      </c>
      <c r="E705" s="2" t="s">
        <v>38</v>
      </c>
      <c r="F705" s="2" t="s">
        <v>325</v>
      </c>
      <c r="G705" s="2" t="s">
        <v>317</v>
      </c>
      <c r="H705" s="56" t="str">
        <f>Table1[[#This Row],[Tabela]]&amp;Table1[[#This Row],[Campo]]</f>
        <v>modesg_out_empr_info_nfinorigem_flg_rsc_fsc_agd</v>
      </c>
      <c r="I705" s="2" t="s">
        <v>2328</v>
      </c>
      <c r="J705" s="42">
        <f>VLOOKUP(Table1[[#This Row],[Status]],Auxiliar!$B$16:$C$24,2,0)</f>
        <v>7</v>
      </c>
      <c r="K705" s="2" t="s">
        <v>1173</v>
      </c>
      <c r="L705" s="28" t="s">
        <v>1178</v>
      </c>
      <c r="M705" s="20" t="s">
        <v>1179</v>
      </c>
      <c r="N705" s="47">
        <v>45695</v>
      </c>
      <c r="O705" s="20">
        <f>INDEX(Auxiliar!$D$5:$F$13,MATCH(Table1[[#This Row],[Tipologia_Testes]],Auxiliar!$B$5:$B$13,0),MATCH(Table1[[#This Row],[Complexidade]],Auxiliar!$D$4:$F$4,0))</f>
        <v>2</v>
      </c>
      <c r="P705" s="2"/>
      <c r="Q705" s="2"/>
      <c r="R705" s="151">
        <v>45569</v>
      </c>
      <c r="S705" s="151"/>
      <c r="T705" s="151">
        <v>45569</v>
      </c>
      <c r="U705" s="151">
        <v>45624</v>
      </c>
      <c r="V705" s="151">
        <v>45639</v>
      </c>
      <c r="W705" s="2">
        <f>VLOOKUP(Table1[[#This Row],[Status]],Auxiliar!$B$16:$D$24,3,0)*Table1[[#This Row],[Estimação (horas)]]</f>
        <v>0.5</v>
      </c>
      <c r="X705" s="167">
        <f>+VLOOKUP(CONCATENATE(Table1[[#This Row],[Tabela]],Table1[[#This Row],[Campo]]),'2. Status Detalhe Campos FY24'!A:J,9,FALSE)</f>
        <v>0</v>
      </c>
    </row>
    <row r="706" spans="2:24" ht="17.899999999999999" customHeight="1">
      <c r="B706" s="2" t="s">
        <v>26</v>
      </c>
      <c r="C706" s="2" t="s">
        <v>310</v>
      </c>
      <c r="D706" s="2" t="s">
        <v>326</v>
      </c>
      <c r="E706" s="2" t="s">
        <v>38</v>
      </c>
      <c r="F706" s="2" t="s">
        <v>325</v>
      </c>
      <c r="G706" s="2" t="s">
        <v>317</v>
      </c>
      <c r="H706" s="56" t="str">
        <f>Table1[[#This Row],[Tabela]]&amp;Table1[[#This Row],[Campo]]</f>
        <v>modesg_out_empr_info_nfinorigem_flg_rsc_fsc_agd</v>
      </c>
      <c r="I706" s="2" t="s">
        <v>2328</v>
      </c>
      <c r="J706" s="42">
        <f>VLOOKUP(Table1[[#This Row],[Status]],Auxiliar!$B$16:$C$24,2,0)</f>
        <v>7</v>
      </c>
      <c r="K706" s="2" t="s">
        <v>1175</v>
      </c>
      <c r="L706" s="28" t="s">
        <v>1178</v>
      </c>
      <c r="M706" s="20" t="s">
        <v>1179</v>
      </c>
      <c r="N706" s="47">
        <v>45695</v>
      </c>
      <c r="O706" s="20">
        <f>INDEX(Auxiliar!$D$5:$F$13,MATCH(Table1[[#This Row],[Tipologia_Testes]],Auxiliar!$B$5:$B$13,0),MATCH(Table1[[#This Row],[Complexidade]],Auxiliar!$D$4:$F$4,0))</f>
        <v>0.1</v>
      </c>
      <c r="P706" s="2"/>
      <c r="Q706" s="2"/>
      <c r="R706" s="151">
        <v>45569</v>
      </c>
      <c r="S706" s="151"/>
      <c r="T706" s="151">
        <v>45569</v>
      </c>
      <c r="U706" s="151">
        <v>45624</v>
      </c>
      <c r="V706" s="151">
        <v>45639</v>
      </c>
      <c r="W706" s="2">
        <f>VLOOKUP(Table1[[#This Row],[Status]],Auxiliar!$B$16:$D$24,3,0)*Table1[[#This Row],[Estimação (horas)]]</f>
        <v>2.5000000000000001E-2</v>
      </c>
      <c r="X706" s="167">
        <f>+VLOOKUP(CONCATENATE(Table1[[#This Row],[Tabela]],Table1[[#This Row],[Campo]]),'2. Status Detalhe Campos FY24'!A:J,9,FALSE)</f>
        <v>0</v>
      </c>
    </row>
    <row r="707" spans="2:24" ht="17.899999999999999" customHeight="1">
      <c r="B707" s="2" t="s">
        <v>26</v>
      </c>
      <c r="C707" s="2" t="s">
        <v>310</v>
      </c>
      <c r="D707" s="2" t="s">
        <v>326</v>
      </c>
      <c r="E707" s="2" t="s">
        <v>38</v>
      </c>
      <c r="F707" s="2" t="s">
        <v>325</v>
      </c>
      <c r="G707" s="2" t="s">
        <v>318</v>
      </c>
      <c r="H707" s="56" t="str">
        <f>Table1[[#This Row],[Tabela]]&amp;Table1[[#This Row],[Campo]]</f>
        <v>modesg_out_empr_info_nfinorigem_flg_rsc_fsc_crnc</v>
      </c>
      <c r="I707" s="2" t="s">
        <v>2328</v>
      </c>
      <c r="J707" s="42">
        <f>VLOOKUP(Table1[[#This Row],[Status]],Auxiliar!$B$16:$C$24,2,0)</f>
        <v>7</v>
      </c>
      <c r="K707" s="2" t="s">
        <v>1172</v>
      </c>
      <c r="L707" s="28" t="s">
        <v>1178</v>
      </c>
      <c r="M707" s="20" t="s">
        <v>1179</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167">
        <f>+VLOOKUP(CONCATENATE(Table1[[#This Row],[Tabela]],Table1[[#This Row],[Campo]]),'2. Status Detalhe Campos FY24'!A:J,9,FALSE)</f>
        <v>0</v>
      </c>
    </row>
    <row r="708" spans="2:24" ht="17.899999999999999" customHeight="1">
      <c r="B708" s="2" t="s">
        <v>26</v>
      </c>
      <c r="C708" s="2" t="s">
        <v>310</v>
      </c>
      <c r="D708" s="2" t="s">
        <v>326</v>
      </c>
      <c r="E708" s="2" t="s">
        <v>38</v>
      </c>
      <c r="F708" s="2" t="s">
        <v>325</v>
      </c>
      <c r="G708" s="2" t="s">
        <v>318</v>
      </c>
      <c r="H708" s="56" t="str">
        <f>Table1[[#This Row],[Tabela]]&amp;Table1[[#This Row],[Campo]]</f>
        <v>modesg_out_empr_info_nfinorigem_flg_rsc_fsc_crnc</v>
      </c>
      <c r="I708" s="2" t="s">
        <v>2328</v>
      </c>
      <c r="J708" s="42">
        <f>VLOOKUP(Table1[[#This Row],[Status]],Auxiliar!$B$16:$C$24,2,0)</f>
        <v>7</v>
      </c>
      <c r="K708" s="2" t="s">
        <v>1173</v>
      </c>
      <c r="L708" s="28" t="s">
        <v>1178</v>
      </c>
      <c r="M708" s="20" t="s">
        <v>1179</v>
      </c>
      <c r="N708" s="47">
        <v>45695</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0.5</v>
      </c>
      <c r="X708" s="167">
        <f>+VLOOKUP(CONCATENATE(Table1[[#This Row],[Tabela]],Table1[[#This Row],[Campo]]),'2. Status Detalhe Campos FY24'!A:J,9,FALSE)</f>
        <v>0</v>
      </c>
    </row>
    <row r="709" spans="2:24" ht="17.899999999999999" customHeight="1">
      <c r="B709" s="2" t="s">
        <v>26</v>
      </c>
      <c r="C709" s="2" t="s">
        <v>310</v>
      </c>
      <c r="D709" s="2" t="s">
        <v>326</v>
      </c>
      <c r="E709" s="2" t="s">
        <v>38</v>
      </c>
      <c r="F709" s="2" t="s">
        <v>325</v>
      </c>
      <c r="G709" s="2" t="s">
        <v>318</v>
      </c>
      <c r="H709" s="56" t="str">
        <f>Table1[[#This Row],[Tabela]]&amp;Table1[[#This Row],[Campo]]</f>
        <v>modesg_out_empr_info_nfinorigem_flg_rsc_fsc_crnc</v>
      </c>
      <c r="I709" s="2" t="s">
        <v>2328</v>
      </c>
      <c r="J709" s="42">
        <f>VLOOKUP(Table1[[#This Row],[Status]],Auxiliar!$B$16:$C$24,2,0)</f>
        <v>7</v>
      </c>
      <c r="K709" s="2" t="s">
        <v>1175</v>
      </c>
      <c r="L709" s="28" t="s">
        <v>1178</v>
      </c>
      <c r="M709" s="20" t="s">
        <v>1179</v>
      </c>
      <c r="N709" s="47">
        <v>45695</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2.5000000000000001E-2</v>
      </c>
      <c r="X709" s="167">
        <f>+VLOOKUP(CONCATENATE(Table1[[#This Row],[Tabela]],Table1[[#This Row],[Campo]]),'2. Status Detalhe Campos FY24'!A:J,9,FALSE)</f>
        <v>0</v>
      </c>
    </row>
    <row r="710" spans="2:24" ht="17.899999999999999" customHeight="1">
      <c r="B710" s="2" t="s">
        <v>26</v>
      </c>
      <c r="C710" s="2" t="s">
        <v>310</v>
      </c>
      <c r="D710" s="2" t="s">
        <v>326</v>
      </c>
      <c r="E710" s="2" t="s">
        <v>38</v>
      </c>
      <c r="F710" s="2" t="s">
        <v>325</v>
      </c>
      <c r="G710" s="2" t="s">
        <v>319</v>
      </c>
      <c r="H710" s="56" t="str">
        <f>Table1[[#This Row],[Tabela]]&amp;Table1[[#This Row],[Campo]]</f>
        <v>modesg_out_empr_info_nfinorigem_scp1_emss</v>
      </c>
      <c r="I710" s="2" t="s">
        <v>1846</v>
      </c>
      <c r="J710" s="42">
        <f>VLOOKUP(Table1[[#This Row],[Status]],Auxiliar!$B$16:$C$24,2,0)</f>
        <v>2</v>
      </c>
      <c r="K710" s="2" t="s">
        <v>1172</v>
      </c>
      <c r="L710" s="28" t="s">
        <v>1178</v>
      </c>
      <c r="M710" s="20" t="s">
        <v>1179</v>
      </c>
      <c r="N710" s="47">
        <v>45695</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1</v>
      </c>
      <c r="X710" s="167">
        <f>+VLOOKUP(CONCATENATE(Table1[[#This Row],[Tabela]],Table1[[#This Row],[Campo]]),'2. Status Detalhe Campos FY24'!A:J,9,FALSE)</f>
        <v>0</v>
      </c>
    </row>
    <row r="711" spans="2:24" ht="17.899999999999999" customHeight="1">
      <c r="B711" s="2" t="s">
        <v>26</v>
      </c>
      <c r="C711" s="2" t="s">
        <v>310</v>
      </c>
      <c r="D711" s="2" t="s">
        <v>326</v>
      </c>
      <c r="E711" s="2" t="s">
        <v>38</v>
      </c>
      <c r="F711" s="2" t="s">
        <v>325</v>
      </c>
      <c r="G711" s="2" t="s">
        <v>319</v>
      </c>
      <c r="H711" s="56" t="str">
        <f>Table1[[#This Row],[Tabela]]&amp;Table1[[#This Row],[Campo]]</f>
        <v>modesg_out_empr_info_nfinorigem_scp1_emss</v>
      </c>
      <c r="I711" s="2" t="s">
        <v>1846</v>
      </c>
      <c r="J711" s="42">
        <f>VLOOKUP(Table1[[#This Row],[Status]],Auxiliar!$B$16:$C$24,2,0)</f>
        <v>2</v>
      </c>
      <c r="K711" s="2" t="s">
        <v>1173</v>
      </c>
      <c r="L711" s="28" t="s">
        <v>1178</v>
      </c>
      <c r="M711" s="20" t="s">
        <v>1179</v>
      </c>
      <c r="N711" s="47">
        <v>45695</v>
      </c>
      <c r="O711" s="20">
        <f>INDEX(Auxiliar!$D$5:$F$13,MATCH(Table1[[#This Row],[Tipologia_Testes]],Auxiliar!$B$5:$B$13,0),MATCH(Table1[[#This Row],[Complexidade]],Auxiliar!$D$4:$F$4,0))</f>
        <v>2</v>
      </c>
      <c r="P711" s="2"/>
      <c r="Q711" s="2"/>
      <c r="R711" s="151">
        <v>45569</v>
      </c>
      <c r="S711" s="151"/>
      <c r="T711" s="151">
        <v>45569</v>
      </c>
      <c r="U711" s="151">
        <v>45621</v>
      </c>
      <c r="V711" s="151">
        <v>45622</v>
      </c>
      <c r="W711" s="2">
        <f>VLOOKUP(Table1[[#This Row],[Status]],Auxiliar!$B$16:$D$24,3,0)*Table1[[#This Row],[Estimação (horas)]]</f>
        <v>1</v>
      </c>
      <c r="X711" s="167">
        <f>+VLOOKUP(CONCATENATE(Table1[[#This Row],[Tabela]],Table1[[#This Row],[Campo]]),'2. Status Detalhe Campos FY24'!A:J,9,FALSE)</f>
        <v>0</v>
      </c>
    </row>
    <row r="712" spans="2:24" ht="17.899999999999999" customHeight="1">
      <c r="B712" s="2" t="s">
        <v>26</v>
      </c>
      <c r="C712" s="2" t="s">
        <v>310</v>
      </c>
      <c r="D712" s="2" t="s">
        <v>326</v>
      </c>
      <c r="E712" s="2" t="s">
        <v>38</v>
      </c>
      <c r="F712" s="2" t="s">
        <v>325</v>
      </c>
      <c r="G712" s="2" t="s">
        <v>319</v>
      </c>
      <c r="H712" s="56" t="str">
        <f>Table1[[#This Row],[Tabela]]&amp;Table1[[#This Row],[Campo]]</f>
        <v>modesg_out_empr_info_nfinorigem_scp1_emss</v>
      </c>
      <c r="I712" s="2" t="s">
        <v>1846</v>
      </c>
      <c r="J712" s="42">
        <f>VLOOKUP(Table1[[#This Row],[Status]],Auxiliar!$B$16:$C$24,2,0)</f>
        <v>2</v>
      </c>
      <c r="K712" s="2" t="s">
        <v>1175</v>
      </c>
      <c r="L712" s="28" t="s">
        <v>1178</v>
      </c>
      <c r="M712" s="20" t="s">
        <v>1179</v>
      </c>
      <c r="N712" s="47">
        <v>45695</v>
      </c>
      <c r="O712" s="20">
        <f>INDEX(Auxiliar!$D$5:$F$13,MATCH(Table1[[#This Row],[Tipologia_Testes]],Auxiliar!$B$5:$B$13,0),MATCH(Table1[[#This Row],[Complexidade]],Auxiliar!$D$4:$F$4,0))</f>
        <v>0.1</v>
      </c>
      <c r="P712" s="2"/>
      <c r="Q712" s="2"/>
      <c r="R712" s="151">
        <v>45569</v>
      </c>
      <c r="S712" s="151"/>
      <c r="T712" s="151">
        <v>45569</v>
      </c>
      <c r="U712" s="151">
        <v>45621</v>
      </c>
      <c r="V712" s="151">
        <v>45622</v>
      </c>
      <c r="W712" s="2">
        <f>VLOOKUP(Table1[[#This Row],[Status]],Auxiliar!$B$16:$D$24,3,0)*Table1[[#This Row],[Estimação (horas)]]</f>
        <v>0.05</v>
      </c>
      <c r="X712" s="167">
        <f>+VLOOKUP(CONCATENATE(Table1[[#This Row],[Tabela]],Table1[[#This Row],[Campo]]),'2. Status Detalhe Campos FY24'!A:J,9,FALSE)</f>
        <v>0</v>
      </c>
    </row>
    <row r="713" spans="2:24" ht="17.899999999999999" customHeight="1">
      <c r="B713" s="2" t="s">
        <v>26</v>
      </c>
      <c r="C713" s="2" t="s">
        <v>310</v>
      </c>
      <c r="D713" s="2" t="s">
        <v>326</v>
      </c>
      <c r="E713" s="2" t="s">
        <v>38</v>
      </c>
      <c r="F713" s="2" t="s">
        <v>325</v>
      </c>
      <c r="G713" s="2" t="s">
        <v>320</v>
      </c>
      <c r="H713" s="56" t="str">
        <f>Table1[[#This Row],[Tabela]]&amp;Table1[[#This Row],[Campo]]</f>
        <v>modesg_out_empr_info_nfinorigem_scp2_emss</v>
      </c>
      <c r="I713" s="2" t="s">
        <v>1846</v>
      </c>
      <c r="J713" s="42">
        <f>VLOOKUP(Table1[[#This Row],[Status]],Auxiliar!$B$16:$C$24,2,0)</f>
        <v>2</v>
      </c>
      <c r="K713" s="2" t="s">
        <v>1172</v>
      </c>
      <c r="L713" s="28" t="s">
        <v>1178</v>
      </c>
      <c r="M713" s="20" t="s">
        <v>1179</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167">
        <f>+VLOOKUP(CONCATENATE(Table1[[#This Row],[Tabela]],Table1[[#This Row],[Campo]]),'2. Status Detalhe Campos FY24'!A:J,9,FALSE)</f>
        <v>0</v>
      </c>
    </row>
    <row r="714" spans="2:24" ht="17.899999999999999" customHeight="1">
      <c r="B714" s="2" t="s">
        <v>26</v>
      </c>
      <c r="C714" s="2" t="s">
        <v>310</v>
      </c>
      <c r="D714" s="2" t="s">
        <v>326</v>
      </c>
      <c r="E714" s="2" t="s">
        <v>38</v>
      </c>
      <c r="F714" s="2" t="s">
        <v>325</v>
      </c>
      <c r="G714" s="2" t="s">
        <v>320</v>
      </c>
      <c r="H714" s="56" t="str">
        <f>Table1[[#This Row],[Tabela]]&amp;Table1[[#This Row],[Campo]]</f>
        <v>modesg_out_empr_info_nfinorigem_scp2_emss</v>
      </c>
      <c r="I714" s="2" t="s">
        <v>1846</v>
      </c>
      <c r="J714" s="42">
        <f>VLOOKUP(Table1[[#This Row],[Status]],Auxiliar!$B$16:$C$24,2,0)</f>
        <v>2</v>
      </c>
      <c r="K714" s="2" t="s">
        <v>1173</v>
      </c>
      <c r="L714" s="28" t="s">
        <v>1178</v>
      </c>
      <c r="M714" s="20" t="s">
        <v>1179</v>
      </c>
      <c r="N714" s="47">
        <v>45695</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1</v>
      </c>
      <c r="X714" s="167">
        <f>+VLOOKUP(CONCATENATE(Table1[[#This Row],[Tabela]],Table1[[#This Row],[Campo]]),'2. Status Detalhe Campos FY24'!A:J,9,FALSE)</f>
        <v>0</v>
      </c>
    </row>
    <row r="715" spans="2:24" ht="17.899999999999999" customHeight="1">
      <c r="B715" s="2" t="s">
        <v>26</v>
      </c>
      <c r="C715" s="2" t="s">
        <v>310</v>
      </c>
      <c r="D715" s="2" t="s">
        <v>326</v>
      </c>
      <c r="E715" s="2" t="s">
        <v>38</v>
      </c>
      <c r="F715" s="2" t="s">
        <v>325</v>
      </c>
      <c r="G715" s="2" t="s">
        <v>320</v>
      </c>
      <c r="H715" s="56" t="str">
        <f>Table1[[#This Row],[Tabela]]&amp;Table1[[#This Row],[Campo]]</f>
        <v>modesg_out_empr_info_nfinorigem_scp2_emss</v>
      </c>
      <c r="I715" s="2" t="s">
        <v>1846</v>
      </c>
      <c r="J715" s="42">
        <f>VLOOKUP(Table1[[#This Row],[Status]],Auxiliar!$B$16:$C$24,2,0)</f>
        <v>2</v>
      </c>
      <c r="K715" s="2" t="s">
        <v>1175</v>
      </c>
      <c r="L715" s="28" t="s">
        <v>1178</v>
      </c>
      <c r="M715" s="20" t="s">
        <v>1179</v>
      </c>
      <c r="N715" s="47">
        <v>45695</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0.05</v>
      </c>
      <c r="X715" s="167">
        <f>+VLOOKUP(CONCATENATE(Table1[[#This Row],[Tabela]],Table1[[#This Row],[Campo]]),'2. Status Detalhe Campos FY24'!A:J,9,FALSE)</f>
        <v>0</v>
      </c>
    </row>
    <row r="716" spans="2:24" ht="17.899999999999999" customHeight="1">
      <c r="B716" s="2" t="s">
        <v>26</v>
      </c>
      <c r="C716" s="2" t="s">
        <v>310</v>
      </c>
      <c r="D716" s="2" t="s">
        <v>326</v>
      </c>
      <c r="E716" s="2" t="s">
        <v>38</v>
      </c>
      <c r="F716" s="2" t="s">
        <v>325</v>
      </c>
      <c r="G716" s="2" t="s">
        <v>321</v>
      </c>
      <c r="H716" s="56" t="str">
        <f>Table1[[#This Row],[Tabela]]&amp;Table1[[#This Row],[Campo]]</f>
        <v>modesg_out_empr_info_nfinorigem_scp3_emss</v>
      </c>
      <c r="I716" s="2" t="s">
        <v>1846</v>
      </c>
      <c r="J716" s="42">
        <f>VLOOKUP(Table1[[#This Row],[Status]],Auxiliar!$B$16:$C$24,2,0)</f>
        <v>2</v>
      </c>
      <c r="K716" s="2" t="s">
        <v>1172</v>
      </c>
      <c r="L716" s="28" t="s">
        <v>1178</v>
      </c>
      <c r="M716" s="20" t="s">
        <v>1179</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167">
        <f>+VLOOKUP(CONCATENATE(Table1[[#This Row],[Tabela]],Table1[[#This Row],[Campo]]),'2. Status Detalhe Campos FY24'!A:J,9,FALSE)</f>
        <v>0</v>
      </c>
    </row>
    <row r="717" spans="2:24" ht="17.899999999999999" customHeight="1">
      <c r="B717" s="2" t="s">
        <v>26</v>
      </c>
      <c r="C717" s="2" t="s">
        <v>310</v>
      </c>
      <c r="D717" s="2" t="s">
        <v>326</v>
      </c>
      <c r="E717" s="2" t="s">
        <v>38</v>
      </c>
      <c r="F717" s="2" t="s">
        <v>325</v>
      </c>
      <c r="G717" s="2" t="s">
        <v>321</v>
      </c>
      <c r="H717" s="56" t="str">
        <f>Table1[[#This Row],[Tabela]]&amp;Table1[[#This Row],[Campo]]</f>
        <v>modesg_out_empr_info_nfinorigem_scp3_emss</v>
      </c>
      <c r="I717" s="2" t="s">
        <v>1846</v>
      </c>
      <c r="J717" s="42">
        <f>VLOOKUP(Table1[[#This Row],[Status]],Auxiliar!$B$16:$C$24,2,0)</f>
        <v>2</v>
      </c>
      <c r="K717" s="2" t="s">
        <v>1173</v>
      </c>
      <c r="L717" s="28" t="s">
        <v>1178</v>
      </c>
      <c r="M717" s="20" t="s">
        <v>1179</v>
      </c>
      <c r="N717" s="47">
        <v>45695</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1</v>
      </c>
      <c r="X717" s="167">
        <f>+VLOOKUP(CONCATENATE(Table1[[#This Row],[Tabela]],Table1[[#This Row],[Campo]]),'2. Status Detalhe Campos FY24'!A:J,9,FALSE)</f>
        <v>0</v>
      </c>
    </row>
    <row r="718" spans="2:24" ht="17.899999999999999" customHeight="1">
      <c r="B718" s="2" t="s">
        <v>26</v>
      </c>
      <c r="C718" s="2" t="s">
        <v>310</v>
      </c>
      <c r="D718" s="2" t="s">
        <v>326</v>
      </c>
      <c r="E718" s="2" t="s">
        <v>38</v>
      </c>
      <c r="F718" s="2" t="s">
        <v>325</v>
      </c>
      <c r="G718" s="2" t="s">
        <v>321</v>
      </c>
      <c r="H718" s="56" t="str">
        <f>Table1[[#This Row],[Tabela]]&amp;Table1[[#This Row],[Campo]]</f>
        <v>modesg_out_empr_info_nfinorigem_scp3_emss</v>
      </c>
      <c r="I718" s="2" t="s">
        <v>1846</v>
      </c>
      <c r="J718" s="42">
        <f>VLOOKUP(Table1[[#This Row],[Status]],Auxiliar!$B$16:$C$24,2,0)</f>
        <v>2</v>
      </c>
      <c r="K718" s="2" t="s">
        <v>1175</v>
      </c>
      <c r="L718" s="28" t="s">
        <v>1178</v>
      </c>
      <c r="M718" s="20" t="s">
        <v>1179</v>
      </c>
      <c r="N718" s="47">
        <v>45695</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0.05</v>
      </c>
      <c r="X718" s="167">
        <f>+VLOOKUP(CONCATENATE(Table1[[#This Row],[Tabela]],Table1[[#This Row],[Campo]]),'2. Status Detalhe Campos FY24'!A:J,9,FALSE)</f>
        <v>0</v>
      </c>
    </row>
    <row r="719" spans="2:24" ht="17.899999999999999" customHeight="1">
      <c r="B719" s="2" t="s">
        <v>26</v>
      </c>
      <c r="C719" s="2" t="s">
        <v>310</v>
      </c>
      <c r="D719" s="2" t="s">
        <v>326</v>
      </c>
      <c r="E719" s="2" t="s">
        <v>38</v>
      </c>
      <c r="F719" s="2" t="s">
        <v>325</v>
      </c>
      <c r="G719" s="2" t="s">
        <v>208</v>
      </c>
      <c r="H719" s="56" t="str">
        <f>Table1[[#This Row],[Tabela]]&amp;Table1[[#This Row],[Campo]]</f>
        <v>modesg_out_empr_info_nfinref_date</v>
      </c>
      <c r="I719" s="3" t="s">
        <v>612</v>
      </c>
      <c r="J719" s="54">
        <f>VLOOKUP(Table1[[#This Row],[Status]],Auxiliar!$B$16:$C$24,2,0)</f>
        <v>1</v>
      </c>
      <c r="K719" s="2" t="s">
        <v>1172</v>
      </c>
      <c r="L719" s="28" t="s">
        <v>1178</v>
      </c>
      <c r="M719" s="20" t="s">
        <v>1179</v>
      </c>
      <c r="N719" s="47">
        <v>45485</v>
      </c>
      <c r="O719" s="20">
        <f>INDEX(Auxiliar!$D$5:$F$13,MATCH(Table1[[#This Row],[Tipologia_Testes]],Auxiliar!$B$5:$B$13,0),MATCH(Table1[[#This Row],[Complexidade]],Auxiliar!$D$4:$F$4,0))</f>
        <v>2</v>
      </c>
      <c r="P719" s="2"/>
      <c r="Q719" s="2" t="s">
        <v>1189</v>
      </c>
      <c r="R719" s="151">
        <v>45261</v>
      </c>
      <c r="S719" s="151"/>
      <c r="T719" s="151"/>
      <c r="U719" s="151"/>
      <c r="V719" s="151"/>
      <c r="W719" s="2">
        <f>VLOOKUP(Table1[[#This Row],[Status]],Auxiliar!$B$16:$D$24,3,0)*Table1[[#This Row],[Estimação (horas)]]</f>
        <v>2</v>
      </c>
      <c r="X719" s="167">
        <f>+VLOOKUP(CONCATENATE(Table1[[#This Row],[Tabela]],Table1[[#This Row],[Campo]]),'2. Status Detalhe Campos FY24'!A:J,9,FALSE)</f>
        <v>0</v>
      </c>
    </row>
    <row r="720" spans="2:24" ht="17.899999999999999" customHeight="1">
      <c r="B720" s="2" t="s">
        <v>26</v>
      </c>
      <c r="C720" s="2" t="s">
        <v>310</v>
      </c>
      <c r="D720" s="2" t="s">
        <v>326</v>
      </c>
      <c r="E720" s="2" t="s">
        <v>38</v>
      </c>
      <c r="F720" s="2" t="s">
        <v>325</v>
      </c>
      <c r="G720" s="2" t="s">
        <v>208</v>
      </c>
      <c r="H720" s="56" t="str">
        <f>Table1[[#This Row],[Tabela]]&amp;Table1[[#This Row],[Campo]]</f>
        <v>modesg_out_empr_info_nfinref_date</v>
      </c>
      <c r="I720" s="3" t="s">
        <v>612</v>
      </c>
      <c r="J720" s="54">
        <f>VLOOKUP(Table1[[#This Row],[Status]],Auxiliar!$B$16:$C$24,2,0)</f>
        <v>1</v>
      </c>
      <c r="K720" s="2" t="s">
        <v>1173</v>
      </c>
      <c r="L720" s="28" t="s">
        <v>1178</v>
      </c>
      <c r="M720" s="20" t="s">
        <v>1179</v>
      </c>
      <c r="N720" s="47">
        <v>45485</v>
      </c>
      <c r="O720" s="20">
        <f>INDEX(Auxiliar!$D$5:$F$13,MATCH(Table1[[#This Row],[Tipologia_Testes]],Auxiliar!$B$5:$B$13,0),MATCH(Table1[[#This Row],[Complexidade]],Auxiliar!$D$4:$F$4,0))</f>
        <v>2</v>
      </c>
      <c r="P720" s="2"/>
      <c r="Q720" s="2" t="s">
        <v>1189</v>
      </c>
      <c r="R720" s="151">
        <v>45261</v>
      </c>
      <c r="S720" s="151"/>
      <c r="T720" s="151"/>
      <c r="U720" s="151"/>
      <c r="V720" s="151"/>
      <c r="W720" s="2">
        <f>VLOOKUP(Table1[[#This Row],[Status]],Auxiliar!$B$16:$D$24,3,0)*Table1[[#This Row],[Estimação (horas)]]</f>
        <v>2</v>
      </c>
      <c r="X720" s="167">
        <f>+VLOOKUP(CONCATENATE(Table1[[#This Row],[Tabela]],Table1[[#This Row],[Campo]]),'2. Status Detalhe Campos FY24'!A:J,9,FALSE)</f>
        <v>0</v>
      </c>
    </row>
    <row r="721" spans="2:24" ht="17.899999999999999" customHeight="1">
      <c r="B721" s="2" t="s">
        <v>26</v>
      </c>
      <c r="C721" s="2" t="s">
        <v>310</v>
      </c>
      <c r="D721" s="2" t="s">
        <v>326</v>
      </c>
      <c r="E721" s="2" t="s">
        <v>38</v>
      </c>
      <c r="F721" s="2" t="s">
        <v>325</v>
      </c>
      <c r="G721" s="2" t="s">
        <v>208</v>
      </c>
      <c r="H721" s="56" t="str">
        <f>Table1[[#This Row],[Tabela]]&amp;Table1[[#This Row],[Campo]]</f>
        <v>modesg_out_empr_info_nfinref_date</v>
      </c>
      <c r="I721" s="3" t="s">
        <v>612</v>
      </c>
      <c r="J721" s="54">
        <f>VLOOKUP(Table1[[#This Row],[Status]],Auxiliar!$B$16:$C$24,2,0)</f>
        <v>1</v>
      </c>
      <c r="K721" s="2" t="s">
        <v>1175</v>
      </c>
      <c r="L721" s="28" t="s">
        <v>1178</v>
      </c>
      <c r="M721" s="20" t="s">
        <v>1179</v>
      </c>
      <c r="N721" s="47">
        <v>45485</v>
      </c>
      <c r="O721" s="20">
        <f>INDEX(Auxiliar!$D$5:$F$13,MATCH(Table1[[#This Row],[Tipologia_Testes]],Auxiliar!$B$5:$B$13,0),MATCH(Table1[[#This Row],[Complexidade]],Auxiliar!$D$4:$F$4,0))</f>
        <v>0.1</v>
      </c>
      <c r="P721" s="2"/>
      <c r="Q721" s="2" t="s">
        <v>1189</v>
      </c>
      <c r="R721" s="151">
        <v>45261</v>
      </c>
      <c r="S721" s="151"/>
      <c r="T721" s="151"/>
      <c r="U721" s="151"/>
      <c r="V721" s="151"/>
      <c r="W721" s="2">
        <f>VLOOKUP(Table1[[#This Row],[Status]],Auxiliar!$B$16:$D$24,3,0)*Table1[[#This Row],[Estimação (horas)]]</f>
        <v>0.1</v>
      </c>
      <c r="X721" s="167">
        <f>+VLOOKUP(CONCATENATE(Table1[[#This Row],[Tabela]],Table1[[#This Row],[Campo]]),'2. Status Detalhe Campos FY24'!A:J,9,FALSE)</f>
        <v>0</v>
      </c>
    </row>
    <row r="722" spans="2:24" ht="17.899999999999999" customHeight="1">
      <c r="B722" s="2" t="s">
        <v>26</v>
      </c>
      <c r="C722" s="2" t="s">
        <v>310</v>
      </c>
      <c r="D722" s="2" t="s">
        <v>326</v>
      </c>
      <c r="E722" s="2" t="s">
        <v>38</v>
      </c>
      <c r="F722" s="2" t="s">
        <v>325</v>
      </c>
      <c r="G722" s="2" t="s">
        <v>285</v>
      </c>
      <c r="H722" s="56" t="str">
        <f>Table1[[#This Row],[Tabela]]&amp;Table1[[#This Row],[Campo]]</f>
        <v>modesg_out_empr_info_nfinscp1_emss</v>
      </c>
      <c r="I722" s="2" t="s">
        <v>1846</v>
      </c>
      <c r="J722" s="42">
        <f>VLOOKUP(Table1[[#This Row],[Status]],Auxiliar!$B$16:$C$24,2,0)</f>
        <v>2</v>
      </c>
      <c r="K722" s="2" t="s">
        <v>1172</v>
      </c>
      <c r="L722" s="28" t="s">
        <v>1178</v>
      </c>
      <c r="M722" s="20" t="s">
        <v>1180</v>
      </c>
      <c r="N722" s="47">
        <v>45695</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2</v>
      </c>
      <c r="X722" s="167">
        <f>+VLOOKUP(CONCATENATE(Table1[[#This Row],[Tabela]],Table1[[#This Row],[Campo]]),'2. Status Detalhe Campos FY24'!A:J,9,FALSE)</f>
        <v>0</v>
      </c>
    </row>
    <row r="723" spans="2:24" ht="17.899999999999999" customHeight="1">
      <c r="B723" s="2" t="s">
        <v>26</v>
      </c>
      <c r="C723" s="2" t="s">
        <v>310</v>
      </c>
      <c r="D723" s="2" t="s">
        <v>326</v>
      </c>
      <c r="E723" s="2" t="s">
        <v>38</v>
      </c>
      <c r="F723" s="2" t="s">
        <v>325</v>
      </c>
      <c r="G723" s="2" t="s">
        <v>285</v>
      </c>
      <c r="H723" s="56" t="str">
        <f>Table1[[#This Row],[Tabela]]&amp;Table1[[#This Row],[Campo]]</f>
        <v>modesg_out_empr_info_nfinscp1_emss</v>
      </c>
      <c r="I723" s="2" t="s">
        <v>1846</v>
      </c>
      <c r="J723" s="42">
        <f>VLOOKUP(Table1[[#This Row],[Status]],Auxiliar!$B$16:$C$24,2,0)</f>
        <v>2</v>
      </c>
      <c r="K723" s="2" t="s">
        <v>1173</v>
      </c>
      <c r="L723" s="28" t="s">
        <v>1178</v>
      </c>
      <c r="M723" s="20" t="s">
        <v>1180</v>
      </c>
      <c r="N723" s="47">
        <v>45695</v>
      </c>
      <c r="O723" s="20">
        <f>INDEX(Auxiliar!$D$5:$F$13,MATCH(Table1[[#This Row],[Tipologia_Testes]],Auxiliar!$B$5:$B$13,0),MATCH(Table1[[#This Row],[Complexidade]],Auxiliar!$D$4:$F$4,0))</f>
        <v>4</v>
      </c>
      <c r="P723" s="2"/>
      <c r="Q723" s="2"/>
      <c r="R723" s="151">
        <v>45569</v>
      </c>
      <c r="S723" s="151"/>
      <c r="T723" s="151">
        <v>45569</v>
      </c>
      <c r="U723" s="151">
        <v>45621</v>
      </c>
      <c r="V723" s="151">
        <v>45622</v>
      </c>
      <c r="W723" s="2">
        <f>VLOOKUP(Table1[[#This Row],[Status]],Auxiliar!$B$16:$D$24,3,0)*Table1[[#This Row],[Estimação (horas)]]</f>
        <v>2</v>
      </c>
      <c r="X723" s="167">
        <f>+VLOOKUP(CONCATENATE(Table1[[#This Row],[Tabela]],Table1[[#This Row],[Campo]]),'2. Status Detalhe Campos FY24'!A:J,9,FALSE)</f>
        <v>0</v>
      </c>
    </row>
    <row r="724" spans="2:24" ht="17.899999999999999" customHeight="1">
      <c r="B724" s="2" t="s">
        <v>26</v>
      </c>
      <c r="C724" s="2" t="s">
        <v>310</v>
      </c>
      <c r="D724" s="2" t="s">
        <v>326</v>
      </c>
      <c r="E724" s="2" t="s">
        <v>38</v>
      </c>
      <c r="F724" s="2" t="s">
        <v>325</v>
      </c>
      <c r="G724" s="2" t="s">
        <v>285</v>
      </c>
      <c r="H724" s="56" t="str">
        <f>Table1[[#This Row],[Tabela]]&amp;Table1[[#This Row],[Campo]]</f>
        <v>modesg_out_empr_info_nfinscp1_emss</v>
      </c>
      <c r="I724" s="2" t="s">
        <v>1846</v>
      </c>
      <c r="J724" s="42">
        <f>VLOOKUP(Table1[[#This Row],[Status]],Auxiliar!$B$16:$C$24,2,0)</f>
        <v>2</v>
      </c>
      <c r="K724" s="2" t="s">
        <v>1175</v>
      </c>
      <c r="L724" s="28" t="s">
        <v>1178</v>
      </c>
      <c r="M724" s="20" t="s">
        <v>1180</v>
      </c>
      <c r="N724" s="47">
        <v>45695</v>
      </c>
      <c r="O724" s="20">
        <f>INDEX(Auxiliar!$D$5:$F$13,MATCH(Table1[[#This Row],[Tipologia_Testes]],Auxiliar!$B$5:$B$13,0),MATCH(Table1[[#This Row],[Complexidade]],Auxiliar!$D$4:$F$4,0))</f>
        <v>0.1</v>
      </c>
      <c r="P724" s="2"/>
      <c r="Q724" s="2"/>
      <c r="R724" s="151">
        <v>45569</v>
      </c>
      <c r="S724" s="151"/>
      <c r="T724" s="151">
        <v>45569</v>
      </c>
      <c r="U724" s="151">
        <v>45621</v>
      </c>
      <c r="V724" s="151">
        <v>45622</v>
      </c>
      <c r="W724" s="2">
        <f>VLOOKUP(Table1[[#This Row],[Status]],Auxiliar!$B$16:$D$24,3,0)*Table1[[#This Row],[Estimação (horas)]]</f>
        <v>0.05</v>
      </c>
      <c r="X724" s="167">
        <f>+VLOOKUP(CONCATENATE(Table1[[#This Row],[Tabela]],Table1[[#This Row],[Campo]]),'2. Status Detalhe Campos FY24'!A:J,9,FALSE)</f>
        <v>0</v>
      </c>
    </row>
    <row r="725" spans="2:24" ht="17.899999999999999" customHeight="1">
      <c r="B725" s="2" t="s">
        <v>26</v>
      </c>
      <c r="C725" s="2" t="s">
        <v>310</v>
      </c>
      <c r="D725" s="2" t="s">
        <v>326</v>
      </c>
      <c r="E725" s="2" t="s">
        <v>38</v>
      </c>
      <c r="F725" s="2" t="s">
        <v>325</v>
      </c>
      <c r="G725" s="2" t="s">
        <v>286</v>
      </c>
      <c r="H725" s="56" t="str">
        <f>Table1[[#This Row],[Tabela]]&amp;Table1[[#This Row],[Campo]]</f>
        <v>modesg_out_empr_info_nfinscp2_emss</v>
      </c>
      <c r="I725" s="2" t="s">
        <v>1846</v>
      </c>
      <c r="J725" s="42">
        <f>VLOOKUP(Table1[[#This Row],[Status]],Auxiliar!$B$16:$C$24,2,0)</f>
        <v>2</v>
      </c>
      <c r="K725" s="2" t="s">
        <v>1172</v>
      </c>
      <c r="L725" s="28" t="s">
        <v>1178</v>
      </c>
      <c r="M725" s="20" t="s">
        <v>1180</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167">
        <f>+VLOOKUP(CONCATENATE(Table1[[#This Row],[Tabela]],Table1[[#This Row],[Campo]]),'2. Status Detalhe Campos FY24'!A:J,9,FALSE)</f>
        <v>0</v>
      </c>
    </row>
    <row r="726" spans="2:24" ht="17.899999999999999" customHeight="1">
      <c r="B726" s="2" t="s">
        <v>26</v>
      </c>
      <c r="C726" s="2" t="s">
        <v>310</v>
      </c>
      <c r="D726" s="2" t="s">
        <v>326</v>
      </c>
      <c r="E726" s="2" t="s">
        <v>38</v>
      </c>
      <c r="F726" s="2" t="s">
        <v>325</v>
      </c>
      <c r="G726" s="2" t="s">
        <v>286</v>
      </c>
      <c r="H726" s="56" t="str">
        <f>Table1[[#This Row],[Tabela]]&amp;Table1[[#This Row],[Campo]]</f>
        <v>modesg_out_empr_info_nfinscp2_emss</v>
      </c>
      <c r="I726" s="2" t="s">
        <v>1846</v>
      </c>
      <c r="J726" s="42">
        <f>VLOOKUP(Table1[[#This Row],[Status]],Auxiliar!$B$16:$C$24,2,0)</f>
        <v>2</v>
      </c>
      <c r="K726" s="2" t="s">
        <v>1173</v>
      </c>
      <c r="L726" s="28" t="s">
        <v>1178</v>
      </c>
      <c r="M726" s="20" t="s">
        <v>1180</v>
      </c>
      <c r="N726" s="47">
        <v>45695</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2</v>
      </c>
      <c r="X726" s="167">
        <f>+VLOOKUP(CONCATENATE(Table1[[#This Row],[Tabela]],Table1[[#This Row],[Campo]]),'2. Status Detalhe Campos FY24'!A:J,9,FALSE)</f>
        <v>0</v>
      </c>
    </row>
    <row r="727" spans="2:24" ht="17.899999999999999" customHeight="1">
      <c r="B727" s="2" t="s">
        <v>26</v>
      </c>
      <c r="C727" s="2" t="s">
        <v>310</v>
      </c>
      <c r="D727" s="2" t="s">
        <v>326</v>
      </c>
      <c r="E727" s="2" t="s">
        <v>38</v>
      </c>
      <c r="F727" s="2" t="s">
        <v>325</v>
      </c>
      <c r="G727" s="2" t="s">
        <v>286</v>
      </c>
      <c r="H727" s="56" t="str">
        <f>Table1[[#This Row],[Tabela]]&amp;Table1[[#This Row],[Campo]]</f>
        <v>modesg_out_empr_info_nfinscp2_emss</v>
      </c>
      <c r="I727" s="2" t="s">
        <v>1846</v>
      </c>
      <c r="J727" s="42">
        <f>VLOOKUP(Table1[[#This Row],[Status]],Auxiliar!$B$16:$C$24,2,0)</f>
        <v>2</v>
      </c>
      <c r="K727" s="2" t="s">
        <v>1175</v>
      </c>
      <c r="L727" s="28" t="s">
        <v>1178</v>
      </c>
      <c r="M727" s="20" t="s">
        <v>1180</v>
      </c>
      <c r="N727" s="47">
        <v>45695</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0.05</v>
      </c>
      <c r="X727" s="167">
        <f>+VLOOKUP(CONCATENATE(Table1[[#This Row],[Tabela]],Table1[[#This Row],[Campo]]),'2. Status Detalhe Campos FY24'!A:J,9,FALSE)</f>
        <v>0</v>
      </c>
    </row>
    <row r="728" spans="2:24" ht="17.899999999999999" customHeight="1">
      <c r="B728" s="2" t="s">
        <v>26</v>
      </c>
      <c r="C728" s="2" t="s">
        <v>310</v>
      </c>
      <c r="D728" s="2" t="s">
        <v>326</v>
      </c>
      <c r="E728" s="2" t="s">
        <v>38</v>
      </c>
      <c r="F728" s="2" t="s">
        <v>325</v>
      </c>
      <c r="G728" s="2" t="s">
        <v>287</v>
      </c>
      <c r="H728" s="56" t="str">
        <f>Table1[[#This Row],[Tabela]]&amp;Table1[[#This Row],[Campo]]</f>
        <v>modesg_out_empr_info_nfinscp3_emss</v>
      </c>
      <c r="I728" s="2" t="s">
        <v>1846</v>
      </c>
      <c r="J728" s="42">
        <f>VLOOKUP(Table1[[#This Row],[Status]],Auxiliar!$B$16:$C$24,2,0)</f>
        <v>2</v>
      </c>
      <c r="K728" s="2" t="s">
        <v>1172</v>
      </c>
      <c r="L728" s="28" t="s">
        <v>1178</v>
      </c>
      <c r="M728" s="20" t="s">
        <v>1180</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167">
        <f>+VLOOKUP(CONCATENATE(Table1[[#This Row],[Tabela]],Table1[[#This Row],[Campo]]),'2. Status Detalhe Campos FY24'!A:J,9,FALSE)</f>
        <v>0</v>
      </c>
    </row>
    <row r="729" spans="2:24" ht="17.899999999999999" customHeight="1">
      <c r="B729" s="2" t="s">
        <v>26</v>
      </c>
      <c r="C729" s="2" t="s">
        <v>310</v>
      </c>
      <c r="D729" s="2" t="s">
        <v>326</v>
      </c>
      <c r="E729" s="2" t="s">
        <v>38</v>
      </c>
      <c r="F729" s="2" t="s">
        <v>325</v>
      </c>
      <c r="G729" s="2" t="s">
        <v>287</v>
      </c>
      <c r="H729" s="56" t="str">
        <f>Table1[[#This Row],[Tabela]]&amp;Table1[[#This Row],[Campo]]</f>
        <v>modesg_out_empr_info_nfinscp3_emss</v>
      </c>
      <c r="I729" s="2" t="s">
        <v>1846</v>
      </c>
      <c r="J729" s="42">
        <f>VLOOKUP(Table1[[#This Row],[Status]],Auxiliar!$B$16:$C$24,2,0)</f>
        <v>2</v>
      </c>
      <c r="K729" s="2" t="s">
        <v>1173</v>
      </c>
      <c r="L729" s="28" t="s">
        <v>1178</v>
      </c>
      <c r="M729" s="20" t="s">
        <v>1180</v>
      </c>
      <c r="N729" s="47">
        <v>45695</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2</v>
      </c>
      <c r="X729" s="167">
        <f>+VLOOKUP(CONCATENATE(Table1[[#This Row],[Tabela]],Table1[[#This Row],[Campo]]),'2. Status Detalhe Campos FY24'!A:J,9,FALSE)</f>
        <v>0</v>
      </c>
    </row>
    <row r="730" spans="2:24" ht="17.899999999999999" customHeight="1">
      <c r="B730" s="2" t="s">
        <v>26</v>
      </c>
      <c r="C730" s="2" t="s">
        <v>310</v>
      </c>
      <c r="D730" s="2" t="s">
        <v>326</v>
      </c>
      <c r="E730" s="2" t="s">
        <v>38</v>
      </c>
      <c r="F730" s="2" t="s">
        <v>325</v>
      </c>
      <c r="G730" s="2" t="s">
        <v>287</v>
      </c>
      <c r="H730" s="56" t="str">
        <f>Table1[[#This Row],[Tabela]]&amp;Table1[[#This Row],[Campo]]</f>
        <v>modesg_out_empr_info_nfinscp3_emss</v>
      </c>
      <c r="I730" s="2" t="s">
        <v>1846</v>
      </c>
      <c r="J730" s="42">
        <f>VLOOKUP(Table1[[#This Row],[Status]],Auxiliar!$B$16:$C$24,2,0)</f>
        <v>2</v>
      </c>
      <c r="K730" s="2" t="s">
        <v>1175</v>
      </c>
      <c r="L730" s="28" t="s">
        <v>1178</v>
      </c>
      <c r="M730" s="20" t="s">
        <v>1180</v>
      </c>
      <c r="N730" s="47">
        <v>45695</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0.05</v>
      </c>
      <c r="X730" s="167">
        <f>+VLOOKUP(CONCATENATE(Table1[[#This Row],[Tabela]],Table1[[#This Row],[Campo]]),'2. Status Detalhe Campos FY24'!A:J,9,FALSE)</f>
        <v>0</v>
      </c>
    </row>
    <row r="731" spans="2:24" ht="17.899999999999999" customHeight="1">
      <c r="B731" s="2" t="s">
        <v>26</v>
      </c>
      <c r="C731" s="2" t="s">
        <v>310</v>
      </c>
      <c r="D731" s="2" t="s">
        <v>326</v>
      </c>
      <c r="E731" s="2" t="s">
        <v>38</v>
      </c>
      <c r="F731" s="2" t="s">
        <v>325</v>
      </c>
      <c r="G731" s="2" t="s">
        <v>209</v>
      </c>
      <c r="H731" s="56" t="str">
        <f>Table1[[#This Row],[Tabela]]&amp;Table1[[#This Row],[Campo]]</f>
        <v>modesg_out_empr_info_nfinzcliente</v>
      </c>
      <c r="I731" s="2" t="s">
        <v>612</v>
      </c>
      <c r="J731" s="54">
        <f>VLOOKUP(Table1[[#This Row],[Status]],Auxiliar!$B$16:$C$24,2,0)</f>
        <v>1</v>
      </c>
      <c r="K731" s="2" t="s">
        <v>1172</v>
      </c>
      <c r="L731" s="28" t="s">
        <v>1178</v>
      </c>
      <c r="M731" s="20" t="s">
        <v>1179</v>
      </c>
      <c r="N731" s="47">
        <v>45561</v>
      </c>
      <c r="O731" s="20">
        <f>INDEX(Auxiliar!$D$5:$F$13,MATCH(Table1[[#This Row],[Tipologia_Testes]],Auxiliar!$B$5:$B$13,0),MATCH(Table1[[#This Row],[Complexidade]],Auxiliar!$D$4:$F$4,0))</f>
        <v>2</v>
      </c>
      <c r="P731" s="2" t="s">
        <v>1205</v>
      </c>
      <c r="Q731" s="2"/>
      <c r="R731" s="151"/>
      <c r="S731" s="151"/>
      <c r="T731" s="151"/>
      <c r="U731" s="151"/>
      <c r="V731" s="151"/>
      <c r="W731" s="2">
        <f>VLOOKUP(Table1[[#This Row],[Status]],Auxiliar!$B$16:$D$24,3,0)*Table1[[#This Row],[Estimação (horas)]]</f>
        <v>2</v>
      </c>
      <c r="X731" s="167">
        <f>+VLOOKUP(CONCATENATE(Table1[[#This Row],[Tabela]],Table1[[#This Row],[Campo]]),'2. Status Detalhe Campos FY24'!A:J,9,FALSE)</f>
        <v>0</v>
      </c>
    </row>
    <row r="732" spans="2:24" ht="17.899999999999999" customHeight="1">
      <c r="B732" s="2" t="s">
        <v>26</v>
      </c>
      <c r="C732" s="2" t="s">
        <v>310</v>
      </c>
      <c r="D732" s="2" t="s">
        <v>326</v>
      </c>
      <c r="E732" s="2" t="s">
        <v>38</v>
      </c>
      <c r="F732" s="2" t="s">
        <v>325</v>
      </c>
      <c r="G732" s="2" t="s">
        <v>209</v>
      </c>
      <c r="H732" s="56" t="str">
        <f>Table1[[#This Row],[Tabela]]&amp;Table1[[#This Row],[Campo]]</f>
        <v>modesg_out_empr_info_nfinzcliente</v>
      </c>
      <c r="I732" s="2" t="s">
        <v>612</v>
      </c>
      <c r="J732" s="54">
        <f>VLOOKUP(Table1[[#This Row],[Status]],Auxiliar!$B$16:$C$24,2,0)</f>
        <v>1</v>
      </c>
      <c r="K732" s="2" t="s">
        <v>1173</v>
      </c>
      <c r="L732" s="28" t="s">
        <v>1178</v>
      </c>
      <c r="M732" s="20" t="s">
        <v>1179</v>
      </c>
      <c r="N732" s="47">
        <v>45561</v>
      </c>
      <c r="O732" s="20">
        <f>INDEX(Auxiliar!$D$5:$F$13,MATCH(Table1[[#This Row],[Tipologia_Testes]],Auxiliar!$B$5:$B$13,0),MATCH(Table1[[#This Row],[Complexidade]],Auxiliar!$D$4:$F$4,0))</f>
        <v>2</v>
      </c>
      <c r="P732" s="2" t="s">
        <v>1205</v>
      </c>
      <c r="Q732" s="2"/>
      <c r="R732" s="151"/>
      <c r="S732" s="151"/>
      <c r="T732" s="151"/>
      <c r="U732" s="151"/>
      <c r="V732" s="151"/>
      <c r="W732" s="2">
        <f>VLOOKUP(Table1[[#This Row],[Status]],Auxiliar!$B$16:$D$24,3,0)*Table1[[#This Row],[Estimação (horas)]]</f>
        <v>2</v>
      </c>
      <c r="X732" s="167">
        <f>+VLOOKUP(CONCATENATE(Table1[[#This Row],[Tabela]],Table1[[#This Row],[Campo]]),'2. Status Detalhe Campos FY24'!A:J,9,FALSE)</f>
        <v>0</v>
      </c>
    </row>
    <row r="733" spans="2:24" ht="23.9" customHeight="1">
      <c r="B733" s="2" t="s">
        <v>26</v>
      </c>
      <c r="C733" s="2" t="s">
        <v>310</v>
      </c>
      <c r="D733" s="2" t="s">
        <v>326</v>
      </c>
      <c r="E733" s="2" t="s">
        <v>38</v>
      </c>
      <c r="F733" s="2" t="s">
        <v>325</v>
      </c>
      <c r="G733" s="2" t="s">
        <v>209</v>
      </c>
      <c r="H733" s="56" t="str">
        <f>Table1[[#This Row],[Tabela]]&amp;Table1[[#This Row],[Campo]]</f>
        <v>modesg_out_empr_info_nfinzcliente</v>
      </c>
      <c r="I733" s="2" t="s">
        <v>612</v>
      </c>
      <c r="J733" s="54">
        <f>VLOOKUP(Table1[[#This Row],[Status]],Auxiliar!$B$16:$C$24,2,0)</f>
        <v>1</v>
      </c>
      <c r="K733" s="2" t="s">
        <v>1175</v>
      </c>
      <c r="L733" s="28" t="s">
        <v>1178</v>
      </c>
      <c r="M733" s="20" t="s">
        <v>1179</v>
      </c>
      <c r="N733" s="47">
        <v>45561</v>
      </c>
      <c r="O733" s="20">
        <f>INDEX(Auxiliar!$D$5:$F$13,MATCH(Table1[[#This Row],[Tipologia_Testes]],Auxiliar!$B$5:$B$13,0),MATCH(Table1[[#This Row],[Complexidade]],Auxiliar!$D$4:$F$4,0))</f>
        <v>0.1</v>
      </c>
      <c r="P733" s="2" t="s">
        <v>1205</v>
      </c>
      <c r="Q733" s="2"/>
      <c r="R733" s="151"/>
      <c r="S733" s="151"/>
      <c r="T733" s="151"/>
      <c r="U733" s="151"/>
      <c r="V733" s="151"/>
      <c r="W733" s="2">
        <f>VLOOKUP(Table1[[#This Row],[Status]],Auxiliar!$B$16:$D$24,3,0)*Table1[[#This Row],[Estimação (horas)]]</f>
        <v>0.1</v>
      </c>
      <c r="X733" s="167">
        <f>+VLOOKUP(CONCATENATE(Table1[[#This Row],[Tabela]],Table1[[#This Row],[Campo]]),'2. Status Detalhe Campos FY24'!A:J,9,FALSE)</f>
        <v>0</v>
      </c>
    </row>
    <row r="734" spans="2:24" ht="17.899999999999999" customHeight="1">
      <c r="B734" s="2" t="s">
        <v>26</v>
      </c>
      <c r="C734" s="2" t="s">
        <v>310</v>
      </c>
      <c r="D734" s="2" t="s">
        <v>332</v>
      </c>
      <c r="E734" s="2" t="s">
        <v>38</v>
      </c>
      <c r="F734" s="2" t="s">
        <v>331</v>
      </c>
      <c r="G734" s="2" t="s">
        <v>38</v>
      </c>
      <c r="H734" s="56" t="str">
        <f>Table1[[#This Row],[Tabela]]&amp;Table1[[#This Row],[Campo]]</f>
        <v>modesg_out_emss_vclsn.a.</v>
      </c>
      <c r="I734" s="3" t="s">
        <v>612</v>
      </c>
      <c r="J734" s="42">
        <f>VLOOKUP(Table1[[#This Row],[Status]],Auxiliar!$B$16:$C$24,2,0)</f>
        <v>1</v>
      </c>
      <c r="K734" s="2" t="s">
        <v>1169</v>
      </c>
      <c r="L734" s="28" t="s">
        <v>1178</v>
      </c>
      <c r="M734" s="20" t="s">
        <v>1179</v>
      </c>
      <c r="N734" s="47">
        <v>45632</v>
      </c>
      <c r="O734" s="20">
        <f>INDEX(Auxiliar!$D$5:$F$13,MATCH(Table1[[#This Row],[Tipologia_Testes]],Auxiliar!$B$5:$B$13,0),MATCH(Table1[[#This Row],[Complexidade]],Auxiliar!$D$4:$F$4,0))</f>
        <v>8</v>
      </c>
      <c r="P734" s="22" t="s">
        <v>1206</v>
      </c>
      <c r="Q734" s="2"/>
      <c r="R734" s="151">
        <v>45560</v>
      </c>
      <c r="S734" s="151"/>
      <c r="T734" s="151">
        <v>45560</v>
      </c>
      <c r="U734" s="151">
        <v>45607</v>
      </c>
      <c r="V734" s="151">
        <v>45608</v>
      </c>
      <c r="W734" s="2">
        <f>VLOOKUP(Table1[[#This Row],[Status]],Auxiliar!$B$16:$D$24,3,0)*Table1[[#This Row],[Estimação (horas)]]</f>
        <v>8</v>
      </c>
      <c r="X734" s="167">
        <f>+VLOOKUP(CONCATENATE(Table1[[#This Row],[Tabela]],Table1[[#This Row],[Campo]]),'2. Status Detalhe Campos FY24'!A:J,9,FALSE)</f>
        <v>0</v>
      </c>
    </row>
    <row r="735" spans="2:24" ht="17.899999999999999" customHeight="1">
      <c r="B735" s="2" t="s">
        <v>26</v>
      </c>
      <c r="C735" s="2" t="s">
        <v>310</v>
      </c>
      <c r="D735" s="2" t="s">
        <v>332</v>
      </c>
      <c r="E735" s="2" t="s">
        <v>38</v>
      </c>
      <c r="F735" s="2" t="s">
        <v>331</v>
      </c>
      <c r="G735" s="2" t="s">
        <v>313</v>
      </c>
      <c r="H735" s="56" t="str">
        <f>Table1[[#This Row],[Tabela]]&amp;Table1[[#This Row],[Campo]]</f>
        <v>modesg_out_emss_vclscempbem</v>
      </c>
      <c r="I735" s="3" t="s">
        <v>612</v>
      </c>
      <c r="J735" s="54">
        <f>VLOOKUP(Table1[[#This Row],[Status]],Auxiliar!$B$16:$C$24,2,0)</f>
        <v>1</v>
      </c>
      <c r="K735" s="2" t="s">
        <v>1172</v>
      </c>
      <c r="L735" s="28" t="s">
        <v>1178</v>
      </c>
      <c r="M735" s="20" t="s">
        <v>1179</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167">
        <f>+VLOOKUP(CONCATENATE(Table1[[#This Row],[Tabela]],Table1[[#This Row],[Campo]]),'2. Status Detalhe Campos FY24'!A:J,9,FALSE)</f>
        <v>0</v>
      </c>
    </row>
    <row r="736" spans="2:24" ht="17.899999999999999" customHeight="1">
      <c r="B736" s="2" t="s">
        <v>26</v>
      </c>
      <c r="C736" s="2" t="s">
        <v>310</v>
      </c>
      <c r="D736" s="2" t="s">
        <v>332</v>
      </c>
      <c r="E736" s="2" t="s">
        <v>38</v>
      </c>
      <c r="F736" s="2" t="s">
        <v>331</v>
      </c>
      <c r="G736" s="2" t="s">
        <v>313</v>
      </c>
      <c r="H736" s="56" t="str">
        <f>Table1[[#This Row],[Tabela]]&amp;Table1[[#This Row],[Campo]]</f>
        <v>modesg_out_emss_vclscempbem</v>
      </c>
      <c r="I736" s="3" t="s">
        <v>612</v>
      </c>
      <c r="J736" s="54">
        <f>VLOOKUP(Table1[[#This Row],[Status]],Auxiliar!$B$16:$C$24,2,0)</f>
        <v>1</v>
      </c>
      <c r="K736" s="2" t="s">
        <v>1173</v>
      </c>
      <c r="L736" s="28" t="s">
        <v>1178</v>
      </c>
      <c r="M736" s="20" t="s">
        <v>1179</v>
      </c>
      <c r="N736" s="47">
        <v>45485</v>
      </c>
      <c r="O736" s="20">
        <f>INDEX(Auxiliar!$D$5:$F$13,MATCH(Table1[[#This Row],[Tipologia_Testes]],Auxiliar!$B$5:$B$13,0),MATCH(Table1[[#This Row],[Complexidade]],Auxiliar!$D$4:$F$4,0))</f>
        <v>2</v>
      </c>
      <c r="P736" s="2"/>
      <c r="Q736" s="2"/>
      <c r="R736" s="151">
        <v>45261</v>
      </c>
      <c r="S736" s="151"/>
      <c r="T736" s="151"/>
      <c r="U736" s="151"/>
      <c r="V736" s="151"/>
      <c r="W736" s="2">
        <f>VLOOKUP(Table1[[#This Row],[Status]],Auxiliar!$B$16:$D$24,3,0)*Table1[[#This Row],[Estimação (horas)]]</f>
        <v>2</v>
      </c>
      <c r="X736" s="167">
        <f>+VLOOKUP(CONCATENATE(Table1[[#This Row],[Tabela]],Table1[[#This Row],[Campo]]),'2. Status Detalhe Campos FY24'!A:J,9,FALSE)</f>
        <v>0</v>
      </c>
    </row>
    <row r="737" spans="2:24" ht="17.899999999999999" customHeight="1">
      <c r="B737" s="2" t="s">
        <v>26</v>
      </c>
      <c r="C737" s="2" t="s">
        <v>310</v>
      </c>
      <c r="D737" s="2" t="s">
        <v>332</v>
      </c>
      <c r="E737" s="2" t="s">
        <v>38</v>
      </c>
      <c r="F737" s="2" t="s">
        <v>331</v>
      </c>
      <c r="G737" s="2" t="s">
        <v>313</v>
      </c>
      <c r="H737" s="56" t="str">
        <f>Table1[[#This Row],[Tabela]]&amp;Table1[[#This Row],[Campo]]</f>
        <v>modesg_out_emss_vclscempbem</v>
      </c>
      <c r="I737" s="3" t="s">
        <v>612</v>
      </c>
      <c r="J737" s="54">
        <f>VLOOKUP(Table1[[#This Row],[Status]],Auxiliar!$B$16:$C$24,2,0)</f>
        <v>1</v>
      </c>
      <c r="K737" s="2" t="s">
        <v>1175</v>
      </c>
      <c r="L737" s="28" t="s">
        <v>1178</v>
      </c>
      <c r="M737" s="20" t="s">
        <v>1179</v>
      </c>
      <c r="N737" s="47">
        <v>45485</v>
      </c>
      <c r="O737" s="20">
        <f>INDEX(Auxiliar!$D$5:$F$13,MATCH(Table1[[#This Row],[Tipologia_Testes]],Auxiliar!$B$5:$B$13,0),MATCH(Table1[[#This Row],[Complexidade]],Auxiliar!$D$4:$F$4,0))</f>
        <v>0.1</v>
      </c>
      <c r="P737" s="2"/>
      <c r="Q737" s="2"/>
      <c r="R737" s="151">
        <v>45261</v>
      </c>
      <c r="S737" s="151"/>
      <c r="T737" s="151"/>
      <c r="U737" s="151"/>
      <c r="V737" s="151"/>
      <c r="W737" s="2">
        <f>VLOOKUP(Table1[[#This Row],[Status]],Auxiliar!$B$16:$D$24,3,0)*Table1[[#This Row],[Estimação (horas)]]</f>
        <v>0.1</v>
      </c>
      <c r="X737" s="167">
        <f>+VLOOKUP(CONCATENATE(Table1[[#This Row],[Tabela]],Table1[[#This Row],[Campo]]),'2. Status Detalhe Campos FY24'!A:J,9,FALSE)</f>
        <v>0</v>
      </c>
    </row>
    <row r="738" spans="2:24" ht="17.899999999999999" customHeight="1">
      <c r="B738" s="2" t="s">
        <v>26</v>
      </c>
      <c r="C738" s="2" t="s">
        <v>310</v>
      </c>
      <c r="D738" s="2" t="s">
        <v>332</v>
      </c>
      <c r="E738" s="2" t="s">
        <v>38</v>
      </c>
      <c r="F738" s="2" t="s">
        <v>331</v>
      </c>
      <c r="G738" s="2" t="s">
        <v>314</v>
      </c>
      <c r="H738" s="56" t="str">
        <f>Table1[[#This Row],[Tabela]]&amp;Table1[[#This Row],[Campo]]</f>
        <v>modesg_out_emss_vclsckbalbem</v>
      </c>
      <c r="I738" s="3" t="s">
        <v>612</v>
      </c>
      <c r="J738" s="54">
        <f>VLOOKUP(Table1[[#This Row],[Status]],Auxiliar!$B$16:$C$24,2,0)</f>
        <v>1</v>
      </c>
      <c r="K738" s="2" t="s">
        <v>1172</v>
      </c>
      <c r="L738" s="28" t="s">
        <v>1178</v>
      </c>
      <c r="M738" s="20" t="s">
        <v>1179</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167">
        <f>+VLOOKUP(CONCATENATE(Table1[[#This Row],[Tabela]],Table1[[#This Row],[Campo]]),'2. Status Detalhe Campos FY24'!A:J,9,FALSE)</f>
        <v>0</v>
      </c>
    </row>
    <row r="739" spans="2:24" ht="17.899999999999999" customHeight="1">
      <c r="B739" s="2" t="s">
        <v>26</v>
      </c>
      <c r="C739" s="2" t="s">
        <v>310</v>
      </c>
      <c r="D739" s="2" t="s">
        <v>332</v>
      </c>
      <c r="E739" s="2" t="s">
        <v>38</v>
      </c>
      <c r="F739" s="2" t="s">
        <v>331</v>
      </c>
      <c r="G739" s="2" t="s">
        <v>314</v>
      </c>
      <c r="H739" s="56" t="str">
        <f>Table1[[#This Row],[Tabela]]&amp;Table1[[#This Row],[Campo]]</f>
        <v>modesg_out_emss_vclsckbalbem</v>
      </c>
      <c r="I739" s="3" t="s">
        <v>612</v>
      </c>
      <c r="J739" s="54">
        <f>VLOOKUP(Table1[[#This Row],[Status]],Auxiliar!$B$16:$C$24,2,0)</f>
        <v>1</v>
      </c>
      <c r="K739" s="2" t="s">
        <v>1173</v>
      </c>
      <c r="L739" s="28" t="s">
        <v>1178</v>
      </c>
      <c r="M739" s="20" t="s">
        <v>1179</v>
      </c>
      <c r="N739" s="47">
        <v>45485</v>
      </c>
      <c r="O739" s="20">
        <f>INDEX(Auxiliar!$D$5:$F$13,MATCH(Table1[[#This Row],[Tipologia_Testes]],Auxiliar!$B$5:$B$13,0),MATCH(Table1[[#This Row],[Complexidade]],Auxiliar!$D$4:$F$4,0))</f>
        <v>2</v>
      </c>
      <c r="P739" s="2"/>
      <c r="Q739" s="2"/>
      <c r="R739" s="151">
        <v>45261</v>
      </c>
      <c r="S739" s="151"/>
      <c r="T739" s="151"/>
      <c r="U739" s="151"/>
      <c r="V739" s="151"/>
      <c r="W739" s="2">
        <f>VLOOKUP(Table1[[#This Row],[Status]],Auxiliar!$B$16:$D$24,3,0)*Table1[[#This Row],[Estimação (horas)]]</f>
        <v>2</v>
      </c>
      <c r="X739" s="167">
        <f>+VLOOKUP(CONCATENATE(Table1[[#This Row],[Tabela]],Table1[[#This Row],[Campo]]),'2. Status Detalhe Campos FY24'!A:J,9,FALSE)</f>
        <v>0</v>
      </c>
    </row>
    <row r="740" spans="2:24" ht="17.899999999999999" customHeight="1">
      <c r="B740" s="2" t="s">
        <v>26</v>
      </c>
      <c r="C740" s="2" t="s">
        <v>310</v>
      </c>
      <c r="D740" s="2" t="s">
        <v>332</v>
      </c>
      <c r="E740" s="2" t="s">
        <v>38</v>
      </c>
      <c r="F740" s="2" t="s">
        <v>331</v>
      </c>
      <c r="G740" s="2" t="s">
        <v>314</v>
      </c>
      <c r="H740" s="56" t="str">
        <f>Table1[[#This Row],[Tabela]]&amp;Table1[[#This Row],[Campo]]</f>
        <v>modesg_out_emss_vclsckbalbem</v>
      </c>
      <c r="I740" s="3" t="s">
        <v>612</v>
      </c>
      <c r="J740" s="54">
        <f>VLOOKUP(Table1[[#This Row],[Status]],Auxiliar!$B$16:$C$24,2,0)</f>
        <v>1</v>
      </c>
      <c r="K740" s="2" t="s">
        <v>1175</v>
      </c>
      <c r="L740" s="28" t="s">
        <v>1178</v>
      </c>
      <c r="M740" s="20" t="s">
        <v>1179</v>
      </c>
      <c r="N740" s="47">
        <v>45485</v>
      </c>
      <c r="O740" s="20">
        <f>INDEX(Auxiliar!$D$5:$F$13,MATCH(Table1[[#This Row],[Tipologia_Testes]],Auxiliar!$B$5:$B$13,0),MATCH(Table1[[#This Row],[Complexidade]],Auxiliar!$D$4:$F$4,0))</f>
        <v>0.1</v>
      </c>
      <c r="P740" s="2"/>
      <c r="Q740" s="2"/>
      <c r="R740" s="151">
        <v>45261</v>
      </c>
      <c r="S740" s="151"/>
      <c r="T740" s="151"/>
      <c r="U740" s="151"/>
      <c r="V740" s="151"/>
      <c r="W740" s="2">
        <f>VLOOKUP(Table1[[#This Row],[Status]],Auxiliar!$B$16:$D$24,3,0)*Table1[[#This Row],[Estimação (horas)]]</f>
        <v>0.1</v>
      </c>
      <c r="X740" s="167">
        <f>+VLOOKUP(CONCATENATE(Table1[[#This Row],[Tabela]],Table1[[#This Row],[Campo]]),'2. Status Detalhe Campos FY24'!A:J,9,FALSE)</f>
        <v>0</v>
      </c>
    </row>
    <row r="741" spans="2:24" ht="17.899999999999999" customHeight="1">
      <c r="B741" s="2" t="s">
        <v>26</v>
      </c>
      <c r="C741" s="2" t="s">
        <v>310</v>
      </c>
      <c r="D741" s="2" t="s">
        <v>332</v>
      </c>
      <c r="E741" s="2" t="s">
        <v>38</v>
      </c>
      <c r="F741" s="2" t="s">
        <v>331</v>
      </c>
      <c r="G741" s="2" t="s">
        <v>315</v>
      </c>
      <c r="H741" s="56" t="str">
        <f>Table1[[#This Row],[Tabela]]&amp;Table1[[#This Row],[Campo]]</f>
        <v>modesg_out_emss_vclsckctabem</v>
      </c>
      <c r="I741" s="3" t="s">
        <v>612</v>
      </c>
      <c r="J741" s="54">
        <f>VLOOKUP(Table1[[#This Row],[Status]],Auxiliar!$B$16:$C$24,2,0)</f>
        <v>1</v>
      </c>
      <c r="K741" s="2" t="s">
        <v>1172</v>
      </c>
      <c r="L741" s="28" t="s">
        <v>1178</v>
      </c>
      <c r="M741" s="20" t="s">
        <v>1179</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7">
        <f>+VLOOKUP(CONCATENATE(Table1[[#This Row],[Tabela]],Table1[[#This Row],[Campo]]),'2. Status Detalhe Campos FY24'!A:J,9,FALSE)</f>
        <v>0</v>
      </c>
    </row>
    <row r="742" spans="2:24" ht="17.899999999999999" customHeight="1">
      <c r="B742" s="2" t="s">
        <v>26</v>
      </c>
      <c r="C742" s="2" t="s">
        <v>310</v>
      </c>
      <c r="D742" s="2" t="s">
        <v>332</v>
      </c>
      <c r="E742" s="2" t="s">
        <v>38</v>
      </c>
      <c r="F742" s="2" t="s">
        <v>331</v>
      </c>
      <c r="G742" s="2" t="s">
        <v>315</v>
      </c>
      <c r="H742" s="56" t="str">
        <f>Table1[[#This Row],[Tabela]]&amp;Table1[[#This Row],[Campo]]</f>
        <v>modesg_out_emss_vclsckctabem</v>
      </c>
      <c r="I742" s="3" t="s">
        <v>612</v>
      </c>
      <c r="J742" s="54">
        <f>VLOOKUP(Table1[[#This Row],[Status]],Auxiliar!$B$16:$C$24,2,0)</f>
        <v>1</v>
      </c>
      <c r="K742" s="2" t="s">
        <v>1173</v>
      </c>
      <c r="L742" s="28" t="s">
        <v>1178</v>
      </c>
      <c r="M742" s="20" t="s">
        <v>1179</v>
      </c>
      <c r="N742" s="47">
        <v>45485</v>
      </c>
      <c r="O742" s="20">
        <f>INDEX(Auxiliar!$D$5:$F$13,MATCH(Table1[[#This Row],[Tipologia_Testes]],Auxiliar!$B$5:$B$13,0),MATCH(Table1[[#This Row],[Complexidade]],Auxiliar!$D$4:$F$4,0))</f>
        <v>2</v>
      </c>
      <c r="P742" s="2"/>
      <c r="Q742" s="2"/>
      <c r="R742" s="151">
        <v>45261</v>
      </c>
      <c r="S742" s="151"/>
      <c r="T742" s="151"/>
      <c r="U742" s="151"/>
      <c r="V742" s="151"/>
      <c r="W742" s="2">
        <f>VLOOKUP(Table1[[#This Row],[Status]],Auxiliar!$B$16:$D$24,3,0)*Table1[[#This Row],[Estimação (horas)]]</f>
        <v>2</v>
      </c>
      <c r="X742" s="167">
        <f>+VLOOKUP(CONCATENATE(Table1[[#This Row],[Tabela]],Table1[[#This Row],[Campo]]),'2. Status Detalhe Campos FY24'!A:J,9,FALSE)</f>
        <v>0</v>
      </c>
    </row>
    <row r="743" spans="2:24" ht="17.899999999999999" customHeight="1">
      <c r="B743" s="2" t="s">
        <v>26</v>
      </c>
      <c r="C743" s="2" t="s">
        <v>310</v>
      </c>
      <c r="D743" s="2" t="s">
        <v>332</v>
      </c>
      <c r="E743" s="2" t="s">
        <v>38</v>
      </c>
      <c r="F743" s="2" t="s">
        <v>331</v>
      </c>
      <c r="G743" s="2" t="s">
        <v>315</v>
      </c>
      <c r="H743" s="56" t="str">
        <f>Table1[[#This Row],[Tabela]]&amp;Table1[[#This Row],[Campo]]</f>
        <v>modesg_out_emss_vclsckctabem</v>
      </c>
      <c r="I743" s="3" t="s">
        <v>612</v>
      </c>
      <c r="J743" s="54">
        <f>VLOOKUP(Table1[[#This Row],[Status]],Auxiliar!$B$16:$C$24,2,0)</f>
        <v>1</v>
      </c>
      <c r="K743" s="2" t="s">
        <v>1175</v>
      </c>
      <c r="L743" s="28" t="s">
        <v>1178</v>
      </c>
      <c r="M743" s="20" t="s">
        <v>1179</v>
      </c>
      <c r="N743" s="47">
        <v>45485</v>
      </c>
      <c r="O743" s="20">
        <f>INDEX(Auxiliar!$D$5:$F$13,MATCH(Table1[[#This Row],[Tipologia_Testes]],Auxiliar!$B$5:$B$13,0),MATCH(Table1[[#This Row],[Complexidade]],Auxiliar!$D$4:$F$4,0))</f>
        <v>0.1</v>
      </c>
      <c r="P743" s="2"/>
      <c r="Q743" s="2"/>
      <c r="R743" s="151">
        <v>45261</v>
      </c>
      <c r="S743" s="151"/>
      <c r="T743" s="151"/>
      <c r="U743" s="151"/>
      <c r="V743" s="151"/>
      <c r="W743" s="2">
        <f>VLOOKUP(Table1[[#This Row],[Status]],Auxiliar!$B$16:$D$24,3,0)*Table1[[#This Row],[Estimação (horas)]]</f>
        <v>0.1</v>
      </c>
      <c r="X743" s="167">
        <f>+VLOOKUP(CONCATENATE(Table1[[#This Row],[Tabela]],Table1[[#This Row],[Campo]]),'2. Status Detalhe Campos FY24'!A:J,9,FALSE)</f>
        <v>0</v>
      </c>
    </row>
    <row r="744" spans="2:24" ht="17.899999999999999" customHeight="1">
      <c r="B744" s="2" t="s">
        <v>26</v>
      </c>
      <c r="C744" s="2" t="s">
        <v>310</v>
      </c>
      <c r="D744" s="2" t="s">
        <v>332</v>
      </c>
      <c r="E744" s="2" t="s">
        <v>38</v>
      </c>
      <c r="F744" s="2" t="s">
        <v>331</v>
      </c>
      <c r="G744" s="2" t="s">
        <v>316</v>
      </c>
      <c r="H744" s="56" t="str">
        <f>Table1[[#This Row],[Tabela]]&amp;Table1[[#This Row],[Campo]]</f>
        <v>modesg_out_emss_vclsckrefbem</v>
      </c>
      <c r="I744" s="3" t="s">
        <v>612</v>
      </c>
      <c r="J744" s="54">
        <f>VLOOKUP(Table1[[#This Row],[Status]],Auxiliar!$B$16:$C$24,2,0)</f>
        <v>1</v>
      </c>
      <c r="K744" s="2" t="s">
        <v>1172</v>
      </c>
      <c r="L744" s="28" t="s">
        <v>1178</v>
      </c>
      <c r="M744" s="20" t="s">
        <v>1179</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7">
        <f>+VLOOKUP(CONCATENATE(Table1[[#This Row],[Tabela]],Table1[[#This Row],[Campo]]),'2. Status Detalhe Campos FY24'!A:J,9,FALSE)</f>
        <v>0</v>
      </c>
    </row>
    <row r="745" spans="2:24" ht="17.899999999999999" customHeight="1">
      <c r="B745" s="2" t="s">
        <v>26</v>
      </c>
      <c r="C745" s="2" t="s">
        <v>310</v>
      </c>
      <c r="D745" s="2" t="s">
        <v>332</v>
      </c>
      <c r="E745" s="2" t="s">
        <v>38</v>
      </c>
      <c r="F745" s="2" t="s">
        <v>331</v>
      </c>
      <c r="G745" s="2" t="s">
        <v>316</v>
      </c>
      <c r="H745" s="56" t="str">
        <f>Table1[[#This Row],[Tabela]]&amp;Table1[[#This Row],[Campo]]</f>
        <v>modesg_out_emss_vclsckrefbem</v>
      </c>
      <c r="I745" s="3" t="s">
        <v>612</v>
      </c>
      <c r="J745" s="54">
        <f>VLOOKUP(Table1[[#This Row],[Status]],Auxiliar!$B$16:$C$24,2,0)</f>
        <v>1</v>
      </c>
      <c r="K745" s="2" t="s">
        <v>1173</v>
      </c>
      <c r="L745" s="28" t="s">
        <v>1178</v>
      </c>
      <c r="M745" s="20" t="s">
        <v>1179</v>
      </c>
      <c r="N745" s="47">
        <v>45485</v>
      </c>
      <c r="O745" s="20">
        <f>INDEX(Auxiliar!$D$5:$F$13,MATCH(Table1[[#This Row],[Tipologia_Testes]],Auxiliar!$B$5:$B$13,0),MATCH(Table1[[#This Row],[Complexidade]],Auxiliar!$D$4:$F$4,0))</f>
        <v>2</v>
      </c>
      <c r="P745" s="2"/>
      <c r="Q745" s="2"/>
      <c r="R745" s="151">
        <v>45261</v>
      </c>
      <c r="S745" s="151"/>
      <c r="T745" s="151"/>
      <c r="U745" s="151"/>
      <c r="V745" s="151"/>
      <c r="W745" s="2">
        <f>VLOOKUP(Table1[[#This Row],[Status]],Auxiliar!$B$16:$D$24,3,0)*Table1[[#This Row],[Estimação (horas)]]</f>
        <v>2</v>
      </c>
      <c r="X745" s="167">
        <f>+VLOOKUP(CONCATENATE(Table1[[#This Row],[Tabela]],Table1[[#This Row],[Campo]]),'2. Status Detalhe Campos FY24'!A:J,9,FALSE)</f>
        <v>0</v>
      </c>
    </row>
    <row r="746" spans="2:24" ht="17.899999999999999" customHeight="1">
      <c r="B746" s="2" t="s">
        <v>26</v>
      </c>
      <c r="C746" s="2" t="s">
        <v>310</v>
      </c>
      <c r="D746" s="2" t="s">
        <v>332</v>
      </c>
      <c r="E746" s="2" t="s">
        <v>38</v>
      </c>
      <c r="F746" s="2" t="s">
        <v>331</v>
      </c>
      <c r="G746" s="2" t="s">
        <v>316</v>
      </c>
      <c r="H746" s="56" t="str">
        <f>Table1[[#This Row],[Tabela]]&amp;Table1[[#This Row],[Campo]]</f>
        <v>modesg_out_emss_vclsckrefbem</v>
      </c>
      <c r="I746" s="3" t="s">
        <v>612</v>
      </c>
      <c r="J746" s="54">
        <f>VLOOKUP(Table1[[#This Row],[Status]],Auxiliar!$B$16:$C$24,2,0)</f>
        <v>1</v>
      </c>
      <c r="K746" s="2" t="s">
        <v>1175</v>
      </c>
      <c r="L746" s="28" t="s">
        <v>1178</v>
      </c>
      <c r="M746" s="20" t="s">
        <v>1179</v>
      </c>
      <c r="N746" s="47">
        <v>45485</v>
      </c>
      <c r="O746" s="20">
        <f>INDEX(Auxiliar!$D$5:$F$13,MATCH(Table1[[#This Row],[Tipologia_Testes]],Auxiliar!$B$5:$B$13,0),MATCH(Table1[[#This Row],[Complexidade]],Auxiliar!$D$4:$F$4,0))</f>
        <v>0.1</v>
      </c>
      <c r="P746" s="2"/>
      <c r="Q746" s="2"/>
      <c r="R746" s="151">
        <v>45261</v>
      </c>
      <c r="S746" s="151"/>
      <c r="T746" s="151"/>
      <c r="U746" s="151"/>
      <c r="V746" s="151"/>
      <c r="W746" s="2">
        <f>VLOOKUP(Table1[[#This Row],[Status]],Auxiliar!$B$16:$D$24,3,0)*Table1[[#This Row],[Estimação (horas)]]</f>
        <v>0.1</v>
      </c>
      <c r="X746" s="167">
        <f>+VLOOKUP(CONCATENATE(Table1[[#This Row],[Tabela]],Table1[[#This Row],[Campo]]),'2. Status Detalhe Campos FY24'!A:J,9,FALSE)</f>
        <v>0</v>
      </c>
    </row>
    <row r="747" spans="2:24" ht="17.899999999999999" customHeight="1">
      <c r="B747" s="2" t="s">
        <v>26</v>
      </c>
      <c r="C747" s="2" t="s">
        <v>310</v>
      </c>
      <c r="D747" s="2" t="s">
        <v>332</v>
      </c>
      <c r="E747" s="2" t="s">
        <v>38</v>
      </c>
      <c r="F747" s="2" t="s">
        <v>331</v>
      </c>
      <c r="G747" s="2" t="s">
        <v>188</v>
      </c>
      <c r="H747" s="56" t="str">
        <f>Table1[[#This Row],[Tabela]]&amp;Table1[[#This Row],[Campo]]</f>
        <v>modesg_out_emss_vclscnsm_co2</v>
      </c>
      <c r="I747" s="2" t="s">
        <v>612</v>
      </c>
      <c r="J747" s="42">
        <f>VLOOKUP(Table1[[#This Row],[Status]],Auxiliar!$B$16:$C$24,2,0)</f>
        <v>1</v>
      </c>
      <c r="K747" s="2" t="s">
        <v>1172</v>
      </c>
      <c r="L747" s="28" t="s">
        <v>1170</v>
      </c>
      <c r="M747" s="20" t="s">
        <v>1180</v>
      </c>
      <c r="N747" s="47">
        <v>45618</v>
      </c>
      <c r="O747" s="20">
        <f>INDEX(Auxiliar!$D$5:$F$13,MATCH(Table1[[#This Row],[Tipologia_Testes]],Auxiliar!$B$5:$B$13,0),MATCH(Table1[[#This Row],[Complexidade]],Auxiliar!$D$4:$F$4,0))</f>
        <v>4</v>
      </c>
      <c r="P747" s="2" t="s">
        <v>1207</v>
      </c>
      <c r="Q747" s="2"/>
      <c r="R747" s="151">
        <v>45559</v>
      </c>
      <c r="S747" s="151"/>
      <c r="T747" s="151">
        <v>45559</v>
      </c>
      <c r="U747" s="151">
        <v>45607</v>
      </c>
      <c r="V747" s="151">
        <v>45608</v>
      </c>
      <c r="W747" s="2">
        <f>VLOOKUP(Table1[[#This Row],[Status]],Auxiliar!$B$16:$D$24,3,0)*Table1[[#This Row],[Estimação (horas)]]</f>
        <v>4</v>
      </c>
      <c r="X747" s="167">
        <f>+VLOOKUP(CONCATENATE(Table1[[#This Row],[Tabela]],Table1[[#This Row],[Campo]]),'2. Status Detalhe Campos FY24'!A:J,9,FALSE)</f>
        <v>0</v>
      </c>
    </row>
    <row r="748" spans="2:24" ht="17.899999999999999" customHeight="1">
      <c r="B748" s="2" t="s">
        <v>26</v>
      </c>
      <c r="C748" s="2" t="s">
        <v>310</v>
      </c>
      <c r="D748" s="2" t="s">
        <v>332</v>
      </c>
      <c r="E748" s="2" t="s">
        <v>38</v>
      </c>
      <c r="F748" s="2" t="s">
        <v>331</v>
      </c>
      <c r="G748" s="2" t="s">
        <v>188</v>
      </c>
      <c r="H748" s="56" t="str">
        <f>Table1[[#This Row],[Tabela]]&amp;Table1[[#This Row],[Campo]]</f>
        <v>modesg_out_emss_vclscnsm_co2</v>
      </c>
      <c r="I748" s="2" t="s">
        <v>612</v>
      </c>
      <c r="J748" s="42">
        <f>VLOOKUP(Table1[[#This Row],[Status]],Auxiliar!$B$16:$C$24,2,0)</f>
        <v>1</v>
      </c>
      <c r="K748" s="2" t="s">
        <v>1173</v>
      </c>
      <c r="L748" s="28" t="s">
        <v>1170</v>
      </c>
      <c r="M748" s="20" t="s">
        <v>1180</v>
      </c>
      <c r="N748" s="47">
        <v>45618</v>
      </c>
      <c r="O748" s="20">
        <f>INDEX(Auxiliar!$D$5:$F$13,MATCH(Table1[[#This Row],[Tipologia_Testes]],Auxiliar!$B$5:$B$13,0),MATCH(Table1[[#This Row],[Complexidade]],Auxiliar!$D$4:$F$4,0))</f>
        <v>4</v>
      </c>
      <c r="P748" s="2" t="s">
        <v>1207</v>
      </c>
      <c r="Q748" s="2"/>
      <c r="R748" s="151">
        <v>45559</v>
      </c>
      <c r="S748" s="151"/>
      <c r="T748" s="151">
        <v>45559</v>
      </c>
      <c r="U748" s="151">
        <v>45607</v>
      </c>
      <c r="V748" s="151">
        <v>45608</v>
      </c>
      <c r="W748" s="2">
        <f>VLOOKUP(Table1[[#This Row],[Status]],Auxiliar!$B$16:$D$24,3,0)*Table1[[#This Row],[Estimação (horas)]]</f>
        <v>4</v>
      </c>
      <c r="X748" s="167">
        <f>+VLOOKUP(CONCATENATE(Table1[[#This Row],[Tabela]],Table1[[#This Row],[Campo]]),'2. Status Detalhe Campos FY24'!A:J,9,FALSE)</f>
        <v>0</v>
      </c>
    </row>
    <row r="749" spans="2:24" ht="17.899999999999999" customHeight="1">
      <c r="B749" s="2" t="s">
        <v>26</v>
      </c>
      <c r="C749" s="2" t="s">
        <v>310</v>
      </c>
      <c r="D749" s="2" t="s">
        <v>332</v>
      </c>
      <c r="E749" s="2" t="s">
        <v>38</v>
      </c>
      <c r="F749" s="2" t="s">
        <v>331</v>
      </c>
      <c r="G749" s="2" t="s">
        <v>188</v>
      </c>
      <c r="H749" s="56" t="str">
        <f>Table1[[#This Row],[Tabela]]&amp;Table1[[#This Row],[Campo]]</f>
        <v>modesg_out_emss_vclscnsm_co2</v>
      </c>
      <c r="I749" s="2" t="s">
        <v>612</v>
      </c>
      <c r="J749" s="42">
        <f>VLOOKUP(Table1[[#This Row],[Status]],Auxiliar!$B$16:$C$24,2,0)</f>
        <v>1</v>
      </c>
      <c r="K749" s="2" t="s">
        <v>1175</v>
      </c>
      <c r="L749" s="28" t="s">
        <v>1170</v>
      </c>
      <c r="M749" s="20" t="s">
        <v>1180</v>
      </c>
      <c r="N749" s="47">
        <v>45618</v>
      </c>
      <c r="O749" s="20">
        <f>INDEX(Auxiliar!$D$5:$F$13,MATCH(Table1[[#This Row],[Tipologia_Testes]],Auxiliar!$B$5:$B$13,0),MATCH(Table1[[#This Row],[Complexidade]],Auxiliar!$D$4:$F$4,0))</f>
        <v>0.1</v>
      </c>
      <c r="P749" s="2" t="s">
        <v>1207</v>
      </c>
      <c r="Q749" s="2"/>
      <c r="R749" s="151">
        <v>45559</v>
      </c>
      <c r="S749" s="151"/>
      <c r="T749" s="151">
        <v>45559</v>
      </c>
      <c r="U749" s="151">
        <v>45607</v>
      </c>
      <c r="V749" s="151">
        <v>45608</v>
      </c>
      <c r="W749" s="2">
        <f>VLOOKUP(Table1[[#This Row],[Status]],Auxiliar!$B$16:$D$24,3,0)*Table1[[#This Row],[Estimação (horas)]]</f>
        <v>0.1</v>
      </c>
      <c r="X749" s="167">
        <f>+VLOOKUP(CONCATENATE(Table1[[#This Row],[Tabela]],Table1[[#This Row],[Campo]]),'2. Status Detalhe Campos FY24'!A:J,9,FALSE)</f>
        <v>0</v>
      </c>
    </row>
    <row r="750" spans="2:24" ht="17.899999999999999" customHeight="1">
      <c r="B750" s="2" t="s">
        <v>26</v>
      </c>
      <c r="C750" s="2" t="s">
        <v>310</v>
      </c>
      <c r="D750" s="2" t="s">
        <v>332</v>
      </c>
      <c r="E750" s="2" t="s">
        <v>38</v>
      </c>
      <c r="F750" s="2" t="s">
        <v>331</v>
      </c>
      <c r="G750" s="2" t="s">
        <v>319</v>
      </c>
      <c r="H750" s="56" t="str">
        <f>Table1[[#This Row],[Tabela]]&amp;Table1[[#This Row],[Campo]]</f>
        <v>modesg_out_emss_vclsorigem_scp1_emss</v>
      </c>
      <c r="I750" s="2" t="s">
        <v>612</v>
      </c>
      <c r="J750" s="42">
        <f>VLOOKUP(Table1[[#This Row],[Status]],Auxiliar!$B$16:$C$24,2,0)</f>
        <v>1</v>
      </c>
      <c r="K750" s="2" t="s">
        <v>1172</v>
      </c>
      <c r="L750" s="28" t="s">
        <v>1170</v>
      </c>
      <c r="M750" s="20" t="s">
        <v>1180</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167">
        <f>+VLOOKUP(CONCATENATE(Table1[[#This Row],[Tabela]],Table1[[#This Row],[Campo]]),'2. Status Detalhe Campos FY24'!A:J,9,FALSE)</f>
        <v>0</v>
      </c>
    </row>
    <row r="751" spans="2:24" ht="17.899999999999999" customHeight="1">
      <c r="B751" s="2" t="s">
        <v>26</v>
      </c>
      <c r="C751" s="2" t="s">
        <v>310</v>
      </c>
      <c r="D751" s="2" t="s">
        <v>332</v>
      </c>
      <c r="E751" s="2" t="s">
        <v>38</v>
      </c>
      <c r="F751" s="2" t="s">
        <v>331</v>
      </c>
      <c r="G751" s="2" t="s">
        <v>319</v>
      </c>
      <c r="H751" s="56" t="str">
        <f>Table1[[#This Row],[Tabela]]&amp;Table1[[#This Row],[Campo]]</f>
        <v>modesg_out_emss_vclsorigem_scp1_emss</v>
      </c>
      <c r="I751" s="2" t="s">
        <v>612</v>
      </c>
      <c r="J751" s="42">
        <f>VLOOKUP(Table1[[#This Row],[Status]],Auxiliar!$B$16:$C$24,2,0)</f>
        <v>1</v>
      </c>
      <c r="K751" s="2" t="s">
        <v>1173</v>
      </c>
      <c r="L751" s="28" t="s">
        <v>1170</v>
      </c>
      <c r="M751" s="20" t="s">
        <v>1180</v>
      </c>
      <c r="N751" s="47">
        <v>45632</v>
      </c>
      <c r="O751" s="20">
        <f>INDEX(Auxiliar!$D$5:$F$13,MATCH(Table1[[#This Row],[Tipologia_Testes]],Auxiliar!$B$5:$B$13,0),MATCH(Table1[[#This Row],[Complexidade]],Auxiliar!$D$4:$F$4,0))</f>
        <v>4</v>
      </c>
      <c r="P751" s="2"/>
      <c r="Q751" s="2"/>
      <c r="R751" s="151">
        <v>45566</v>
      </c>
      <c r="S751" s="151"/>
      <c r="T751" s="151">
        <v>45621</v>
      </c>
      <c r="U751" s="151">
        <v>45607</v>
      </c>
      <c r="V751" s="151">
        <v>45608</v>
      </c>
      <c r="W751" s="2">
        <f>VLOOKUP(Table1[[#This Row],[Status]],Auxiliar!$B$16:$D$24,3,0)*Table1[[#This Row],[Estimação (horas)]]</f>
        <v>4</v>
      </c>
      <c r="X751" s="167">
        <f>+VLOOKUP(CONCATENATE(Table1[[#This Row],[Tabela]],Table1[[#This Row],[Campo]]),'2. Status Detalhe Campos FY24'!A:J,9,FALSE)</f>
        <v>0</v>
      </c>
    </row>
    <row r="752" spans="2:24" ht="17.899999999999999" customHeight="1">
      <c r="B752" s="2" t="s">
        <v>26</v>
      </c>
      <c r="C752" s="2" t="s">
        <v>310</v>
      </c>
      <c r="D752" s="2" t="s">
        <v>332</v>
      </c>
      <c r="E752" s="2" t="s">
        <v>38</v>
      </c>
      <c r="F752" s="2" t="s">
        <v>331</v>
      </c>
      <c r="G752" s="2" t="s">
        <v>319</v>
      </c>
      <c r="H752" s="56" t="str">
        <f>Table1[[#This Row],[Tabela]]&amp;Table1[[#This Row],[Campo]]</f>
        <v>modesg_out_emss_vclsorigem_scp1_emss</v>
      </c>
      <c r="I752" s="2" t="s">
        <v>612</v>
      </c>
      <c r="J752" s="42">
        <f>VLOOKUP(Table1[[#This Row],[Status]],Auxiliar!$B$16:$C$24,2,0)</f>
        <v>1</v>
      </c>
      <c r="K752" s="2" t="s">
        <v>1175</v>
      </c>
      <c r="L752" s="28" t="s">
        <v>1170</v>
      </c>
      <c r="M752" s="20" t="s">
        <v>1180</v>
      </c>
      <c r="N752" s="47">
        <v>45632</v>
      </c>
      <c r="O752" s="20">
        <f>INDEX(Auxiliar!$D$5:$F$13,MATCH(Table1[[#This Row],[Tipologia_Testes]],Auxiliar!$B$5:$B$13,0),MATCH(Table1[[#This Row],[Complexidade]],Auxiliar!$D$4:$F$4,0))</f>
        <v>0.1</v>
      </c>
      <c r="P752" s="2"/>
      <c r="Q752" s="2"/>
      <c r="R752" s="151">
        <v>45566</v>
      </c>
      <c r="S752" s="151"/>
      <c r="T752" s="151">
        <v>45621</v>
      </c>
      <c r="U752" s="151">
        <v>45607</v>
      </c>
      <c r="V752" s="151">
        <v>45608</v>
      </c>
      <c r="W752" s="2">
        <f>VLOOKUP(Table1[[#This Row],[Status]],Auxiliar!$B$16:$D$24,3,0)*Table1[[#This Row],[Estimação (horas)]]</f>
        <v>0.1</v>
      </c>
      <c r="X752" s="167">
        <f>+VLOOKUP(CONCATENATE(Table1[[#This Row],[Tabela]],Table1[[#This Row],[Campo]]),'2. Status Detalhe Campos FY24'!A:J,9,FALSE)</f>
        <v>0</v>
      </c>
    </row>
    <row r="753" spans="2:24" ht="17.899999999999999" customHeight="1">
      <c r="B753" s="2" t="s">
        <v>26</v>
      </c>
      <c r="C753" s="2" t="s">
        <v>310</v>
      </c>
      <c r="D753" s="2" t="s">
        <v>332</v>
      </c>
      <c r="E753" s="2" t="s">
        <v>38</v>
      </c>
      <c r="F753" s="2" t="s">
        <v>331</v>
      </c>
      <c r="G753" s="2" t="s">
        <v>320</v>
      </c>
      <c r="H753" s="56" t="str">
        <f>Table1[[#This Row],[Tabela]]&amp;Table1[[#This Row],[Campo]]</f>
        <v>modesg_out_emss_vclsorigem_scp2_emss</v>
      </c>
      <c r="I753" s="2" t="s">
        <v>612</v>
      </c>
      <c r="J753" s="42">
        <f>VLOOKUP(Table1[[#This Row],[Status]],Auxiliar!$B$16:$C$24,2,0)</f>
        <v>1</v>
      </c>
      <c r="K753" s="2" t="s">
        <v>1172</v>
      </c>
      <c r="L753" s="28" t="s">
        <v>1170</v>
      </c>
      <c r="M753" s="20" t="s">
        <v>1180</v>
      </c>
      <c r="N753" s="47">
        <v>45632</v>
      </c>
      <c r="O753" s="20">
        <f>INDEX(Auxiliar!$D$5:$F$13,MATCH(Table1[[#This Row],[Tipologia_Testes]],Auxiliar!$B$5:$B$13,0),MATCH(Table1[[#This Row],[Complexidade]],Auxiliar!$D$4:$F$4,0))</f>
        <v>4</v>
      </c>
      <c r="P753" s="2"/>
      <c r="Q753" s="2"/>
      <c r="R753" s="151">
        <v>45566</v>
      </c>
      <c r="S753" s="151"/>
      <c r="T753" s="151">
        <v>45621</v>
      </c>
      <c r="U753" s="151">
        <v>45607</v>
      </c>
      <c r="V753" s="151">
        <v>45608</v>
      </c>
      <c r="W753" s="2">
        <f>VLOOKUP(Table1[[#This Row],[Status]],Auxiliar!$B$16:$D$24,3,0)*Table1[[#This Row],[Estimação (horas)]]</f>
        <v>4</v>
      </c>
      <c r="X753" s="167">
        <f>+VLOOKUP(CONCATENATE(Table1[[#This Row],[Tabela]],Table1[[#This Row],[Campo]]),'2. Status Detalhe Campos FY24'!A:J,9,FALSE)</f>
        <v>0</v>
      </c>
    </row>
    <row r="754" spans="2:24" ht="17.899999999999999" customHeight="1">
      <c r="B754" s="2" t="s">
        <v>26</v>
      </c>
      <c r="C754" s="2" t="s">
        <v>310</v>
      </c>
      <c r="D754" s="2" t="s">
        <v>332</v>
      </c>
      <c r="E754" s="2" t="s">
        <v>38</v>
      </c>
      <c r="F754" s="2" t="s">
        <v>331</v>
      </c>
      <c r="G754" s="2" t="s">
        <v>320</v>
      </c>
      <c r="H754" s="56" t="str">
        <f>Table1[[#This Row],[Tabela]]&amp;Table1[[#This Row],[Campo]]</f>
        <v>modesg_out_emss_vclsorigem_scp2_emss</v>
      </c>
      <c r="I754" s="2" t="s">
        <v>612</v>
      </c>
      <c r="J754" s="42">
        <f>VLOOKUP(Table1[[#This Row],[Status]],Auxiliar!$B$16:$C$24,2,0)</f>
        <v>1</v>
      </c>
      <c r="K754" s="2" t="s">
        <v>1173</v>
      </c>
      <c r="L754" s="28" t="s">
        <v>1170</v>
      </c>
      <c r="M754" s="20" t="s">
        <v>1180</v>
      </c>
      <c r="N754" s="47">
        <v>45632</v>
      </c>
      <c r="O754" s="20">
        <f>INDEX(Auxiliar!$D$5:$F$13,MATCH(Table1[[#This Row],[Tipologia_Testes]],Auxiliar!$B$5:$B$13,0),MATCH(Table1[[#This Row],[Complexidade]],Auxiliar!$D$4:$F$4,0))</f>
        <v>4</v>
      </c>
      <c r="P754" s="2"/>
      <c r="Q754" s="2"/>
      <c r="R754" s="151">
        <v>45566</v>
      </c>
      <c r="S754" s="151"/>
      <c r="T754" s="151">
        <v>45621</v>
      </c>
      <c r="U754" s="151">
        <v>45607</v>
      </c>
      <c r="V754" s="151">
        <v>45608</v>
      </c>
      <c r="W754" s="2">
        <f>VLOOKUP(Table1[[#This Row],[Status]],Auxiliar!$B$16:$D$24,3,0)*Table1[[#This Row],[Estimação (horas)]]</f>
        <v>4</v>
      </c>
      <c r="X754" s="167">
        <f>+VLOOKUP(CONCATENATE(Table1[[#This Row],[Tabela]],Table1[[#This Row],[Campo]]),'2. Status Detalhe Campos FY24'!A:J,9,FALSE)</f>
        <v>0</v>
      </c>
    </row>
    <row r="755" spans="2:24" ht="17.899999999999999" customHeight="1">
      <c r="B755" s="2" t="s">
        <v>26</v>
      </c>
      <c r="C755" s="2" t="s">
        <v>310</v>
      </c>
      <c r="D755" s="2" t="s">
        <v>332</v>
      </c>
      <c r="E755" s="2" t="s">
        <v>38</v>
      </c>
      <c r="F755" s="2" t="s">
        <v>331</v>
      </c>
      <c r="G755" s="2" t="s">
        <v>320</v>
      </c>
      <c r="H755" s="56" t="str">
        <f>Table1[[#This Row],[Tabela]]&amp;Table1[[#This Row],[Campo]]</f>
        <v>modesg_out_emss_vclsorigem_scp2_emss</v>
      </c>
      <c r="I755" s="2" t="s">
        <v>612</v>
      </c>
      <c r="J755" s="42">
        <f>VLOOKUP(Table1[[#This Row],[Status]],Auxiliar!$B$16:$C$24,2,0)</f>
        <v>1</v>
      </c>
      <c r="K755" s="2" t="s">
        <v>1175</v>
      </c>
      <c r="L755" s="28" t="s">
        <v>1170</v>
      </c>
      <c r="M755" s="20" t="s">
        <v>1180</v>
      </c>
      <c r="N755" s="47">
        <v>45632</v>
      </c>
      <c r="O755" s="20">
        <f>INDEX(Auxiliar!$D$5:$F$13,MATCH(Table1[[#This Row],[Tipologia_Testes]],Auxiliar!$B$5:$B$13,0),MATCH(Table1[[#This Row],[Complexidade]],Auxiliar!$D$4:$F$4,0))</f>
        <v>0.1</v>
      </c>
      <c r="P755" s="2"/>
      <c r="Q755" s="2"/>
      <c r="R755" s="151">
        <v>45566</v>
      </c>
      <c r="S755" s="151"/>
      <c r="T755" s="151">
        <v>45621</v>
      </c>
      <c r="U755" s="151">
        <v>45607</v>
      </c>
      <c r="V755" s="151">
        <v>45608</v>
      </c>
      <c r="W755" s="2">
        <f>VLOOKUP(Table1[[#This Row],[Status]],Auxiliar!$B$16:$D$24,3,0)*Table1[[#This Row],[Estimação (horas)]]</f>
        <v>0.1</v>
      </c>
      <c r="X755" s="167">
        <f>+VLOOKUP(CONCATENATE(Table1[[#This Row],[Tabela]],Table1[[#This Row],[Campo]]),'2. Status Detalhe Campos FY24'!A:J,9,FALSE)</f>
        <v>0</v>
      </c>
    </row>
    <row r="756" spans="2:24" ht="17.899999999999999" customHeight="1">
      <c r="B756" s="2" t="s">
        <v>26</v>
      </c>
      <c r="C756" s="2" t="s">
        <v>310</v>
      </c>
      <c r="D756" s="2" t="s">
        <v>332</v>
      </c>
      <c r="E756" s="2" t="s">
        <v>38</v>
      </c>
      <c r="F756" s="2" t="s">
        <v>331</v>
      </c>
      <c r="G756" s="2" t="s">
        <v>321</v>
      </c>
      <c r="H756" s="56" t="str">
        <f>Table1[[#This Row],[Tabela]]&amp;Table1[[#This Row],[Campo]]</f>
        <v>modesg_out_emss_vclsorigem_scp3_emss</v>
      </c>
      <c r="I756" s="2" t="s">
        <v>612</v>
      </c>
      <c r="J756" s="42">
        <f>VLOOKUP(Table1[[#This Row],[Status]],Auxiliar!$B$16:$C$24,2,0)</f>
        <v>1</v>
      </c>
      <c r="K756" s="2" t="s">
        <v>1172</v>
      </c>
      <c r="L756" s="28" t="s">
        <v>1170</v>
      </c>
      <c r="M756" s="20" t="s">
        <v>1180</v>
      </c>
      <c r="N756" s="47">
        <v>45618</v>
      </c>
      <c r="O756" s="20">
        <f>INDEX(Auxiliar!$D$5:$F$13,MATCH(Table1[[#This Row],[Tipologia_Testes]],Auxiliar!$B$5:$B$13,0),MATCH(Table1[[#This Row],[Complexidade]],Auxiliar!$D$4:$F$4,0))</f>
        <v>4</v>
      </c>
      <c r="P756" s="2"/>
      <c r="Q756" s="2"/>
      <c r="R756" s="151">
        <v>45566</v>
      </c>
      <c r="S756" s="151"/>
      <c r="T756" s="151">
        <v>45569</v>
      </c>
      <c r="U756" s="151">
        <v>45607</v>
      </c>
      <c r="V756" s="151">
        <v>45608</v>
      </c>
      <c r="W756" s="2">
        <f>VLOOKUP(Table1[[#This Row],[Status]],Auxiliar!$B$16:$D$24,3,0)*Table1[[#This Row],[Estimação (horas)]]</f>
        <v>4</v>
      </c>
      <c r="X756" s="167">
        <f>+VLOOKUP(CONCATENATE(Table1[[#This Row],[Tabela]],Table1[[#This Row],[Campo]]),'2. Status Detalhe Campos FY24'!A:J,9,FALSE)</f>
        <v>0</v>
      </c>
    </row>
    <row r="757" spans="2:24" ht="17.899999999999999" customHeight="1">
      <c r="B757" s="2" t="s">
        <v>26</v>
      </c>
      <c r="C757" s="2" t="s">
        <v>310</v>
      </c>
      <c r="D757" s="2" t="s">
        <v>332</v>
      </c>
      <c r="E757" s="2" t="s">
        <v>38</v>
      </c>
      <c r="F757" s="2" t="s">
        <v>331</v>
      </c>
      <c r="G757" s="2" t="s">
        <v>321</v>
      </c>
      <c r="H757" s="56" t="str">
        <f>Table1[[#This Row],[Tabela]]&amp;Table1[[#This Row],[Campo]]</f>
        <v>modesg_out_emss_vclsorigem_scp3_emss</v>
      </c>
      <c r="I757" s="2" t="s">
        <v>612</v>
      </c>
      <c r="J757" s="42">
        <f>VLOOKUP(Table1[[#This Row],[Status]],Auxiliar!$B$16:$C$24,2,0)</f>
        <v>1</v>
      </c>
      <c r="K757" s="2" t="s">
        <v>1173</v>
      </c>
      <c r="L757" s="28" t="s">
        <v>1170</v>
      </c>
      <c r="M757" s="20" t="s">
        <v>1180</v>
      </c>
      <c r="N757" s="47">
        <v>45618</v>
      </c>
      <c r="O757" s="20">
        <f>INDEX(Auxiliar!$D$5:$F$13,MATCH(Table1[[#This Row],[Tipologia_Testes]],Auxiliar!$B$5:$B$13,0),MATCH(Table1[[#This Row],[Complexidade]],Auxiliar!$D$4:$F$4,0))</f>
        <v>4</v>
      </c>
      <c r="P757" s="2"/>
      <c r="Q757" s="2"/>
      <c r="R757" s="151">
        <v>45566</v>
      </c>
      <c r="S757" s="151"/>
      <c r="T757" s="151">
        <v>45569</v>
      </c>
      <c r="U757" s="151">
        <v>45607</v>
      </c>
      <c r="V757" s="151">
        <v>45608</v>
      </c>
      <c r="W757" s="2">
        <f>VLOOKUP(Table1[[#This Row],[Status]],Auxiliar!$B$16:$D$24,3,0)*Table1[[#This Row],[Estimação (horas)]]</f>
        <v>4</v>
      </c>
      <c r="X757" s="167">
        <f>+VLOOKUP(CONCATENATE(Table1[[#This Row],[Tabela]],Table1[[#This Row],[Campo]]),'2. Status Detalhe Campos FY24'!A:J,9,FALSE)</f>
        <v>0</v>
      </c>
    </row>
    <row r="758" spans="2:24" ht="17.899999999999999" customHeight="1">
      <c r="B758" s="2" t="s">
        <v>26</v>
      </c>
      <c r="C758" s="2" t="s">
        <v>310</v>
      </c>
      <c r="D758" s="2" t="s">
        <v>332</v>
      </c>
      <c r="E758" s="2" t="s">
        <v>38</v>
      </c>
      <c r="F758" s="2" t="s">
        <v>331</v>
      </c>
      <c r="G758" s="2" t="s">
        <v>321</v>
      </c>
      <c r="H758" s="56" t="str">
        <f>Table1[[#This Row],[Tabela]]&amp;Table1[[#This Row],[Campo]]</f>
        <v>modesg_out_emss_vclsorigem_scp3_emss</v>
      </c>
      <c r="I758" s="2" t="s">
        <v>612</v>
      </c>
      <c r="J758" s="42">
        <f>VLOOKUP(Table1[[#This Row],[Status]],Auxiliar!$B$16:$C$24,2,0)</f>
        <v>1</v>
      </c>
      <c r="K758" s="2" t="s">
        <v>1175</v>
      </c>
      <c r="L758" s="28" t="s">
        <v>1170</v>
      </c>
      <c r="M758" s="20" t="s">
        <v>1180</v>
      </c>
      <c r="N758" s="47">
        <v>45618</v>
      </c>
      <c r="O758" s="20">
        <f>INDEX(Auxiliar!$D$5:$F$13,MATCH(Table1[[#This Row],[Tipologia_Testes]],Auxiliar!$B$5:$B$13,0),MATCH(Table1[[#This Row],[Complexidade]],Auxiliar!$D$4:$F$4,0))</f>
        <v>0.1</v>
      </c>
      <c r="P758" s="2"/>
      <c r="Q758" s="2"/>
      <c r="R758" s="151">
        <v>45566</v>
      </c>
      <c r="S758" s="151"/>
      <c r="T758" s="151">
        <v>45569</v>
      </c>
      <c r="U758" s="151">
        <v>45607</v>
      </c>
      <c r="V758" s="151">
        <v>45608</v>
      </c>
      <c r="W758" s="2">
        <f>VLOOKUP(Table1[[#This Row],[Status]],Auxiliar!$B$16:$D$24,3,0)*Table1[[#This Row],[Estimação (horas)]]</f>
        <v>0.1</v>
      </c>
      <c r="X758" s="167">
        <f>+VLOOKUP(CONCATENATE(Table1[[#This Row],[Tabela]],Table1[[#This Row],[Campo]]),'2. Status Detalhe Campos FY24'!A:J,9,FALSE)</f>
        <v>0</v>
      </c>
    </row>
    <row r="759" spans="2:24" ht="17.899999999999999" customHeight="1">
      <c r="B759" s="2" t="s">
        <v>26</v>
      </c>
      <c r="C759" s="2" t="s">
        <v>310</v>
      </c>
      <c r="D759" s="2" t="s">
        <v>332</v>
      </c>
      <c r="E759" s="2" t="s">
        <v>38</v>
      </c>
      <c r="F759" s="2" t="s">
        <v>331</v>
      </c>
      <c r="G759" s="2" t="s">
        <v>208</v>
      </c>
      <c r="H759" s="56" t="str">
        <f>Table1[[#This Row],[Tabela]]&amp;Table1[[#This Row],[Campo]]</f>
        <v>modesg_out_emss_vclsref_date</v>
      </c>
      <c r="I759" s="3" t="s">
        <v>612</v>
      </c>
      <c r="J759" s="54">
        <f>VLOOKUP(Table1[[#This Row],[Status]],Auxiliar!$B$16:$C$24,2,0)</f>
        <v>1</v>
      </c>
      <c r="K759" s="2" t="s">
        <v>1172</v>
      </c>
      <c r="L759" s="28" t="s">
        <v>1178</v>
      </c>
      <c r="M759" s="20" t="s">
        <v>1179</v>
      </c>
      <c r="N759" s="47">
        <v>45485</v>
      </c>
      <c r="O759" s="20">
        <f>INDEX(Auxiliar!$D$5:$F$13,MATCH(Table1[[#This Row],[Tipologia_Testes]],Auxiliar!$B$5:$B$13,0),MATCH(Table1[[#This Row],[Complexidade]],Auxiliar!$D$4:$F$4,0))</f>
        <v>2</v>
      </c>
      <c r="P759" s="2"/>
      <c r="Q759" s="2"/>
      <c r="R759" s="151">
        <v>45261</v>
      </c>
      <c r="S759" s="151"/>
      <c r="T759" s="151"/>
      <c r="U759" s="151"/>
      <c r="V759" s="151"/>
      <c r="W759" s="2">
        <f>VLOOKUP(Table1[[#This Row],[Status]],Auxiliar!$B$16:$D$24,3,0)*Table1[[#This Row],[Estimação (horas)]]</f>
        <v>2</v>
      </c>
      <c r="X759" s="167">
        <f>+VLOOKUP(CONCATENATE(Table1[[#This Row],[Tabela]],Table1[[#This Row],[Campo]]),'2. Status Detalhe Campos FY24'!A:J,9,FALSE)</f>
        <v>0</v>
      </c>
    </row>
    <row r="760" spans="2:24" ht="17.899999999999999" customHeight="1">
      <c r="B760" s="2" t="s">
        <v>26</v>
      </c>
      <c r="C760" s="2" t="s">
        <v>310</v>
      </c>
      <c r="D760" s="2" t="s">
        <v>332</v>
      </c>
      <c r="E760" s="2" t="s">
        <v>38</v>
      </c>
      <c r="F760" s="2" t="s">
        <v>331</v>
      </c>
      <c r="G760" s="2" t="s">
        <v>208</v>
      </c>
      <c r="H760" s="56" t="str">
        <f>Table1[[#This Row],[Tabela]]&amp;Table1[[#This Row],[Campo]]</f>
        <v>modesg_out_emss_vclsref_date</v>
      </c>
      <c r="I760" s="3" t="s">
        <v>612</v>
      </c>
      <c r="J760" s="54">
        <f>VLOOKUP(Table1[[#This Row],[Status]],Auxiliar!$B$16:$C$24,2,0)</f>
        <v>1</v>
      </c>
      <c r="K760" s="2" t="s">
        <v>1173</v>
      </c>
      <c r="L760" s="28" t="s">
        <v>1178</v>
      </c>
      <c r="M760" s="20" t="s">
        <v>1179</v>
      </c>
      <c r="N760" s="47">
        <v>45485</v>
      </c>
      <c r="O760" s="20">
        <f>INDEX(Auxiliar!$D$5:$F$13,MATCH(Table1[[#This Row],[Tipologia_Testes]],Auxiliar!$B$5:$B$13,0),MATCH(Table1[[#This Row],[Complexidade]],Auxiliar!$D$4:$F$4,0))</f>
        <v>2</v>
      </c>
      <c r="P760" s="2"/>
      <c r="Q760" s="2"/>
      <c r="R760" s="151">
        <v>45261</v>
      </c>
      <c r="S760" s="151"/>
      <c r="T760" s="151"/>
      <c r="U760" s="151"/>
      <c r="V760" s="151"/>
      <c r="W760" s="2">
        <f>VLOOKUP(Table1[[#This Row],[Status]],Auxiliar!$B$16:$D$24,3,0)*Table1[[#This Row],[Estimação (horas)]]</f>
        <v>2</v>
      </c>
      <c r="X760" s="167">
        <f>+VLOOKUP(CONCATENATE(Table1[[#This Row],[Tabela]],Table1[[#This Row],[Campo]]),'2. Status Detalhe Campos FY24'!A:J,9,FALSE)</f>
        <v>0</v>
      </c>
    </row>
    <row r="761" spans="2:24" ht="69.650000000000006" customHeight="1">
      <c r="B761" s="2" t="s">
        <v>26</v>
      </c>
      <c r="C761" s="2" t="s">
        <v>310</v>
      </c>
      <c r="D761" s="2" t="s">
        <v>332</v>
      </c>
      <c r="E761" s="2" t="s">
        <v>38</v>
      </c>
      <c r="F761" s="2" t="s">
        <v>331</v>
      </c>
      <c r="G761" s="2" t="s">
        <v>208</v>
      </c>
      <c r="H761" s="56" t="str">
        <f>Table1[[#This Row],[Tabela]]&amp;Table1[[#This Row],[Campo]]</f>
        <v>modesg_out_emss_vclsref_date</v>
      </c>
      <c r="I761" s="3" t="s">
        <v>612</v>
      </c>
      <c r="J761" s="54">
        <f>VLOOKUP(Table1[[#This Row],[Status]],Auxiliar!$B$16:$C$24,2,0)</f>
        <v>1</v>
      </c>
      <c r="K761" s="2" t="s">
        <v>1175</v>
      </c>
      <c r="L761" s="28" t="s">
        <v>1178</v>
      </c>
      <c r="M761" s="20" t="s">
        <v>1179</v>
      </c>
      <c r="N761" s="47">
        <v>45485</v>
      </c>
      <c r="O761" s="20">
        <f>INDEX(Auxiliar!$D$5:$F$13,MATCH(Table1[[#This Row],[Tipologia_Testes]],Auxiliar!$B$5:$B$13,0),MATCH(Table1[[#This Row],[Complexidade]],Auxiliar!$D$4:$F$4,0))</f>
        <v>0.1</v>
      </c>
      <c r="P761" s="2"/>
      <c r="Q761" s="2"/>
      <c r="R761" s="151">
        <v>45261</v>
      </c>
      <c r="S761" s="151"/>
      <c r="T761" s="151"/>
      <c r="U761" s="151"/>
      <c r="V761" s="151"/>
      <c r="W761" s="2">
        <f>VLOOKUP(Table1[[#This Row],[Status]],Auxiliar!$B$16:$D$24,3,0)*Table1[[#This Row],[Estimação (horas)]]</f>
        <v>0.1</v>
      </c>
      <c r="X761" s="167">
        <f>+VLOOKUP(CONCATENATE(Table1[[#This Row],[Tabela]],Table1[[#This Row],[Campo]]),'2. Status Detalhe Campos FY24'!A:J,9,FALSE)</f>
        <v>0</v>
      </c>
    </row>
    <row r="762" spans="2:24" ht="69.650000000000006" customHeight="1">
      <c r="B762" s="2" t="s">
        <v>26</v>
      </c>
      <c r="C762" s="2" t="s">
        <v>310</v>
      </c>
      <c r="D762" s="2" t="s">
        <v>332</v>
      </c>
      <c r="E762" s="2" t="s">
        <v>38</v>
      </c>
      <c r="F762" s="2" t="s">
        <v>331</v>
      </c>
      <c r="G762" s="2" t="s">
        <v>285</v>
      </c>
      <c r="H762" s="56" t="str">
        <f>Table1[[#This Row],[Tabela]]&amp;Table1[[#This Row],[Campo]]</f>
        <v>modesg_out_emss_vclsscp1_emss</v>
      </c>
      <c r="I762" s="3" t="s">
        <v>612</v>
      </c>
      <c r="J762" s="42">
        <f>VLOOKUP(Table1[[#This Row],[Status]],Auxiliar!$B$16:$C$24,2,0)</f>
        <v>1</v>
      </c>
      <c r="K762" s="2" t="s">
        <v>1172</v>
      </c>
      <c r="L762" s="28" t="s">
        <v>1170</v>
      </c>
      <c r="M762" s="20" t="s">
        <v>1171</v>
      </c>
      <c r="N762" s="47">
        <v>45632</v>
      </c>
      <c r="O762" s="20">
        <f>INDEX(Auxiliar!$D$5:$F$13,MATCH(Table1[[#This Row],[Tipologia_Testes]],Auxiliar!$B$5:$B$13,0),MATCH(Table1[[#This Row],[Complexidade]],Auxiliar!$D$4:$F$4,0))</f>
        <v>8</v>
      </c>
      <c r="P762" s="22" t="s">
        <v>1208</v>
      </c>
      <c r="Q762" s="2"/>
      <c r="R762" s="151">
        <v>45566</v>
      </c>
      <c r="S762" s="151"/>
      <c r="T762" s="151">
        <v>45621</v>
      </c>
      <c r="U762" s="151">
        <v>45607</v>
      </c>
      <c r="V762" s="151">
        <v>45608</v>
      </c>
      <c r="W762" s="2">
        <f>VLOOKUP(Table1[[#This Row],[Status]],Auxiliar!$B$16:$D$24,3,0)*Table1[[#This Row],[Estimação (horas)]]</f>
        <v>8</v>
      </c>
      <c r="X762" s="167">
        <f>+VLOOKUP(CONCATENATE(Table1[[#This Row],[Tabela]],Table1[[#This Row],[Campo]]),'2. Status Detalhe Campos FY24'!A:J,9,FALSE)</f>
        <v>0</v>
      </c>
    </row>
    <row r="763" spans="2:24" ht="69.650000000000006" customHeight="1">
      <c r="B763" s="2" t="s">
        <v>26</v>
      </c>
      <c r="C763" s="2" t="s">
        <v>310</v>
      </c>
      <c r="D763" s="2" t="s">
        <v>332</v>
      </c>
      <c r="E763" s="2" t="s">
        <v>38</v>
      </c>
      <c r="F763" s="2" t="s">
        <v>331</v>
      </c>
      <c r="G763" s="2" t="s">
        <v>285</v>
      </c>
      <c r="H763" s="56" t="str">
        <f>Table1[[#This Row],[Tabela]]&amp;Table1[[#This Row],[Campo]]</f>
        <v>modesg_out_emss_vclsscp1_emss</v>
      </c>
      <c r="I763" s="3" t="s">
        <v>612</v>
      </c>
      <c r="J763" s="42">
        <f>VLOOKUP(Table1[[#This Row],[Status]],Auxiliar!$B$16:$C$24,2,0)</f>
        <v>1</v>
      </c>
      <c r="K763" s="2" t="s">
        <v>1173</v>
      </c>
      <c r="L763" s="28" t="s">
        <v>1170</v>
      </c>
      <c r="M763" s="20" t="s">
        <v>1171</v>
      </c>
      <c r="N763" s="47">
        <v>45632</v>
      </c>
      <c r="O763" s="20">
        <f>INDEX(Auxiliar!$D$5:$F$13,MATCH(Table1[[#This Row],[Tipologia_Testes]],Auxiliar!$B$5:$B$13,0),MATCH(Table1[[#This Row],[Complexidade]],Auxiliar!$D$4:$F$4,0))</f>
        <v>8</v>
      </c>
      <c r="P763" s="22" t="s">
        <v>1208</v>
      </c>
      <c r="Q763" s="2"/>
      <c r="R763" s="151">
        <v>45566</v>
      </c>
      <c r="S763" s="151"/>
      <c r="T763" s="151">
        <v>45621</v>
      </c>
      <c r="U763" s="151">
        <v>45607</v>
      </c>
      <c r="V763" s="151">
        <v>45608</v>
      </c>
      <c r="W763" s="2">
        <f>VLOOKUP(Table1[[#This Row],[Status]],Auxiliar!$B$16:$D$24,3,0)*Table1[[#This Row],[Estimação (horas)]]</f>
        <v>8</v>
      </c>
      <c r="X763" s="167">
        <f>+VLOOKUP(CONCATENATE(Table1[[#This Row],[Tabela]],Table1[[#This Row],[Campo]]),'2. Status Detalhe Campos FY24'!A:J,9,FALSE)</f>
        <v>0</v>
      </c>
    </row>
    <row r="764" spans="2:24" ht="69.650000000000006" customHeight="1">
      <c r="B764" s="2" t="s">
        <v>26</v>
      </c>
      <c r="C764" s="2" t="s">
        <v>310</v>
      </c>
      <c r="D764" s="2" t="s">
        <v>332</v>
      </c>
      <c r="E764" s="2" t="s">
        <v>38</v>
      </c>
      <c r="F764" s="2" t="s">
        <v>331</v>
      </c>
      <c r="G764" s="2" t="s">
        <v>285</v>
      </c>
      <c r="H764" s="56" t="str">
        <f>Table1[[#This Row],[Tabela]]&amp;Table1[[#This Row],[Campo]]</f>
        <v>modesg_out_emss_vclsscp1_emss</v>
      </c>
      <c r="I764" s="3" t="s">
        <v>612</v>
      </c>
      <c r="J764" s="42">
        <f>VLOOKUP(Table1[[#This Row],[Status]],Auxiliar!$B$16:$C$24,2,0)</f>
        <v>1</v>
      </c>
      <c r="K764" s="2" t="s">
        <v>1175</v>
      </c>
      <c r="L764" s="28" t="s">
        <v>1170</v>
      </c>
      <c r="M764" s="20" t="s">
        <v>1171</v>
      </c>
      <c r="N764" s="47">
        <v>45632</v>
      </c>
      <c r="O764" s="20">
        <f>INDEX(Auxiliar!$D$5:$F$13,MATCH(Table1[[#This Row],[Tipologia_Testes]],Auxiliar!$B$5:$B$13,0),MATCH(Table1[[#This Row],[Complexidade]],Auxiliar!$D$4:$F$4,0))</f>
        <v>0.1</v>
      </c>
      <c r="P764" s="22" t="s">
        <v>1208</v>
      </c>
      <c r="Q764" s="2"/>
      <c r="R764" s="151">
        <v>45566</v>
      </c>
      <c r="S764" s="151"/>
      <c r="T764" s="151">
        <v>45621</v>
      </c>
      <c r="U764" s="151">
        <v>45607</v>
      </c>
      <c r="V764" s="151">
        <v>45608</v>
      </c>
      <c r="W764" s="2">
        <f>VLOOKUP(Table1[[#This Row],[Status]],Auxiliar!$B$16:$D$24,3,0)*Table1[[#This Row],[Estimação (horas)]]</f>
        <v>0.1</v>
      </c>
      <c r="X764" s="167">
        <f>+VLOOKUP(CONCATENATE(Table1[[#This Row],[Tabela]],Table1[[#This Row],[Campo]]),'2. Status Detalhe Campos FY24'!A:J,9,FALSE)</f>
        <v>0</v>
      </c>
    </row>
    <row r="765" spans="2:24" ht="69.650000000000006" customHeight="1">
      <c r="B765" s="2" t="s">
        <v>26</v>
      </c>
      <c r="C765" s="2" t="s">
        <v>310</v>
      </c>
      <c r="D765" s="2" t="s">
        <v>332</v>
      </c>
      <c r="E765" s="2" t="s">
        <v>38</v>
      </c>
      <c r="F765" s="2" t="s">
        <v>331</v>
      </c>
      <c r="G765" s="2" t="s">
        <v>286</v>
      </c>
      <c r="H765" s="56" t="str">
        <f>Table1[[#This Row],[Tabela]]&amp;Table1[[#This Row],[Campo]]</f>
        <v>modesg_out_emss_vclsscp2_emss</v>
      </c>
      <c r="I765" s="3" t="s">
        <v>612</v>
      </c>
      <c r="J765" s="42">
        <f>VLOOKUP(Table1[[#This Row],[Status]],Auxiliar!$B$16:$C$24,2,0)</f>
        <v>1</v>
      </c>
      <c r="K765" s="2" t="s">
        <v>1172</v>
      </c>
      <c r="L765" s="28" t="s">
        <v>1170</v>
      </c>
      <c r="M765" s="20" t="s">
        <v>1171</v>
      </c>
      <c r="N765" s="47">
        <v>45632</v>
      </c>
      <c r="O765" s="20">
        <f>INDEX(Auxiliar!$D$5:$F$13,MATCH(Table1[[#This Row],[Tipologia_Testes]],Auxiliar!$B$5:$B$13,0),MATCH(Table1[[#This Row],[Complexidade]],Auxiliar!$D$4:$F$4,0))</f>
        <v>8</v>
      </c>
      <c r="P765" s="22" t="s">
        <v>1208</v>
      </c>
      <c r="Q765" s="2"/>
      <c r="R765" s="151">
        <v>45566</v>
      </c>
      <c r="S765" s="151"/>
      <c r="T765" s="151">
        <v>45621</v>
      </c>
      <c r="U765" s="151">
        <v>45607</v>
      </c>
      <c r="V765" s="151">
        <v>45608</v>
      </c>
      <c r="W765" s="2">
        <f>VLOOKUP(Table1[[#This Row],[Status]],Auxiliar!$B$16:$D$24,3,0)*Table1[[#This Row],[Estimação (horas)]]</f>
        <v>8</v>
      </c>
      <c r="X765" s="167">
        <f>+VLOOKUP(CONCATENATE(Table1[[#This Row],[Tabela]],Table1[[#This Row],[Campo]]),'2. Status Detalhe Campos FY24'!A:J,9,FALSE)</f>
        <v>0</v>
      </c>
    </row>
    <row r="766" spans="2:24" ht="69.650000000000006" customHeight="1">
      <c r="B766" s="2" t="s">
        <v>26</v>
      </c>
      <c r="C766" s="2" t="s">
        <v>310</v>
      </c>
      <c r="D766" s="2" t="s">
        <v>332</v>
      </c>
      <c r="E766" s="2" t="s">
        <v>38</v>
      </c>
      <c r="F766" s="2" t="s">
        <v>331</v>
      </c>
      <c r="G766" s="2" t="s">
        <v>286</v>
      </c>
      <c r="H766" s="56" t="str">
        <f>Table1[[#This Row],[Tabela]]&amp;Table1[[#This Row],[Campo]]</f>
        <v>modesg_out_emss_vclsscp2_emss</v>
      </c>
      <c r="I766" s="3" t="s">
        <v>612</v>
      </c>
      <c r="J766" s="42">
        <f>VLOOKUP(Table1[[#This Row],[Status]],Auxiliar!$B$16:$C$24,2,0)</f>
        <v>1</v>
      </c>
      <c r="K766" s="2" t="s">
        <v>1173</v>
      </c>
      <c r="L766" s="28" t="s">
        <v>1170</v>
      </c>
      <c r="M766" s="20" t="s">
        <v>1171</v>
      </c>
      <c r="N766" s="47">
        <v>45632</v>
      </c>
      <c r="O766" s="20">
        <f>INDEX(Auxiliar!$D$5:$F$13,MATCH(Table1[[#This Row],[Tipologia_Testes]],Auxiliar!$B$5:$B$13,0),MATCH(Table1[[#This Row],[Complexidade]],Auxiliar!$D$4:$F$4,0))</f>
        <v>8</v>
      </c>
      <c r="P766" s="22" t="s">
        <v>1208</v>
      </c>
      <c r="Q766" s="2"/>
      <c r="R766" s="151">
        <v>45566</v>
      </c>
      <c r="S766" s="151"/>
      <c r="T766" s="151">
        <v>45621</v>
      </c>
      <c r="U766" s="151">
        <v>45607</v>
      </c>
      <c r="V766" s="151">
        <v>45608</v>
      </c>
      <c r="W766" s="2">
        <f>VLOOKUP(Table1[[#This Row],[Status]],Auxiliar!$B$16:$D$24,3,0)*Table1[[#This Row],[Estimação (horas)]]</f>
        <v>8</v>
      </c>
      <c r="X766" s="167">
        <f>+VLOOKUP(CONCATENATE(Table1[[#This Row],[Tabela]],Table1[[#This Row],[Campo]]),'2. Status Detalhe Campos FY24'!A:J,9,FALSE)</f>
        <v>0</v>
      </c>
    </row>
    <row r="767" spans="2:24" ht="69.650000000000006" customHeight="1">
      <c r="B767" s="2" t="s">
        <v>26</v>
      </c>
      <c r="C767" s="2" t="s">
        <v>310</v>
      </c>
      <c r="D767" s="2" t="s">
        <v>332</v>
      </c>
      <c r="E767" s="2" t="s">
        <v>38</v>
      </c>
      <c r="F767" s="2" t="s">
        <v>331</v>
      </c>
      <c r="G767" s="2" t="s">
        <v>286</v>
      </c>
      <c r="H767" s="56" t="str">
        <f>Table1[[#This Row],[Tabela]]&amp;Table1[[#This Row],[Campo]]</f>
        <v>modesg_out_emss_vclsscp2_emss</v>
      </c>
      <c r="I767" s="3" t="s">
        <v>612</v>
      </c>
      <c r="J767" s="42">
        <f>VLOOKUP(Table1[[#This Row],[Status]],Auxiliar!$B$16:$C$24,2,0)</f>
        <v>1</v>
      </c>
      <c r="K767" s="2" t="s">
        <v>1175</v>
      </c>
      <c r="L767" s="28" t="s">
        <v>1170</v>
      </c>
      <c r="M767" s="20" t="s">
        <v>1171</v>
      </c>
      <c r="N767" s="47">
        <v>45632</v>
      </c>
      <c r="O767" s="20">
        <f>INDEX(Auxiliar!$D$5:$F$13,MATCH(Table1[[#This Row],[Tipologia_Testes]],Auxiliar!$B$5:$B$13,0),MATCH(Table1[[#This Row],[Complexidade]],Auxiliar!$D$4:$F$4,0))</f>
        <v>0.1</v>
      </c>
      <c r="P767" s="22" t="s">
        <v>1208</v>
      </c>
      <c r="Q767" s="2"/>
      <c r="R767" s="151">
        <v>45566</v>
      </c>
      <c r="S767" s="151"/>
      <c r="T767" s="151">
        <v>45621</v>
      </c>
      <c r="U767" s="151">
        <v>45607</v>
      </c>
      <c r="V767" s="151">
        <v>45608</v>
      </c>
      <c r="W767" s="2">
        <f>VLOOKUP(Table1[[#This Row],[Status]],Auxiliar!$B$16:$D$24,3,0)*Table1[[#This Row],[Estimação (horas)]]</f>
        <v>0.1</v>
      </c>
      <c r="X767" s="167">
        <f>+VLOOKUP(CONCATENATE(Table1[[#This Row],[Tabela]],Table1[[#This Row],[Campo]]),'2. Status Detalhe Campos FY24'!A:J,9,FALSE)</f>
        <v>0</v>
      </c>
    </row>
    <row r="768" spans="2:24" ht="69.650000000000006" customHeight="1">
      <c r="B768" s="2" t="s">
        <v>26</v>
      </c>
      <c r="C768" s="2" t="s">
        <v>310</v>
      </c>
      <c r="D768" s="2" t="s">
        <v>332</v>
      </c>
      <c r="E768" s="2" t="s">
        <v>38</v>
      </c>
      <c r="F768" s="2" t="s">
        <v>331</v>
      </c>
      <c r="G768" s="2" t="s">
        <v>287</v>
      </c>
      <c r="H768" s="56" t="str">
        <f>Table1[[#This Row],[Tabela]]&amp;Table1[[#This Row],[Campo]]</f>
        <v>modesg_out_emss_vclsscp3_emss</v>
      </c>
      <c r="I768" s="2" t="s">
        <v>612</v>
      </c>
      <c r="J768" s="42">
        <f>VLOOKUP(Table1[[#This Row],[Status]],Auxiliar!$B$16:$C$24,2,0)</f>
        <v>1</v>
      </c>
      <c r="K768" s="2" t="s">
        <v>1172</v>
      </c>
      <c r="L768" s="28" t="s">
        <v>1170</v>
      </c>
      <c r="M768" s="20" t="s">
        <v>1171</v>
      </c>
      <c r="N768" s="47">
        <v>45618</v>
      </c>
      <c r="O768" s="20">
        <f>INDEX(Auxiliar!$D$5:$F$13,MATCH(Table1[[#This Row],[Tipologia_Testes]],Auxiliar!$B$5:$B$13,0),MATCH(Table1[[#This Row],[Complexidade]],Auxiliar!$D$4:$F$4,0))</f>
        <v>8</v>
      </c>
      <c r="P768" s="22" t="s">
        <v>1208</v>
      </c>
      <c r="Q768" s="2"/>
      <c r="R768" s="151">
        <v>45566</v>
      </c>
      <c r="S768" s="151"/>
      <c r="T768" s="151">
        <v>45569</v>
      </c>
      <c r="U768" s="151">
        <v>45607</v>
      </c>
      <c r="V768" s="151">
        <v>45608</v>
      </c>
      <c r="W768" s="2">
        <f>VLOOKUP(Table1[[#This Row],[Status]],Auxiliar!$B$16:$D$24,3,0)*Table1[[#This Row],[Estimação (horas)]]</f>
        <v>8</v>
      </c>
      <c r="X768" s="167">
        <f>+VLOOKUP(CONCATENATE(Table1[[#This Row],[Tabela]],Table1[[#This Row],[Campo]]),'2. Status Detalhe Campos FY24'!A:J,9,FALSE)</f>
        <v>0</v>
      </c>
    </row>
    <row r="769" spans="2:24" ht="69.650000000000006" customHeight="1">
      <c r="B769" s="2" t="s">
        <v>26</v>
      </c>
      <c r="C769" s="2" t="s">
        <v>310</v>
      </c>
      <c r="D769" s="2" t="s">
        <v>332</v>
      </c>
      <c r="E769" s="2" t="s">
        <v>38</v>
      </c>
      <c r="F769" s="2" t="s">
        <v>331</v>
      </c>
      <c r="G769" s="2" t="s">
        <v>287</v>
      </c>
      <c r="H769" s="56" t="str">
        <f>Table1[[#This Row],[Tabela]]&amp;Table1[[#This Row],[Campo]]</f>
        <v>modesg_out_emss_vclsscp3_emss</v>
      </c>
      <c r="I769" s="2" t="s">
        <v>612</v>
      </c>
      <c r="J769" s="42">
        <f>VLOOKUP(Table1[[#This Row],[Status]],Auxiliar!$B$16:$C$24,2,0)</f>
        <v>1</v>
      </c>
      <c r="K769" s="2" t="s">
        <v>1173</v>
      </c>
      <c r="L769" s="28" t="s">
        <v>1170</v>
      </c>
      <c r="M769" s="20" t="s">
        <v>1171</v>
      </c>
      <c r="N769" s="47">
        <v>45618</v>
      </c>
      <c r="O769" s="20">
        <f>INDEX(Auxiliar!$D$5:$F$13,MATCH(Table1[[#This Row],[Tipologia_Testes]],Auxiliar!$B$5:$B$13,0),MATCH(Table1[[#This Row],[Complexidade]],Auxiliar!$D$4:$F$4,0))</f>
        <v>8</v>
      </c>
      <c r="P769" s="22" t="s">
        <v>1208</v>
      </c>
      <c r="Q769" s="2"/>
      <c r="R769" s="151">
        <v>45566</v>
      </c>
      <c r="S769" s="151"/>
      <c r="T769" s="151">
        <v>45569</v>
      </c>
      <c r="U769" s="151">
        <v>45607</v>
      </c>
      <c r="V769" s="151">
        <v>45608</v>
      </c>
      <c r="W769" s="2">
        <f>VLOOKUP(Table1[[#This Row],[Status]],Auxiliar!$B$16:$D$24,3,0)*Table1[[#This Row],[Estimação (horas)]]</f>
        <v>8</v>
      </c>
      <c r="X769" s="167">
        <f>+VLOOKUP(CONCATENATE(Table1[[#This Row],[Tabela]],Table1[[#This Row],[Campo]]),'2. Status Detalhe Campos FY24'!A:J,9,FALSE)</f>
        <v>0</v>
      </c>
    </row>
    <row r="770" spans="2:24" ht="17.899999999999999" customHeight="1">
      <c r="B770" s="2" t="s">
        <v>26</v>
      </c>
      <c r="C770" s="2" t="s">
        <v>310</v>
      </c>
      <c r="D770" s="2" t="s">
        <v>332</v>
      </c>
      <c r="E770" s="2" t="s">
        <v>38</v>
      </c>
      <c r="F770" s="2" t="s">
        <v>331</v>
      </c>
      <c r="G770" s="2" t="s">
        <v>287</v>
      </c>
      <c r="H770" s="56" t="str">
        <f>Table1[[#This Row],[Tabela]]&amp;Table1[[#This Row],[Campo]]</f>
        <v>modesg_out_emss_vclsscp3_emss</v>
      </c>
      <c r="I770" s="2" t="s">
        <v>612</v>
      </c>
      <c r="J770" s="42">
        <f>VLOOKUP(Table1[[#This Row],[Status]],Auxiliar!$B$16:$C$24,2,0)</f>
        <v>1</v>
      </c>
      <c r="K770" s="2" t="s">
        <v>1175</v>
      </c>
      <c r="L770" s="28" t="s">
        <v>1170</v>
      </c>
      <c r="M770" s="20" t="s">
        <v>1171</v>
      </c>
      <c r="N770" s="47">
        <v>45618</v>
      </c>
      <c r="O770" s="20">
        <f>INDEX(Auxiliar!$D$5:$F$13,MATCH(Table1[[#This Row],[Tipologia_Testes]],Auxiliar!$B$5:$B$13,0),MATCH(Table1[[#This Row],[Complexidade]],Auxiliar!$D$4:$F$4,0))</f>
        <v>0.1</v>
      </c>
      <c r="P770" s="22" t="s">
        <v>1208</v>
      </c>
      <c r="Q770" s="2"/>
      <c r="R770" s="151">
        <v>45566</v>
      </c>
      <c r="S770" s="151"/>
      <c r="T770" s="151">
        <v>45569</v>
      </c>
      <c r="U770" s="151">
        <v>45607</v>
      </c>
      <c r="V770" s="151">
        <v>45608</v>
      </c>
      <c r="W770" s="2">
        <f>VLOOKUP(Table1[[#This Row],[Status]],Auxiliar!$B$16:$D$24,3,0)*Table1[[#This Row],[Estimação (horas)]]</f>
        <v>0.1</v>
      </c>
      <c r="X770" s="167">
        <f>+VLOOKUP(CONCATENATE(Table1[[#This Row],[Tabela]],Table1[[#This Row],[Campo]]),'2. Status Detalhe Campos FY24'!A:J,9,FALSE)</f>
        <v>0</v>
      </c>
    </row>
    <row r="771" spans="2:24" ht="17.899999999999999" customHeight="1">
      <c r="B771" s="2" t="s">
        <v>26</v>
      </c>
      <c r="C771" s="2" t="s">
        <v>310</v>
      </c>
      <c r="D771" s="2" t="s">
        <v>332</v>
      </c>
      <c r="E771" s="2" t="s">
        <v>38</v>
      </c>
      <c r="F771" s="2" t="s">
        <v>331</v>
      </c>
      <c r="G771" s="2" t="s">
        <v>322</v>
      </c>
      <c r="H771" s="56" t="str">
        <f>Table1[[#This Row],[Tabela]]&amp;Table1[[#This Row],[Campo]]</f>
        <v>modesg_out_emss_vclsunidade_funcional_scp1_emss</v>
      </c>
      <c r="I771" s="3" t="s">
        <v>612</v>
      </c>
      <c r="J771" s="54">
        <f>VLOOKUP(Table1[[#This Row],[Status]],Auxiliar!$B$16:$C$24,2,0)</f>
        <v>1</v>
      </c>
      <c r="K771" s="2" t="s">
        <v>1172</v>
      </c>
      <c r="L771" s="28" t="s">
        <v>1178</v>
      </c>
      <c r="M771" s="20" t="s">
        <v>1179</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167">
        <f>+VLOOKUP(CONCATENATE(Table1[[#This Row],[Tabela]],Table1[[#This Row],[Campo]]),'2. Status Detalhe Campos FY24'!A:J,9,FALSE)</f>
        <v>0</v>
      </c>
    </row>
    <row r="772" spans="2:24" ht="17.899999999999999" customHeight="1">
      <c r="B772" s="2" t="s">
        <v>26</v>
      </c>
      <c r="C772" s="2" t="s">
        <v>310</v>
      </c>
      <c r="D772" s="2" t="s">
        <v>332</v>
      </c>
      <c r="E772" s="2" t="s">
        <v>38</v>
      </c>
      <c r="F772" s="2" t="s">
        <v>331</v>
      </c>
      <c r="G772" s="2" t="s">
        <v>322</v>
      </c>
      <c r="H772" s="56" t="str">
        <f>Table1[[#This Row],[Tabela]]&amp;Table1[[#This Row],[Campo]]</f>
        <v>modesg_out_emss_vclsunidade_funcional_scp1_emss</v>
      </c>
      <c r="I772" s="3" t="s">
        <v>612</v>
      </c>
      <c r="J772" s="54">
        <f>VLOOKUP(Table1[[#This Row],[Status]],Auxiliar!$B$16:$C$24,2,0)</f>
        <v>1</v>
      </c>
      <c r="K772" s="2" t="s">
        <v>1173</v>
      </c>
      <c r="L772" s="28" t="s">
        <v>1178</v>
      </c>
      <c r="M772" s="20" t="s">
        <v>1179</v>
      </c>
      <c r="N772" s="47">
        <v>45485</v>
      </c>
      <c r="O772" s="20">
        <f>INDEX(Auxiliar!$D$5:$F$13,MATCH(Table1[[#This Row],[Tipologia_Testes]],Auxiliar!$B$5:$B$13,0),MATCH(Table1[[#This Row],[Complexidade]],Auxiliar!$D$4:$F$4,0))</f>
        <v>2</v>
      </c>
      <c r="P772" s="2"/>
      <c r="Q772" s="2"/>
      <c r="R772" s="151">
        <v>45261</v>
      </c>
      <c r="S772" s="151"/>
      <c r="T772" s="151"/>
      <c r="U772" s="151"/>
      <c r="V772" s="151"/>
      <c r="W772" s="2">
        <f>VLOOKUP(Table1[[#This Row],[Status]],Auxiliar!$B$16:$D$24,3,0)*Table1[[#This Row],[Estimação (horas)]]</f>
        <v>2</v>
      </c>
      <c r="X772" s="167">
        <f>+VLOOKUP(CONCATENATE(Table1[[#This Row],[Tabela]],Table1[[#This Row],[Campo]]),'2. Status Detalhe Campos FY24'!A:J,9,FALSE)</f>
        <v>0</v>
      </c>
    </row>
    <row r="773" spans="2:24" ht="17.899999999999999" customHeight="1">
      <c r="B773" s="2" t="s">
        <v>26</v>
      </c>
      <c r="C773" s="2" t="s">
        <v>310</v>
      </c>
      <c r="D773" s="2" t="s">
        <v>332</v>
      </c>
      <c r="E773" s="2" t="s">
        <v>38</v>
      </c>
      <c r="F773" s="2" t="s">
        <v>331</v>
      </c>
      <c r="G773" s="2" t="s">
        <v>322</v>
      </c>
      <c r="H773" s="56" t="str">
        <f>Table1[[#This Row],[Tabela]]&amp;Table1[[#This Row],[Campo]]</f>
        <v>modesg_out_emss_vclsunidade_funcional_scp1_emss</v>
      </c>
      <c r="I773" s="3" t="s">
        <v>612</v>
      </c>
      <c r="J773" s="54">
        <f>VLOOKUP(Table1[[#This Row],[Status]],Auxiliar!$B$16:$C$24,2,0)</f>
        <v>1</v>
      </c>
      <c r="K773" s="2" t="s">
        <v>1175</v>
      </c>
      <c r="L773" s="28" t="s">
        <v>1178</v>
      </c>
      <c r="M773" s="20" t="s">
        <v>1179</v>
      </c>
      <c r="N773" s="47">
        <v>45485</v>
      </c>
      <c r="O773" s="20">
        <f>INDEX(Auxiliar!$D$5:$F$13,MATCH(Table1[[#This Row],[Tipologia_Testes]],Auxiliar!$B$5:$B$13,0),MATCH(Table1[[#This Row],[Complexidade]],Auxiliar!$D$4:$F$4,0))</f>
        <v>0.1</v>
      </c>
      <c r="P773" s="2"/>
      <c r="Q773" s="2"/>
      <c r="R773" s="151">
        <v>45261</v>
      </c>
      <c r="S773" s="151"/>
      <c r="T773" s="151"/>
      <c r="U773" s="151"/>
      <c r="V773" s="151"/>
      <c r="W773" s="2">
        <f>VLOOKUP(Table1[[#This Row],[Status]],Auxiliar!$B$16:$D$24,3,0)*Table1[[#This Row],[Estimação (horas)]]</f>
        <v>0.1</v>
      </c>
      <c r="X773" s="167">
        <f>+VLOOKUP(CONCATENATE(Table1[[#This Row],[Tabela]],Table1[[#This Row],[Campo]]),'2. Status Detalhe Campos FY24'!A:J,9,FALSE)</f>
        <v>0</v>
      </c>
    </row>
    <row r="774" spans="2:24" ht="17.899999999999999" customHeight="1">
      <c r="B774" s="2" t="s">
        <v>26</v>
      </c>
      <c r="C774" s="2" t="s">
        <v>310</v>
      </c>
      <c r="D774" s="2" t="s">
        <v>332</v>
      </c>
      <c r="E774" s="2" t="s">
        <v>38</v>
      </c>
      <c r="F774" s="2" t="s">
        <v>331</v>
      </c>
      <c r="G774" s="2" t="s">
        <v>323</v>
      </c>
      <c r="H774" s="56" t="str">
        <f>Table1[[#This Row],[Tabela]]&amp;Table1[[#This Row],[Campo]]</f>
        <v>modesg_out_emss_vclsunidade_funcional_scp2_emss</v>
      </c>
      <c r="I774" s="3" t="s">
        <v>612</v>
      </c>
      <c r="J774" s="54">
        <f>VLOOKUP(Table1[[#This Row],[Status]],Auxiliar!$B$16:$C$24,2,0)</f>
        <v>1</v>
      </c>
      <c r="K774" s="2" t="s">
        <v>1172</v>
      </c>
      <c r="L774" s="28" t="s">
        <v>1178</v>
      </c>
      <c r="M774" s="20" t="s">
        <v>1179</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167">
        <f>+VLOOKUP(CONCATENATE(Table1[[#This Row],[Tabela]],Table1[[#This Row],[Campo]]),'2. Status Detalhe Campos FY24'!A:J,9,FALSE)</f>
        <v>0</v>
      </c>
    </row>
    <row r="775" spans="2:24" ht="17.899999999999999" customHeight="1">
      <c r="B775" s="2" t="s">
        <v>26</v>
      </c>
      <c r="C775" s="2" t="s">
        <v>310</v>
      </c>
      <c r="D775" s="2" t="s">
        <v>332</v>
      </c>
      <c r="E775" s="2" t="s">
        <v>38</v>
      </c>
      <c r="F775" s="2" t="s">
        <v>331</v>
      </c>
      <c r="G775" s="2" t="s">
        <v>323</v>
      </c>
      <c r="H775" s="56" t="str">
        <f>Table1[[#This Row],[Tabela]]&amp;Table1[[#This Row],[Campo]]</f>
        <v>modesg_out_emss_vclsunidade_funcional_scp2_emss</v>
      </c>
      <c r="I775" s="3" t="s">
        <v>612</v>
      </c>
      <c r="J775" s="54">
        <f>VLOOKUP(Table1[[#This Row],[Status]],Auxiliar!$B$16:$C$24,2,0)</f>
        <v>1</v>
      </c>
      <c r="K775" s="2" t="s">
        <v>1173</v>
      </c>
      <c r="L775" s="28" t="s">
        <v>1178</v>
      </c>
      <c r="M775" s="20" t="s">
        <v>1179</v>
      </c>
      <c r="N775" s="47">
        <v>45485</v>
      </c>
      <c r="O775" s="20">
        <f>INDEX(Auxiliar!$D$5:$F$13,MATCH(Table1[[#This Row],[Tipologia_Testes]],Auxiliar!$B$5:$B$13,0),MATCH(Table1[[#This Row],[Complexidade]],Auxiliar!$D$4:$F$4,0))</f>
        <v>2</v>
      </c>
      <c r="P775" s="2"/>
      <c r="Q775" s="2"/>
      <c r="R775" s="151">
        <v>45261</v>
      </c>
      <c r="S775" s="151"/>
      <c r="T775" s="151"/>
      <c r="U775" s="151"/>
      <c r="V775" s="151"/>
      <c r="W775" s="2">
        <f>VLOOKUP(Table1[[#This Row],[Status]],Auxiliar!$B$16:$D$24,3,0)*Table1[[#This Row],[Estimação (horas)]]</f>
        <v>2</v>
      </c>
      <c r="X775" s="167">
        <f>+VLOOKUP(CONCATENATE(Table1[[#This Row],[Tabela]],Table1[[#This Row],[Campo]]),'2. Status Detalhe Campos FY24'!A:J,9,FALSE)</f>
        <v>0</v>
      </c>
    </row>
    <row r="776" spans="2:24" ht="17.899999999999999" customHeight="1">
      <c r="B776" s="2" t="s">
        <v>26</v>
      </c>
      <c r="C776" s="2" t="s">
        <v>310</v>
      </c>
      <c r="D776" s="2" t="s">
        <v>332</v>
      </c>
      <c r="E776" s="2" t="s">
        <v>38</v>
      </c>
      <c r="F776" s="2" t="s">
        <v>331</v>
      </c>
      <c r="G776" s="2" t="s">
        <v>323</v>
      </c>
      <c r="H776" s="56" t="str">
        <f>Table1[[#This Row],[Tabela]]&amp;Table1[[#This Row],[Campo]]</f>
        <v>modesg_out_emss_vclsunidade_funcional_scp2_emss</v>
      </c>
      <c r="I776" s="3" t="s">
        <v>612</v>
      </c>
      <c r="J776" s="54">
        <f>VLOOKUP(Table1[[#This Row],[Status]],Auxiliar!$B$16:$C$24,2,0)</f>
        <v>1</v>
      </c>
      <c r="K776" s="2" t="s">
        <v>1175</v>
      </c>
      <c r="L776" s="28" t="s">
        <v>1178</v>
      </c>
      <c r="M776" s="20" t="s">
        <v>1179</v>
      </c>
      <c r="N776" s="47">
        <v>45485</v>
      </c>
      <c r="O776" s="20">
        <f>INDEX(Auxiliar!$D$5:$F$13,MATCH(Table1[[#This Row],[Tipologia_Testes]],Auxiliar!$B$5:$B$13,0),MATCH(Table1[[#This Row],[Complexidade]],Auxiliar!$D$4:$F$4,0))</f>
        <v>0.1</v>
      </c>
      <c r="P776" s="2"/>
      <c r="Q776" s="2"/>
      <c r="R776" s="151">
        <v>45261</v>
      </c>
      <c r="S776" s="151"/>
      <c r="T776" s="151"/>
      <c r="U776" s="151"/>
      <c r="V776" s="151"/>
      <c r="W776" s="2">
        <f>VLOOKUP(Table1[[#This Row],[Status]],Auxiliar!$B$16:$D$24,3,0)*Table1[[#This Row],[Estimação (horas)]]</f>
        <v>0.1</v>
      </c>
      <c r="X776" s="167">
        <f>+VLOOKUP(CONCATENATE(Table1[[#This Row],[Tabela]],Table1[[#This Row],[Campo]]),'2. Status Detalhe Campos FY24'!A:J,9,FALSE)</f>
        <v>0</v>
      </c>
    </row>
    <row r="777" spans="2:24" ht="17.899999999999999" customHeight="1">
      <c r="B777" s="2" t="s">
        <v>26</v>
      </c>
      <c r="C777" s="2" t="s">
        <v>310</v>
      </c>
      <c r="D777" s="2" t="s">
        <v>332</v>
      </c>
      <c r="E777" s="2" t="s">
        <v>38</v>
      </c>
      <c r="F777" s="2" t="s">
        <v>331</v>
      </c>
      <c r="G777" s="2" t="s">
        <v>324</v>
      </c>
      <c r="H777" s="56" t="str">
        <f>Table1[[#This Row],[Tabela]]&amp;Table1[[#This Row],[Campo]]</f>
        <v>modesg_out_emss_vclsunidade_funcional_scp3_emss</v>
      </c>
      <c r="I777" s="3" t="s">
        <v>612</v>
      </c>
      <c r="J777" s="54">
        <f>VLOOKUP(Table1[[#This Row],[Status]],Auxiliar!$B$16:$C$24,2,0)</f>
        <v>1</v>
      </c>
      <c r="K777" s="2" t="s">
        <v>1172</v>
      </c>
      <c r="L777" s="28" t="s">
        <v>1178</v>
      </c>
      <c r="M777" s="20" t="s">
        <v>1179</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7">
        <f>+VLOOKUP(CONCATENATE(Table1[[#This Row],[Tabela]],Table1[[#This Row],[Campo]]),'2. Status Detalhe Campos FY24'!A:J,9,FALSE)</f>
        <v>0</v>
      </c>
    </row>
    <row r="778" spans="2:24" ht="17.899999999999999" customHeight="1">
      <c r="B778" s="2" t="s">
        <v>26</v>
      </c>
      <c r="C778" s="2" t="s">
        <v>310</v>
      </c>
      <c r="D778" s="2" t="s">
        <v>332</v>
      </c>
      <c r="E778" s="2" t="s">
        <v>38</v>
      </c>
      <c r="F778" s="2" t="s">
        <v>331</v>
      </c>
      <c r="G778" s="2" t="s">
        <v>324</v>
      </c>
      <c r="H778" s="56" t="str">
        <f>Table1[[#This Row],[Tabela]]&amp;Table1[[#This Row],[Campo]]</f>
        <v>modesg_out_emss_vclsunidade_funcional_scp3_emss</v>
      </c>
      <c r="I778" s="3" t="s">
        <v>612</v>
      </c>
      <c r="J778" s="54">
        <f>VLOOKUP(Table1[[#This Row],[Status]],Auxiliar!$B$16:$C$24,2,0)</f>
        <v>1</v>
      </c>
      <c r="K778" s="2" t="s">
        <v>1173</v>
      </c>
      <c r="L778" s="28" t="s">
        <v>1178</v>
      </c>
      <c r="M778" s="20" t="s">
        <v>1179</v>
      </c>
      <c r="N778" s="47">
        <v>45485</v>
      </c>
      <c r="O778" s="20">
        <f>INDEX(Auxiliar!$D$5:$F$13,MATCH(Table1[[#This Row],[Tipologia_Testes]],Auxiliar!$B$5:$B$13,0),MATCH(Table1[[#This Row],[Complexidade]],Auxiliar!$D$4:$F$4,0))</f>
        <v>2</v>
      </c>
      <c r="P778" s="2"/>
      <c r="Q778" s="2"/>
      <c r="R778" s="151">
        <v>45261</v>
      </c>
      <c r="S778" s="151"/>
      <c r="T778" s="151"/>
      <c r="U778" s="151"/>
      <c r="V778" s="151"/>
      <c r="W778" s="2">
        <f>VLOOKUP(Table1[[#This Row],[Status]],Auxiliar!$B$16:$D$24,3,0)*Table1[[#This Row],[Estimação (horas)]]</f>
        <v>2</v>
      </c>
      <c r="X778" s="167">
        <f>+VLOOKUP(CONCATENATE(Table1[[#This Row],[Tabela]],Table1[[#This Row],[Campo]]),'2. Status Detalhe Campos FY24'!A:J,9,FALSE)</f>
        <v>0</v>
      </c>
    </row>
    <row r="779" spans="2:24" ht="18" customHeight="1">
      <c r="B779" s="2" t="s">
        <v>26</v>
      </c>
      <c r="C779" s="2" t="s">
        <v>310</v>
      </c>
      <c r="D779" s="2" t="s">
        <v>332</v>
      </c>
      <c r="E779" s="2" t="s">
        <v>38</v>
      </c>
      <c r="F779" s="2" t="s">
        <v>331</v>
      </c>
      <c r="G779" s="2" t="s">
        <v>324</v>
      </c>
      <c r="H779" s="56" t="str">
        <f>Table1[[#This Row],[Tabela]]&amp;Table1[[#This Row],[Campo]]</f>
        <v>modesg_out_emss_vclsunidade_funcional_scp3_emss</v>
      </c>
      <c r="I779" s="3" t="s">
        <v>612</v>
      </c>
      <c r="J779" s="54">
        <f>VLOOKUP(Table1[[#This Row],[Status]],Auxiliar!$B$16:$C$24,2,0)</f>
        <v>1</v>
      </c>
      <c r="K779" s="2" t="s">
        <v>1175</v>
      </c>
      <c r="L779" s="28" t="s">
        <v>1178</v>
      </c>
      <c r="M779" s="20" t="s">
        <v>1179</v>
      </c>
      <c r="N779" s="47">
        <v>45485</v>
      </c>
      <c r="O779" s="20">
        <f>INDEX(Auxiliar!$D$5:$F$13,MATCH(Table1[[#This Row],[Tipologia_Testes]],Auxiliar!$B$5:$B$13,0),MATCH(Table1[[#This Row],[Complexidade]],Auxiliar!$D$4:$F$4,0))</f>
        <v>0.1</v>
      </c>
      <c r="P779" s="2"/>
      <c r="Q779" s="2"/>
      <c r="R779" s="151">
        <v>45261</v>
      </c>
      <c r="S779" s="151"/>
      <c r="T779" s="151"/>
      <c r="U779" s="151"/>
      <c r="V779" s="151"/>
      <c r="W779" s="2">
        <f>VLOOKUP(Table1[[#This Row],[Status]],Auxiliar!$B$16:$D$24,3,0)*Table1[[#This Row],[Estimação (horas)]]</f>
        <v>0.1</v>
      </c>
      <c r="X779" s="167">
        <f>+VLOOKUP(CONCATENATE(Table1[[#This Row],[Tabela]],Table1[[#This Row],[Campo]]),'2. Status Detalhe Campos FY24'!A:J,9,FALSE)</f>
        <v>0</v>
      </c>
    </row>
    <row r="780" spans="2:24" ht="17.899999999999999" customHeight="1">
      <c r="B780" s="2" t="s">
        <v>26</v>
      </c>
      <c r="C780" s="2" t="s">
        <v>310</v>
      </c>
      <c r="D780" s="2" t="s">
        <v>334</v>
      </c>
      <c r="E780" s="2" t="s">
        <v>38</v>
      </c>
      <c r="F780" s="2" t="s">
        <v>2086</v>
      </c>
      <c r="G780" s="2" t="s">
        <v>38</v>
      </c>
      <c r="H780" s="56" t="str">
        <f>Table1[[#This Row],[Tabela]]&amp;Table1[[#This Row],[Campo]]</f>
        <v>modesg_out_sfics_taxon_europeian.a.</v>
      </c>
      <c r="I780" s="2" t="s">
        <v>2328</v>
      </c>
      <c r="J780" s="42">
        <f>VLOOKUP(Table1[[#This Row],[Status]],Auxiliar!$B$16:$C$24,2,0)</f>
        <v>7</v>
      </c>
      <c r="K780" s="2" t="s">
        <v>1169</v>
      </c>
      <c r="L780" s="28" t="s">
        <v>1170</v>
      </c>
      <c r="M780" s="20" t="s">
        <v>1171</v>
      </c>
      <c r="N780" s="47">
        <v>45695</v>
      </c>
      <c r="O780" s="20">
        <f>INDEX(Auxiliar!$D$5:$F$13,MATCH(Table1[[#This Row],[Tipologia_Testes]],Auxiliar!$B$5:$B$13,0),MATCH(Table1[[#This Row],[Complexidade]],Auxiliar!$D$4:$F$4,0))</f>
        <v>8</v>
      </c>
      <c r="P780" s="22" t="s">
        <v>1209</v>
      </c>
      <c r="Q780" s="2"/>
      <c r="R780" s="151">
        <v>45563</v>
      </c>
      <c r="S780" s="151"/>
      <c r="T780" s="151">
        <v>45563</v>
      </c>
      <c r="U780" s="151">
        <v>45624</v>
      </c>
      <c r="V780" s="151">
        <v>45629</v>
      </c>
      <c r="W780" s="2">
        <f>VLOOKUP(Table1[[#This Row],[Status]],Auxiliar!$B$16:$D$24,3,0)*Table1[[#This Row],[Estimação (horas)]]</f>
        <v>2</v>
      </c>
      <c r="X780" s="167">
        <f>+VLOOKUP(CONCATENATE(Table1[[#This Row],[Tabela]],Table1[[#This Row],[Campo]]),'2. Status Detalhe Campos FY24'!A:J,9,FALSE)</f>
        <v>0</v>
      </c>
    </row>
    <row r="781" spans="2:24" ht="17.899999999999999" customHeight="1">
      <c r="B781" s="2" t="s">
        <v>26</v>
      </c>
      <c r="C781" s="2" t="s">
        <v>310</v>
      </c>
      <c r="D781" s="2" t="s">
        <v>334</v>
      </c>
      <c r="E781" s="2" t="s">
        <v>38</v>
      </c>
      <c r="F781" s="2" t="s">
        <v>2086</v>
      </c>
      <c r="G781" s="2" t="s">
        <v>183</v>
      </c>
      <c r="H781" s="56" t="str">
        <f>Table1[[#This Row],[Tabela]]&amp;Table1[[#This Row],[Campo]]</f>
        <v>modesg_out_sfics_taxon_europeiacbalcao</v>
      </c>
      <c r="I781" s="2" t="s">
        <v>2328</v>
      </c>
      <c r="J781" s="42">
        <f>VLOOKUP(Table1[[#This Row],[Status]],Auxiliar!$B$16:$C$24,2,0)</f>
        <v>7</v>
      </c>
      <c r="K781" s="2" t="s">
        <v>1172</v>
      </c>
      <c r="L781" s="28" t="s">
        <v>1178</v>
      </c>
      <c r="M781" s="20" t="s">
        <v>1179</v>
      </c>
      <c r="N781" s="47">
        <v>45695</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167">
        <f>+VLOOKUP(CONCATENATE(Table1[[#This Row],[Tabela]],Table1[[#This Row],[Campo]]),'2. Status Detalhe Campos FY24'!A:J,9,FALSE)</f>
        <v>0</v>
      </c>
    </row>
    <row r="782" spans="2:24" ht="17.899999999999999" customHeight="1">
      <c r="B782" s="2" t="s">
        <v>26</v>
      </c>
      <c r="C782" s="2" t="s">
        <v>310</v>
      </c>
      <c r="D782" s="2" t="s">
        <v>334</v>
      </c>
      <c r="E782" s="2" t="s">
        <v>38</v>
      </c>
      <c r="F782" s="2" t="s">
        <v>2086</v>
      </c>
      <c r="G782" s="2" t="s">
        <v>183</v>
      </c>
      <c r="H782" s="56" t="str">
        <f>Table1[[#This Row],[Tabela]]&amp;Table1[[#This Row],[Campo]]</f>
        <v>modesg_out_sfics_taxon_europeiacbalcao</v>
      </c>
      <c r="I782" s="2" t="s">
        <v>2328</v>
      </c>
      <c r="J782" s="42">
        <f>VLOOKUP(Table1[[#This Row],[Status]],Auxiliar!$B$16:$C$24,2,0)</f>
        <v>7</v>
      </c>
      <c r="K782" s="2" t="s">
        <v>1173</v>
      </c>
      <c r="L782" s="28" t="s">
        <v>1178</v>
      </c>
      <c r="M782" s="20" t="s">
        <v>1179</v>
      </c>
      <c r="N782" s="47">
        <v>45695</v>
      </c>
      <c r="O782" s="20">
        <f>INDEX(Auxiliar!$D$5:$F$13,MATCH(Table1[[#This Row],[Tipologia_Testes]],Auxiliar!$B$5:$B$13,0),MATCH(Table1[[#This Row],[Complexidade]],Auxiliar!$D$4:$F$4,0))</f>
        <v>2</v>
      </c>
      <c r="P782" s="2"/>
      <c r="Q782" s="2"/>
      <c r="R782" s="151">
        <v>45563</v>
      </c>
      <c r="S782" s="151"/>
      <c r="T782" s="151">
        <v>45563</v>
      </c>
      <c r="U782" s="151">
        <v>45624</v>
      </c>
      <c r="V782" s="151">
        <v>45629</v>
      </c>
      <c r="W782" s="2">
        <f>VLOOKUP(Table1[[#This Row],[Status]],Auxiliar!$B$16:$D$24,3,0)*Table1[[#This Row],[Estimação (horas)]]</f>
        <v>0.5</v>
      </c>
      <c r="X782" s="167">
        <f>+VLOOKUP(CONCATENATE(Table1[[#This Row],[Tabela]],Table1[[#This Row],[Campo]]),'2. Status Detalhe Campos FY24'!A:J,9,FALSE)</f>
        <v>0</v>
      </c>
    </row>
    <row r="783" spans="2:24" ht="17.899999999999999" customHeight="1">
      <c r="B783" s="2" t="s">
        <v>26</v>
      </c>
      <c r="C783" s="2" t="s">
        <v>310</v>
      </c>
      <c r="D783" s="2" t="s">
        <v>334</v>
      </c>
      <c r="E783" s="2" t="s">
        <v>38</v>
      </c>
      <c r="F783" s="2" t="s">
        <v>2086</v>
      </c>
      <c r="G783" s="2" t="s">
        <v>183</v>
      </c>
      <c r="H783" s="56" t="str">
        <f>Table1[[#This Row],[Tabela]]&amp;Table1[[#This Row],[Campo]]</f>
        <v>modesg_out_sfics_taxon_europeiacbalcao</v>
      </c>
      <c r="I783" s="2" t="s">
        <v>2328</v>
      </c>
      <c r="J783" s="42">
        <f>VLOOKUP(Table1[[#This Row],[Status]],Auxiliar!$B$16:$C$24,2,0)</f>
        <v>7</v>
      </c>
      <c r="K783" s="2" t="s">
        <v>1175</v>
      </c>
      <c r="L783" s="28" t="s">
        <v>1178</v>
      </c>
      <c r="M783" s="20" t="s">
        <v>1179</v>
      </c>
      <c r="N783" s="47">
        <v>45695</v>
      </c>
      <c r="O783" s="20">
        <f>INDEX(Auxiliar!$D$5:$F$13,MATCH(Table1[[#This Row],[Tipologia_Testes]],Auxiliar!$B$5:$B$13,0),MATCH(Table1[[#This Row],[Complexidade]],Auxiliar!$D$4:$F$4,0))</f>
        <v>0.1</v>
      </c>
      <c r="P783" s="2"/>
      <c r="Q783" s="2"/>
      <c r="R783" s="151">
        <v>45563</v>
      </c>
      <c r="S783" s="151"/>
      <c r="T783" s="151">
        <v>45563</v>
      </c>
      <c r="U783" s="151">
        <v>45624</v>
      </c>
      <c r="V783" s="151">
        <v>45629</v>
      </c>
      <c r="W783" s="2">
        <f>VLOOKUP(Table1[[#This Row],[Status]],Auxiliar!$B$16:$D$24,3,0)*Table1[[#This Row],[Estimação (horas)]]</f>
        <v>2.5000000000000001E-2</v>
      </c>
      <c r="X783" s="167">
        <f>+VLOOKUP(CONCATENATE(Table1[[#This Row],[Tabela]],Table1[[#This Row],[Campo]]),'2. Status Detalhe Campos FY24'!A:J,9,FALSE)</f>
        <v>0</v>
      </c>
    </row>
    <row r="784" spans="2:24" ht="17.899999999999999" customHeight="1">
      <c r="B784" s="2" t="s">
        <v>26</v>
      </c>
      <c r="C784" s="2" t="s">
        <v>310</v>
      </c>
      <c r="D784" s="2" t="s">
        <v>334</v>
      </c>
      <c r="E784" s="2" t="s">
        <v>38</v>
      </c>
      <c r="F784" s="2" t="s">
        <v>2086</v>
      </c>
      <c r="G784" s="2" t="s">
        <v>184</v>
      </c>
      <c r="H784" s="56" t="str">
        <f>Table1[[#This Row],[Tabela]]&amp;Table1[[#This Row],[Campo]]</f>
        <v>modesg_out_sfics_taxon_europeiacempresa</v>
      </c>
      <c r="I784" s="2" t="s">
        <v>2328</v>
      </c>
      <c r="J784" s="42">
        <f>VLOOKUP(Table1[[#This Row],[Status]],Auxiliar!$B$16:$C$24,2,0)</f>
        <v>7</v>
      </c>
      <c r="K784" s="2" t="s">
        <v>1172</v>
      </c>
      <c r="L784" s="28" t="s">
        <v>1178</v>
      </c>
      <c r="M784" s="20" t="s">
        <v>1179</v>
      </c>
      <c r="N784" s="47">
        <v>45695</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167">
        <f>+VLOOKUP(CONCATENATE(Table1[[#This Row],[Tabela]],Table1[[#This Row],[Campo]]),'2. Status Detalhe Campos FY24'!A:J,9,FALSE)</f>
        <v>0</v>
      </c>
    </row>
    <row r="785" spans="2:24" ht="17.899999999999999" customHeight="1">
      <c r="B785" s="2" t="s">
        <v>26</v>
      </c>
      <c r="C785" s="2" t="s">
        <v>310</v>
      </c>
      <c r="D785" s="2" t="s">
        <v>334</v>
      </c>
      <c r="E785" s="2" t="s">
        <v>38</v>
      </c>
      <c r="F785" s="2" t="s">
        <v>2086</v>
      </c>
      <c r="G785" s="2" t="s">
        <v>184</v>
      </c>
      <c r="H785" s="56" t="str">
        <f>Table1[[#This Row],[Tabela]]&amp;Table1[[#This Row],[Campo]]</f>
        <v>modesg_out_sfics_taxon_europeiacempresa</v>
      </c>
      <c r="I785" s="2" t="s">
        <v>2328</v>
      </c>
      <c r="J785" s="42">
        <f>VLOOKUP(Table1[[#This Row],[Status]],Auxiliar!$B$16:$C$24,2,0)</f>
        <v>7</v>
      </c>
      <c r="K785" s="2" t="s">
        <v>1173</v>
      </c>
      <c r="L785" s="28" t="s">
        <v>1178</v>
      </c>
      <c r="M785" s="20" t="s">
        <v>1179</v>
      </c>
      <c r="N785" s="47">
        <v>45695</v>
      </c>
      <c r="O785" s="20">
        <f>INDEX(Auxiliar!$D$5:$F$13,MATCH(Table1[[#This Row],[Tipologia_Testes]],Auxiliar!$B$5:$B$13,0),MATCH(Table1[[#This Row],[Complexidade]],Auxiliar!$D$4:$F$4,0))</f>
        <v>2</v>
      </c>
      <c r="P785" s="2"/>
      <c r="Q785" s="2"/>
      <c r="R785" s="151">
        <v>45563</v>
      </c>
      <c r="S785" s="151"/>
      <c r="T785" s="151">
        <v>45563</v>
      </c>
      <c r="U785" s="151">
        <v>45624</v>
      </c>
      <c r="V785" s="151">
        <v>45629</v>
      </c>
      <c r="W785" s="2">
        <f>VLOOKUP(Table1[[#This Row],[Status]],Auxiliar!$B$16:$D$24,3,0)*Table1[[#This Row],[Estimação (horas)]]</f>
        <v>0.5</v>
      </c>
      <c r="X785" s="167">
        <f>+VLOOKUP(CONCATENATE(Table1[[#This Row],[Tabela]],Table1[[#This Row],[Campo]]),'2. Status Detalhe Campos FY24'!A:J,9,FALSE)</f>
        <v>0</v>
      </c>
    </row>
    <row r="786" spans="2:24" ht="17.899999999999999" customHeight="1">
      <c r="B786" s="2" t="s">
        <v>26</v>
      </c>
      <c r="C786" s="2" t="s">
        <v>310</v>
      </c>
      <c r="D786" s="2" t="s">
        <v>334</v>
      </c>
      <c r="E786" s="2" t="s">
        <v>38</v>
      </c>
      <c r="F786" s="2" t="s">
        <v>2086</v>
      </c>
      <c r="G786" s="2" t="s">
        <v>184</v>
      </c>
      <c r="H786" s="56" t="str">
        <f>Table1[[#This Row],[Tabela]]&amp;Table1[[#This Row],[Campo]]</f>
        <v>modesg_out_sfics_taxon_europeiacempresa</v>
      </c>
      <c r="I786" s="2" t="s">
        <v>2328</v>
      </c>
      <c r="J786" s="42">
        <f>VLOOKUP(Table1[[#This Row],[Status]],Auxiliar!$B$16:$C$24,2,0)</f>
        <v>7</v>
      </c>
      <c r="K786" s="2" t="s">
        <v>1175</v>
      </c>
      <c r="L786" s="28" t="s">
        <v>1178</v>
      </c>
      <c r="M786" s="20" t="s">
        <v>1179</v>
      </c>
      <c r="N786" s="47">
        <v>45695</v>
      </c>
      <c r="O786" s="20">
        <f>INDEX(Auxiliar!$D$5:$F$13,MATCH(Table1[[#This Row],[Tipologia_Testes]],Auxiliar!$B$5:$B$13,0),MATCH(Table1[[#This Row],[Complexidade]],Auxiliar!$D$4:$F$4,0))</f>
        <v>0.1</v>
      </c>
      <c r="P786" s="2"/>
      <c r="Q786" s="2"/>
      <c r="R786" s="151">
        <v>45563</v>
      </c>
      <c r="S786" s="151"/>
      <c r="T786" s="151">
        <v>45563</v>
      </c>
      <c r="U786" s="151">
        <v>45624</v>
      </c>
      <c r="V786" s="151">
        <v>45629</v>
      </c>
      <c r="W786" s="2">
        <f>VLOOKUP(Table1[[#This Row],[Status]],Auxiliar!$B$16:$D$24,3,0)*Table1[[#This Row],[Estimação (horas)]]</f>
        <v>2.5000000000000001E-2</v>
      </c>
      <c r="X786" s="167">
        <f>+VLOOKUP(CONCATENATE(Table1[[#This Row],[Tabela]],Table1[[#This Row],[Campo]]),'2. Status Detalhe Campos FY24'!A:J,9,FALSE)</f>
        <v>0</v>
      </c>
    </row>
    <row r="787" spans="2:24" ht="17.899999999999999" customHeight="1">
      <c r="B787" s="2" t="s">
        <v>26</v>
      </c>
      <c r="C787" s="2" t="s">
        <v>310</v>
      </c>
      <c r="D787" s="2" t="s">
        <v>334</v>
      </c>
      <c r="E787" s="2" t="s">
        <v>38</v>
      </c>
      <c r="F787" s="2" t="s">
        <v>2086</v>
      </c>
      <c r="G787" s="2" t="s">
        <v>189</v>
      </c>
      <c r="H787" s="56" t="str">
        <f>Table1[[#This Row],[Tabela]]&amp;Table1[[#This Row],[Campo]]</f>
        <v>modesg_out_sfics_taxon_europeiacnumecta</v>
      </c>
      <c r="I787" s="2" t="s">
        <v>2328</v>
      </c>
      <c r="J787" s="42">
        <f>VLOOKUP(Table1[[#This Row],[Status]],Auxiliar!$B$16:$C$24,2,0)</f>
        <v>7</v>
      </c>
      <c r="K787" s="2" t="s">
        <v>1172</v>
      </c>
      <c r="L787" s="28" t="s">
        <v>1178</v>
      </c>
      <c r="M787" s="20" t="s">
        <v>1179</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7">
        <f>+VLOOKUP(CONCATENATE(Table1[[#This Row],[Tabela]],Table1[[#This Row],[Campo]]),'2. Status Detalhe Campos FY24'!A:J,9,FALSE)</f>
        <v>0</v>
      </c>
    </row>
    <row r="788" spans="2:24" ht="17.899999999999999" customHeight="1">
      <c r="B788" s="2" t="s">
        <v>26</v>
      </c>
      <c r="C788" s="2" t="s">
        <v>310</v>
      </c>
      <c r="D788" s="2" t="s">
        <v>334</v>
      </c>
      <c r="E788" s="2" t="s">
        <v>38</v>
      </c>
      <c r="F788" s="2" t="s">
        <v>2086</v>
      </c>
      <c r="G788" s="2" t="s">
        <v>189</v>
      </c>
      <c r="H788" s="56" t="str">
        <f>Table1[[#This Row],[Tabela]]&amp;Table1[[#This Row],[Campo]]</f>
        <v>modesg_out_sfics_taxon_europeiacnumecta</v>
      </c>
      <c r="I788" s="2" t="s">
        <v>2328</v>
      </c>
      <c r="J788" s="42">
        <f>VLOOKUP(Table1[[#This Row],[Status]],Auxiliar!$B$16:$C$24,2,0)</f>
        <v>7</v>
      </c>
      <c r="K788" s="2" t="s">
        <v>1173</v>
      </c>
      <c r="L788" s="28" t="s">
        <v>1178</v>
      </c>
      <c r="M788" s="20" t="s">
        <v>1179</v>
      </c>
      <c r="N788" s="47">
        <v>45695</v>
      </c>
      <c r="O788" s="20">
        <f>INDEX(Auxiliar!$D$5:$F$13,MATCH(Table1[[#This Row],[Tipologia_Testes]],Auxiliar!$B$5:$B$13,0),MATCH(Table1[[#This Row],[Complexidade]],Auxiliar!$D$4:$F$4,0))</f>
        <v>2</v>
      </c>
      <c r="P788" s="2"/>
      <c r="Q788" s="2"/>
      <c r="R788" s="151">
        <v>45563</v>
      </c>
      <c r="S788" s="151"/>
      <c r="T788" s="151">
        <v>45563</v>
      </c>
      <c r="U788" s="151">
        <v>45624</v>
      </c>
      <c r="V788" s="151">
        <v>45629</v>
      </c>
      <c r="W788" s="2">
        <f>VLOOKUP(Table1[[#This Row],[Status]],Auxiliar!$B$16:$D$24,3,0)*Table1[[#This Row],[Estimação (horas)]]</f>
        <v>0.5</v>
      </c>
      <c r="X788" s="167">
        <f>+VLOOKUP(CONCATENATE(Table1[[#This Row],[Tabela]],Table1[[#This Row],[Campo]]),'2. Status Detalhe Campos FY24'!A:J,9,FALSE)</f>
        <v>0</v>
      </c>
    </row>
    <row r="789" spans="2:24" ht="17.899999999999999" customHeight="1">
      <c r="B789" s="2" t="s">
        <v>26</v>
      </c>
      <c r="C789" s="2" t="s">
        <v>310</v>
      </c>
      <c r="D789" s="2" t="s">
        <v>334</v>
      </c>
      <c r="E789" s="2" t="s">
        <v>38</v>
      </c>
      <c r="F789" s="2" t="s">
        <v>2086</v>
      </c>
      <c r="G789" s="2" t="s">
        <v>189</v>
      </c>
      <c r="H789" s="56" t="str">
        <f>Table1[[#This Row],[Tabela]]&amp;Table1[[#This Row],[Campo]]</f>
        <v>modesg_out_sfics_taxon_europeiacnumecta</v>
      </c>
      <c r="I789" s="2" t="s">
        <v>2328</v>
      </c>
      <c r="J789" s="42">
        <f>VLOOKUP(Table1[[#This Row],[Status]],Auxiliar!$B$16:$C$24,2,0)</f>
        <v>7</v>
      </c>
      <c r="K789" s="2" t="s">
        <v>1175</v>
      </c>
      <c r="L789" s="28" t="s">
        <v>1178</v>
      </c>
      <c r="M789" s="20" t="s">
        <v>1179</v>
      </c>
      <c r="N789" s="47">
        <v>45695</v>
      </c>
      <c r="O789" s="20">
        <f>INDEX(Auxiliar!$D$5:$F$13,MATCH(Table1[[#This Row],[Tipologia_Testes]],Auxiliar!$B$5:$B$13,0),MATCH(Table1[[#This Row],[Complexidade]],Auxiliar!$D$4:$F$4,0))</f>
        <v>0.1</v>
      </c>
      <c r="P789" s="2"/>
      <c r="Q789" s="2"/>
      <c r="R789" s="151">
        <v>45563</v>
      </c>
      <c r="S789" s="151"/>
      <c r="T789" s="151">
        <v>45563</v>
      </c>
      <c r="U789" s="151">
        <v>45624</v>
      </c>
      <c r="V789" s="151">
        <v>45629</v>
      </c>
      <c r="W789" s="2">
        <f>VLOOKUP(Table1[[#This Row],[Status]],Auxiliar!$B$16:$D$24,3,0)*Table1[[#This Row],[Estimação (horas)]]</f>
        <v>2.5000000000000001E-2</v>
      </c>
      <c r="X789" s="167">
        <f>+VLOOKUP(CONCATENATE(Table1[[#This Row],[Tabela]],Table1[[#This Row],[Campo]]),'2. Status Detalhe Campos FY24'!A:J,9,FALSE)</f>
        <v>0</v>
      </c>
    </row>
    <row r="790" spans="2:24" ht="17.899999999999999" customHeight="1">
      <c r="B790" s="2" t="s">
        <v>26</v>
      </c>
      <c r="C790" s="2" t="s">
        <v>310</v>
      </c>
      <c r="D790" s="2" t="s">
        <v>334</v>
      </c>
      <c r="E790" s="2" t="s">
        <v>38</v>
      </c>
      <c r="F790" s="2" t="s">
        <v>2086</v>
      </c>
      <c r="G790" s="2" t="s">
        <v>191</v>
      </c>
      <c r="H790" s="56" t="str">
        <f>Table1[[#This Row],[Tabela]]&amp;Table1[[#This Row],[Campo]]</f>
        <v>modesg_out_sfics_taxon_europeiacod_regra</v>
      </c>
      <c r="I790" s="2" t="s">
        <v>2328</v>
      </c>
      <c r="J790" s="42">
        <f>VLOOKUP(Table1[[#This Row],[Status]],Auxiliar!$B$16:$C$24,2,0)</f>
        <v>7</v>
      </c>
      <c r="K790" s="2" t="s">
        <v>1172</v>
      </c>
      <c r="L790" s="28" t="s">
        <v>1170</v>
      </c>
      <c r="M790" s="20" t="s">
        <v>1179</v>
      </c>
      <c r="N790" s="47">
        <v>45695</v>
      </c>
      <c r="O790" s="20">
        <f>INDEX(Auxiliar!$D$5:$F$13,MATCH(Table1[[#This Row],[Tipologia_Testes]],Auxiliar!$B$5:$B$13,0),MATCH(Table1[[#This Row],[Complexidade]],Auxiliar!$D$4:$F$4,0))</f>
        <v>2</v>
      </c>
      <c r="P790" s="2" t="s">
        <v>1210</v>
      </c>
      <c r="Q790" s="2"/>
      <c r="R790" s="151">
        <v>45563</v>
      </c>
      <c r="S790" s="151"/>
      <c r="T790" s="151">
        <v>45563</v>
      </c>
      <c r="U790" s="151">
        <v>45624</v>
      </c>
      <c r="V790" s="151">
        <v>45629</v>
      </c>
      <c r="W790" s="2">
        <f>VLOOKUP(Table1[[#This Row],[Status]],Auxiliar!$B$16:$D$24,3,0)*Table1[[#This Row],[Estimação (horas)]]</f>
        <v>0.5</v>
      </c>
      <c r="X790" s="167">
        <f>+VLOOKUP(CONCATENATE(Table1[[#This Row],[Tabela]],Table1[[#This Row],[Campo]]),'2. Status Detalhe Campos FY24'!A:J,9,FALSE)</f>
        <v>0</v>
      </c>
    </row>
    <row r="791" spans="2:24" ht="17.899999999999999" customHeight="1">
      <c r="B791" s="2" t="s">
        <v>26</v>
      </c>
      <c r="C791" s="2" t="s">
        <v>310</v>
      </c>
      <c r="D791" s="2" t="s">
        <v>334</v>
      </c>
      <c r="E791" s="2" t="s">
        <v>38</v>
      </c>
      <c r="F791" s="2" t="s">
        <v>2086</v>
      </c>
      <c r="G791" s="2" t="s">
        <v>191</v>
      </c>
      <c r="H791" s="56" t="str">
        <f>Table1[[#This Row],[Tabela]]&amp;Table1[[#This Row],[Campo]]</f>
        <v>modesg_out_sfics_taxon_europeiacod_regra</v>
      </c>
      <c r="I791" s="2" t="s">
        <v>2328</v>
      </c>
      <c r="J791" s="42">
        <f>VLOOKUP(Table1[[#This Row],[Status]],Auxiliar!$B$16:$C$24,2,0)</f>
        <v>7</v>
      </c>
      <c r="K791" s="2" t="s">
        <v>1173</v>
      </c>
      <c r="L791" s="28" t="s">
        <v>1170</v>
      </c>
      <c r="M791" s="20" t="s">
        <v>1179</v>
      </c>
      <c r="N791" s="47">
        <v>45695</v>
      </c>
      <c r="O791" s="20">
        <f>INDEX(Auxiliar!$D$5:$F$13,MATCH(Table1[[#This Row],[Tipologia_Testes]],Auxiliar!$B$5:$B$13,0),MATCH(Table1[[#This Row],[Complexidade]],Auxiliar!$D$4:$F$4,0))</f>
        <v>2</v>
      </c>
      <c r="P791" s="2" t="s">
        <v>1210</v>
      </c>
      <c r="Q791" s="2"/>
      <c r="R791" s="151">
        <v>45563</v>
      </c>
      <c r="S791" s="151"/>
      <c r="T791" s="151">
        <v>45563</v>
      </c>
      <c r="U791" s="151">
        <v>45624</v>
      </c>
      <c r="V791" s="151">
        <v>45629</v>
      </c>
      <c r="W791" s="2">
        <f>VLOOKUP(Table1[[#This Row],[Status]],Auxiliar!$B$16:$D$24,3,0)*Table1[[#This Row],[Estimação (horas)]]</f>
        <v>0.5</v>
      </c>
      <c r="X791" s="167">
        <f>+VLOOKUP(CONCATENATE(Table1[[#This Row],[Tabela]],Table1[[#This Row],[Campo]]),'2. Status Detalhe Campos FY24'!A:J,9,FALSE)</f>
        <v>0</v>
      </c>
    </row>
    <row r="792" spans="2:24" ht="17.899999999999999" customHeight="1">
      <c r="B792" s="2" t="s">
        <v>26</v>
      </c>
      <c r="C792" s="2" t="s">
        <v>310</v>
      </c>
      <c r="D792" s="2" t="s">
        <v>334</v>
      </c>
      <c r="E792" s="2" t="s">
        <v>38</v>
      </c>
      <c r="F792" s="2" t="s">
        <v>2086</v>
      </c>
      <c r="G792" s="2" t="s">
        <v>191</v>
      </c>
      <c r="H792" s="56" t="str">
        <f>Table1[[#This Row],[Tabela]]&amp;Table1[[#This Row],[Campo]]</f>
        <v>modesg_out_sfics_taxon_europeiacod_regra</v>
      </c>
      <c r="I792" s="2" t="s">
        <v>2328</v>
      </c>
      <c r="J792" s="42">
        <f>VLOOKUP(Table1[[#This Row],[Status]],Auxiliar!$B$16:$C$24,2,0)</f>
        <v>7</v>
      </c>
      <c r="K792" s="2" t="s">
        <v>1175</v>
      </c>
      <c r="L792" s="28" t="s">
        <v>1170</v>
      </c>
      <c r="M792" s="20" t="s">
        <v>1179</v>
      </c>
      <c r="N792" s="47">
        <v>45695</v>
      </c>
      <c r="O792" s="20">
        <f>INDEX(Auxiliar!$D$5:$F$13,MATCH(Table1[[#This Row],[Tipologia_Testes]],Auxiliar!$B$5:$B$13,0),MATCH(Table1[[#This Row],[Complexidade]],Auxiliar!$D$4:$F$4,0))</f>
        <v>0.1</v>
      </c>
      <c r="P792" s="2" t="s">
        <v>1210</v>
      </c>
      <c r="Q792" s="2"/>
      <c r="R792" s="151">
        <v>45563</v>
      </c>
      <c r="S792" s="151"/>
      <c r="T792" s="151">
        <v>45563</v>
      </c>
      <c r="U792" s="151">
        <v>45624</v>
      </c>
      <c r="V792" s="151">
        <v>45629</v>
      </c>
      <c r="W792" s="2">
        <f>VLOOKUP(Table1[[#This Row],[Status]],Auxiliar!$B$16:$D$24,3,0)*Table1[[#This Row],[Estimação (horas)]]</f>
        <v>2.5000000000000001E-2</v>
      </c>
      <c r="X792" s="167">
        <f>+VLOOKUP(CONCATENATE(Table1[[#This Row],[Tabela]],Table1[[#This Row],[Campo]]),'2. Status Detalhe Campos FY24'!A:J,9,FALSE)</f>
        <v>0</v>
      </c>
    </row>
    <row r="793" spans="2:24" ht="17.899999999999999" customHeight="1">
      <c r="B793" s="2" t="s">
        <v>26</v>
      </c>
      <c r="C793" s="2" t="s">
        <v>310</v>
      </c>
      <c r="D793" s="2" t="s">
        <v>334</v>
      </c>
      <c r="E793" s="2" t="s">
        <v>38</v>
      </c>
      <c r="F793" s="2" t="s">
        <v>2086</v>
      </c>
      <c r="G793" s="2" t="s">
        <v>211</v>
      </c>
      <c r="H793" s="56" t="str">
        <f>Table1[[#This Row],[Tabela]]&amp;Table1[[#This Row],[Campo]]</f>
        <v>modesg_out_sfics_taxon_europeiaordem</v>
      </c>
      <c r="I793" s="2" t="s">
        <v>611</v>
      </c>
      <c r="J793" s="42">
        <f>VLOOKUP(Table1[[#This Row],[Status]],Auxiliar!$B$16:$C$24,2,0)</f>
        <v>0</v>
      </c>
      <c r="K793" s="2" t="s">
        <v>1172</v>
      </c>
      <c r="L793" s="28" t="s">
        <v>1211</v>
      </c>
      <c r="M793" s="20" t="s">
        <v>1179</v>
      </c>
      <c r="N793" s="47">
        <v>45546</v>
      </c>
      <c r="O793" s="20">
        <f>INDEX(Auxiliar!$D$5:$F$13,MATCH(Table1[[#This Row],[Tipologia_Testes]],Auxiliar!$B$5:$B$13,0),MATCH(Table1[[#This Row],[Complexidade]],Auxiliar!$D$4:$F$4,0))</f>
        <v>2</v>
      </c>
      <c r="P793" s="2"/>
      <c r="Q793" s="2"/>
      <c r="R793" s="151">
        <v>45562</v>
      </c>
      <c r="S793" s="151"/>
      <c r="T793" s="151">
        <v>45562</v>
      </c>
      <c r="U793" s="151"/>
      <c r="V793" s="151"/>
      <c r="W793" s="2">
        <f>VLOOKUP(Table1[[#This Row],[Status]],Auxiliar!$B$16:$D$24,3,0)*Table1[[#This Row],[Estimação (horas)]]</f>
        <v>0</v>
      </c>
      <c r="X793" s="167">
        <f>+VLOOKUP(CONCATENATE(Table1[[#This Row],[Tabela]],Table1[[#This Row],[Campo]]),'2. Status Detalhe Campos FY24'!A:J,9,FALSE)</f>
        <v>0</v>
      </c>
    </row>
    <row r="794" spans="2:24" ht="17.899999999999999" customHeight="1">
      <c r="B794" s="2" t="s">
        <v>26</v>
      </c>
      <c r="C794" s="2" t="s">
        <v>310</v>
      </c>
      <c r="D794" s="2" t="s">
        <v>334</v>
      </c>
      <c r="E794" s="2" t="s">
        <v>38</v>
      </c>
      <c r="F794" s="2" t="s">
        <v>2086</v>
      </c>
      <c r="G794" s="2" t="s">
        <v>211</v>
      </c>
      <c r="H794" s="56" t="str">
        <f>Table1[[#This Row],[Tabela]]&amp;Table1[[#This Row],[Campo]]</f>
        <v>modesg_out_sfics_taxon_europeiaordem</v>
      </c>
      <c r="I794" s="2" t="s">
        <v>611</v>
      </c>
      <c r="J794" s="42">
        <f>VLOOKUP(Table1[[#This Row],[Status]],Auxiliar!$B$16:$C$24,2,0)</f>
        <v>0</v>
      </c>
      <c r="K794" s="2" t="s">
        <v>1173</v>
      </c>
      <c r="L794" s="28" t="s">
        <v>1211</v>
      </c>
      <c r="M794" s="20" t="s">
        <v>1179</v>
      </c>
      <c r="N794" s="47">
        <v>45546</v>
      </c>
      <c r="O794" s="20">
        <f>INDEX(Auxiliar!$D$5:$F$13,MATCH(Table1[[#This Row],[Tipologia_Testes]],Auxiliar!$B$5:$B$13,0),MATCH(Table1[[#This Row],[Complexidade]],Auxiliar!$D$4:$F$4,0))</f>
        <v>2</v>
      </c>
      <c r="P794" s="2"/>
      <c r="Q794" s="2"/>
      <c r="R794" s="151">
        <v>45562</v>
      </c>
      <c r="S794" s="151"/>
      <c r="T794" s="151">
        <v>45562</v>
      </c>
      <c r="U794" s="151"/>
      <c r="V794" s="151"/>
      <c r="W794" s="2">
        <f>VLOOKUP(Table1[[#This Row],[Status]],Auxiliar!$B$16:$D$24,3,0)*Table1[[#This Row],[Estimação (horas)]]</f>
        <v>0</v>
      </c>
      <c r="X794" s="167">
        <f>+VLOOKUP(CONCATENATE(Table1[[#This Row],[Tabela]],Table1[[#This Row],[Campo]]),'2. Status Detalhe Campos FY24'!A:J,9,FALSE)</f>
        <v>0</v>
      </c>
    </row>
    <row r="795" spans="2:24" ht="17.899999999999999" customHeight="1">
      <c r="B795" s="2" t="s">
        <v>26</v>
      </c>
      <c r="C795" s="2" t="s">
        <v>310</v>
      </c>
      <c r="D795" s="2" t="s">
        <v>334</v>
      </c>
      <c r="E795" s="2" t="s">
        <v>38</v>
      </c>
      <c r="F795" s="2" t="s">
        <v>2086</v>
      </c>
      <c r="G795" s="2" t="s">
        <v>211</v>
      </c>
      <c r="H795" s="56" t="str">
        <f>Table1[[#This Row],[Tabela]]&amp;Table1[[#This Row],[Campo]]</f>
        <v>modesg_out_sfics_taxon_europeiaordem</v>
      </c>
      <c r="I795" s="2" t="s">
        <v>611</v>
      </c>
      <c r="J795" s="42">
        <f>VLOOKUP(Table1[[#This Row],[Status]],Auxiliar!$B$16:$C$24,2,0)</f>
        <v>0</v>
      </c>
      <c r="K795" s="2" t="s">
        <v>1175</v>
      </c>
      <c r="L795" s="28" t="s">
        <v>1211</v>
      </c>
      <c r="M795" s="20" t="s">
        <v>1179</v>
      </c>
      <c r="N795" s="47">
        <v>45546</v>
      </c>
      <c r="O795" s="20">
        <f>INDEX(Auxiliar!$D$5:$F$13,MATCH(Table1[[#This Row],[Tipologia_Testes]],Auxiliar!$B$5:$B$13,0),MATCH(Table1[[#This Row],[Complexidade]],Auxiliar!$D$4:$F$4,0))</f>
        <v>0.1</v>
      </c>
      <c r="P795" s="2"/>
      <c r="Q795" s="2"/>
      <c r="R795" s="151">
        <v>45562</v>
      </c>
      <c r="S795" s="151"/>
      <c r="T795" s="151">
        <v>45562</v>
      </c>
      <c r="U795" s="151"/>
      <c r="V795" s="151"/>
      <c r="W795" s="2">
        <f>VLOOKUP(Table1[[#This Row],[Status]],Auxiliar!$B$16:$D$24,3,0)*Table1[[#This Row],[Estimação (horas)]]</f>
        <v>0</v>
      </c>
      <c r="X795" s="167">
        <f>+VLOOKUP(CONCATENATE(Table1[[#This Row],[Tabela]],Table1[[#This Row],[Campo]]),'2. Status Detalhe Campos FY24'!A:J,9,FALSE)</f>
        <v>0</v>
      </c>
    </row>
    <row r="796" spans="2:24" ht="139.4" customHeight="1">
      <c r="B796" s="2" t="s">
        <v>26</v>
      </c>
      <c r="C796" s="2" t="s">
        <v>310</v>
      </c>
      <c r="D796" s="2" t="s">
        <v>334</v>
      </c>
      <c r="E796" s="2" t="s">
        <v>38</v>
      </c>
      <c r="F796" s="2" t="s">
        <v>2086</v>
      </c>
      <c r="G796" s="2" t="s">
        <v>2418</v>
      </c>
      <c r="H796" s="56" t="str">
        <f>Table1[[#This Row],[Tabela]]&amp;Table1[[#This Row],[Campo]]</f>
        <v>modesg_out_sfics_taxon_europeianivel</v>
      </c>
      <c r="I796" s="2" t="s">
        <v>2328</v>
      </c>
      <c r="J796" s="42">
        <f>VLOOKUP(Table1[[#This Row],[Status]],Auxiliar!$B$16:$C$24,2,0)</f>
        <v>7</v>
      </c>
      <c r="K796" s="2" t="s">
        <v>1175</v>
      </c>
      <c r="L796" s="28" t="s">
        <v>1170</v>
      </c>
      <c r="M796" s="20" t="s">
        <v>1179</v>
      </c>
      <c r="N796" s="47">
        <v>45695</v>
      </c>
      <c r="O796" s="20">
        <f>INDEX(Auxiliar!$D$5:$F$13,MATCH(Table1[[#This Row],[Tipologia_Testes]],Auxiliar!$B$5:$B$13,0),MATCH(Table1[[#This Row],[Complexidade]],Auxiliar!$D$4:$F$4,0))</f>
        <v>0.1</v>
      </c>
      <c r="P796" s="2" t="s">
        <v>1210</v>
      </c>
      <c r="Q796" s="2"/>
      <c r="R796" s="151">
        <v>45563</v>
      </c>
      <c r="S796" s="151"/>
      <c r="T796" s="151">
        <v>45563</v>
      </c>
      <c r="U796" s="151">
        <v>45624</v>
      </c>
      <c r="V796" s="151">
        <v>45629</v>
      </c>
      <c r="W796" s="2">
        <f>VLOOKUP(Table1[[#This Row],[Status]],Auxiliar!$B$16:$D$24,3,0)*Table1[[#This Row],[Estimação (horas)]]</f>
        <v>2.5000000000000001E-2</v>
      </c>
      <c r="X796" s="167">
        <f>+VLOOKUP(CONCATENATE(Table1[[#This Row],[Tabela]],Table1[[#This Row],[Campo]]),'2. Status Detalhe Campos FY24'!A:J,9,FALSE)</f>
        <v>0</v>
      </c>
    </row>
    <row r="797" spans="2:24" ht="139.4" customHeight="1">
      <c r="B797" s="2" t="s">
        <v>26</v>
      </c>
      <c r="C797" s="2" t="s">
        <v>310</v>
      </c>
      <c r="D797" s="2" t="s">
        <v>334</v>
      </c>
      <c r="E797" s="2" t="s">
        <v>38</v>
      </c>
      <c r="F797" s="2" t="s">
        <v>2086</v>
      </c>
      <c r="G797" s="2" t="s">
        <v>202</v>
      </c>
      <c r="H797" s="56" t="str">
        <f>Table1[[#This Row],[Tabela]]&amp;Table1[[#This Row],[Campo]]</f>
        <v>modesg_out_sfics_taxon_europeiamontante_pndrc</v>
      </c>
      <c r="I797" s="2" t="s">
        <v>2328</v>
      </c>
      <c r="J797" s="42">
        <f>VLOOKUP(Table1[[#This Row],[Status]],Auxiliar!$B$16:$C$24,2,0)</f>
        <v>7</v>
      </c>
      <c r="K797" s="2" t="s">
        <v>1172</v>
      </c>
      <c r="L797" s="28" t="s">
        <v>1170</v>
      </c>
      <c r="M797" s="20" t="s">
        <v>1171</v>
      </c>
      <c r="N797" s="47">
        <v>45695</v>
      </c>
      <c r="O797" s="20">
        <f>INDEX(Auxiliar!$D$5:$F$13,MATCH(Table1[[#This Row],[Tipologia_Testes]],Auxiliar!$B$5:$B$13,0),MATCH(Table1[[#This Row],[Complexidade]],Auxiliar!$D$4:$F$4,0))</f>
        <v>8</v>
      </c>
      <c r="P797" s="22" t="s">
        <v>1212</v>
      </c>
      <c r="Q797" s="2"/>
      <c r="R797" s="151">
        <v>45563</v>
      </c>
      <c r="S797" s="151"/>
      <c r="T797" s="151">
        <v>45563</v>
      </c>
      <c r="U797" s="151">
        <v>45624</v>
      </c>
      <c r="V797" s="151">
        <v>45629</v>
      </c>
      <c r="W797" s="2">
        <f>VLOOKUP(Table1[[#This Row],[Status]],Auxiliar!$B$16:$D$24,3,0)*Table1[[#This Row],[Estimação (horas)]]</f>
        <v>2</v>
      </c>
      <c r="X797" s="167">
        <f>+VLOOKUP(CONCATENATE(Table1[[#This Row],[Tabela]],Table1[[#This Row],[Campo]]),'2. Status Detalhe Campos FY24'!A:J,9,FALSE)</f>
        <v>0</v>
      </c>
    </row>
    <row r="798" spans="2:24" ht="139.4" customHeight="1">
      <c r="B798" s="2" t="s">
        <v>26</v>
      </c>
      <c r="C798" s="2" t="s">
        <v>310</v>
      </c>
      <c r="D798" s="2" t="s">
        <v>334</v>
      </c>
      <c r="E798" s="2" t="s">
        <v>38</v>
      </c>
      <c r="F798" s="2" t="s">
        <v>2086</v>
      </c>
      <c r="G798" s="2" t="s">
        <v>202</v>
      </c>
      <c r="H798" s="56" t="str">
        <f>Table1[[#This Row],[Tabela]]&amp;Table1[[#This Row],[Campo]]</f>
        <v>modesg_out_sfics_taxon_europeiamontante_pndrc</v>
      </c>
      <c r="I798" s="2" t="s">
        <v>2328</v>
      </c>
      <c r="J798" s="42">
        <f>VLOOKUP(Table1[[#This Row],[Status]],Auxiliar!$B$16:$C$24,2,0)</f>
        <v>7</v>
      </c>
      <c r="K798" s="2" t="s">
        <v>1173</v>
      </c>
      <c r="L798" s="28" t="s">
        <v>1170</v>
      </c>
      <c r="M798" s="20" t="s">
        <v>1171</v>
      </c>
      <c r="N798" s="47">
        <v>45695</v>
      </c>
      <c r="O798" s="20">
        <f>INDEX(Auxiliar!$D$5:$F$13,MATCH(Table1[[#This Row],[Tipologia_Testes]],Auxiliar!$B$5:$B$13,0),MATCH(Table1[[#This Row],[Complexidade]],Auxiliar!$D$4:$F$4,0))</f>
        <v>8</v>
      </c>
      <c r="P798" s="22" t="s">
        <v>1212</v>
      </c>
      <c r="Q798" s="2"/>
      <c r="R798" s="151">
        <v>45563</v>
      </c>
      <c r="S798" s="151"/>
      <c r="T798" s="151">
        <v>45563</v>
      </c>
      <c r="U798" s="151">
        <v>45624</v>
      </c>
      <c r="V798" s="151">
        <v>45629</v>
      </c>
      <c r="W798" s="2">
        <f>VLOOKUP(Table1[[#This Row],[Status]],Auxiliar!$B$16:$D$24,3,0)*Table1[[#This Row],[Estimação (horas)]]</f>
        <v>2</v>
      </c>
      <c r="X798" s="167">
        <f>+VLOOKUP(CONCATENATE(Table1[[#This Row],[Tabela]],Table1[[#This Row],[Campo]]),'2. Status Detalhe Campos FY24'!A:J,9,FALSE)</f>
        <v>0</v>
      </c>
    </row>
    <row r="799" spans="2:24" ht="52.4" customHeight="1">
      <c r="B799" s="2" t="s">
        <v>26</v>
      </c>
      <c r="C799" s="2" t="s">
        <v>310</v>
      </c>
      <c r="D799" s="2" t="s">
        <v>334</v>
      </c>
      <c r="E799" s="2" t="s">
        <v>38</v>
      </c>
      <c r="F799" s="2" t="s">
        <v>2086</v>
      </c>
      <c r="G799" s="2" t="s">
        <v>202</v>
      </c>
      <c r="H799" s="56" t="str">
        <f>Table1[[#This Row],[Tabela]]&amp;Table1[[#This Row],[Campo]]</f>
        <v>modesg_out_sfics_taxon_europeiamontante_pndrc</v>
      </c>
      <c r="I799" s="2" t="s">
        <v>2328</v>
      </c>
      <c r="J799" s="42">
        <f>VLOOKUP(Table1[[#This Row],[Status]],Auxiliar!$B$16:$C$24,2,0)</f>
        <v>7</v>
      </c>
      <c r="K799" s="2" t="s">
        <v>1175</v>
      </c>
      <c r="L799" s="28" t="s">
        <v>1170</v>
      </c>
      <c r="M799" s="20" t="s">
        <v>1171</v>
      </c>
      <c r="N799" s="47">
        <v>45695</v>
      </c>
      <c r="O799" s="20">
        <f>INDEX(Auxiliar!$D$5:$F$13,MATCH(Table1[[#This Row],[Tipologia_Testes]],Auxiliar!$B$5:$B$13,0),MATCH(Table1[[#This Row],[Complexidade]],Auxiliar!$D$4:$F$4,0))</f>
        <v>0.1</v>
      </c>
      <c r="P799" s="22" t="s">
        <v>1212</v>
      </c>
      <c r="Q799" s="2"/>
      <c r="R799" s="151">
        <v>45563</v>
      </c>
      <c r="S799" s="151"/>
      <c r="T799" s="151">
        <v>45563</v>
      </c>
      <c r="U799" s="151">
        <v>45624</v>
      </c>
      <c r="V799" s="151">
        <v>45629</v>
      </c>
      <c r="W799" s="2">
        <f>VLOOKUP(Table1[[#This Row],[Status]],Auxiliar!$B$16:$D$24,3,0)*Table1[[#This Row],[Estimação (horas)]]</f>
        <v>2.5000000000000001E-2</v>
      </c>
      <c r="X799" s="167">
        <f>+VLOOKUP(CONCATENATE(Table1[[#This Row],[Tabela]],Table1[[#This Row],[Campo]]),'2. Status Detalhe Campos FY24'!A:J,9,FALSE)</f>
        <v>0</v>
      </c>
    </row>
    <row r="800" spans="2:24" ht="52.4" customHeight="1">
      <c r="B800" s="2" t="s">
        <v>26</v>
      </c>
      <c r="C800" s="2" t="s">
        <v>310</v>
      </c>
      <c r="D800" s="2" t="s">
        <v>334</v>
      </c>
      <c r="E800" s="2" t="s">
        <v>38</v>
      </c>
      <c r="F800" s="2" t="s">
        <v>2086</v>
      </c>
      <c r="G800" s="2" t="s">
        <v>2054</v>
      </c>
      <c r="H800" s="56" t="str">
        <f>Table1[[#This Row],[Tabela]]&amp;Table1[[#This Row],[Campo]]</f>
        <v>modesg_out_sfics_taxon_europeianome_ctgr_sfics</v>
      </c>
      <c r="I800" s="2" t="s">
        <v>2328</v>
      </c>
      <c r="J800" s="42">
        <f>VLOOKUP(Table1[[#This Row],[Status]],Auxiliar!$B$16:$C$24,2,0)</f>
        <v>7</v>
      </c>
      <c r="K800" s="2" t="s">
        <v>1172</v>
      </c>
      <c r="L800" s="28" t="s">
        <v>1170</v>
      </c>
      <c r="M800" s="20" t="s">
        <v>1171</v>
      </c>
      <c r="N800" s="47">
        <v>45695</v>
      </c>
      <c r="O800" s="20">
        <f>INDEX(Auxiliar!$D$5:$F$13,MATCH(Table1[[#This Row],[Tipologia_Testes]],Auxiliar!$B$5:$B$13,0),MATCH(Table1[[#This Row],[Complexidade]],Auxiliar!$D$4:$F$4,0))</f>
        <v>8</v>
      </c>
      <c r="P800" s="22" t="s">
        <v>1213</v>
      </c>
      <c r="Q800" s="2"/>
      <c r="R800" s="151">
        <v>45562</v>
      </c>
      <c r="S800" s="151"/>
      <c r="T800" s="151">
        <v>45562</v>
      </c>
      <c r="U800" s="151">
        <v>45624</v>
      </c>
      <c r="V800" s="151">
        <v>45629</v>
      </c>
      <c r="W800" s="2">
        <f>VLOOKUP(Table1[[#This Row],[Status]],Auxiliar!$B$16:$D$24,3,0)*Table1[[#This Row],[Estimação (horas)]]</f>
        <v>2</v>
      </c>
      <c r="X800" s="167">
        <f>+VLOOKUP(CONCATENATE(Table1[[#This Row],[Tabela]],Table1[[#This Row],[Campo]]),'2. Status Detalhe Campos FY24'!A:J,9,FALSE)</f>
        <v>0</v>
      </c>
    </row>
    <row r="801" spans="2:24" ht="52.4" customHeight="1">
      <c r="B801" s="2" t="s">
        <v>26</v>
      </c>
      <c r="C801" s="2" t="s">
        <v>310</v>
      </c>
      <c r="D801" s="2" t="s">
        <v>334</v>
      </c>
      <c r="E801" s="2" t="s">
        <v>38</v>
      </c>
      <c r="F801" s="2" t="s">
        <v>2086</v>
      </c>
      <c r="G801" s="2" t="s">
        <v>2054</v>
      </c>
      <c r="H801" s="56" t="str">
        <f>Table1[[#This Row],[Tabela]]&amp;Table1[[#This Row],[Campo]]</f>
        <v>modesg_out_sfics_taxon_europeianome_ctgr_sfics</v>
      </c>
      <c r="I801" s="2" t="s">
        <v>2328</v>
      </c>
      <c r="J801" s="42">
        <f>VLOOKUP(Table1[[#This Row],[Status]],Auxiliar!$B$16:$C$24,2,0)</f>
        <v>7</v>
      </c>
      <c r="K801" s="2" t="s">
        <v>1173</v>
      </c>
      <c r="L801" s="28" t="s">
        <v>1170</v>
      </c>
      <c r="M801" s="20" t="s">
        <v>1171</v>
      </c>
      <c r="N801" s="47">
        <v>45695</v>
      </c>
      <c r="O801" s="20">
        <f>INDEX(Auxiliar!$D$5:$F$13,MATCH(Table1[[#This Row],[Tipologia_Testes]],Auxiliar!$B$5:$B$13,0),MATCH(Table1[[#This Row],[Complexidade]],Auxiliar!$D$4:$F$4,0))</f>
        <v>8</v>
      </c>
      <c r="P801" s="22" t="s">
        <v>1213</v>
      </c>
      <c r="Q801" s="2"/>
      <c r="R801" s="151">
        <v>45562</v>
      </c>
      <c r="S801" s="151"/>
      <c r="T801" s="151">
        <v>45562</v>
      </c>
      <c r="U801" s="151">
        <v>45624</v>
      </c>
      <c r="V801" s="151">
        <v>45629</v>
      </c>
      <c r="W801" s="2">
        <f>VLOOKUP(Table1[[#This Row],[Status]],Auxiliar!$B$16:$D$24,3,0)*Table1[[#This Row],[Estimação (horas)]]</f>
        <v>2</v>
      </c>
      <c r="X801" s="167">
        <f>+VLOOKUP(CONCATENATE(Table1[[#This Row],[Tabela]],Table1[[#This Row],[Campo]]),'2. Status Detalhe Campos FY24'!A:J,9,FALSE)</f>
        <v>0</v>
      </c>
    </row>
    <row r="802" spans="2:24" ht="17.899999999999999" customHeight="1">
      <c r="B802" s="2" t="s">
        <v>26</v>
      </c>
      <c r="C802" s="2" t="s">
        <v>310</v>
      </c>
      <c r="D802" s="2" t="s">
        <v>334</v>
      </c>
      <c r="E802" s="2" t="s">
        <v>38</v>
      </c>
      <c r="F802" s="2" t="s">
        <v>2086</v>
      </c>
      <c r="G802" s="2" t="s">
        <v>2054</v>
      </c>
      <c r="H802" s="56" t="str">
        <f>Table1[[#This Row],[Tabela]]&amp;Table1[[#This Row],[Campo]]</f>
        <v>modesg_out_sfics_taxon_europeianome_ctgr_sfics</v>
      </c>
      <c r="I802" s="2" t="s">
        <v>2328</v>
      </c>
      <c r="J802" s="42">
        <f>VLOOKUP(Table1[[#This Row],[Status]],Auxiliar!$B$16:$C$24,2,0)</f>
        <v>7</v>
      </c>
      <c r="K802" s="2" t="s">
        <v>1175</v>
      </c>
      <c r="L802" s="28" t="s">
        <v>1170</v>
      </c>
      <c r="M802" s="20" t="s">
        <v>1171</v>
      </c>
      <c r="N802" s="47">
        <v>45695</v>
      </c>
      <c r="O802" s="20">
        <f>INDEX(Auxiliar!$D$5:$F$13,MATCH(Table1[[#This Row],[Tipologia_Testes]],Auxiliar!$B$5:$B$13,0),MATCH(Table1[[#This Row],[Complexidade]],Auxiliar!$D$4:$F$4,0))</f>
        <v>0.1</v>
      </c>
      <c r="P802" s="22" t="s">
        <v>1213</v>
      </c>
      <c r="Q802" s="2"/>
      <c r="R802" s="151">
        <v>45562</v>
      </c>
      <c r="S802" s="151"/>
      <c r="T802" s="151">
        <v>45562</v>
      </c>
      <c r="U802" s="151">
        <v>45624</v>
      </c>
      <c r="V802" s="151">
        <v>45629</v>
      </c>
      <c r="W802" s="2">
        <f>VLOOKUP(Table1[[#This Row],[Status]],Auxiliar!$B$16:$D$24,3,0)*Table1[[#This Row],[Estimação (horas)]]</f>
        <v>2.5000000000000001E-2</v>
      </c>
      <c r="X802" s="167">
        <f>+VLOOKUP(CONCATENATE(Table1[[#This Row],[Tabela]],Table1[[#This Row],[Campo]]),'2. Status Detalhe Campos FY24'!A:J,9,FALSE)</f>
        <v>0</v>
      </c>
    </row>
    <row r="803" spans="2:24" ht="17.899999999999999" customHeight="1">
      <c r="B803" s="2" t="s">
        <v>26</v>
      </c>
      <c r="C803" s="2" t="s">
        <v>310</v>
      </c>
      <c r="D803" s="2" t="s">
        <v>334</v>
      </c>
      <c r="E803" s="2" t="s">
        <v>38</v>
      </c>
      <c r="F803" s="2" t="s">
        <v>2086</v>
      </c>
      <c r="G803" s="2" t="s">
        <v>204</v>
      </c>
      <c r="H803" s="56" t="str">
        <f>Table1[[#This Row],[Tabela]]&amp;Table1[[#This Row],[Campo]]</f>
        <v>modesg_out_sfics_taxon_europeianome_general_specific_purpose</v>
      </c>
      <c r="I803" s="2" t="s">
        <v>2328</v>
      </c>
      <c r="J803" s="42">
        <f>VLOOKUP(Table1[[#This Row],[Status]],Auxiliar!$B$16:$C$24,2,0)</f>
        <v>7</v>
      </c>
      <c r="K803" s="2" t="s">
        <v>1172</v>
      </c>
      <c r="L803" s="28" t="s">
        <v>1170</v>
      </c>
      <c r="M803" s="20" t="s">
        <v>1180</v>
      </c>
      <c r="N803" s="47">
        <v>45695</v>
      </c>
      <c r="O803" s="20">
        <f>INDEX(Auxiliar!$D$5:$F$13,MATCH(Table1[[#This Row],[Tipologia_Testes]],Auxiliar!$B$5:$B$13,0),MATCH(Table1[[#This Row],[Complexidade]],Auxiliar!$D$4:$F$4,0))</f>
        <v>4</v>
      </c>
      <c r="P803" s="2" t="s">
        <v>1214</v>
      </c>
      <c r="Q803" s="2"/>
      <c r="R803" s="151">
        <v>45563</v>
      </c>
      <c r="S803" s="151"/>
      <c r="T803" s="151">
        <v>45563</v>
      </c>
      <c r="U803" s="151">
        <v>45624</v>
      </c>
      <c r="V803" s="151">
        <v>45629</v>
      </c>
      <c r="W803" s="2">
        <f>VLOOKUP(Table1[[#This Row],[Status]],Auxiliar!$B$16:$D$24,3,0)*Table1[[#This Row],[Estimação (horas)]]</f>
        <v>1</v>
      </c>
      <c r="X803" s="167">
        <f>+VLOOKUP(CONCATENATE(Table1[[#This Row],[Tabela]],Table1[[#This Row],[Campo]]),'2. Status Detalhe Campos FY24'!A:J,9,FALSE)</f>
        <v>0</v>
      </c>
    </row>
    <row r="804" spans="2:24" ht="17.899999999999999" customHeight="1">
      <c r="B804" s="2" t="s">
        <v>26</v>
      </c>
      <c r="C804" s="2" t="s">
        <v>310</v>
      </c>
      <c r="D804" s="2" t="s">
        <v>334</v>
      </c>
      <c r="E804" s="2" t="s">
        <v>38</v>
      </c>
      <c r="F804" s="2" t="s">
        <v>2086</v>
      </c>
      <c r="G804" s="2" t="s">
        <v>204</v>
      </c>
      <c r="H804" s="56" t="str">
        <f>Table1[[#This Row],[Tabela]]&amp;Table1[[#This Row],[Campo]]</f>
        <v>modesg_out_sfics_taxon_europeianome_general_specific_purpose</v>
      </c>
      <c r="I804" s="2" t="s">
        <v>2328</v>
      </c>
      <c r="J804" s="42">
        <f>VLOOKUP(Table1[[#This Row],[Status]],Auxiliar!$B$16:$C$24,2,0)</f>
        <v>7</v>
      </c>
      <c r="K804" s="2" t="s">
        <v>1173</v>
      </c>
      <c r="L804" s="28" t="s">
        <v>1170</v>
      </c>
      <c r="M804" s="20" t="s">
        <v>1180</v>
      </c>
      <c r="N804" s="47">
        <v>45695</v>
      </c>
      <c r="O804" s="20">
        <f>INDEX(Auxiliar!$D$5:$F$13,MATCH(Table1[[#This Row],[Tipologia_Testes]],Auxiliar!$B$5:$B$13,0),MATCH(Table1[[#This Row],[Complexidade]],Auxiliar!$D$4:$F$4,0))</f>
        <v>4</v>
      </c>
      <c r="P804" s="2" t="s">
        <v>1214</v>
      </c>
      <c r="Q804" s="2"/>
      <c r="R804" s="151">
        <v>45563</v>
      </c>
      <c r="S804" s="151"/>
      <c r="T804" s="151">
        <v>45563</v>
      </c>
      <c r="U804" s="151">
        <v>45624</v>
      </c>
      <c r="V804" s="151">
        <v>45629</v>
      </c>
      <c r="W804" s="2">
        <f>VLOOKUP(Table1[[#This Row],[Status]],Auxiliar!$B$16:$D$24,3,0)*Table1[[#This Row],[Estimação (horas)]]</f>
        <v>1</v>
      </c>
      <c r="X804" s="167">
        <f>+VLOOKUP(CONCATENATE(Table1[[#This Row],[Tabela]],Table1[[#This Row],[Campo]]),'2. Status Detalhe Campos FY24'!A:J,9,FALSE)</f>
        <v>0</v>
      </c>
    </row>
    <row r="805" spans="2:24" ht="17.899999999999999" customHeight="1">
      <c r="B805" s="2" t="s">
        <v>26</v>
      </c>
      <c r="C805" s="2" t="s">
        <v>310</v>
      </c>
      <c r="D805" s="2" t="s">
        <v>334</v>
      </c>
      <c r="E805" s="2" t="s">
        <v>38</v>
      </c>
      <c r="F805" s="2" t="s">
        <v>2086</v>
      </c>
      <c r="G805" s="2" t="s">
        <v>204</v>
      </c>
      <c r="H805" s="56" t="str">
        <f>Table1[[#This Row],[Tabela]]&amp;Table1[[#This Row],[Campo]]</f>
        <v>modesg_out_sfics_taxon_europeianome_general_specific_purpose</v>
      </c>
      <c r="I805" s="2" t="s">
        <v>2328</v>
      </c>
      <c r="J805" s="42">
        <f>VLOOKUP(Table1[[#This Row],[Status]],Auxiliar!$B$16:$C$24,2,0)</f>
        <v>7</v>
      </c>
      <c r="K805" s="2" t="s">
        <v>1175</v>
      </c>
      <c r="L805" s="28" t="s">
        <v>1170</v>
      </c>
      <c r="M805" s="20" t="s">
        <v>1180</v>
      </c>
      <c r="N805" s="47">
        <v>45695</v>
      </c>
      <c r="O805" s="20">
        <f>INDEX(Auxiliar!$D$5:$F$13,MATCH(Table1[[#This Row],[Tipologia_Testes]],Auxiliar!$B$5:$B$13,0),MATCH(Table1[[#This Row],[Complexidade]],Auxiliar!$D$4:$F$4,0))</f>
        <v>0.1</v>
      </c>
      <c r="P805" s="2" t="s">
        <v>1214</v>
      </c>
      <c r="Q805" s="2"/>
      <c r="R805" s="151">
        <v>45563</v>
      </c>
      <c r="S805" s="151"/>
      <c r="T805" s="151">
        <v>45563</v>
      </c>
      <c r="U805" s="151">
        <v>45624</v>
      </c>
      <c r="V805" s="151">
        <v>45629</v>
      </c>
      <c r="W805" s="2">
        <f>VLOOKUP(Table1[[#This Row],[Status]],Auxiliar!$B$16:$D$24,3,0)*Table1[[#This Row],[Estimação (horas)]]</f>
        <v>2.5000000000000001E-2</v>
      </c>
      <c r="X805" s="167">
        <f>+VLOOKUP(CONCATENATE(Table1[[#This Row],[Tabela]],Table1[[#This Row],[Campo]]),'2. Status Detalhe Campos FY24'!A:J,9,FALSE)</f>
        <v>0</v>
      </c>
    </row>
    <row r="806" spans="2:24" ht="17.899999999999999" customHeight="1">
      <c r="B806" s="2" t="s">
        <v>26</v>
      </c>
      <c r="C806" s="2" t="s">
        <v>310</v>
      </c>
      <c r="D806" s="2" t="s">
        <v>334</v>
      </c>
      <c r="E806" s="2" t="s">
        <v>38</v>
      </c>
      <c r="F806" s="2" t="s">
        <v>2086</v>
      </c>
      <c r="G806" s="2" t="s">
        <v>2065</v>
      </c>
      <c r="H806" s="56" t="str">
        <f>Table1[[#This Row],[Tabela]]&amp;Table1[[#This Row],[Campo]]</f>
        <v>modesg_out_sfics_taxon_europeianome_purpose_esg_alinh_tax</v>
      </c>
      <c r="I806" s="2" t="s">
        <v>2328</v>
      </c>
      <c r="J806" s="42">
        <f>VLOOKUP(Table1[[#This Row],[Status]],Auxiliar!$B$16:$C$24,2,0)</f>
        <v>7</v>
      </c>
      <c r="K806" s="2" t="s">
        <v>1172</v>
      </c>
      <c r="L806" s="28" t="s">
        <v>1178</v>
      </c>
      <c r="M806" s="20" t="s">
        <v>1180</v>
      </c>
      <c r="N806" s="47">
        <v>45695</v>
      </c>
      <c r="O806" s="20">
        <f>INDEX(Auxiliar!$D$5:$F$13,MATCH(Table1[[#This Row],[Tipologia_Testes]],Auxiliar!$B$5:$B$13,0),MATCH(Table1[[#This Row],[Complexidade]],Auxiliar!$D$4:$F$4,0))</f>
        <v>4</v>
      </c>
      <c r="P806" s="2"/>
      <c r="Q806" s="2"/>
      <c r="R806" s="151">
        <v>45563</v>
      </c>
      <c r="S806" s="151"/>
      <c r="T806" s="151">
        <v>45563</v>
      </c>
      <c r="U806" s="151">
        <v>45624</v>
      </c>
      <c r="V806" s="151">
        <v>45629</v>
      </c>
      <c r="W806" s="2">
        <f>VLOOKUP(Table1[[#This Row],[Status]],Auxiliar!$B$16:$D$24,3,0)*Table1[[#This Row],[Estimação (horas)]]</f>
        <v>1</v>
      </c>
      <c r="X806" s="167">
        <f>+VLOOKUP(CONCATENATE(Table1[[#This Row],[Tabela]],Table1[[#This Row],[Campo]]),'2. Status Detalhe Campos FY24'!A:J,9,FALSE)</f>
        <v>0</v>
      </c>
    </row>
    <row r="807" spans="2:24" ht="17.899999999999999" customHeight="1">
      <c r="B807" s="2" t="s">
        <v>26</v>
      </c>
      <c r="C807" s="2" t="s">
        <v>310</v>
      </c>
      <c r="D807" s="2" t="s">
        <v>334</v>
      </c>
      <c r="E807" s="2" t="s">
        <v>38</v>
      </c>
      <c r="F807" s="2" t="s">
        <v>2086</v>
      </c>
      <c r="G807" s="2" t="s">
        <v>2065</v>
      </c>
      <c r="H807" s="56" t="str">
        <f>Table1[[#This Row],[Tabela]]&amp;Table1[[#This Row],[Campo]]</f>
        <v>modesg_out_sfics_taxon_europeianome_purpose_esg_alinh_tax</v>
      </c>
      <c r="I807" s="2" t="s">
        <v>2328</v>
      </c>
      <c r="J807" s="42">
        <f>VLOOKUP(Table1[[#This Row],[Status]],Auxiliar!$B$16:$C$24,2,0)</f>
        <v>7</v>
      </c>
      <c r="K807" s="2" t="s">
        <v>1173</v>
      </c>
      <c r="L807" s="28" t="s">
        <v>1178</v>
      </c>
      <c r="M807" s="20" t="s">
        <v>1180</v>
      </c>
      <c r="N807" s="47">
        <v>45695</v>
      </c>
      <c r="O807" s="20">
        <f>INDEX(Auxiliar!$D$5:$F$13,MATCH(Table1[[#This Row],[Tipologia_Testes]],Auxiliar!$B$5:$B$13,0),MATCH(Table1[[#This Row],[Complexidade]],Auxiliar!$D$4:$F$4,0))</f>
        <v>4</v>
      </c>
      <c r="P807" s="2"/>
      <c r="Q807" s="2"/>
      <c r="R807" s="151">
        <v>45563</v>
      </c>
      <c r="S807" s="151"/>
      <c r="T807" s="151">
        <v>45563</v>
      </c>
      <c r="U807" s="151">
        <v>45624</v>
      </c>
      <c r="V807" s="151">
        <v>45629</v>
      </c>
      <c r="W807" s="2">
        <f>VLOOKUP(Table1[[#This Row],[Status]],Auxiliar!$B$16:$D$24,3,0)*Table1[[#This Row],[Estimação (horas)]]</f>
        <v>1</v>
      </c>
      <c r="X807" s="167">
        <f>+VLOOKUP(CONCATENATE(Table1[[#This Row],[Tabela]],Table1[[#This Row],[Campo]]),'2. Status Detalhe Campos FY24'!A:J,9,FALSE)</f>
        <v>0</v>
      </c>
    </row>
    <row r="808" spans="2:24" ht="17.899999999999999" customHeight="1">
      <c r="B808" s="2" t="s">
        <v>26</v>
      </c>
      <c r="C808" s="2" t="s">
        <v>310</v>
      </c>
      <c r="D808" s="2" t="s">
        <v>334</v>
      </c>
      <c r="E808" s="2" t="s">
        <v>38</v>
      </c>
      <c r="F808" s="2" t="s">
        <v>2086</v>
      </c>
      <c r="G808" s="2" t="s">
        <v>2065</v>
      </c>
      <c r="H808" s="56" t="str">
        <f>Table1[[#This Row],[Tabela]]&amp;Table1[[#This Row],[Campo]]</f>
        <v>modesg_out_sfics_taxon_europeianome_purpose_esg_alinh_tax</v>
      </c>
      <c r="I808" s="2" t="s">
        <v>2328</v>
      </c>
      <c r="J808" s="42">
        <f>VLOOKUP(Table1[[#This Row],[Status]],Auxiliar!$B$16:$C$24,2,0)</f>
        <v>7</v>
      </c>
      <c r="K808" s="2" t="s">
        <v>1175</v>
      </c>
      <c r="L808" s="28" t="s">
        <v>1178</v>
      </c>
      <c r="M808" s="20" t="s">
        <v>1180</v>
      </c>
      <c r="N808" s="47">
        <v>45695</v>
      </c>
      <c r="O808" s="20">
        <f>INDEX(Auxiliar!$D$5:$F$13,MATCH(Table1[[#This Row],[Tipologia_Testes]],Auxiliar!$B$5:$B$13,0),MATCH(Table1[[#This Row],[Complexidade]],Auxiliar!$D$4:$F$4,0))</f>
        <v>0.1</v>
      </c>
      <c r="P808" s="2"/>
      <c r="Q808" s="2"/>
      <c r="R808" s="151">
        <v>45563</v>
      </c>
      <c r="S808" s="151"/>
      <c r="T808" s="151">
        <v>45563</v>
      </c>
      <c r="U808" s="151">
        <v>45624</v>
      </c>
      <c r="V808" s="151">
        <v>45629</v>
      </c>
      <c r="W808" s="2">
        <f>VLOOKUP(Table1[[#This Row],[Status]],Auxiliar!$B$16:$D$24,3,0)*Table1[[#This Row],[Estimação (horas)]]</f>
        <v>2.5000000000000001E-2</v>
      </c>
      <c r="X808" s="167">
        <f>+VLOOKUP(CONCATENATE(Table1[[#This Row],[Tabela]],Table1[[#This Row],[Campo]]),'2. Status Detalhe Campos FY24'!A:J,9,FALSE)</f>
        <v>0</v>
      </c>
    </row>
    <row r="809" spans="2:24" ht="17.899999999999999" customHeight="1">
      <c r="B809" s="2" t="s">
        <v>26</v>
      </c>
      <c r="C809" s="2" t="s">
        <v>310</v>
      </c>
      <c r="D809" s="2" t="s">
        <v>334</v>
      </c>
      <c r="E809" s="2" t="s">
        <v>38</v>
      </c>
      <c r="F809" s="2" t="s">
        <v>2086</v>
      </c>
      <c r="G809" s="2" t="s">
        <v>2066</v>
      </c>
      <c r="H809" s="56" t="str">
        <f>Table1[[#This Row],[Tabela]]&amp;Table1[[#This Row],[Campo]]</f>
        <v>modesg_out_sfics_taxon_europeianome_purpose_esg_nalinh_tax</v>
      </c>
      <c r="I809" s="2" t="s">
        <v>2328</v>
      </c>
      <c r="J809" s="42">
        <f>VLOOKUP(Table1[[#This Row],[Status]],Auxiliar!$B$16:$C$24,2,0)</f>
        <v>7</v>
      </c>
      <c r="K809" s="2" t="s">
        <v>1172</v>
      </c>
      <c r="L809" s="28" t="s">
        <v>1178</v>
      </c>
      <c r="M809" s="20" t="s">
        <v>1180</v>
      </c>
      <c r="N809" s="47">
        <v>45695</v>
      </c>
      <c r="O809" s="20">
        <f>INDEX(Auxiliar!$D$5:$F$13,MATCH(Table1[[#This Row],[Tipologia_Testes]],Auxiliar!$B$5:$B$13,0),MATCH(Table1[[#This Row],[Complexidade]],Auxiliar!$D$4:$F$4,0))</f>
        <v>4</v>
      </c>
      <c r="P809" s="2"/>
      <c r="Q809" s="2"/>
      <c r="R809" s="151">
        <v>45563</v>
      </c>
      <c r="S809" s="151"/>
      <c r="T809" s="151">
        <v>45563</v>
      </c>
      <c r="U809" s="151">
        <v>45624</v>
      </c>
      <c r="V809" s="151">
        <v>45629</v>
      </c>
      <c r="W809" s="2">
        <f>VLOOKUP(Table1[[#This Row],[Status]],Auxiliar!$B$16:$D$24,3,0)*Table1[[#This Row],[Estimação (horas)]]</f>
        <v>1</v>
      </c>
      <c r="X809" s="167">
        <f>+VLOOKUP(CONCATENATE(Table1[[#This Row],[Tabela]],Table1[[#This Row],[Campo]]),'2. Status Detalhe Campos FY24'!A:J,9,FALSE)</f>
        <v>0</v>
      </c>
    </row>
    <row r="810" spans="2:24" ht="17.899999999999999" customHeight="1">
      <c r="B810" s="2" t="s">
        <v>26</v>
      </c>
      <c r="C810" s="2" t="s">
        <v>310</v>
      </c>
      <c r="D810" s="2" t="s">
        <v>334</v>
      </c>
      <c r="E810" s="2" t="s">
        <v>38</v>
      </c>
      <c r="F810" s="2" t="s">
        <v>2086</v>
      </c>
      <c r="G810" s="2" t="s">
        <v>2066</v>
      </c>
      <c r="H810" s="56" t="str">
        <f>Table1[[#This Row],[Tabela]]&amp;Table1[[#This Row],[Campo]]</f>
        <v>modesg_out_sfics_taxon_europeianome_purpose_esg_nalinh_tax</v>
      </c>
      <c r="I810" s="2" t="s">
        <v>2328</v>
      </c>
      <c r="J810" s="42">
        <f>VLOOKUP(Table1[[#This Row],[Status]],Auxiliar!$B$16:$C$24,2,0)</f>
        <v>7</v>
      </c>
      <c r="K810" s="2" t="s">
        <v>1173</v>
      </c>
      <c r="L810" s="28" t="s">
        <v>1178</v>
      </c>
      <c r="M810" s="20" t="s">
        <v>1180</v>
      </c>
      <c r="N810" s="47">
        <v>45695</v>
      </c>
      <c r="O810" s="20">
        <f>INDEX(Auxiliar!$D$5:$F$13,MATCH(Table1[[#This Row],[Tipologia_Testes]],Auxiliar!$B$5:$B$13,0),MATCH(Table1[[#This Row],[Complexidade]],Auxiliar!$D$4:$F$4,0))</f>
        <v>4</v>
      </c>
      <c r="P810" s="2"/>
      <c r="Q810" s="2"/>
      <c r="R810" s="151">
        <v>45563</v>
      </c>
      <c r="S810" s="151"/>
      <c r="T810" s="151">
        <v>45563</v>
      </c>
      <c r="U810" s="151">
        <v>45624</v>
      </c>
      <c r="V810" s="151">
        <v>45629</v>
      </c>
      <c r="W810" s="2">
        <f>VLOOKUP(Table1[[#This Row],[Status]],Auxiliar!$B$16:$D$24,3,0)*Table1[[#This Row],[Estimação (horas)]]</f>
        <v>1</v>
      </c>
      <c r="X810" s="167">
        <f>+VLOOKUP(CONCATENATE(Table1[[#This Row],[Tabela]],Table1[[#This Row],[Campo]]),'2. Status Detalhe Campos FY24'!A:J,9,FALSE)</f>
        <v>0</v>
      </c>
    </row>
    <row r="811" spans="2:24" ht="17.899999999999999" customHeight="1">
      <c r="B811" s="2" t="s">
        <v>26</v>
      </c>
      <c r="C811" s="2" t="s">
        <v>310</v>
      </c>
      <c r="D811" s="2" t="s">
        <v>334</v>
      </c>
      <c r="E811" s="2" t="s">
        <v>38</v>
      </c>
      <c r="F811" s="2" t="s">
        <v>2086</v>
      </c>
      <c r="G811" s="2" t="s">
        <v>2066</v>
      </c>
      <c r="H811" s="56" t="str">
        <f>Table1[[#This Row],[Tabela]]&amp;Table1[[#This Row],[Campo]]</f>
        <v>modesg_out_sfics_taxon_europeianome_purpose_esg_nalinh_tax</v>
      </c>
      <c r="I811" s="2" t="s">
        <v>2328</v>
      </c>
      <c r="J811" s="42">
        <f>VLOOKUP(Table1[[#This Row],[Status]],Auxiliar!$B$16:$C$24,2,0)</f>
        <v>7</v>
      </c>
      <c r="K811" s="2" t="s">
        <v>1175</v>
      </c>
      <c r="L811" s="28" t="s">
        <v>1178</v>
      </c>
      <c r="M811" s="20" t="s">
        <v>1180</v>
      </c>
      <c r="N811" s="47">
        <v>45695</v>
      </c>
      <c r="O811" s="20">
        <f>INDEX(Auxiliar!$D$5:$F$13,MATCH(Table1[[#This Row],[Tipologia_Testes]],Auxiliar!$B$5:$B$13,0),MATCH(Table1[[#This Row],[Complexidade]],Auxiliar!$D$4:$F$4,0))</f>
        <v>0.1</v>
      </c>
      <c r="P811" s="2"/>
      <c r="Q811" s="2"/>
      <c r="R811" s="151">
        <v>45563</v>
      </c>
      <c r="S811" s="151"/>
      <c r="T811" s="151">
        <v>45563</v>
      </c>
      <c r="U811" s="151">
        <v>45624</v>
      </c>
      <c r="V811" s="151">
        <v>45629</v>
      </c>
      <c r="W811" s="2">
        <f>VLOOKUP(Table1[[#This Row],[Status]],Auxiliar!$B$16:$D$24,3,0)*Table1[[#This Row],[Estimação (horas)]]</f>
        <v>2.5000000000000001E-2</v>
      </c>
      <c r="X811" s="167">
        <f>+VLOOKUP(CONCATENATE(Table1[[#This Row],[Tabela]],Table1[[#This Row],[Campo]]),'2. Status Detalhe Campos FY24'!A:J,9,FALSE)</f>
        <v>0</v>
      </c>
    </row>
    <row r="812" spans="2:24" ht="17.899999999999999" customHeight="1">
      <c r="B812" s="2" t="s">
        <v>26</v>
      </c>
      <c r="C812" s="2" t="s">
        <v>310</v>
      </c>
      <c r="D812" s="2" t="s">
        <v>334</v>
      </c>
      <c r="E812" s="2" t="s">
        <v>38</v>
      </c>
      <c r="F812" s="2" t="s">
        <v>2086</v>
      </c>
      <c r="G812" s="2" t="s">
        <v>206</v>
      </c>
      <c r="H812" s="56" t="str">
        <f>Table1[[#This Row],[Tabela]]&amp;Table1[[#This Row],[Campo]]</f>
        <v>modesg_out_sfics_taxon_europeianome_specific_eligible</v>
      </c>
      <c r="I812" s="2" t="s">
        <v>2328</v>
      </c>
      <c r="J812" s="42">
        <f>VLOOKUP(Table1[[#This Row],[Status]],Auxiliar!$B$16:$C$24,2,0)</f>
        <v>7</v>
      </c>
      <c r="K812" s="2" t="s">
        <v>1172</v>
      </c>
      <c r="L812" s="28" t="s">
        <v>1170</v>
      </c>
      <c r="M812" s="20" t="s">
        <v>1180</v>
      </c>
      <c r="N812" s="47">
        <v>45695</v>
      </c>
      <c r="O812" s="20">
        <f>INDEX(Auxiliar!$D$5:$F$13,MATCH(Table1[[#This Row],[Tipologia_Testes]],Auxiliar!$B$5:$B$13,0),MATCH(Table1[[#This Row],[Complexidade]],Auxiliar!$D$4:$F$4,0))</f>
        <v>4</v>
      </c>
      <c r="P812" s="2" t="s">
        <v>1214</v>
      </c>
      <c r="Q812" s="2"/>
      <c r="R812" s="151">
        <v>45563</v>
      </c>
      <c r="S812" s="151"/>
      <c r="T812" s="151">
        <v>45563</v>
      </c>
      <c r="U812" s="151">
        <v>45624</v>
      </c>
      <c r="V812" s="151">
        <v>45629</v>
      </c>
      <c r="W812" s="2">
        <f>VLOOKUP(Table1[[#This Row],[Status]],Auxiliar!$B$16:$D$24,3,0)*Table1[[#This Row],[Estimação (horas)]]</f>
        <v>1</v>
      </c>
      <c r="X812" s="167">
        <f>+VLOOKUP(CONCATENATE(Table1[[#This Row],[Tabela]],Table1[[#This Row],[Campo]]),'2. Status Detalhe Campos FY24'!A:J,9,FALSE)</f>
        <v>0</v>
      </c>
    </row>
    <row r="813" spans="2:24" ht="17.899999999999999" customHeight="1">
      <c r="B813" s="2" t="s">
        <v>26</v>
      </c>
      <c r="C813" s="2" t="s">
        <v>310</v>
      </c>
      <c r="D813" s="2" t="s">
        <v>334</v>
      </c>
      <c r="E813" s="2" t="s">
        <v>38</v>
      </c>
      <c r="F813" s="2" t="s">
        <v>2086</v>
      </c>
      <c r="G813" s="2" t="s">
        <v>206</v>
      </c>
      <c r="H813" s="56" t="str">
        <f>Table1[[#This Row],[Tabela]]&amp;Table1[[#This Row],[Campo]]</f>
        <v>modesg_out_sfics_taxon_europeianome_specific_eligible</v>
      </c>
      <c r="I813" s="2" t="s">
        <v>2328</v>
      </c>
      <c r="J813" s="42">
        <f>VLOOKUP(Table1[[#This Row],[Status]],Auxiliar!$B$16:$C$24,2,0)</f>
        <v>7</v>
      </c>
      <c r="K813" s="2" t="s">
        <v>1173</v>
      </c>
      <c r="L813" s="28" t="s">
        <v>1170</v>
      </c>
      <c r="M813" s="20" t="s">
        <v>1180</v>
      </c>
      <c r="N813" s="47">
        <v>45695</v>
      </c>
      <c r="O813" s="20">
        <f>INDEX(Auxiliar!$D$5:$F$13,MATCH(Table1[[#This Row],[Tipologia_Testes]],Auxiliar!$B$5:$B$13,0),MATCH(Table1[[#This Row],[Complexidade]],Auxiliar!$D$4:$F$4,0))</f>
        <v>4</v>
      </c>
      <c r="P813" s="2" t="s">
        <v>1214</v>
      </c>
      <c r="Q813" s="2"/>
      <c r="R813" s="151">
        <v>45563</v>
      </c>
      <c r="S813" s="151"/>
      <c r="T813" s="151">
        <v>45563</v>
      </c>
      <c r="U813" s="151">
        <v>45624</v>
      </c>
      <c r="V813" s="151">
        <v>45629</v>
      </c>
      <c r="W813" s="2">
        <f>VLOOKUP(Table1[[#This Row],[Status]],Auxiliar!$B$16:$D$24,3,0)*Table1[[#This Row],[Estimação (horas)]]</f>
        <v>1</v>
      </c>
      <c r="X813" s="167">
        <f>+VLOOKUP(CONCATENATE(Table1[[#This Row],[Tabela]],Table1[[#This Row],[Campo]]),'2. Status Detalhe Campos FY24'!A:J,9,FALSE)</f>
        <v>0</v>
      </c>
    </row>
    <row r="814" spans="2:24" ht="17.899999999999999" customHeight="1">
      <c r="B814" s="2" t="s">
        <v>26</v>
      </c>
      <c r="C814" s="2" t="s">
        <v>310</v>
      </c>
      <c r="D814" s="2" t="s">
        <v>334</v>
      </c>
      <c r="E814" s="2" t="s">
        <v>38</v>
      </c>
      <c r="F814" s="2" t="s">
        <v>2086</v>
      </c>
      <c r="G814" s="2" t="s">
        <v>206</v>
      </c>
      <c r="H814" s="56" t="str">
        <f>Table1[[#This Row],[Tabela]]&amp;Table1[[#This Row],[Campo]]</f>
        <v>modesg_out_sfics_taxon_europeianome_specific_eligible</v>
      </c>
      <c r="I814" s="2" t="s">
        <v>2328</v>
      </c>
      <c r="J814" s="42">
        <f>VLOOKUP(Table1[[#This Row],[Status]],Auxiliar!$B$16:$C$24,2,0)</f>
        <v>7</v>
      </c>
      <c r="K814" s="2" t="s">
        <v>1175</v>
      </c>
      <c r="L814" s="28" t="s">
        <v>1170</v>
      </c>
      <c r="M814" s="20" t="s">
        <v>1180</v>
      </c>
      <c r="N814" s="47">
        <v>45695</v>
      </c>
      <c r="O814" s="20">
        <f>INDEX(Auxiliar!$D$5:$F$13,MATCH(Table1[[#This Row],[Tipologia_Testes]],Auxiliar!$B$5:$B$13,0),MATCH(Table1[[#This Row],[Complexidade]],Auxiliar!$D$4:$F$4,0))</f>
        <v>0.1</v>
      </c>
      <c r="P814" s="2" t="s">
        <v>1214</v>
      </c>
      <c r="Q814" s="2"/>
      <c r="R814" s="151">
        <v>45563</v>
      </c>
      <c r="S814" s="151"/>
      <c r="T814" s="151">
        <v>45563</v>
      </c>
      <c r="U814" s="151">
        <v>45624</v>
      </c>
      <c r="V814" s="151">
        <v>45629</v>
      </c>
      <c r="W814" s="2">
        <f>VLOOKUP(Table1[[#This Row],[Status]],Auxiliar!$B$16:$D$24,3,0)*Table1[[#This Row],[Estimação (horas)]]</f>
        <v>2.5000000000000001E-2</v>
      </c>
      <c r="X814" s="167">
        <f>+VLOOKUP(CONCATENATE(Table1[[#This Row],[Tabela]],Table1[[#This Row],[Campo]]),'2. Status Detalhe Campos FY24'!A:J,9,FALSE)</f>
        <v>0</v>
      </c>
    </row>
    <row r="815" spans="2:24" ht="17.899999999999999" customHeight="1">
      <c r="B815" s="2" t="s">
        <v>26</v>
      </c>
      <c r="C815" s="2" t="s">
        <v>310</v>
      </c>
      <c r="D815" s="2" t="s">
        <v>334</v>
      </c>
      <c r="E815" s="2" t="s">
        <v>38</v>
      </c>
      <c r="F815" s="2" t="s">
        <v>2086</v>
      </c>
      <c r="G815" s="2" t="s">
        <v>207</v>
      </c>
      <c r="H815" s="56" t="str">
        <f>Table1[[#This Row],[Tabela]]&amp;Table1[[#This Row],[Campo]]</f>
        <v>modesg_out_sfics_taxon_europeianome_specific_sustainable</v>
      </c>
      <c r="I815" s="2" t="s">
        <v>2328</v>
      </c>
      <c r="J815" s="42">
        <f>VLOOKUP(Table1[[#This Row],[Status]],Auxiliar!$B$16:$C$24,2,0)</f>
        <v>7</v>
      </c>
      <c r="K815" s="2" t="s">
        <v>1172</v>
      </c>
      <c r="L815" s="28" t="s">
        <v>1170</v>
      </c>
      <c r="M815" s="20" t="s">
        <v>1180</v>
      </c>
      <c r="N815" s="47">
        <v>45695</v>
      </c>
      <c r="O815" s="20">
        <f>INDEX(Auxiliar!$D$5:$F$13,MATCH(Table1[[#This Row],[Tipologia_Testes]],Auxiliar!$B$5:$B$13,0),MATCH(Table1[[#This Row],[Complexidade]],Auxiliar!$D$4:$F$4,0))</f>
        <v>4</v>
      </c>
      <c r="P815" s="2" t="s">
        <v>1214</v>
      </c>
      <c r="Q815" s="2"/>
      <c r="R815" s="151">
        <v>45563</v>
      </c>
      <c r="S815" s="151"/>
      <c r="T815" s="151">
        <v>45563</v>
      </c>
      <c r="U815" s="151">
        <v>45624</v>
      </c>
      <c r="V815" s="151">
        <v>45629</v>
      </c>
      <c r="W815" s="2">
        <f>VLOOKUP(Table1[[#This Row],[Status]],Auxiliar!$B$16:$D$24,3,0)*Table1[[#This Row],[Estimação (horas)]]</f>
        <v>1</v>
      </c>
      <c r="X815" s="167">
        <f>+VLOOKUP(CONCATENATE(Table1[[#This Row],[Tabela]],Table1[[#This Row],[Campo]]),'2. Status Detalhe Campos FY24'!A:J,9,FALSE)</f>
        <v>0</v>
      </c>
    </row>
    <row r="816" spans="2:24" ht="17.899999999999999" customHeight="1">
      <c r="B816" s="2" t="s">
        <v>26</v>
      </c>
      <c r="C816" s="2" t="s">
        <v>310</v>
      </c>
      <c r="D816" s="2" t="s">
        <v>334</v>
      </c>
      <c r="E816" s="2" t="s">
        <v>38</v>
      </c>
      <c r="F816" s="2" t="s">
        <v>2086</v>
      </c>
      <c r="G816" s="2" t="s">
        <v>207</v>
      </c>
      <c r="H816" s="56" t="str">
        <f>Table1[[#This Row],[Tabela]]&amp;Table1[[#This Row],[Campo]]</f>
        <v>modesg_out_sfics_taxon_europeianome_specific_sustainable</v>
      </c>
      <c r="I816" s="2" t="s">
        <v>2328</v>
      </c>
      <c r="J816" s="42">
        <f>VLOOKUP(Table1[[#This Row],[Status]],Auxiliar!$B$16:$C$24,2,0)</f>
        <v>7</v>
      </c>
      <c r="K816" s="2" t="s">
        <v>1173</v>
      </c>
      <c r="L816" s="28" t="s">
        <v>1170</v>
      </c>
      <c r="M816" s="20" t="s">
        <v>1180</v>
      </c>
      <c r="N816" s="47">
        <v>45695</v>
      </c>
      <c r="O816" s="20">
        <f>INDEX(Auxiliar!$D$5:$F$13,MATCH(Table1[[#This Row],[Tipologia_Testes]],Auxiliar!$B$5:$B$13,0),MATCH(Table1[[#This Row],[Complexidade]],Auxiliar!$D$4:$F$4,0))</f>
        <v>4</v>
      </c>
      <c r="P816" s="2" t="s">
        <v>1214</v>
      </c>
      <c r="Q816" s="2"/>
      <c r="R816" s="151">
        <v>45563</v>
      </c>
      <c r="S816" s="151"/>
      <c r="T816" s="151">
        <v>45563</v>
      </c>
      <c r="U816" s="151">
        <v>45624</v>
      </c>
      <c r="V816" s="151">
        <v>45629</v>
      </c>
      <c r="W816" s="2">
        <f>VLOOKUP(Table1[[#This Row],[Status]],Auxiliar!$B$16:$D$24,3,0)*Table1[[#This Row],[Estimação (horas)]]</f>
        <v>1</v>
      </c>
      <c r="X816" s="167">
        <f>+VLOOKUP(CONCATENATE(Table1[[#This Row],[Tabela]],Table1[[#This Row],[Campo]]),'2. Status Detalhe Campos FY24'!A:J,9,FALSE)</f>
        <v>0</v>
      </c>
    </row>
    <row r="817" spans="2:24" ht="17.899999999999999" customHeight="1">
      <c r="B817" s="2" t="s">
        <v>26</v>
      </c>
      <c r="C817" s="2" t="s">
        <v>310</v>
      </c>
      <c r="D817" s="2" t="s">
        <v>334</v>
      </c>
      <c r="E817" s="2" t="s">
        <v>38</v>
      </c>
      <c r="F817" s="2" t="s">
        <v>2086</v>
      </c>
      <c r="G817" s="2" t="s">
        <v>207</v>
      </c>
      <c r="H817" s="56" t="str">
        <f>Table1[[#This Row],[Tabela]]&amp;Table1[[#This Row],[Campo]]</f>
        <v>modesg_out_sfics_taxon_europeianome_specific_sustainable</v>
      </c>
      <c r="I817" s="2" t="s">
        <v>2328</v>
      </c>
      <c r="J817" s="42">
        <f>VLOOKUP(Table1[[#This Row],[Status]],Auxiliar!$B$16:$C$24,2,0)</f>
        <v>7</v>
      </c>
      <c r="K817" s="2" t="s">
        <v>1175</v>
      </c>
      <c r="L817" s="28" t="s">
        <v>1170</v>
      </c>
      <c r="M817" s="20" t="s">
        <v>1180</v>
      </c>
      <c r="N817" s="47">
        <v>45695</v>
      </c>
      <c r="O817" s="20">
        <f>INDEX(Auxiliar!$D$5:$F$13,MATCH(Table1[[#This Row],[Tipologia_Testes]],Auxiliar!$B$5:$B$13,0),MATCH(Table1[[#This Row],[Complexidade]],Auxiliar!$D$4:$F$4,0))</f>
        <v>0.1</v>
      </c>
      <c r="P817" s="2" t="s">
        <v>1214</v>
      </c>
      <c r="Q817" s="2"/>
      <c r="R817" s="151">
        <v>45563</v>
      </c>
      <c r="S817" s="151"/>
      <c r="T817" s="151">
        <v>45563</v>
      </c>
      <c r="U817" s="151">
        <v>45624</v>
      </c>
      <c r="V817" s="151">
        <v>45629</v>
      </c>
      <c r="W817" s="2">
        <f>VLOOKUP(Table1[[#This Row],[Status]],Auxiliar!$B$16:$D$24,3,0)*Table1[[#This Row],[Estimação (horas)]]</f>
        <v>2.5000000000000001E-2</v>
      </c>
      <c r="X817" s="167">
        <f>+VLOOKUP(CONCATENATE(Table1[[#This Row],[Tabela]],Table1[[#This Row],[Campo]]),'2. Status Detalhe Campos FY24'!A:J,9,FALSE)</f>
        <v>0</v>
      </c>
    </row>
    <row r="818" spans="2:24" ht="17.899999999999999" customHeight="1">
      <c r="B818" s="2" t="s">
        <v>26</v>
      </c>
      <c r="C818" s="2" t="s">
        <v>310</v>
      </c>
      <c r="D818" s="2" t="s">
        <v>334</v>
      </c>
      <c r="E818" s="2" t="s">
        <v>38</v>
      </c>
      <c r="F818" s="2" t="s">
        <v>2086</v>
      </c>
      <c r="G818" s="2" t="s">
        <v>418</v>
      </c>
      <c r="H818" s="56" t="str">
        <f>Table1[[#This Row],[Tabela]]&amp;Table1[[#This Row],[Campo]]</f>
        <v>modesg_out_sfics_taxon_europeiasstnbl_indctr</v>
      </c>
      <c r="I818" s="2" t="s">
        <v>2327</v>
      </c>
      <c r="J818" s="42">
        <f>VLOOKUP(Table1[[#This Row],[Status]],Auxiliar!$B$16:$C$24,2,0)</f>
        <v>3</v>
      </c>
      <c r="K818" s="2"/>
      <c r="L818" s="28"/>
      <c r="M818" s="20"/>
      <c r="N818" s="47"/>
      <c r="O818" s="20" t="e">
        <f>INDEX(Auxiliar!$D$5:$F$11,MATCH(Table1[[#This Row],[Tipologia_Testes]],Auxiliar!$B$5:$B$11,0),MATCH(Table1[[#This Row],[Complexidade]],Auxiliar!$D$4:$F$4,0))</f>
        <v>#N/A</v>
      </c>
      <c r="P818" s="2"/>
      <c r="Q818" s="2"/>
      <c r="R818" s="151"/>
      <c r="S818" s="151"/>
      <c r="T818" s="151"/>
      <c r="U818" s="151"/>
      <c r="V818" s="151"/>
      <c r="W818" s="2" t="e">
        <f>VLOOKUP(Table1[[#This Row],[Status]],Auxiliar!$B$16:$D$24,3,0)*Table1[[#This Row],[Estimação (horas)]]</f>
        <v>#N/A</v>
      </c>
      <c r="X818" s="167">
        <f>+VLOOKUP(CONCATENATE(Table1[[#This Row],[Tabela]],Table1[[#This Row],[Campo]]),'2. Status Detalhe Campos FY24'!A:J,9,FALSE)</f>
        <v>0</v>
      </c>
    </row>
    <row r="819" spans="2:24" ht="17.899999999999999" customHeight="1">
      <c r="B819" s="2" t="s">
        <v>26</v>
      </c>
      <c r="C819" s="2" t="s">
        <v>310</v>
      </c>
      <c r="D819" s="2" t="s">
        <v>334</v>
      </c>
      <c r="E819" s="2" t="s">
        <v>38</v>
      </c>
      <c r="F819" s="2" t="s">
        <v>2086</v>
      </c>
      <c r="G819" s="2" t="s">
        <v>72</v>
      </c>
      <c r="H819" s="56" t="str">
        <f>Table1[[#This Row],[Tabela]]&amp;Table1[[#This Row],[Campo]]</f>
        <v>modesg_out_sfics_taxon_europeiaorigem</v>
      </c>
      <c r="I819" s="3" t="s">
        <v>611</v>
      </c>
      <c r="J819" s="54">
        <f>VLOOKUP(Table1[[#This Row],[Status]],Auxiliar!$B$16:$C$24,2,0)</f>
        <v>0</v>
      </c>
      <c r="K819" s="2" t="s">
        <v>1172</v>
      </c>
      <c r="L819" s="28" t="s">
        <v>1178</v>
      </c>
      <c r="M819" s="20" t="s">
        <v>1179</v>
      </c>
      <c r="N819" s="47">
        <v>45546</v>
      </c>
      <c r="O819" s="20">
        <f>INDEX(Auxiliar!$D$5:$F$13,MATCH(Table1[[#This Row],[Tipologia_Testes]],Auxiliar!$B$5:$B$13,0),MATCH(Table1[[#This Row],[Complexidade]],Auxiliar!$D$4:$F$4,0))</f>
        <v>2</v>
      </c>
      <c r="P819" s="2"/>
      <c r="Q819" s="2"/>
      <c r="R819" s="151">
        <v>45562</v>
      </c>
      <c r="S819" s="151"/>
      <c r="T819" s="151"/>
      <c r="U819" s="151"/>
      <c r="V819" s="151"/>
      <c r="W819" s="2">
        <f>VLOOKUP(Table1[[#This Row],[Status]],Auxiliar!$B$16:$D$24,3,0)*Table1[[#This Row],[Estimação (horas)]]</f>
        <v>0</v>
      </c>
      <c r="X819" s="167">
        <f>+VLOOKUP(CONCATENATE(Table1[[#This Row],[Tabela]],Table1[[#This Row],[Campo]]),'2. Status Detalhe Campos FY24'!A:J,9,FALSE)</f>
        <v>0</v>
      </c>
    </row>
    <row r="820" spans="2:24" ht="17.899999999999999" customHeight="1">
      <c r="B820" s="2" t="s">
        <v>26</v>
      </c>
      <c r="C820" s="2" t="s">
        <v>310</v>
      </c>
      <c r="D820" s="2" t="s">
        <v>334</v>
      </c>
      <c r="E820" s="2" t="s">
        <v>38</v>
      </c>
      <c r="F820" s="2" t="s">
        <v>2086</v>
      </c>
      <c r="G820" s="2" t="s">
        <v>72</v>
      </c>
      <c r="H820" s="56" t="str">
        <f>Table1[[#This Row],[Tabela]]&amp;Table1[[#This Row],[Campo]]</f>
        <v>modesg_out_sfics_taxon_europeiaorigem</v>
      </c>
      <c r="I820" s="3" t="s">
        <v>611</v>
      </c>
      <c r="J820" s="54">
        <f>VLOOKUP(Table1[[#This Row],[Status]],Auxiliar!$B$16:$C$24,2,0)</f>
        <v>0</v>
      </c>
      <c r="K820" s="2" t="s">
        <v>1173</v>
      </c>
      <c r="L820" s="28" t="s">
        <v>1178</v>
      </c>
      <c r="M820" s="20" t="s">
        <v>1179</v>
      </c>
      <c r="N820" s="47">
        <v>45546</v>
      </c>
      <c r="O820" s="20">
        <f>INDEX(Auxiliar!$D$5:$F$13,MATCH(Table1[[#This Row],[Tipologia_Testes]],Auxiliar!$B$5:$B$13,0),MATCH(Table1[[#This Row],[Complexidade]],Auxiliar!$D$4:$F$4,0))</f>
        <v>2</v>
      </c>
      <c r="P820" s="2"/>
      <c r="Q820" s="2"/>
      <c r="R820" s="151">
        <v>45562</v>
      </c>
      <c r="S820" s="151"/>
      <c r="T820" s="151"/>
      <c r="U820" s="151"/>
      <c r="V820" s="151"/>
      <c r="W820" s="2">
        <f>VLOOKUP(Table1[[#This Row],[Status]],Auxiliar!$B$16:$D$24,3,0)*Table1[[#This Row],[Estimação (horas)]]</f>
        <v>0</v>
      </c>
      <c r="X820" s="167">
        <f>+VLOOKUP(CONCATENATE(Table1[[#This Row],[Tabela]],Table1[[#This Row],[Campo]]),'2. Status Detalhe Campos FY24'!A:J,9,FALSE)</f>
        <v>0</v>
      </c>
    </row>
    <row r="821" spans="2:24" ht="17.899999999999999" customHeight="1">
      <c r="B821" s="2" t="s">
        <v>26</v>
      </c>
      <c r="C821" s="2" t="s">
        <v>310</v>
      </c>
      <c r="D821" s="2" t="s">
        <v>334</v>
      </c>
      <c r="E821" s="2" t="s">
        <v>38</v>
      </c>
      <c r="F821" s="2" t="s">
        <v>2086</v>
      </c>
      <c r="G821" s="2" t="s">
        <v>72</v>
      </c>
      <c r="H821" s="56" t="str">
        <f>Table1[[#This Row],[Tabela]]&amp;Table1[[#This Row],[Campo]]</f>
        <v>modesg_out_sfics_taxon_europeiaorigem</v>
      </c>
      <c r="I821" s="3" t="s">
        <v>611</v>
      </c>
      <c r="J821" s="54">
        <f>VLOOKUP(Table1[[#This Row],[Status]],Auxiliar!$B$16:$C$24,2,0)</f>
        <v>0</v>
      </c>
      <c r="K821" s="2" t="s">
        <v>1175</v>
      </c>
      <c r="L821" s="28" t="s">
        <v>1178</v>
      </c>
      <c r="M821" s="20" t="s">
        <v>1179</v>
      </c>
      <c r="N821" s="47">
        <v>45546</v>
      </c>
      <c r="O821" s="20">
        <f>INDEX(Auxiliar!$D$5:$F$13,MATCH(Table1[[#This Row],[Tipologia_Testes]],Auxiliar!$B$5:$B$13,0),MATCH(Table1[[#This Row],[Complexidade]],Auxiliar!$D$4:$F$4,0))</f>
        <v>0.1</v>
      </c>
      <c r="P821" s="2"/>
      <c r="Q821" s="2"/>
      <c r="R821" s="151">
        <v>45562</v>
      </c>
      <c r="S821" s="151"/>
      <c r="T821" s="151"/>
      <c r="U821" s="151"/>
      <c r="V821" s="151"/>
      <c r="W821" s="2">
        <f>VLOOKUP(Table1[[#This Row],[Status]],Auxiliar!$B$16:$D$24,3,0)*Table1[[#This Row],[Estimação (horas)]]</f>
        <v>0</v>
      </c>
      <c r="X821" s="167">
        <f>+VLOOKUP(CONCATENATE(Table1[[#This Row],[Tabela]],Table1[[#This Row],[Campo]]),'2. Status Detalhe Campos FY24'!A:J,9,FALSE)</f>
        <v>0</v>
      </c>
    </row>
    <row r="822" spans="2:24" ht="17.899999999999999" customHeight="1">
      <c r="B822" s="2" t="s">
        <v>26</v>
      </c>
      <c r="C822" s="2" t="s">
        <v>310</v>
      </c>
      <c r="D822" s="2" t="s">
        <v>334</v>
      </c>
      <c r="E822" s="2" t="s">
        <v>38</v>
      </c>
      <c r="F822" s="2" t="s">
        <v>2086</v>
      </c>
      <c r="G822" s="2" t="s">
        <v>208</v>
      </c>
      <c r="H822" s="56" t="str">
        <f>Table1[[#This Row],[Tabela]]&amp;Table1[[#This Row],[Campo]]</f>
        <v>modesg_out_sfics_taxon_europeiaref_date</v>
      </c>
      <c r="I822" s="2" t="s">
        <v>2328</v>
      </c>
      <c r="J822" s="42">
        <f>VLOOKUP(Table1[[#This Row],[Status]],Auxiliar!$B$16:$C$24,2,0)</f>
        <v>7</v>
      </c>
      <c r="K822" s="2" t="s">
        <v>1172</v>
      </c>
      <c r="L822" s="28" t="s">
        <v>1178</v>
      </c>
      <c r="M822" s="20" t="s">
        <v>1179</v>
      </c>
      <c r="N822" s="47">
        <v>45695</v>
      </c>
      <c r="O822" s="20">
        <f>INDEX(Auxiliar!$D$5:$F$13,MATCH(Table1[[#This Row],[Tipologia_Testes]],Auxiliar!$B$5:$B$13,0),MATCH(Table1[[#This Row],[Complexidade]],Auxiliar!$D$4:$F$4,0))</f>
        <v>2</v>
      </c>
      <c r="P822" s="2"/>
      <c r="Q822" s="2"/>
      <c r="R822" s="151">
        <v>45563</v>
      </c>
      <c r="S822" s="151"/>
      <c r="T822" s="151">
        <v>45561</v>
      </c>
      <c r="U822" s="151">
        <v>45624</v>
      </c>
      <c r="V822" s="151">
        <v>45629</v>
      </c>
      <c r="W822" s="2">
        <f>VLOOKUP(Table1[[#This Row],[Status]],Auxiliar!$B$16:$D$24,3,0)*Table1[[#This Row],[Estimação (horas)]]</f>
        <v>0.5</v>
      </c>
      <c r="X822" s="167">
        <f>+VLOOKUP(CONCATENATE(Table1[[#This Row],[Tabela]],Table1[[#This Row],[Campo]]),'2. Status Detalhe Campos FY24'!A:J,9,FALSE)</f>
        <v>0</v>
      </c>
    </row>
    <row r="823" spans="2:24" ht="17.899999999999999" customHeight="1">
      <c r="B823" s="2" t="s">
        <v>26</v>
      </c>
      <c r="C823" s="2" t="s">
        <v>310</v>
      </c>
      <c r="D823" s="2" t="s">
        <v>334</v>
      </c>
      <c r="E823" s="2" t="s">
        <v>38</v>
      </c>
      <c r="F823" s="2" t="s">
        <v>2086</v>
      </c>
      <c r="G823" s="2" t="s">
        <v>208</v>
      </c>
      <c r="H823" s="56" t="str">
        <f>Table1[[#This Row],[Tabela]]&amp;Table1[[#This Row],[Campo]]</f>
        <v>modesg_out_sfics_taxon_europeiaref_date</v>
      </c>
      <c r="I823" s="2" t="s">
        <v>2328</v>
      </c>
      <c r="J823" s="42">
        <f>VLOOKUP(Table1[[#This Row],[Status]],Auxiliar!$B$16:$C$24,2,0)</f>
        <v>7</v>
      </c>
      <c r="K823" s="2" t="s">
        <v>1173</v>
      </c>
      <c r="L823" s="28" t="s">
        <v>1178</v>
      </c>
      <c r="M823" s="20" t="s">
        <v>1179</v>
      </c>
      <c r="N823" s="47">
        <v>45695</v>
      </c>
      <c r="O823" s="20">
        <f>INDEX(Auxiliar!$D$5:$F$13,MATCH(Table1[[#This Row],[Tipologia_Testes]],Auxiliar!$B$5:$B$13,0),MATCH(Table1[[#This Row],[Complexidade]],Auxiliar!$D$4:$F$4,0))</f>
        <v>2</v>
      </c>
      <c r="P823" s="2"/>
      <c r="Q823" s="2"/>
      <c r="R823" s="151">
        <v>45563</v>
      </c>
      <c r="S823" s="151"/>
      <c r="T823" s="151">
        <v>45561</v>
      </c>
      <c r="U823" s="151">
        <v>45624</v>
      </c>
      <c r="V823" s="151">
        <v>45629</v>
      </c>
      <c r="W823" s="2">
        <f>VLOOKUP(Table1[[#This Row],[Status]],Auxiliar!$B$16:$D$24,3,0)*Table1[[#This Row],[Estimação (horas)]]</f>
        <v>0.5</v>
      </c>
      <c r="X823" s="167">
        <f>+VLOOKUP(CONCATENATE(Table1[[#This Row],[Tabela]],Table1[[#This Row],[Campo]]),'2. Status Detalhe Campos FY24'!A:J,9,FALSE)</f>
        <v>0</v>
      </c>
    </row>
    <row r="824" spans="2:24" ht="17.899999999999999" customHeight="1">
      <c r="B824" s="2" t="s">
        <v>26</v>
      </c>
      <c r="C824" s="2" t="s">
        <v>310</v>
      </c>
      <c r="D824" s="2" t="s">
        <v>334</v>
      </c>
      <c r="E824" s="2" t="s">
        <v>38</v>
      </c>
      <c r="F824" s="2" t="s">
        <v>2086</v>
      </c>
      <c r="G824" s="2" t="s">
        <v>208</v>
      </c>
      <c r="H824" s="56" t="str">
        <f>Table1[[#This Row],[Tabela]]&amp;Table1[[#This Row],[Campo]]</f>
        <v>modesg_out_sfics_taxon_europeiaref_date</v>
      </c>
      <c r="I824" s="2" t="s">
        <v>2328</v>
      </c>
      <c r="J824" s="42">
        <f>VLOOKUP(Table1[[#This Row],[Status]],Auxiliar!$B$16:$C$24,2,0)</f>
        <v>7</v>
      </c>
      <c r="K824" s="2" t="s">
        <v>1175</v>
      </c>
      <c r="L824" s="28" t="s">
        <v>1178</v>
      </c>
      <c r="M824" s="20" t="s">
        <v>1179</v>
      </c>
      <c r="N824" s="47">
        <v>45695</v>
      </c>
      <c r="O824" s="20">
        <f>INDEX(Auxiliar!$D$5:$F$13,MATCH(Table1[[#This Row],[Tipologia_Testes]],Auxiliar!$B$5:$B$13,0),MATCH(Table1[[#This Row],[Complexidade]],Auxiliar!$D$4:$F$4,0))</f>
        <v>0.1</v>
      </c>
      <c r="P824" s="2"/>
      <c r="Q824" s="2"/>
      <c r="R824" s="151">
        <v>45563</v>
      </c>
      <c r="S824" s="151"/>
      <c r="T824" s="151">
        <v>45561</v>
      </c>
      <c r="U824" s="151">
        <v>45624</v>
      </c>
      <c r="V824" s="151">
        <v>45629</v>
      </c>
      <c r="W824" s="2">
        <f>VLOOKUP(Table1[[#This Row],[Status]],Auxiliar!$B$16:$D$24,3,0)*Table1[[#This Row],[Estimação (horas)]]</f>
        <v>2.5000000000000001E-2</v>
      </c>
      <c r="X824" s="167">
        <f>+VLOOKUP(CONCATENATE(Table1[[#This Row],[Tabela]],Table1[[#This Row],[Campo]]),'2. Status Detalhe Campos FY24'!A:J,9,FALSE)</f>
        <v>0</v>
      </c>
    </row>
    <row r="825" spans="2:24" ht="17.899999999999999" customHeight="1">
      <c r="B825" s="2" t="s">
        <v>26</v>
      </c>
      <c r="C825" s="2" t="s">
        <v>310</v>
      </c>
      <c r="D825" s="2" t="s">
        <v>334</v>
      </c>
      <c r="E825" s="2" t="s">
        <v>38</v>
      </c>
      <c r="F825" s="2" t="s">
        <v>2086</v>
      </c>
      <c r="G825" s="2" t="s">
        <v>210</v>
      </c>
      <c r="H825" s="56" t="str">
        <f>Table1[[#This Row],[Tabela]]&amp;Table1[[#This Row],[Campo]]</f>
        <v>modesg_out_sfics_taxon_europeiazdeposit</v>
      </c>
      <c r="I825" s="2" t="s">
        <v>2328</v>
      </c>
      <c r="J825" s="42">
        <f>VLOOKUP(Table1[[#This Row],[Status]],Auxiliar!$B$16:$C$24,2,0)</f>
        <v>7</v>
      </c>
      <c r="K825" s="2" t="s">
        <v>1172</v>
      </c>
      <c r="L825" s="28" t="s">
        <v>1178</v>
      </c>
      <c r="M825" s="20" t="s">
        <v>1180</v>
      </c>
      <c r="N825" s="47">
        <v>45695</v>
      </c>
      <c r="O825" s="20">
        <f>INDEX(Auxiliar!$D$5:$F$13,MATCH(Table1[[#This Row],[Tipologia_Testes]],Auxiliar!$B$5:$B$13,0),MATCH(Table1[[#This Row],[Complexidade]],Auxiliar!$D$4:$F$4,0))</f>
        <v>4</v>
      </c>
      <c r="P825" s="2"/>
      <c r="Q825" s="2"/>
      <c r="R825" s="151">
        <v>45563</v>
      </c>
      <c r="S825" s="151"/>
      <c r="T825" s="151">
        <v>45561</v>
      </c>
      <c r="U825" s="151">
        <v>45624</v>
      </c>
      <c r="V825" s="151">
        <v>45629</v>
      </c>
      <c r="W825" s="2">
        <f>VLOOKUP(Table1[[#This Row],[Status]],Auxiliar!$B$16:$D$24,3,0)*Table1[[#This Row],[Estimação (horas)]]</f>
        <v>1</v>
      </c>
      <c r="X825" s="167">
        <f>+VLOOKUP(CONCATENATE(Table1[[#This Row],[Tabela]],Table1[[#This Row],[Campo]]),'2. Status Detalhe Campos FY24'!A:J,9,FALSE)</f>
        <v>0</v>
      </c>
    </row>
    <row r="826" spans="2:24" ht="17.899999999999999" customHeight="1">
      <c r="B826" s="2" t="s">
        <v>26</v>
      </c>
      <c r="C826" s="2" t="s">
        <v>310</v>
      </c>
      <c r="D826" s="2" t="s">
        <v>334</v>
      </c>
      <c r="E826" s="2" t="s">
        <v>38</v>
      </c>
      <c r="F826" s="2" t="s">
        <v>2086</v>
      </c>
      <c r="G826" s="2" t="s">
        <v>210</v>
      </c>
      <c r="H826" s="56" t="str">
        <f>Table1[[#This Row],[Tabela]]&amp;Table1[[#This Row],[Campo]]</f>
        <v>modesg_out_sfics_taxon_europeiazdeposit</v>
      </c>
      <c r="I826" s="2" t="s">
        <v>2328</v>
      </c>
      <c r="J826" s="42">
        <f>VLOOKUP(Table1[[#This Row],[Status]],Auxiliar!$B$16:$C$24,2,0)</f>
        <v>7</v>
      </c>
      <c r="K826" s="2" t="s">
        <v>1173</v>
      </c>
      <c r="L826" s="28" t="s">
        <v>1178</v>
      </c>
      <c r="M826" s="20" t="s">
        <v>1180</v>
      </c>
      <c r="N826" s="47">
        <v>45695</v>
      </c>
      <c r="O826" s="20">
        <f>INDEX(Auxiliar!$D$5:$F$13,MATCH(Table1[[#This Row],[Tipologia_Testes]],Auxiliar!$B$5:$B$13,0),MATCH(Table1[[#This Row],[Complexidade]],Auxiliar!$D$4:$F$4,0))</f>
        <v>4</v>
      </c>
      <c r="P826" s="2"/>
      <c r="Q826" s="2"/>
      <c r="R826" s="151">
        <v>45563</v>
      </c>
      <c r="S826" s="151"/>
      <c r="T826" s="151">
        <v>45561</v>
      </c>
      <c r="U826" s="151">
        <v>45624</v>
      </c>
      <c r="V826" s="151">
        <v>45629</v>
      </c>
      <c r="W826" s="2">
        <f>VLOOKUP(Table1[[#This Row],[Status]],Auxiliar!$B$16:$D$24,3,0)*Table1[[#This Row],[Estimação (horas)]]</f>
        <v>1</v>
      </c>
      <c r="X826" s="167">
        <f>+VLOOKUP(CONCATENATE(Table1[[#This Row],[Tabela]],Table1[[#This Row],[Campo]]),'2. Status Detalhe Campos FY24'!A:J,9,FALSE)</f>
        <v>0</v>
      </c>
    </row>
    <row r="827" spans="2:24" ht="17.899999999999999" customHeight="1">
      <c r="B827" s="2" t="s">
        <v>26</v>
      </c>
      <c r="C827" s="2" t="s">
        <v>310</v>
      </c>
      <c r="D827" s="2" t="s">
        <v>334</v>
      </c>
      <c r="E827" s="2" t="s">
        <v>38</v>
      </c>
      <c r="F827" s="2" t="s">
        <v>2086</v>
      </c>
      <c r="G827" s="2" t="s">
        <v>210</v>
      </c>
      <c r="H827" s="56" t="str">
        <f>Table1[[#This Row],[Tabela]]&amp;Table1[[#This Row],[Campo]]</f>
        <v>modesg_out_sfics_taxon_europeiazdeposit</v>
      </c>
      <c r="I827" s="2" t="s">
        <v>2328</v>
      </c>
      <c r="J827" s="42">
        <f>VLOOKUP(Table1[[#This Row],[Status]],Auxiliar!$B$16:$C$24,2,0)</f>
        <v>7</v>
      </c>
      <c r="K827" s="2" t="s">
        <v>1175</v>
      </c>
      <c r="L827" s="28" t="s">
        <v>1178</v>
      </c>
      <c r="M827" s="20" t="s">
        <v>1180</v>
      </c>
      <c r="N827" s="47">
        <v>45695</v>
      </c>
      <c r="O827" s="20">
        <f>INDEX(Auxiliar!$D$5:$F$13,MATCH(Table1[[#This Row],[Tipologia_Testes]],Auxiliar!$B$5:$B$13,0),MATCH(Table1[[#This Row],[Complexidade]],Auxiliar!$D$4:$F$4,0))</f>
        <v>0.1</v>
      </c>
      <c r="P827" s="2"/>
      <c r="Q827" s="2"/>
      <c r="R827" s="151">
        <v>45563</v>
      </c>
      <c r="S827" s="151"/>
      <c r="T827" s="151">
        <v>45561</v>
      </c>
      <c r="U827" s="151">
        <v>45624</v>
      </c>
      <c r="V827" s="151">
        <v>45629</v>
      </c>
      <c r="W827" s="2">
        <f>VLOOKUP(Table1[[#This Row],[Status]],Auxiliar!$B$16:$D$24,3,0)*Table1[[#This Row],[Estimação (horas)]]</f>
        <v>2.5000000000000001E-2</v>
      </c>
      <c r="X827" s="167">
        <f>+VLOOKUP(CONCATENATE(Table1[[#This Row],[Tabela]],Table1[[#This Row],[Campo]]),'2. Status Detalhe Campos FY24'!A:J,9,FALSE)</f>
        <v>0</v>
      </c>
    </row>
    <row r="828" spans="2:24" ht="87" customHeight="1">
      <c r="B828" s="2" t="s">
        <v>26</v>
      </c>
      <c r="C828" s="2" t="s">
        <v>181</v>
      </c>
      <c r="D828" s="2" t="s">
        <v>1215</v>
      </c>
      <c r="E828" s="2" t="s">
        <v>38</v>
      </c>
      <c r="F828" s="2" t="s">
        <v>2103</v>
      </c>
      <c r="G828" s="2" t="s">
        <v>191</v>
      </c>
      <c r="H828" s="56" t="str">
        <f>Table1[[#This Row],[Tabela]]&amp;Table1[[#This Row],[Campo]]</f>
        <v>modesg_param_sfics_taxon_europeiacod_regra</v>
      </c>
      <c r="I828" s="2" t="s">
        <v>2328</v>
      </c>
      <c r="J828" s="54">
        <f>VLOOKUP(Table1[[#This Row],[Status]],Auxiliar!$B$16:$C$24,2,0)</f>
        <v>7</v>
      </c>
      <c r="K828" s="2" t="s">
        <v>1183</v>
      </c>
      <c r="L828" s="28" t="s">
        <v>1178</v>
      </c>
      <c r="M828" s="20" t="s">
        <v>1179</v>
      </c>
      <c r="N828" s="47">
        <v>45695</v>
      </c>
      <c r="O828" s="20">
        <f>INDEX(Auxiliar!$D$5:$F$13,MATCH(Table1[[#This Row],[Tipologia_Testes]],Auxiliar!$B$5:$B$13,0),MATCH(Table1[[#This Row],[Complexidade]],Auxiliar!$D$4:$F$4,0))</f>
        <v>0.5</v>
      </c>
      <c r="P828" s="2"/>
      <c r="Q828" s="2"/>
      <c r="R828" s="151">
        <v>45261</v>
      </c>
      <c r="S828" s="151"/>
      <c r="T828" s="151"/>
      <c r="U828" s="151">
        <v>45603</v>
      </c>
      <c r="V828" s="151"/>
      <c r="W828" s="2">
        <f>VLOOKUP(Table1[[#This Row],[Status]],Auxiliar!$B$16:$D$24,3,0)*Table1[[#This Row],[Estimação (horas)]]</f>
        <v>0.125</v>
      </c>
      <c r="X828" s="167">
        <f>+VLOOKUP(CONCATENATE(Table1[[#This Row],[Tabela]],Table1[[#This Row],[Campo]]),'2. Status Detalhe Campos FY24'!A:J,9,FALSE)</f>
        <v>0</v>
      </c>
    </row>
    <row r="829" spans="2:24" ht="17.899999999999999" customHeight="1">
      <c r="B829" s="2" t="s">
        <v>26</v>
      </c>
      <c r="C829" s="2" t="s">
        <v>181</v>
      </c>
      <c r="D829" s="2" t="s">
        <v>1215</v>
      </c>
      <c r="E829" s="2" t="s">
        <v>38</v>
      </c>
      <c r="F829" s="2" t="s">
        <v>2103</v>
      </c>
      <c r="G829" s="2" t="s">
        <v>191</v>
      </c>
      <c r="H829" s="56" t="str">
        <f>Table1[[#This Row],[Tabela]]&amp;Table1[[#This Row],[Campo]]</f>
        <v>modesg_param_sfics_taxon_europeiacod_regra</v>
      </c>
      <c r="I829" s="2" t="s">
        <v>2328</v>
      </c>
      <c r="J829" s="54">
        <f>VLOOKUP(Table1[[#This Row],[Status]],Auxiliar!$B$16:$C$24,2,0)</f>
        <v>7</v>
      </c>
      <c r="K829" s="2" t="s">
        <v>1175</v>
      </c>
      <c r="L829" s="28"/>
      <c r="M829" s="20"/>
      <c r="N829" s="47">
        <v>45695</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167">
        <f>+VLOOKUP(CONCATENATE(Table1[[#This Row],[Tabela]],Table1[[#This Row],[Campo]]),'2. Status Detalhe Campos FY24'!A:J,9,FALSE)</f>
        <v>0</v>
      </c>
    </row>
    <row r="830" spans="2:24" ht="17.899999999999999" customHeight="1">
      <c r="B830" s="2" t="s">
        <v>26</v>
      </c>
      <c r="C830" s="2" t="s">
        <v>181</v>
      </c>
      <c r="D830" s="2" t="s">
        <v>1215</v>
      </c>
      <c r="E830" s="2" t="s">
        <v>38</v>
      </c>
      <c r="F830" s="2" t="s">
        <v>2103</v>
      </c>
      <c r="G830" s="2" t="s">
        <v>2418</v>
      </c>
      <c r="H830" s="56" t="str">
        <f>Table1[[#This Row],[Tabela]]&amp;Table1[[#This Row],[Campo]]</f>
        <v>modesg_param_sfics_taxon_europeianivel</v>
      </c>
      <c r="I830" s="2" t="s">
        <v>2328</v>
      </c>
      <c r="J830" s="54">
        <f>VLOOKUP(Table1[[#This Row],[Status]],Auxiliar!$B$16:$C$24,2,0)</f>
        <v>7</v>
      </c>
      <c r="K830" s="2" t="s">
        <v>1183</v>
      </c>
      <c r="L830" s="28" t="s">
        <v>1178</v>
      </c>
      <c r="M830" s="20" t="s">
        <v>1179</v>
      </c>
      <c r="N830" s="47">
        <v>45695</v>
      </c>
      <c r="O830" s="20">
        <f>INDEX(Auxiliar!$D$5:$F$13,MATCH(Table1[[#This Row],[Tipologia_Testes]],Auxiliar!$B$5:$B$13,0),MATCH(Table1[[#This Row],[Complexidade]],Auxiliar!$D$4:$F$4,0))</f>
        <v>0.5</v>
      </c>
      <c r="P830" s="2"/>
      <c r="Q830" s="2"/>
      <c r="R830" s="151">
        <v>45261</v>
      </c>
      <c r="S830" s="151"/>
      <c r="T830" s="151"/>
      <c r="U830" s="151">
        <v>45603</v>
      </c>
      <c r="V830" s="151"/>
      <c r="W830" s="2">
        <f>VLOOKUP(Table1[[#This Row],[Status]],Auxiliar!$B$16:$D$24,3,0)*Table1[[#This Row],[Estimação (horas)]]</f>
        <v>0.125</v>
      </c>
      <c r="X830" s="167">
        <f>+VLOOKUP(CONCATENATE(Table1[[#This Row],[Tabela]],Table1[[#This Row],[Campo]]),'2. Status Detalhe Campos FY24'!A:J,9,FALSE)</f>
        <v>0</v>
      </c>
    </row>
    <row r="831" spans="2:24" ht="17.899999999999999" customHeight="1">
      <c r="B831" s="2" t="s">
        <v>26</v>
      </c>
      <c r="C831" s="2" t="s">
        <v>181</v>
      </c>
      <c r="D831" s="2" t="s">
        <v>1215</v>
      </c>
      <c r="E831" s="2" t="s">
        <v>38</v>
      </c>
      <c r="F831" s="2" t="s">
        <v>2103</v>
      </c>
      <c r="G831" s="2" t="s">
        <v>211</v>
      </c>
      <c r="H831" s="56" t="str">
        <f>Table1[[#This Row],[Tabela]]&amp;Table1[[#This Row],[Campo]]</f>
        <v>modesg_param_sfics_taxon_europeiaordem</v>
      </c>
      <c r="I831" s="2" t="s">
        <v>611</v>
      </c>
      <c r="J831" s="54">
        <f>VLOOKUP(Table1[[#This Row],[Status]],Auxiliar!$B$16:$C$24,2,0)</f>
        <v>0</v>
      </c>
      <c r="K831" s="2"/>
      <c r="L831" s="28"/>
      <c r="M831" s="20"/>
      <c r="N831" s="47">
        <v>45688</v>
      </c>
      <c r="O831" s="20" t="e">
        <f>INDEX(Auxiliar!$D$5:$F$11,MATCH(Table1[[#This Row],[Tipologia_Testes]],Auxiliar!$B$5:$B$11,0),MATCH(Table1[[#This Row],[Complexidade]],Auxiliar!$D$4:$F$4,0))</f>
        <v>#N/A</v>
      </c>
      <c r="P831" s="2"/>
      <c r="Q831" s="2"/>
      <c r="R831" s="151"/>
      <c r="S831" s="151"/>
      <c r="T831" s="151"/>
      <c r="U831" s="151"/>
      <c r="V831" s="151"/>
      <c r="W831" s="2" t="e">
        <f>VLOOKUP(Table1[[#This Row],[Status]],Auxiliar!$B$16:$D$24,3,0)*Table1[[#This Row],[Estimação (horas)]]</f>
        <v>#N/A</v>
      </c>
      <c r="X831" s="167">
        <f>+VLOOKUP(CONCATENATE(Table1[[#This Row],[Tabela]],Table1[[#This Row],[Campo]]),'2. Status Detalhe Campos FY24'!A:J,9,FALSE)</f>
        <v>0</v>
      </c>
    </row>
    <row r="832" spans="2:24" ht="17.899999999999999" customHeight="1">
      <c r="B832" s="2" t="s">
        <v>26</v>
      </c>
      <c r="C832" s="2" t="s">
        <v>181</v>
      </c>
      <c r="D832" s="2" t="s">
        <v>1215</v>
      </c>
      <c r="E832" s="2" t="s">
        <v>38</v>
      </c>
      <c r="F832" s="2" t="s">
        <v>2103</v>
      </c>
      <c r="G832" s="64" t="s">
        <v>2430</v>
      </c>
      <c r="H832" s="56" t="str">
        <f>Table1[[#This Row],[Tabela]]&amp;Table1[[#This Row],[Campo]]</f>
        <v>modesg_param_sfics_taxon_europeiagrupo_regra</v>
      </c>
      <c r="I832" s="2" t="s">
        <v>2328</v>
      </c>
      <c r="J832" s="54">
        <f>VLOOKUP(Table1[[#This Row],[Status]],Auxiliar!$B$16:$C$24,2,0)</f>
        <v>7</v>
      </c>
      <c r="K832" s="2"/>
      <c r="L832" s="28"/>
      <c r="M832" s="20"/>
      <c r="N832" s="47">
        <v>45688</v>
      </c>
      <c r="O832" s="20" t="e">
        <f>INDEX(Auxiliar!$D$5:$F$11,MATCH(Table1[[#This Row],[Tipologia_Testes]],Auxiliar!$B$5:$B$11,0),MATCH(Table1[[#This Row],[Complexidade]],Auxiliar!$D$4:$F$4,0))</f>
        <v>#N/A</v>
      </c>
      <c r="P832" s="2"/>
      <c r="Q832" s="2"/>
      <c r="R832" s="151"/>
      <c r="S832" s="151"/>
      <c r="T832" s="151"/>
      <c r="U832" s="151"/>
      <c r="V832" s="151"/>
      <c r="W832" s="2" t="e">
        <f>VLOOKUP(Table1[[#This Row],[Status]],Auxiliar!$B$16:$D$24,3,0)*Table1[[#This Row],[Estimação (horas)]]</f>
        <v>#N/A</v>
      </c>
      <c r="X832" s="167">
        <f>+VLOOKUP(CONCATENATE(Table1[[#This Row],[Tabela]],Table1[[#This Row],[Campo]]),'2. Status Detalhe Campos FY24'!A:J,9,FALSE)</f>
        <v>0</v>
      </c>
    </row>
    <row r="833" spans="2:24" ht="17.899999999999999" customHeight="1">
      <c r="B833" s="2" t="s">
        <v>26</v>
      </c>
      <c r="C833" s="2" t="s">
        <v>181</v>
      </c>
      <c r="D833" s="2" t="s">
        <v>1215</v>
      </c>
      <c r="E833" s="2" t="s">
        <v>38</v>
      </c>
      <c r="F833" s="2" t="s">
        <v>2103</v>
      </c>
      <c r="G833" s="2" t="s">
        <v>200</v>
      </c>
      <c r="H833" s="56" t="str">
        <f>Table1[[#This Row],[Tabela]]&amp;Table1[[#This Row],[Campo]]</f>
        <v>modesg_param_sfics_taxon_europeiacfinalidad</v>
      </c>
      <c r="I833" s="2" t="s">
        <v>2328</v>
      </c>
      <c r="J833" s="54">
        <f>VLOOKUP(Table1[[#This Row],[Status]],Auxiliar!$B$16:$C$24,2,0)</f>
        <v>7</v>
      </c>
      <c r="K833" s="2"/>
      <c r="L833" s="28"/>
      <c r="M833" s="20"/>
      <c r="N833" s="47">
        <v>45688</v>
      </c>
      <c r="O833" s="20" t="e">
        <f>INDEX(Auxiliar!$D$5:$F$11,MATCH(Table1[[#This Row],[Tipologia_Testes]],Auxiliar!$B$5:$B$11,0),MATCH(Table1[[#This Row],[Complexidade]],Auxiliar!$D$4:$F$4,0))</f>
        <v>#N/A</v>
      </c>
      <c r="P833" s="2"/>
      <c r="Q833" s="2"/>
      <c r="R833" s="151"/>
      <c r="S833" s="151"/>
      <c r="T833" s="151"/>
      <c r="U833" s="151"/>
      <c r="V833" s="151"/>
      <c r="W833" s="2" t="e">
        <f>VLOOKUP(Table1[[#This Row],[Status]],Auxiliar!$B$16:$D$24,3,0)*Table1[[#This Row],[Estimação (horas)]]</f>
        <v>#N/A</v>
      </c>
      <c r="X833" s="167">
        <f>+VLOOKUP(CONCATENATE(Table1[[#This Row],[Tabela]],Table1[[#This Row],[Campo]]),'2. Status Detalhe Campos FY24'!A:J,9,FALSE)</f>
        <v>0</v>
      </c>
    </row>
    <row r="834" spans="2:24" ht="17.899999999999999" customHeight="1">
      <c r="B834" s="2" t="s">
        <v>26</v>
      </c>
      <c r="C834" s="2" t="s">
        <v>181</v>
      </c>
      <c r="D834" s="2" t="s">
        <v>1215</v>
      </c>
      <c r="E834" s="2" t="s">
        <v>38</v>
      </c>
      <c r="F834" s="2" t="s">
        <v>2103</v>
      </c>
      <c r="G834" s="2" t="s">
        <v>205</v>
      </c>
      <c r="H834" s="56" t="str">
        <f>Table1[[#This Row],[Tabela]]&amp;Table1[[#This Row],[Campo]]</f>
        <v>modesg_param_sfics_taxon_europeianome_purpose_esg</v>
      </c>
      <c r="I834" s="2" t="s">
        <v>611</v>
      </c>
      <c r="J834" s="54">
        <f>VLOOKUP(Table1[[#This Row],[Status]],Auxiliar!$B$16:$C$24,2,0)</f>
        <v>0</v>
      </c>
      <c r="K834" s="2"/>
      <c r="L834" s="28"/>
      <c r="M834" s="20"/>
      <c r="N834" s="47">
        <v>45688</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7">
        <f>+VLOOKUP(CONCATENATE(Table1[[#This Row],[Tabela]],Table1[[#This Row],[Campo]]),'2. Status Detalhe Campos FY24'!A:J,9,FALSE)</f>
        <v>0</v>
      </c>
    </row>
    <row r="835" spans="2:24" ht="17.899999999999999" customHeight="1">
      <c r="B835" s="2" t="s">
        <v>26</v>
      </c>
      <c r="C835" s="2" t="s">
        <v>181</v>
      </c>
      <c r="D835" s="2" t="s">
        <v>1215</v>
      </c>
      <c r="E835" s="2" t="s">
        <v>38</v>
      </c>
      <c r="F835" s="2" t="s">
        <v>2103</v>
      </c>
      <c r="G835" s="2" t="s">
        <v>196</v>
      </c>
      <c r="H835" s="56" t="str">
        <f>Table1[[#This Row],[Tabela]]&amp;Table1[[#This Row],[Campo]]</f>
        <v>modesg_param_sfics_taxon_europeiadominio</v>
      </c>
      <c r="I835" s="2" t="s">
        <v>611</v>
      </c>
      <c r="J835" s="54">
        <f>VLOOKUP(Table1[[#This Row],[Status]],Auxiliar!$B$16:$C$24,2,0)</f>
        <v>0</v>
      </c>
      <c r="K835" s="2"/>
      <c r="L835" s="28"/>
      <c r="M835" s="20"/>
      <c r="N835" s="47">
        <v>45688</v>
      </c>
      <c r="O835" s="20" t="e">
        <f>INDEX(Auxiliar!$D$5:$F$11,MATCH(Table1[[#This Row],[Tipologia_Testes]],Auxiliar!$B$5:$B$11,0),MATCH(Table1[[#This Row],[Complexidade]],Auxiliar!$D$4:$F$4,0))</f>
        <v>#N/A</v>
      </c>
      <c r="P835" s="2"/>
      <c r="Q835" s="2"/>
      <c r="R835" s="151"/>
      <c r="S835" s="151"/>
      <c r="T835" s="151"/>
      <c r="U835" s="151"/>
      <c r="V835" s="151"/>
      <c r="W835" s="2" t="e">
        <f>VLOOKUP(Table1[[#This Row],[Status]],Auxiliar!$B$16:$D$24,3,0)*Table1[[#This Row],[Estimação (horas)]]</f>
        <v>#N/A</v>
      </c>
      <c r="X835" s="167">
        <f>+VLOOKUP(CONCATENATE(Table1[[#This Row],[Tabela]],Table1[[#This Row],[Campo]]),'2. Status Detalhe Campos FY24'!A:J,9,FALSE)</f>
        <v>0</v>
      </c>
    </row>
    <row r="836" spans="2:24" ht="17.899999999999999" customHeight="1">
      <c r="B836" s="2" t="s">
        <v>26</v>
      </c>
      <c r="C836" s="2" t="s">
        <v>181</v>
      </c>
      <c r="D836" s="2" t="s">
        <v>1215</v>
      </c>
      <c r="E836" s="2" t="s">
        <v>38</v>
      </c>
      <c r="F836" s="2" t="s">
        <v>2103</v>
      </c>
      <c r="G836" s="2" t="s">
        <v>2418</v>
      </c>
      <c r="H836" s="56" t="str">
        <f>Table1[[#This Row],[Tabela]]&amp;Table1[[#This Row],[Campo]]</f>
        <v>modesg_param_sfics_taxon_europeianivel</v>
      </c>
      <c r="I836" s="2" t="s">
        <v>2328</v>
      </c>
      <c r="J836" s="54">
        <f>VLOOKUP(Table1[[#This Row],[Status]],Auxiliar!$B$16:$C$24,2,0)</f>
        <v>7</v>
      </c>
      <c r="K836" s="2" t="s">
        <v>1175</v>
      </c>
      <c r="L836" s="28"/>
      <c r="M836" s="20"/>
      <c r="N836" s="47">
        <v>45695</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7">
        <f>+VLOOKUP(CONCATENATE(Table1[[#This Row],[Tabela]],Table1[[#This Row],[Campo]]),'2. Status Detalhe Campos FY24'!A:J,9,FALSE)</f>
        <v>0</v>
      </c>
    </row>
    <row r="837" spans="2:24" ht="17.899999999999999" customHeight="1">
      <c r="B837" s="2" t="s">
        <v>26</v>
      </c>
      <c r="C837" s="2" t="s">
        <v>181</v>
      </c>
      <c r="D837" s="2" t="s">
        <v>1215</v>
      </c>
      <c r="E837" s="2" t="s">
        <v>38</v>
      </c>
      <c r="F837" s="2" t="s">
        <v>2103</v>
      </c>
      <c r="G837" s="2" t="s">
        <v>197</v>
      </c>
      <c r="H837" s="56" t="str">
        <f>Table1[[#This Row],[Tabela]]&amp;Table1[[#This Row],[Campo]]</f>
        <v>modesg_param_sfics_taxon_europeiadscrc</v>
      </c>
      <c r="I837" s="2" t="s">
        <v>2328</v>
      </c>
      <c r="J837" s="54">
        <f>VLOOKUP(Table1[[#This Row],[Status]],Auxiliar!$B$16:$C$24,2,0)</f>
        <v>7</v>
      </c>
      <c r="K837" s="2" t="s">
        <v>1183</v>
      </c>
      <c r="L837" s="28" t="s">
        <v>1178</v>
      </c>
      <c r="M837" s="20" t="s">
        <v>1179</v>
      </c>
      <c r="N837" s="47">
        <v>45695</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167">
        <f>+VLOOKUP(CONCATENATE(Table1[[#This Row],[Tabela]],Table1[[#This Row],[Campo]]),'2. Status Detalhe Campos FY24'!A:J,9,FALSE)</f>
        <v>0</v>
      </c>
    </row>
    <row r="838" spans="2:24" ht="17.899999999999999" customHeight="1">
      <c r="B838" s="2" t="s">
        <v>26</v>
      </c>
      <c r="C838" s="2" t="s">
        <v>181</v>
      </c>
      <c r="D838" s="2" t="s">
        <v>1215</v>
      </c>
      <c r="E838" s="2" t="s">
        <v>38</v>
      </c>
      <c r="F838" s="2" t="s">
        <v>2103</v>
      </c>
      <c r="G838" s="2" t="s">
        <v>197</v>
      </c>
      <c r="H838" s="56" t="str">
        <f>Table1[[#This Row],[Tabela]]&amp;Table1[[#This Row],[Campo]]</f>
        <v>modesg_param_sfics_taxon_europeiadscrc</v>
      </c>
      <c r="I838" s="2" t="s">
        <v>2328</v>
      </c>
      <c r="J838" s="54">
        <f>VLOOKUP(Table1[[#This Row],[Status]],Auxiliar!$B$16:$C$24,2,0)</f>
        <v>7</v>
      </c>
      <c r="K838" s="2" t="s">
        <v>1175</v>
      </c>
      <c r="L838" s="28" t="s">
        <v>1178</v>
      </c>
      <c r="M838" s="20" t="s">
        <v>1179</v>
      </c>
      <c r="N838" s="47">
        <v>45695</v>
      </c>
      <c r="O838" s="20">
        <f>INDEX(Auxiliar!$D$5:$F$13,MATCH(Table1[[#This Row],[Tipologia_Testes]],Auxiliar!$B$5:$B$13,0),MATCH(Table1[[#This Row],[Complexidade]],Auxiliar!$D$4:$F$4,0))</f>
        <v>0.1</v>
      </c>
      <c r="P838" s="2"/>
      <c r="Q838" s="2"/>
      <c r="R838" s="151">
        <v>45563</v>
      </c>
      <c r="S838" s="151"/>
      <c r="T838" s="151">
        <v>45563</v>
      </c>
      <c r="U838" s="151">
        <v>45603</v>
      </c>
      <c r="V838" s="151">
        <v>45604</v>
      </c>
      <c r="W838" s="2">
        <f>VLOOKUP(Table1[[#This Row],[Status]],Auxiliar!$B$16:$D$24,3,0)*Table1[[#This Row],[Estimação (horas)]]</f>
        <v>2.5000000000000001E-2</v>
      </c>
      <c r="X838" s="167">
        <f>+VLOOKUP(CONCATENATE(Table1[[#This Row],[Tabela]],Table1[[#This Row],[Campo]]),'2. Status Detalhe Campos FY24'!A:J,9,FALSE)</f>
        <v>0</v>
      </c>
    </row>
    <row r="839" spans="2:24" ht="17.899999999999999" customHeight="1">
      <c r="B839" s="2" t="s">
        <v>26</v>
      </c>
      <c r="C839" s="2" t="s">
        <v>181</v>
      </c>
      <c r="D839" s="2" t="s">
        <v>1215</v>
      </c>
      <c r="E839" s="2" t="s">
        <v>38</v>
      </c>
      <c r="F839" s="2" t="s">
        <v>2103</v>
      </c>
      <c r="G839" s="2" t="s">
        <v>192</v>
      </c>
      <c r="H839" s="56" t="str">
        <f>Table1[[#This Row],[Tabela]]&amp;Table1[[#This Row],[Campo]]</f>
        <v>modesg_param_sfics_taxon_europeiacomite</v>
      </c>
      <c r="I839" s="2" t="s">
        <v>2328</v>
      </c>
      <c r="J839" s="54">
        <f>VLOOKUP(Table1[[#This Row],[Status]],Auxiliar!$B$16:$C$24,2,0)</f>
        <v>7</v>
      </c>
      <c r="K839" s="2" t="s">
        <v>1183</v>
      </c>
      <c r="L839" s="28" t="s">
        <v>1178</v>
      </c>
      <c r="M839" s="20" t="s">
        <v>1179</v>
      </c>
      <c r="N839" s="47">
        <v>45695</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167">
        <f>+VLOOKUP(CONCATENATE(Table1[[#This Row],[Tabela]],Table1[[#This Row],[Campo]]),'2. Status Detalhe Campos FY24'!A:J,9,FALSE)</f>
        <v>0</v>
      </c>
    </row>
    <row r="840" spans="2:24" ht="17.899999999999999" customHeight="1">
      <c r="B840" s="2" t="s">
        <v>26</v>
      </c>
      <c r="C840" s="2" t="s">
        <v>181</v>
      </c>
      <c r="D840" s="2" t="s">
        <v>1215</v>
      </c>
      <c r="E840" s="2" t="s">
        <v>38</v>
      </c>
      <c r="F840" s="2" t="s">
        <v>2103</v>
      </c>
      <c r="G840" s="2" t="s">
        <v>192</v>
      </c>
      <c r="H840" s="56" t="str">
        <f>Table1[[#This Row],[Tabela]]&amp;Table1[[#This Row],[Campo]]</f>
        <v>modesg_param_sfics_taxon_europeiacomite</v>
      </c>
      <c r="I840" s="2" t="s">
        <v>2328</v>
      </c>
      <c r="J840" s="54">
        <f>VLOOKUP(Table1[[#This Row],[Status]],Auxiliar!$B$16:$C$24,2,0)</f>
        <v>7</v>
      </c>
      <c r="K840" s="2" t="s">
        <v>1175</v>
      </c>
      <c r="L840" s="28" t="s">
        <v>1178</v>
      </c>
      <c r="M840" s="20" t="s">
        <v>1179</v>
      </c>
      <c r="N840" s="47">
        <v>45695</v>
      </c>
      <c r="O840" s="20">
        <f>INDEX(Auxiliar!$D$5:$F$13,MATCH(Table1[[#This Row],[Tipologia_Testes]],Auxiliar!$B$5:$B$13,0),MATCH(Table1[[#This Row],[Complexidade]],Auxiliar!$D$4:$F$4,0))</f>
        <v>0.1</v>
      </c>
      <c r="P840" s="2"/>
      <c r="Q840" s="2"/>
      <c r="R840" s="151">
        <v>45563</v>
      </c>
      <c r="S840" s="151"/>
      <c r="T840" s="151">
        <v>45563</v>
      </c>
      <c r="U840" s="151">
        <v>45603</v>
      </c>
      <c r="V840" s="151">
        <v>45604</v>
      </c>
      <c r="W840" s="2">
        <f>VLOOKUP(Table1[[#This Row],[Status]],Auxiliar!$B$16:$D$24,3,0)*Table1[[#This Row],[Estimação (horas)]]</f>
        <v>2.5000000000000001E-2</v>
      </c>
      <c r="X840" s="167">
        <f>+VLOOKUP(CONCATENATE(Table1[[#This Row],[Tabela]],Table1[[#This Row],[Campo]]),'2. Status Detalhe Campos FY24'!A:J,9,FALSE)</f>
        <v>0</v>
      </c>
    </row>
    <row r="841" spans="2:24" ht="17.899999999999999" customHeight="1">
      <c r="B841" s="2" t="s">
        <v>26</v>
      </c>
      <c r="C841" s="2" t="s">
        <v>181</v>
      </c>
      <c r="D841" s="2" t="s">
        <v>1215</v>
      </c>
      <c r="E841" s="2" t="s">
        <v>38</v>
      </c>
      <c r="F841" s="2" t="s">
        <v>2103</v>
      </c>
      <c r="G841" s="2" t="s">
        <v>193</v>
      </c>
      <c r="H841" s="56" t="str">
        <f>Table1[[#This Row],[Tabela]]&amp;Table1[[#This Row],[Campo]]</f>
        <v>modesg_param_sfics_taxon_europeiadata_aprvc</v>
      </c>
      <c r="I841" s="2" t="s">
        <v>2328</v>
      </c>
      <c r="J841" s="54">
        <f>VLOOKUP(Table1[[#This Row],[Status]],Auxiliar!$B$16:$C$24,2,0)</f>
        <v>7</v>
      </c>
      <c r="K841" s="2" t="s">
        <v>1183</v>
      </c>
      <c r="L841" s="28" t="s">
        <v>1178</v>
      </c>
      <c r="M841" s="20" t="s">
        <v>1179</v>
      </c>
      <c r="N841" s="47">
        <v>45695</v>
      </c>
      <c r="O841" s="20">
        <f>INDEX(Auxiliar!$D$5:$F$13,MATCH(Table1[[#This Row],[Tipologia_Testes]],Auxiliar!$B$5:$B$13,0),MATCH(Table1[[#This Row],[Complexidade]],Auxiliar!$D$4:$F$4,0))</f>
        <v>0.5</v>
      </c>
      <c r="P841" s="2"/>
      <c r="Q841" s="2"/>
      <c r="R841" s="151">
        <v>45261</v>
      </c>
      <c r="S841" s="151"/>
      <c r="T841" s="151"/>
      <c r="U841" s="151">
        <v>45603</v>
      </c>
      <c r="V841" s="151"/>
      <c r="W841" s="2">
        <f>VLOOKUP(Table1[[#This Row],[Status]],Auxiliar!$B$16:$D$24,3,0)*Table1[[#This Row],[Estimação (horas)]]</f>
        <v>0.125</v>
      </c>
      <c r="X841" s="167">
        <f>+VLOOKUP(CONCATENATE(Table1[[#This Row],[Tabela]],Table1[[#This Row],[Campo]]),'2. Status Detalhe Campos FY24'!A:J,9,FALSE)</f>
        <v>0</v>
      </c>
    </row>
    <row r="842" spans="2:24" ht="17.899999999999999" customHeight="1">
      <c r="B842" s="2" t="s">
        <v>26</v>
      </c>
      <c r="C842" s="2" t="s">
        <v>181</v>
      </c>
      <c r="D842" s="2" t="s">
        <v>1215</v>
      </c>
      <c r="E842" s="2" t="s">
        <v>38</v>
      </c>
      <c r="F842" s="2" t="s">
        <v>2103</v>
      </c>
      <c r="G842" s="2" t="s">
        <v>193</v>
      </c>
      <c r="H842" s="56" t="str">
        <f>Table1[[#This Row],[Tabela]]&amp;Table1[[#This Row],[Campo]]</f>
        <v>modesg_param_sfics_taxon_europeiadata_aprvc</v>
      </c>
      <c r="I842" s="2" t="s">
        <v>2328</v>
      </c>
      <c r="J842" s="54">
        <f>VLOOKUP(Table1[[#This Row],[Status]],Auxiliar!$B$16:$C$24,2,0)</f>
        <v>7</v>
      </c>
      <c r="K842" s="2" t="s">
        <v>1175</v>
      </c>
      <c r="L842" s="28"/>
      <c r="M842" s="20"/>
      <c r="N842" s="47">
        <v>45695</v>
      </c>
      <c r="O842" s="20" t="e">
        <f>INDEX(Auxiliar!$D$5:$F$11,MATCH(Table1[[#This Row],[Tipologia_Testes]],Auxiliar!$B$5:$B$11,0),MATCH(Table1[[#This Row],[Complexidade]],Auxiliar!$D$4:$F$4,0))</f>
        <v>#N/A</v>
      </c>
      <c r="P842" s="2"/>
      <c r="Q842" s="2"/>
      <c r="R842" s="151"/>
      <c r="S842" s="151"/>
      <c r="T842" s="151"/>
      <c r="U842" s="151"/>
      <c r="V842" s="151"/>
      <c r="W842" s="2" t="e">
        <f>VLOOKUP(Table1[[#This Row],[Status]],Auxiliar!$B$16:$D$24,3,0)*Table1[[#This Row],[Estimação (horas)]]</f>
        <v>#N/A</v>
      </c>
      <c r="X842" s="167">
        <f>+VLOOKUP(CONCATENATE(Table1[[#This Row],[Tabela]],Table1[[#This Row],[Campo]]),'2. Status Detalhe Campos FY24'!A:J,9,FALSE)</f>
        <v>0</v>
      </c>
    </row>
    <row r="843" spans="2:24" ht="17.899999999999999" customHeight="1">
      <c r="B843" s="2" t="s">
        <v>26</v>
      </c>
      <c r="C843" s="2" t="s">
        <v>181</v>
      </c>
      <c r="D843" s="2" t="s">
        <v>1215</v>
      </c>
      <c r="E843" s="2" t="s">
        <v>38</v>
      </c>
      <c r="F843" s="2" t="s">
        <v>2103</v>
      </c>
      <c r="G843" s="2" t="s">
        <v>195</v>
      </c>
      <c r="H843" s="56" t="str">
        <f>Table1[[#This Row],[Tabela]]&amp;Table1[[#This Row],[Campo]]</f>
        <v>modesg_param_sfics_taxon_europeiadata_inicial</v>
      </c>
      <c r="I843" s="2" t="s">
        <v>2328</v>
      </c>
      <c r="J843" s="54">
        <f>VLOOKUP(Table1[[#This Row],[Status]],Auxiliar!$B$16:$C$24,2,0)</f>
        <v>7</v>
      </c>
      <c r="K843" s="2" t="s">
        <v>1183</v>
      </c>
      <c r="L843" s="28" t="s">
        <v>1178</v>
      </c>
      <c r="M843" s="20" t="s">
        <v>1179</v>
      </c>
      <c r="N843" s="47">
        <v>45695</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0.125</v>
      </c>
      <c r="X843" s="167">
        <f>+VLOOKUP(CONCATENATE(Table1[[#This Row],[Tabela]],Table1[[#This Row],[Campo]]),'2. Status Detalhe Campos FY24'!A:J,9,FALSE)</f>
        <v>0</v>
      </c>
    </row>
    <row r="844" spans="2:24" ht="17.899999999999999" customHeight="1">
      <c r="B844" s="2" t="s">
        <v>26</v>
      </c>
      <c r="C844" s="2" t="s">
        <v>181</v>
      </c>
      <c r="D844" s="2" t="s">
        <v>1215</v>
      </c>
      <c r="E844" s="2" t="s">
        <v>38</v>
      </c>
      <c r="F844" s="2" t="s">
        <v>2103</v>
      </c>
      <c r="G844" s="2" t="s">
        <v>195</v>
      </c>
      <c r="H844" s="56" t="str">
        <f>Table1[[#This Row],[Tabela]]&amp;Table1[[#This Row],[Campo]]</f>
        <v>modesg_param_sfics_taxon_europeiadata_inicial</v>
      </c>
      <c r="I844" s="2" t="s">
        <v>2328</v>
      </c>
      <c r="J844" s="54">
        <f>VLOOKUP(Table1[[#This Row],[Status]],Auxiliar!$B$16:$C$24,2,0)</f>
        <v>7</v>
      </c>
      <c r="K844" s="2" t="s">
        <v>1175</v>
      </c>
      <c r="L844" s="28"/>
      <c r="M844" s="20"/>
      <c r="N844" s="47">
        <v>45695</v>
      </c>
      <c r="O844" s="20" t="e">
        <f>INDEX(Auxiliar!$D$5:$F$11,MATCH(Table1[[#This Row],[Tipologia_Testes]],Auxiliar!$B$5:$B$11,0),MATCH(Table1[[#This Row],[Complexidade]],Auxiliar!$D$4:$F$4,0))</f>
        <v>#N/A</v>
      </c>
      <c r="P844" s="2"/>
      <c r="Q844" s="2"/>
      <c r="R844" s="151"/>
      <c r="S844" s="151"/>
      <c r="T844" s="151"/>
      <c r="U844" s="151"/>
      <c r="V844" s="151"/>
      <c r="W844" s="2" t="e">
        <f>VLOOKUP(Table1[[#This Row],[Status]],Auxiliar!$B$16:$D$24,3,0)*Table1[[#This Row],[Estimação (horas)]]</f>
        <v>#N/A</v>
      </c>
      <c r="X844" s="167">
        <f>+VLOOKUP(CONCATENATE(Table1[[#This Row],[Tabela]],Table1[[#This Row],[Campo]]),'2. Status Detalhe Campos FY24'!A:J,9,FALSE)</f>
        <v>0</v>
      </c>
    </row>
    <row r="845" spans="2:24" ht="17.899999999999999" customHeight="1">
      <c r="B845" s="2" t="s">
        <v>26</v>
      </c>
      <c r="C845" s="2" t="s">
        <v>181</v>
      </c>
      <c r="D845" s="2" t="s">
        <v>1215</v>
      </c>
      <c r="E845" s="2" t="s">
        <v>38</v>
      </c>
      <c r="F845" s="2" t="s">
        <v>2103</v>
      </c>
      <c r="G845" s="2" t="s">
        <v>194</v>
      </c>
      <c r="H845" s="56" t="str">
        <f>Table1[[#This Row],[Tabela]]&amp;Table1[[#This Row],[Campo]]</f>
        <v>modesg_param_sfics_taxon_europeiadata_final</v>
      </c>
      <c r="I845" s="2" t="s">
        <v>2328</v>
      </c>
      <c r="J845" s="42">
        <f>VLOOKUP(Table1[[#This Row],[Status]],Auxiliar!$B$16:$C$24,2,0)</f>
        <v>7</v>
      </c>
      <c r="K845" s="2" t="s">
        <v>1183</v>
      </c>
      <c r="L845" s="28" t="s">
        <v>1170</v>
      </c>
      <c r="M845" s="20" t="s">
        <v>1179</v>
      </c>
      <c r="N845" s="47">
        <v>45695</v>
      </c>
      <c r="O845" s="20">
        <f>INDEX(Auxiliar!$D$5:$F$13,MATCH(Table1[[#This Row],[Tipologia_Testes]],Auxiliar!$B$5:$B$13,0),MATCH(Table1[[#This Row],[Complexidade]],Auxiliar!$D$4:$F$4,0))</f>
        <v>0.5</v>
      </c>
      <c r="P845" s="2" t="s">
        <v>1218</v>
      </c>
      <c r="Q845" s="2"/>
      <c r="R845" s="151">
        <v>45563</v>
      </c>
      <c r="S845" s="151"/>
      <c r="T845" s="151">
        <v>45563</v>
      </c>
      <c r="U845" s="151">
        <v>45603</v>
      </c>
      <c r="V845" s="151">
        <v>45604</v>
      </c>
      <c r="W845" s="2">
        <f>VLOOKUP(Table1[[#This Row],[Status]],Auxiliar!$B$16:$D$24,3,0)*Table1[[#This Row],[Estimação (horas)]]</f>
        <v>0.125</v>
      </c>
      <c r="X845" s="167">
        <f>+VLOOKUP(CONCATENATE(Table1[[#This Row],[Tabela]],Table1[[#This Row],[Campo]]),'2. Status Detalhe Campos FY24'!A:J,9,FALSE)</f>
        <v>0</v>
      </c>
    </row>
    <row r="846" spans="2:24" ht="17.899999999999999" customHeight="1">
      <c r="B846" s="2" t="s">
        <v>26</v>
      </c>
      <c r="C846" s="2" t="s">
        <v>181</v>
      </c>
      <c r="D846" s="2" t="s">
        <v>1215</v>
      </c>
      <c r="E846" s="2" t="s">
        <v>38</v>
      </c>
      <c r="F846" s="2" t="s">
        <v>2103</v>
      </c>
      <c r="G846" s="2" t="s">
        <v>194</v>
      </c>
      <c r="H846" s="56" t="str">
        <f>Table1[[#This Row],[Tabela]]&amp;Table1[[#This Row],[Campo]]</f>
        <v>modesg_param_sfics_taxon_europeiadata_final</v>
      </c>
      <c r="I846" s="2" t="s">
        <v>2328</v>
      </c>
      <c r="J846" s="54">
        <f>VLOOKUP(Table1[[#This Row],[Status]],Auxiliar!$B$16:$C$24,2,0)</f>
        <v>7</v>
      </c>
      <c r="K846" s="2" t="s">
        <v>1175</v>
      </c>
      <c r="L846" s="28"/>
      <c r="M846" s="20"/>
      <c r="N846" s="47">
        <v>45695</v>
      </c>
      <c r="O846" s="20" t="e">
        <f>INDEX(Auxiliar!$D$5:$F$11,MATCH(Table1[[#This Row],[Tipologia_Testes]],Auxiliar!$B$5:$B$11,0),MATCH(Table1[[#This Row],[Complexidade]],Auxiliar!$D$4:$F$4,0))</f>
        <v>#N/A</v>
      </c>
      <c r="P846" s="2"/>
      <c r="Q846" s="2"/>
      <c r="R846" s="151"/>
      <c r="S846" s="151"/>
      <c r="T846" s="151"/>
      <c r="U846" s="151"/>
      <c r="V846" s="151"/>
      <c r="W846" s="2" t="e">
        <f>VLOOKUP(Table1[[#This Row],[Status]],Auxiliar!$B$16:$D$24,3,0)*Table1[[#This Row],[Estimação (horas)]]</f>
        <v>#N/A</v>
      </c>
      <c r="X846" s="167">
        <f>+VLOOKUP(CONCATENATE(Table1[[#This Row],[Tabela]],Table1[[#This Row],[Campo]]),'2. Status Detalhe Campos FY24'!A:J,9,FALSE)</f>
        <v>0</v>
      </c>
    </row>
    <row r="847" spans="2:24" ht="17.899999999999999" customHeight="1">
      <c r="B847" s="2" t="s">
        <v>26</v>
      </c>
      <c r="C847" s="2" t="s">
        <v>181</v>
      </c>
      <c r="D847" s="2" t="s">
        <v>1215</v>
      </c>
      <c r="E847" s="2" t="s">
        <v>38</v>
      </c>
      <c r="F847" s="2" t="s">
        <v>2103</v>
      </c>
      <c r="G847" s="2" t="s">
        <v>209</v>
      </c>
      <c r="H847" s="56" t="str">
        <f>Table1[[#This Row],[Tabela]]&amp;Table1[[#This Row],[Campo]]</f>
        <v>modesg_param_sfics_taxon_europeiazcliente</v>
      </c>
      <c r="I847" s="2" t="s">
        <v>2328</v>
      </c>
      <c r="J847" s="54">
        <f>VLOOKUP(Table1[[#This Row],[Status]],Auxiliar!$B$16:$C$24,2,0)</f>
        <v>7</v>
      </c>
      <c r="K847" s="2" t="s">
        <v>1183</v>
      </c>
      <c r="L847" s="28" t="s">
        <v>1178</v>
      </c>
      <c r="M847" s="20" t="s">
        <v>1179</v>
      </c>
      <c r="N847" s="47">
        <v>45695</v>
      </c>
      <c r="O847" s="20">
        <f>INDEX(Auxiliar!$D$5:$F$13,MATCH(Table1[[#This Row],[Tipologia_Testes]],Auxiliar!$B$5:$B$13,0),MATCH(Table1[[#This Row],[Complexidade]],Auxiliar!$D$4:$F$4,0))</f>
        <v>0.5</v>
      </c>
      <c r="P847" s="2"/>
      <c r="Q847" s="2"/>
      <c r="R847" s="151">
        <v>45261</v>
      </c>
      <c r="S847" s="151"/>
      <c r="T847" s="151"/>
      <c r="U847" s="151">
        <v>45603</v>
      </c>
      <c r="V847" s="151"/>
      <c r="W847" s="2">
        <f>VLOOKUP(Table1[[#This Row],[Status]],Auxiliar!$B$16:$D$24,3,0)*Table1[[#This Row],[Estimação (horas)]]</f>
        <v>0.125</v>
      </c>
      <c r="X847" s="167">
        <f>+VLOOKUP(CONCATENATE(Table1[[#This Row],[Tabela]],Table1[[#This Row],[Campo]]),'2. Status Detalhe Campos FY24'!A:J,9,FALSE)</f>
        <v>0</v>
      </c>
    </row>
    <row r="848" spans="2:24" ht="17.899999999999999" customHeight="1">
      <c r="B848" s="2" t="s">
        <v>26</v>
      </c>
      <c r="C848" s="2" t="s">
        <v>181</v>
      </c>
      <c r="D848" s="2" t="s">
        <v>1215</v>
      </c>
      <c r="E848" s="2" t="s">
        <v>38</v>
      </c>
      <c r="F848" s="2" t="s">
        <v>2103</v>
      </c>
      <c r="G848" s="2" t="s">
        <v>209</v>
      </c>
      <c r="H848" s="56" t="str">
        <f>Table1[[#This Row],[Tabela]]&amp;Table1[[#This Row],[Campo]]</f>
        <v>modesg_param_sfics_taxon_europeiazcliente</v>
      </c>
      <c r="I848" s="2" t="s">
        <v>2328</v>
      </c>
      <c r="J848" s="54">
        <f>VLOOKUP(Table1[[#This Row],[Status]],Auxiliar!$B$16:$C$24,2,0)</f>
        <v>7</v>
      </c>
      <c r="K848" s="2" t="s">
        <v>1175</v>
      </c>
      <c r="L848" s="28"/>
      <c r="M848" s="20"/>
      <c r="N848" s="47">
        <v>45695</v>
      </c>
      <c r="O848" s="20" t="e">
        <f>INDEX(Auxiliar!$D$5:$F$11,MATCH(Table1[[#This Row],[Tipologia_Testes]],Auxiliar!$B$5:$B$11,0),MATCH(Table1[[#This Row],[Complexidade]],Auxiliar!$D$4:$F$4,0))</f>
        <v>#N/A</v>
      </c>
      <c r="P848" s="2"/>
      <c r="Q848" s="2"/>
      <c r="R848" s="151"/>
      <c r="S848" s="151"/>
      <c r="T848" s="151"/>
      <c r="U848" s="151"/>
      <c r="V848" s="151"/>
      <c r="W848" s="2" t="e">
        <f>VLOOKUP(Table1[[#This Row],[Status]],Auxiliar!$B$16:$D$24,3,0)*Table1[[#This Row],[Estimação (horas)]]</f>
        <v>#N/A</v>
      </c>
      <c r="X848" s="167">
        <f>+VLOOKUP(CONCATENATE(Table1[[#This Row],[Tabela]],Table1[[#This Row],[Campo]]),'2. Status Detalhe Campos FY24'!A:J,9,FALSE)</f>
        <v>0</v>
      </c>
    </row>
    <row r="849" spans="2:24" ht="17.899999999999999" customHeight="1">
      <c r="B849" s="2" t="s">
        <v>26</v>
      </c>
      <c r="C849" s="2" t="s">
        <v>181</v>
      </c>
      <c r="D849" s="2" t="s">
        <v>1215</v>
      </c>
      <c r="E849" s="2" t="s">
        <v>38</v>
      </c>
      <c r="F849" s="2" t="s">
        <v>2103</v>
      </c>
      <c r="G849" s="2" t="s">
        <v>2413</v>
      </c>
      <c r="H849" s="56" t="str">
        <f>Table1[[#This Row],[Tabela]]&amp;Table1[[#This Row],[Campo]]</f>
        <v>modesg_param_sfics_taxon_europeiacempcta</v>
      </c>
      <c r="I849" s="2" t="s">
        <v>2328</v>
      </c>
      <c r="J849" s="54">
        <f>VLOOKUP(Table1[[#This Row],[Status]],Auxiliar!$B$16:$C$24,2,0)</f>
        <v>7</v>
      </c>
      <c r="K849" s="2" t="s">
        <v>1183</v>
      </c>
      <c r="L849" s="28" t="s">
        <v>1178</v>
      </c>
      <c r="M849" s="20" t="s">
        <v>1179</v>
      </c>
      <c r="N849" s="47">
        <v>45695</v>
      </c>
      <c r="O849" s="20">
        <f>INDEX(Auxiliar!$D$5:$F$13,MATCH(Table1[[#This Row],[Tipologia_Testes]],Auxiliar!$B$5:$B$13,0),MATCH(Table1[[#This Row],[Complexidade]],Auxiliar!$D$4:$F$4,0))</f>
        <v>0.5</v>
      </c>
      <c r="P849" s="2"/>
      <c r="Q849" s="2"/>
      <c r="R849" s="151">
        <v>45261</v>
      </c>
      <c r="S849" s="151"/>
      <c r="T849" s="151"/>
      <c r="U849" s="151">
        <v>45603</v>
      </c>
      <c r="V849" s="151"/>
      <c r="W849" s="2">
        <f>VLOOKUP(Table1[[#This Row],[Status]],Auxiliar!$B$16:$D$24,3,0)*Table1[[#This Row],[Estimação (horas)]]</f>
        <v>0.125</v>
      </c>
      <c r="X849" s="167">
        <f>+VLOOKUP(CONCATENATE(Table1[[#This Row],[Tabela]],Table1[[#This Row],[Campo]]),'2. Status Detalhe Campos FY24'!A:J,9,FALSE)</f>
        <v>0</v>
      </c>
    </row>
    <row r="850" spans="2:24" ht="17.899999999999999" customHeight="1">
      <c r="B850" s="2" t="s">
        <v>26</v>
      </c>
      <c r="C850" s="2" t="s">
        <v>181</v>
      </c>
      <c r="D850" s="2" t="s">
        <v>1215</v>
      </c>
      <c r="E850" s="2" t="s">
        <v>38</v>
      </c>
      <c r="F850" s="2" t="s">
        <v>2103</v>
      </c>
      <c r="G850" s="2" t="s">
        <v>2413</v>
      </c>
      <c r="H850" s="56" t="str">
        <f>Table1[[#This Row],[Tabela]]&amp;Table1[[#This Row],[Campo]]</f>
        <v>modesg_param_sfics_taxon_europeiacempcta</v>
      </c>
      <c r="I850" s="2" t="s">
        <v>2328</v>
      </c>
      <c r="J850" s="54">
        <f>VLOOKUP(Table1[[#This Row],[Status]],Auxiliar!$B$16:$C$24,2,0)</f>
        <v>7</v>
      </c>
      <c r="K850" s="2" t="s">
        <v>1175</v>
      </c>
      <c r="L850" s="28" t="s">
        <v>1178</v>
      </c>
      <c r="M850" s="20" t="s">
        <v>1179</v>
      </c>
      <c r="N850" s="47">
        <v>45695</v>
      </c>
      <c r="O850" s="20">
        <f>INDEX(Auxiliar!$D$5:$F$13,MATCH(Table1[[#This Row],[Tipologia_Testes]],Auxiliar!$B$5:$B$13,0),MATCH(Table1[[#This Row],[Complexidade]],Auxiliar!$D$4:$F$4,0))</f>
        <v>0.1</v>
      </c>
      <c r="P850" s="2"/>
      <c r="Q850" s="2"/>
      <c r="R850" s="151">
        <v>45563</v>
      </c>
      <c r="S850" s="151"/>
      <c r="T850" s="151">
        <v>45563</v>
      </c>
      <c r="U850" s="151">
        <v>45603</v>
      </c>
      <c r="V850" s="151">
        <v>45604</v>
      </c>
      <c r="W850" s="2">
        <f>VLOOKUP(Table1[[#This Row],[Status]],Auxiliar!$B$16:$D$24,3,0)*Table1[[#This Row],[Estimação (horas)]]</f>
        <v>2.5000000000000001E-2</v>
      </c>
      <c r="X850" s="167">
        <f>+VLOOKUP(CONCATENATE(Table1[[#This Row],[Tabela]],Table1[[#This Row],[Campo]]),'2. Status Detalhe Campos FY24'!A:J,9,FALSE)</f>
        <v>0</v>
      </c>
    </row>
    <row r="851" spans="2:24" ht="17.899999999999999" customHeight="1">
      <c r="B851" s="2" t="s">
        <v>26</v>
      </c>
      <c r="C851" s="2" t="s">
        <v>181</v>
      </c>
      <c r="D851" s="2" t="s">
        <v>1215</v>
      </c>
      <c r="E851" s="2" t="s">
        <v>38</v>
      </c>
      <c r="F851" s="2" t="s">
        <v>2103</v>
      </c>
      <c r="G851" s="2" t="s">
        <v>457</v>
      </c>
      <c r="H851" s="56" t="str">
        <f>Table1[[#This Row],[Tabela]]&amp;Table1[[#This Row],[Campo]]</f>
        <v>modesg_param_sfics_taxon_europeiackbalcao</v>
      </c>
      <c r="I851" s="2" t="s">
        <v>2328</v>
      </c>
      <c r="J851" s="42">
        <f>VLOOKUP(Table1[[#This Row],[Status]],Auxiliar!$B$16:$C$24,2,0)</f>
        <v>7</v>
      </c>
      <c r="K851" s="2" t="s">
        <v>1183</v>
      </c>
      <c r="L851" s="28" t="s">
        <v>641</v>
      </c>
      <c r="M851" s="20" t="s">
        <v>1179</v>
      </c>
      <c r="N851" s="47">
        <v>45695</v>
      </c>
      <c r="O851" s="20">
        <f>INDEX(Auxiliar!$D$5:$F$13,MATCH(Table1[[#This Row],[Tipologia_Testes]],Auxiliar!$B$5:$B$13,0),MATCH(Table1[[#This Row],[Complexidade]],Auxiliar!$D$4:$F$4,0))</f>
        <v>0.5</v>
      </c>
      <c r="P851" s="2" t="s">
        <v>1219</v>
      </c>
      <c r="Q851" s="2"/>
      <c r="R851" s="151">
        <v>45563</v>
      </c>
      <c r="S851" s="151"/>
      <c r="T851" s="151">
        <v>45563</v>
      </c>
      <c r="U851" s="151">
        <v>45603</v>
      </c>
      <c r="V851" s="151">
        <v>45604</v>
      </c>
      <c r="W851" s="2">
        <f>VLOOKUP(Table1[[#This Row],[Status]],Auxiliar!$B$16:$D$24,3,0)*Table1[[#This Row],[Estimação (horas)]]</f>
        <v>0.125</v>
      </c>
      <c r="X851" s="167">
        <f>+VLOOKUP(CONCATENATE(Table1[[#This Row],[Tabela]],Table1[[#This Row],[Campo]]),'2. Status Detalhe Campos FY24'!A:J,9,FALSE)</f>
        <v>0</v>
      </c>
    </row>
    <row r="852" spans="2:24" ht="17.899999999999999" customHeight="1">
      <c r="B852" s="2" t="s">
        <v>26</v>
      </c>
      <c r="C852" s="2" t="s">
        <v>181</v>
      </c>
      <c r="D852" s="2" t="s">
        <v>1215</v>
      </c>
      <c r="E852" s="2" t="s">
        <v>38</v>
      </c>
      <c r="F852" s="2" t="s">
        <v>2103</v>
      </c>
      <c r="G852" s="2" t="s">
        <v>457</v>
      </c>
      <c r="H852" s="56" t="str">
        <f>Table1[[#This Row],[Tabela]]&amp;Table1[[#This Row],[Campo]]</f>
        <v>modesg_param_sfics_taxon_europeiackbalcao</v>
      </c>
      <c r="I852" s="2" t="s">
        <v>2328</v>
      </c>
      <c r="J852" s="54">
        <f>VLOOKUP(Table1[[#This Row],[Status]],Auxiliar!$B$16:$C$24,2,0)</f>
        <v>7</v>
      </c>
      <c r="K852" s="2" t="s">
        <v>1175</v>
      </c>
      <c r="L852" s="28" t="s">
        <v>1178</v>
      </c>
      <c r="M852" s="20" t="s">
        <v>1179</v>
      </c>
      <c r="N852" s="47">
        <v>45695</v>
      </c>
      <c r="O852" s="20">
        <f>INDEX(Auxiliar!$D$5:$F$13,MATCH(Table1[[#This Row],[Tipologia_Testes]],Auxiliar!$B$5:$B$13,0),MATCH(Table1[[#This Row],[Complexidade]],Auxiliar!$D$4:$F$4,0))</f>
        <v>0.1</v>
      </c>
      <c r="P852" s="2"/>
      <c r="Q852" s="2"/>
      <c r="R852" s="151">
        <v>45545</v>
      </c>
      <c r="S852" s="151"/>
      <c r="T852" s="151"/>
      <c r="U852" s="151">
        <v>45603</v>
      </c>
      <c r="V852" s="151"/>
      <c r="W852" s="2">
        <f>VLOOKUP(Table1[[#This Row],[Status]],Auxiliar!$B$16:$D$24,3,0)*Table1[[#This Row],[Estimação (horas)]]</f>
        <v>2.5000000000000001E-2</v>
      </c>
      <c r="X852" s="167">
        <f>+VLOOKUP(CONCATENATE(Table1[[#This Row],[Tabela]],Table1[[#This Row],[Campo]]),'2. Status Detalhe Campos FY24'!A:J,9,FALSE)</f>
        <v>0</v>
      </c>
    </row>
    <row r="853" spans="2:24" ht="17.899999999999999" customHeight="1">
      <c r="B853" s="2" t="s">
        <v>26</v>
      </c>
      <c r="C853" s="2" t="s">
        <v>181</v>
      </c>
      <c r="D853" s="2" t="s">
        <v>1215</v>
      </c>
      <c r="E853" s="2" t="s">
        <v>38</v>
      </c>
      <c r="F853" s="2" t="s">
        <v>2103</v>
      </c>
      <c r="G853" s="2" t="s">
        <v>458</v>
      </c>
      <c r="H853" s="56" t="str">
        <f>Table1[[#This Row],[Tabela]]&amp;Table1[[#This Row],[Campo]]</f>
        <v>modesg_param_sfics_taxon_europeiacknumcta</v>
      </c>
      <c r="I853" s="2" t="s">
        <v>2328</v>
      </c>
      <c r="J853" s="54">
        <f>VLOOKUP(Table1[[#This Row],[Status]],Auxiliar!$B$16:$C$24,2,0)</f>
        <v>7</v>
      </c>
      <c r="K853" s="2" t="s">
        <v>1183</v>
      </c>
      <c r="L853" s="28" t="s">
        <v>1178</v>
      </c>
      <c r="M853" s="20" t="s">
        <v>1179</v>
      </c>
      <c r="N853" s="47">
        <v>45695</v>
      </c>
      <c r="O853" s="20">
        <f>INDEX(Auxiliar!$D$5:$F$13,MATCH(Table1[[#This Row],[Tipologia_Testes]],Auxiliar!$B$5:$B$13,0),MATCH(Table1[[#This Row],[Complexidade]],Auxiliar!$D$4:$F$4,0))</f>
        <v>0.5</v>
      </c>
      <c r="P853" s="2"/>
      <c r="Q853" s="2"/>
      <c r="R853" s="151">
        <v>45261</v>
      </c>
      <c r="S853" s="151"/>
      <c r="T853" s="151"/>
      <c r="U853" s="151">
        <v>45603</v>
      </c>
      <c r="V853" s="151"/>
      <c r="W853" s="2">
        <f>VLOOKUP(Table1[[#This Row],[Status]],Auxiliar!$B$16:$D$24,3,0)*Table1[[#This Row],[Estimação (horas)]]</f>
        <v>0.125</v>
      </c>
      <c r="X853" s="167">
        <f>+VLOOKUP(CONCATENATE(Table1[[#This Row],[Tabela]],Table1[[#This Row],[Campo]]),'2. Status Detalhe Campos FY24'!A:J,9,FALSE)</f>
        <v>0</v>
      </c>
    </row>
    <row r="854" spans="2:24" ht="17.899999999999999" customHeight="1">
      <c r="B854" s="2" t="s">
        <v>26</v>
      </c>
      <c r="C854" s="2" t="s">
        <v>181</v>
      </c>
      <c r="D854" s="2" t="s">
        <v>1215</v>
      </c>
      <c r="E854" s="2" t="s">
        <v>38</v>
      </c>
      <c r="F854" s="2" t="s">
        <v>2103</v>
      </c>
      <c r="G854" s="2" t="s">
        <v>189</v>
      </c>
      <c r="H854" s="56" t="str">
        <f>Table1[[#This Row],[Tabela]]&amp;Table1[[#This Row],[Campo]]</f>
        <v>modesg_param_sfics_taxon_europeiacnumecta</v>
      </c>
      <c r="I854" s="2" t="s">
        <v>2328</v>
      </c>
      <c r="J854" s="54">
        <f>VLOOKUP(Table1[[#This Row],[Status]],Auxiliar!$B$16:$C$24,2,0)</f>
        <v>7</v>
      </c>
      <c r="K854" s="2" t="s">
        <v>1175</v>
      </c>
      <c r="L854" s="28" t="s">
        <v>1178</v>
      </c>
      <c r="M854" s="20" t="s">
        <v>1179</v>
      </c>
      <c r="N854" s="47">
        <v>45695</v>
      </c>
      <c r="O854" s="20">
        <f>INDEX(Auxiliar!$D$5:$F$13,MATCH(Table1[[#This Row],[Tipologia_Testes]],Auxiliar!$B$5:$B$13,0),MATCH(Table1[[#This Row],[Complexidade]],Auxiliar!$D$4:$F$4,0))</f>
        <v>0.1</v>
      </c>
      <c r="P854" s="2"/>
      <c r="Q854" s="2"/>
      <c r="R854" s="151">
        <v>45563</v>
      </c>
      <c r="S854" s="151"/>
      <c r="T854" s="151">
        <v>45563</v>
      </c>
      <c r="U854" s="151">
        <v>45603</v>
      </c>
      <c r="V854" s="151">
        <v>45604</v>
      </c>
      <c r="W854" s="2">
        <f>VLOOKUP(Table1[[#This Row],[Status]],Auxiliar!$B$16:$D$24,3,0)*Table1[[#This Row],[Estimação (horas)]]</f>
        <v>2.5000000000000001E-2</v>
      </c>
      <c r="X854" s="167" t="e">
        <f>+VLOOKUP(CONCATENATE(Table1[[#This Row],[Tabela]],Table1[[#This Row],[Campo]]),'2. Status Detalhe Campos FY24'!A:J,9,FALSE)</f>
        <v>#N/A</v>
      </c>
    </row>
    <row r="855" spans="2:24" ht="17.899999999999999" customHeight="1">
      <c r="B855" s="2" t="s">
        <v>26</v>
      </c>
      <c r="C855" s="2" t="s">
        <v>181</v>
      </c>
      <c r="D855" s="2" t="s">
        <v>1215</v>
      </c>
      <c r="E855" s="2" t="s">
        <v>38</v>
      </c>
      <c r="F855" s="2" t="s">
        <v>2103</v>
      </c>
      <c r="G855" s="2" t="s">
        <v>210</v>
      </c>
      <c r="H855" s="56" t="str">
        <f>Table1[[#This Row],[Tabela]]&amp;Table1[[#This Row],[Campo]]</f>
        <v>modesg_param_sfics_taxon_europeiazdeposit</v>
      </c>
      <c r="I855" s="2" t="s">
        <v>2328</v>
      </c>
      <c r="J855" s="54">
        <f>VLOOKUP(Table1[[#This Row],[Status]],Auxiliar!$B$16:$C$24,2,0)</f>
        <v>7</v>
      </c>
      <c r="K855" s="2" t="s">
        <v>1183</v>
      </c>
      <c r="L855" s="28" t="s">
        <v>1178</v>
      </c>
      <c r="M855" s="20" t="s">
        <v>1179</v>
      </c>
      <c r="N855" s="47">
        <v>45695</v>
      </c>
      <c r="O855" s="20">
        <f>INDEX(Auxiliar!$D$5:$F$13,MATCH(Table1[[#This Row],[Tipologia_Testes]],Auxiliar!$B$5:$B$13,0),MATCH(Table1[[#This Row],[Complexidade]],Auxiliar!$D$4:$F$4,0))</f>
        <v>0.5</v>
      </c>
      <c r="P855" s="2"/>
      <c r="Q855" s="2"/>
      <c r="R855" s="151">
        <v>45261</v>
      </c>
      <c r="S855" s="151"/>
      <c r="T855" s="151"/>
      <c r="U855" s="151">
        <v>45603</v>
      </c>
      <c r="V855" s="151"/>
      <c r="W855" s="2">
        <f>VLOOKUP(Table1[[#This Row],[Status]],Auxiliar!$B$16:$D$24,3,0)*Table1[[#This Row],[Estimação (horas)]]</f>
        <v>0.125</v>
      </c>
      <c r="X855" s="167">
        <f>+VLOOKUP(CONCATENATE(Table1[[#This Row],[Tabela]],Table1[[#This Row],[Campo]]),'2. Status Detalhe Campos FY24'!A:J,9,FALSE)</f>
        <v>0</v>
      </c>
    </row>
    <row r="856" spans="2:24" ht="17.899999999999999" customHeight="1">
      <c r="B856" s="2" t="s">
        <v>26</v>
      </c>
      <c r="C856" s="2" t="s">
        <v>181</v>
      </c>
      <c r="D856" s="2" t="s">
        <v>1215</v>
      </c>
      <c r="E856" s="2" t="s">
        <v>38</v>
      </c>
      <c r="F856" s="2" t="s">
        <v>2103</v>
      </c>
      <c r="G856" s="2" t="s">
        <v>2420</v>
      </c>
      <c r="H856" s="56" t="str">
        <f>Table1[[#This Row],[Tabela]]&amp;Table1[[#This Row],[Campo]]</f>
        <v>modesg_param_sfics_taxon_europeiacgarante_bem</v>
      </c>
      <c r="I856" s="2" t="s">
        <v>2328</v>
      </c>
      <c r="J856" s="42">
        <f>VLOOKUP(Table1[[#This Row],[Status]],Auxiliar!$B$16:$C$24,2,0)</f>
        <v>7</v>
      </c>
      <c r="K856" s="2" t="s">
        <v>1183</v>
      </c>
      <c r="L856" s="28" t="s">
        <v>1178</v>
      </c>
      <c r="M856" s="20" t="s">
        <v>1179</v>
      </c>
      <c r="N856" s="47">
        <v>45695</v>
      </c>
      <c r="O856" s="20">
        <f>INDEX(Auxiliar!$D$5:$F$13,MATCH(Table1[[#This Row],[Tipologia_Testes]],Auxiliar!$B$5:$B$13,0),MATCH(Table1[[#This Row],[Complexidade]],Auxiliar!$D$4:$F$4,0))</f>
        <v>0.5</v>
      </c>
      <c r="P856" s="2"/>
      <c r="Q856" s="2"/>
      <c r="R856" s="151">
        <v>45563</v>
      </c>
      <c r="S856" s="151"/>
      <c r="T856" s="151">
        <v>45563</v>
      </c>
      <c r="U856" s="151">
        <v>45603</v>
      </c>
      <c r="V856" s="151">
        <v>45604</v>
      </c>
      <c r="W856" s="2">
        <f>VLOOKUP(Table1[[#This Row],[Status]],Auxiliar!$B$16:$D$24,3,0)*Table1[[#This Row],[Estimação (horas)]]</f>
        <v>0.125</v>
      </c>
      <c r="X856" s="167">
        <f>+VLOOKUP(CONCATENATE(Table1[[#This Row],[Tabela]],Table1[[#This Row],[Campo]]),'2. Status Detalhe Campos FY24'!A:J,9,FALSE)</f>
        <v>0</v>
      </c>
    </row>
    <row r="857" spans="2:24" ht="17.899999999999999" customHeight="1">
      <c r="B857" s="2" t="s">
        <v>26</v>
      </c>
      <c r="C857" s="2" t="s">
        <v>181</v>
      </c>
      <c r="D857" s="2" t="s">
        <v>1215</v>
      </c>
      <c r="E857" s="2" t="s">
        <v>38</v>
      </c>
      <c r="F857" s="2" t="s">
        <v>2103</v>
      </c>
      <c r="G857" s="2" t="s">
        <v>210</v>
      </c>
      <c r="H857" s="56" t="str">
        <f>Table1[[#This Row],[Tabela]]&amp;Table1[[#This Row],[Campo]]</f>
        <v>modesg_param_sfics_taxon_europeiazdeposit</v>
      </c>
      <c r="I857" s="2" t="s">
        <v>2328</v>
      </c>
      <c r="J857" s="54">
        <f>VLOOKUP(Table1[[#This Row],[Status]],Auxiliar!$B$16:$C$24,2,0)</f>
        <v>7</v>
      </c>
      <c r="K857" s="2" t="s">
        <v>1175</v>
      </c>
      <c r="L857" s="28" t="s">
        <v>1178</v>
      </c>
      <c r="M857" s="20" t="s">
        <v>1179</v>
      </c>
      <c r="N857" s="47">
        <v>45695</v>
      </c>
      <c r="O857" s="20">
        <f>INDEX(Auxiliar!$D$5:$F$13,MATCH(Table1[[#This Row],[Tipologia_Testes]],Auxiliar!$B$5:$B$13,0),MATCH(Table1[[#This Row],[Complexidade]],Auxiliar!$D$4:$F$4,0))</f>
        <v>0.1</v>
      </c>
      <c r="P857" s="2"/>
      <c r="Q857" s="2"/>
      <c r="R857" s="151">
        <v>45563</v>
      </c>
      <c r="S857" s="151"/>
      <c r="T857" s="151">
        <v>45563</v>
      </c>
      <c r="U857" s="151">
        <v>45603</v>
      </c>
      <c r="V857" s="151">
        <v>45604</v>
      </c>
      <c r="W857" s="2">
        <f>VLOOKUP(Table1[[#This Row],[Status]],Auxiliar!$B$16:$D$24,3,0)*Table1[[#This Row],[Estimação (horas)]]</f>
        <v>2.5000000000000001E-2</v>
      </c>
      <c r="X857" s="167">
        <f>+VLOOKUP(CONCATENATE(Table1[[#This Row],[Tabela]],Table1[[#This Row],[Campo]]),'2. Status Detalhe Campos FY24'!A:J,9,FALSE)</f>
        <v>0</v>
      </c>
    </row>
    <row r="858" spans="2:24" ht="17.899999999999999" customHeight="1">
      <c r="B858" s="2" t="s">
        <v>26</v>
      </c>
      <c r="C858" s="2" t="s">
        <v>181</v>
      </c>
      <c r="D858" s="2" t="s">
        <v>1215</v>
      </c>
      <c r="E858" s="2" t="s">
        <v>38</v>
      </c>
      <c r="F858" s="2" t="s">
        <v>2103</v>
      </c>
      <c r="G858" s="2" t="s">
        <v>185</v>
      </c>
      <c r="H858" s="56" t="str">
        <f>Table1[[#This Row],[Tabela]]&amp;Table1[[#This Row],[Campo]]</f>
        <v>modesg_param_sfics_taxon_europeiackmetamis</v>
      </c>
      <c r="I858" s="2" t="s">
        <v>2328</v>
      </c>
      <c r="J858" s="54">
        <f>VLOOKUP(Table1[[#This Row],[Status]],Auxiliar!$B$16:$C$24,2,0)</f>
        <v>7</v>
      </c>
      <c r="K858" s="2" t="s">
        <v>1183</v>
      </c>
      <c r="L858" s="28" t="s">
        <v>1178</v>
      </c>
      <c r="M858" s="20" t="s">
        <v>1179</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7">
        <f>+VLOOKUP(CONCATENATE(Table1[[#This Row],[Tabela]],Table1[[#This Row],[Campo]]),'2. Status Detalhe Campos FY24'!A:J,9,FALSE)</f>
        <v>0</v>
      </c>
    </row>
    <row r="859" spans="2:24" ht="17.899999999999999" customHeight="1">
      <c r="B859" s="2" t="s">
        <v>26</v>
      </c>
      <c r="C859" s="2" t="s">
        <v>181</v>
      </c>
      <c r="D859" s="2" t="s">
        <v>1215</v>
      </c>
      <c r="E859" s="2" t="s">
        <v>38</v>
      </c>
      <c r="F859" s="2" t="s">
        <v>2103</v>
      </c>
      <c r="G859" s="2" t="s">
        <v>185</v>
      </c>
      <c r="H859" s="56" t="str">
        <f>Table1[[#This Row],[Tabela]]&amp;Table1[[#This Row],[Campo]]</f>
        <v>modesg_param_sfics_taxon_europeiackmetamis</v>
      </c>
      <c r="I859" s="2" t="s">
        <v>2328</v>
      </c>
      <c r="J859" s="54">
        <f>VLOOKUP(Table1[[#This Row],[Status]],Auxiliar!$B$16:$C$24,2,0)</f>
        <v>7</v>
      </c>
      <c r="K859" s="2" t="s">
        <v>1175</v>
      </c>
      <c r="L859" s="28"/>
      <c r="M859" s="20"/>
      <c r="N859" s="47">
        <v>45695</v>
      </c>
      <c r="O859" s="20" t="e">
        <f>INDEX(Auxiliar!$D$5:$F$11,MATCH(Table1[[#This Row],[Tipologia_Testes]],Auxiliar!$B$5:$B$11,0),MATCH(Table1[[#This Row],[Complexidade]],Auxiliar!$D$4:$F$4,0))</f>
        <v>#N/A</v>
      </c>
      <c r="P859" s="2"/>
      <c r="Q859" s="2"/>
      <c r="R859" s="151"/>
      <c r="S859" s="151"/>
      <c r="T859" s="151"/>
      <c r="U859" s="151"/>
      <c r="V859" s="151"/>
      <c r="W859" s="2" t="e">
        <f>VLOOKUP(Table1[[#This Row],[Status]],Auxiliar!$B$16:$D$24,3,0)*Table1[[#This Row],[Estimação (horas)]]</f>
        <v>#N/A</v>
      </c>
      <c r="X859" s="167">
        <f>+VLOOKUP(CONCATENATE(Table1[[#This Row],[Tabela]],Table1[[#This Row],[Campo]]),'2. Status Detalhe Campos FY24'!A:J,9,FALSE)</f>
        <v>0</v>
      </c>
    </row>
    <row r="860" spans="2:24" ht="17.899999999999999" customHeight="1">
      <c r="B860" s="2" t="s">
        <v>26</v>
      </c>
      <c r="C860" s="2" t="s">
        <v>181</v>
      </c>
      <c r="D860" s="2" t="s">
        <v>1215</v>
      </c>
      <c r="E860" s="2" t="s">
        <v>38</v>
      </c>
      <c r="F860" s="2" t="s">
        <v>2103</v>
      </c>
      <c r="G860" s="2" t="s">
        <v>186</v>
      </c>
      <c r="H860" s="56" t="str">
        <f>Table1[[#This Row],[Tabela]]&amp;Table1[[#This Row],[Campo]]</f>
        <v>modesg_param_sfics_taxon_europeiackprodmi</v>
      </c>
      <c r="I860" s="2" t="s">
        <v>2328</v>
      </c>
      <c r="J860" s="42">
        <f>VLOOKUP(Table1[[#This Row],[Status]],Auxiliar!$B$16:$C$24,2,0)</f>
        <v>7</v>
      </c>
      <c r="K860" s="2" t="s">
        <v>1183</v>
      </c>
      <c r="L860" s="28" t="s">
        <v>1178</v>
      </c>
      <c r="M860" s="20" t="s">
        <v>1179</v>
      </c>
      <c r="N860" s="47">
        <v>45695</v>
      </c>
      <c r="O860" s="20">
        <f>INDEX(Auxiliar!$D$5:$F$13,MATCH(Table1[[#This Row],[Tipologia_Testes]],Auxiliar!$B$5:$B$13,0),MATCH(Table1[[#This Row],[Complexidade]],Auxiliar!$D$4:$F$4,0))</f>
        <v>0.5</v>
      </c>
      <c r="P860" s="2"/>
      <c r="Q860" s="2"/>
      <c r="R860" s="151">
        <v>45561</v>
      </c>
      <c r="S860" s="151"/>
      <c r="T860" s="151">
        <v>45561</v>
      </c>
      <c r="U860" s="151">
        <v>45603</v>
      </c>
      <c r="V860" s="151">
        <v>45604</v>
      </c>
      <c r="W860" s="2">
        <f>VLOOKUP(Table1[[#This Row],[Status]],Auxiliar!$B$16:$D$24,3,0)*Table1[[#This Row],[Estimação (horas)]]</f>
        <v>0.125</v>
      </c>
      <c r="X860" s="167">
        <f>+VLOOKUP(CONCATENATE(Table1[[#This Row],[Tabela]],Table1[[#This Row],[Campo]]),'2. Status Detalhe Campos FY24'!A:J,9,FALSE)</f>
        <v>0</v>
      </c>
    </row>
    <row r="861" spans="2:24" ht="17.899999999999999" customHeight="1">
      <c r="B861" s="2" t="s">
        <v>26</v>
      </c>
      <c r="C861" s="2" t="s">
        <v>181</v>
      </c>
      <c r="D861" s="2" t="s">
        <v>1215</v>
      </c>
      <c r="E861" s="2" t="s">
        <v>38</v>
      </c>
      <c r="F861" s="2" t="s">
        <v>2103</v>
      </c>
      <c r="G861" s="2" t="s">
        <v>186</v>
      </c>
      <c r="H861" s="56" t="str">
        <f>Table1[[#This Row],[Tabela]]&amp;Table1[[#This Row],[Campo]]</f>
        <v>modesg_param_sfics_taxon_europeiackprodmi</v>
      </c>
      <c r="I861" s="2" t="s">
        <v>2328</v>
      </c>
      <c r="J861" s="54">
        <f>VLOOKUP(Table1[[#This Row],[Status]],Auxiliar!$B$16:$C$24,2,0)</f>
        <v>7</v>
      </c>
      <c r="K861" s="2" t="s">
        <v>1175</v>
      </c>
      <c r="L861" s="28"/>
      <c r="M861" s="20"/>
      <c r="N861" s="47">
        <v>45695</v>
      </c>
      <c r="O861" s="20" t="e">
        <f>INDEX(Auxiliar!$D$5:$F$11,MATCH(Table1[[#This Row],[Tipologia_Testes]],Auxiliar!$B$5:$B$11,0),MATCH(Table1[[#This Row],[Complexidade]],Auxiliar!$D$4:$F$4,0))</f>
        <v>#N/A</v>
      </c>
      <c r="P861" s="2"/>
      <c r="Q861" s="2"/>
      <c r="R861" s="151"/>
      <c r="S861" s="151"/>
      <c r="T861" s="151"/>
      <c r="U861" s="151"/>
      <c r="V861" s="151"/>
      <c r="W861" s="2" t="e">
        <f>VLOOKUP(Table1[[#This Row],[Status]],Auxiliar!$B$16:$D$24,3,0)*Table1[[#This Row],[Estimação (horas)]]</f>
        <v>#N/A</v>
      </c>
      <c r="X861" s="167">
        <f>+VLOOKUP(CONCATENATE(Table1[[#This Row],[Tabela]],Table1[[#This Row],[Campo]]),'2. Status Detalhe Campos FY24'!A:J,9,FALSE)</f>
        <v>0</v>
      </c>
    </row>
    <row r="862" spans="2:24" ht="17.899999999999999" customHeight="1">
      <c r="B862" s="2" t="s">
        <v>26</v>
      </c>
      <c r="C862" s="2" t="s">
        <v>181</v>
      </c>
      <c r="D862" s="2" t="s">
        <v>1215</v>
      </c>
      <c r="E862" s="2" t="s">
        <v>38</v>
      </c>
      <c r="F862" s="2" t="s">
        <v>2103</v>
      </c>
      <c r="G862" s="2" t="s">
        <v>187</v>
      </c>
      <c r="H862" s="56" t="str">
        <f>Table1[[#This Row],[Tabela]]&amp;Table1[[#This Row],[Campo]]</f>
        <v>modesg_param_sfics_taxon_europeiacmetanseg</v>
      </c>
      <c r="I862" s="2" t="s">
        <v>2328</v>
      </c>
      <c r="J862" s="54">
        <f>VLOOKUP(Table1[[#This Row],[Status]],Auxiliar!$B$16:$C$24,2,0)</f>
        <v>7</v>
      </c>
      <c r="K862" s="2" t="s">
        <v>1183</v>
      </c>
      <c r="L862" s="28" t="s">
        <v>1178</v>
      </c>
      <c r="M862" s="20" t="s">
        <v>1179</v>
      </c>
      <c r="N862" s="47">
        <v>45695</v>
      </c>
      <c r="O862" s="20">
        <f>INDEX(Auxiliar!$D$5:$F$13,MATCH(Table1[[#This Row],[Tipologia_Testes]],Auxiliar!$B$5:$B$13,0),MATCH(Table1[[#This Row],[Complexidade]],Auxiliar!$D$4:$F$4,0))</f>
        <v>0.5</v>
      </c>
      <c r="P862" s="2"/>
      <c r="Q862" s="2"/>
      <c r="R862" s="151">
        <v>45261</v>
      </c>
      <c r="S862" s="151"/>
      <c r="T862" s="151"/>
      <c r="U862" s="151">
        <v>45603</v>
      </c>
      <c r="V862" s="151"/>
      <c r="W862" s="2">
        <f>VLOOKUP(Table1[[#This Row],[Status]],Auxiliar!$B$16:$D$24,3,0)*Table1[[#This Row],[Estimação (horas)]]</f>
        <v>0.125</v>
      </c>
      <c r="X862" s="167">
        <f>+VLOOKUP(CONCATENATE(Table1[[#This Row],[Tabela]],Table1[[#This Row],[Campo]]),'2. Status Detalhe Campos FY24'!A:J,9,FALSE)</f>
        <v>0</v>
      </c>
    </row>
    <row r="863" spans="2:24" ht="17.899999999999999" customHeight="1">
      <c r="B863" s="2" t="s">
        <v>26</v>
      </c>
      <c r="C863" s="2" t="s">
        <v>181</v>
      </c>
      <c r="D863" s="2" t="s">
        <v>1215</v>
      </c>
      <c r="E863" s="2" t="s">
        <v>38</v>
      </c>
      <c r="F863" s="2" t="s">
        <v>2103</v>
      </c>
      <c r="G863" s="2" t="s">
        <v>187</v>
      </c>
      <c r="H863" s="56" t="str">
        <f>Table1[[#This Row],[Tabela]]&amp;Table1[[#This Row],[Campo]]</f>
        <v>modesg_param_sfics_taxon_europeiacmetanseg</v>
      </c>
      <c r="I863" s="2" t="s">
        <v>2328</v>
      </c>
      <c r="J863" s="54">
        <f>VLOOKUP(Table1[[#This Row],[Status]],Auxiliar!$B$16:$C$24,2,0)</f>
        <v>7</v>
      </c>
      <c r="K863" s="2" t="s">
        <v>1175</v>
      </c>
      <c r="L863" s="28"/>
      <c r="M863" s="20"/>
      <c r="N863" s="47">
        <v>45695</v>
      </c>
      <c r="O863" s="20" t="e">
        <f>INDEX(Auxiliar!$D$5:$F$11,MATCH(Table1[[#This Row],[Tipologia_Testes]],Auxiliar!$B$5:$B$11,0),MATCH(Table1[[#This Row],[Complexidade]],Auxiliar!$D$4:$F$4,0))</f>
        <v>#N/A</v>
      </c>
      <c r="P863" s="2"/>
      <c r="Q863" s="2"/>
      <c r="R863" s="151"/>
      <c r="S863" s="151"/>
      <c r="T863" s="151"/>
      <c r="U863" s="151"/>
      <c r="V863" s="151"/>
      <c r="W863" s="2" t="e">
        <f>VLOOKUP(Table1[[#This Row],[Status]],Auxiliar!$B$16:$D$24,3,0)*Table1[[#This Row],[Estimação (horas)]]</f>
        <v>#N/A</v>
      </c>
      <c r="X863" s="167">
        <f>+VLOOKUP(CONCATENATE(Table1[[#This Row],[Tabela]],Table1[[#This Row],[Campo]]),'2. Status Detalhe Campos FY24'!A:J,9,FALSE)</f>
        <v>0</v>
      </c>
    </row>
    <row r="864" spans="2:24" ht="17.899999999999999" customHeight="1">
      <c r="B864" s="2" t="s">
        <v>26</v>
      </c>
      <c r="C864" s="2" t="s">
        <v>181</v>
      </c>
      <c r="D864" s="2" t="s">
        <v>1215</v>
      </c>
      <c r="E864" s="2" t="s">
        <v>38</v>
      </c>
      <c r="F864" s="2" t="s">
        <v>2103</v>
      </c>
      <c r="G864" s="2" t="s">
        <v>198</v>
      </c>
      <c r="H864" s="56" t="str">
        <f>Table1[[#This Row],[Tabela]]&amp;Table1[[#This Row],[Campo]]</f>
        <v>modesg_param_sfics_taxon_europeiaepc</v>
      </c>
      <c r="I864" s="2" t="s">
        <v>2328</v>
      </c>
      <c r="J864" s="42">
        <f>VLOOKUP(Table1[[#This Row],[Status]],Auxiliar!$B$16:$C$24,2,0)</f>
        <v>7</v>
      </c>
      <c r="K864" s="2" t="s">
        <v>1183</v>
      </c>
      <c r="L864" s="28" t="s">
        <v>641</v>
      </c>
      <c r="M864" s="20" t="s">
        <v>1179</v>
      </c>
      <c r="N864" s="47">
        <v>45695</v>
      </c>
      <c r="O864" s="20">
        <f>INDEX(Auxiliar!$D$5:$F$13,MATCH(Table1[[#This Row],[Tipologia_Testes]],Auxiliar!$B$5:$B$13,0),MATCH(Table1[[#This Row],[Complexidade]],Auxiliar!$D$4:$F$4,0))</f>
        <v>0.5</v>
      </c>
      <c r="P864" s="2" t="s">
        <v>1219</v>
      </c>
      <c r="Q864" s="2"/>
      <c r="R864" s="151">
        <v>45563</v>
      </c>
      <c r="S864" s="151"/>
      <c r="T864" s="151">
        <v>45563</v>
      </c>
      <c r="U864" s="151">
        <v>45603</v>
      </c>
      <c r="V864" s="151">
        <v>45604</v>
      </c>
      <c r="W864" s="2">
        <f>VLOOKUP(Table1[[#This Row],[Status]],Auxiliar!$B$16:$D$24,3,0)*Table1[[#This Row],[Estimação (horas)]]</f>
        <v>0.125</v>
      </c>
      <c r="X864" s="167">
        <f>+VLOOKUP(CONCATENATE(Table1[[#This Row],[Tabela]],Table1[[#This Row],[Campo]]),'2. Status Detalhe Campos FY24'!A:J,9,FALSE)</f>
        <v>0</v>
      </c>
    </row>
    <row r="865" spans="2:24" ht="17.899999999999999" customHeight="1">
      <c r="B865" s="2" t="s">
        <v>26</v>
      </c>
      <c r="C865" s="2" t="s">
        <v>181</v>
      </c>
      <c r="D865" s="2" t="s">
        <v>1215</v>
      </c>
      <c r="E865" s="2" t="s">
        <v>38</v>
      </c>
      <c r="F865" s="2" t="s">
        <v>2103</v>
      </c>
      <c r="G865" s="2" t="s">
        <v>198</v>
      </c>
      <c r="H865" s="56" t="str">
        <f>Table1[[#This Row],[Tabela]]&amp;Table1[[#This Row],[Campo]]</f>
        <v>modesg_param_sfics_taxon_europeiaepc</v>
      </c>
      <c r="I865" s="2" t="s">
        <v>2328</v>
      </c>
      <c r="J865" s="54">
        <f>VLOOKUP(Table1[[#This Row],[Status]],Auxiliar!$B$16:$C$24,2,0)</f>
        <v>7</v>
      </c>
      <c r="K865" s="2" t="s">
        <v>1175</v>
      </c>
      <c r="L865" s="28" t="s">
        <v>1178</v>
      </c>
      <c r="M865" s="20" t="s">
        <v>1179</v>
      </c>
      <c r="N865" s="47">
        <v>45695</v>
      </c>
      <c r="O865" s="20">
        <f>INDEX(Auxiliar!$D$5:$F$13,MATCH(Table1[[#This Row],[Tipologia_Testes]],Auxiliar!$B$5:$B$13,0),MATCH(Table1[[#This Row],[Complexidade]],Auxiliar!$D$4:$F$4,0))</f>
        <v>0.1</v>
      </c>
      <c r="P865" s="2"/>
      <c r="Q865" s="2"/>
      <c r="R865" s="151">
        <v>45545</v>
      </c>
      <c r="S865" s="151"/>
      <c r="T865" s="151"/>
      <c r="U865" s="151">
        <v>45603</v>
      </c>
      <c r="V865" s="151"/>
      <c r="W865" s="2">
        <f>VLOOKUP(Table1[[#This Row],[Status]],Auxiliar!$B$16:$D$24,3,0)*Table1[[#This Row],[Estimação (horas)]]</f>
        <v>2.5000000000000001E-2</v>
      </c>
      <c r="X865" s="167">
        <f>+VLOOKUP(CONCATENATE(Table1[[#This Row],[Tabela]],Table1[[#This Row],[Campo]]),'2. Status Detalhe Campos FY24'!A:J,9,FALSE)</f>
        <v>0</v>
      </c>
    </row>
    <row r="866" spans="2:24" ht="17.899999999999999" customHeight="1">
      <c r="B866" s="2" t="s">
        <v>26</v>
      </c>
      <c r="C866" s="2" t="s">
        <v>181</v>
      </c>
      <c r="D866" s="2" t="s">
        <v>1215</v>
      </c>
      <c r="E866" s="2" t="s">
        <v>38</v>
      </c>
      <c r="F866" s="2" t="s">
        <v>2103</v>
      </c>
      <c r="G866" s="2" t="s">
        <v>390</v>
      </c>
      <c r="H866" s="56" t="str">
        <f>Table1[[#This Row],[Tabela]]&amp;Table1[[#This Row],[Campo]]</f>
        <v>modesg_param_sfics_taxon_europeiaambito</v>
      </c>
      <c r="I866" s="2" t="s">
        <v>2328</v>
      </c>
      <c r="J866" s="54">
        <f>VLOOKUP(Table1[[#This Row],[Status]],Auxiliar!$B$16:$C$24,2,0)</f>
        <v>7</v>
      </c>
      <c r="K866" s="2" t="s">
        <v>1183</v>
      </c>
      <c r="L866" s="28" t="s">
        <v>1178</v>
      </c>
      <c r="M866" s="20" t="s">
        <v>1179</v>
      </c>
      <c r="N866" s="47">
        <v>45695</v>
      </c>
      <c r="O866" s="20">
        <f>INDEX(Auxiliar!$D$5:$F$13,MATCH(Table1[[#This Row],[Tipologia_Testes]],Auxiliar!$B$5:$B$13,0),MATCH(Table1[[#This Row],[Complexidade]],Auxiliar!$D$4:$F$4,0))</f>
        <v>0.5</v>
      </c>
      <c r="P866" s="2"/>
      <c r="Q866" s="2"/>
      <c r="R866" s="151">
        <v>45261</v>
      </c>
      <c r="S866" s="151"/>
      <c r="T866" s="151"/>
      <c r="U866" s="151">
        <v>45603</v>
      </c>
      <c r="V866" s="151"/>
      <c r="W866" s="2">
        <f>VLOOKUP(Table1[[#This Row],[Status]],Auxiliar!$B$16:$D$24,3,0)*Table1[[#This Row],[Estimação (horas)]]</f>
        <v>0.125</v>
      </c>
      <c r="X866" s="167">
        <f>+VLOOKUP(CONCATENATE(Table1[[#This Row],[Tabela]],Table1[[#This Row],[Campo]]),'2. Status Detalhe Campos FY24'!A:J,9,FALSE)</f>
        <v>0</v>
      </c>
    </row>
    <row r="867" spans="2:24" ht="17.899999999999999" customHeight="1">
      <c r="B867" s="2" t="s">
        <v>26</v>
      </c>
      <c r="C867" s="2" t="s">
        <v>181</v>
      </c>
      <c r="D867" s="2" t="s">
        <v>1215</v>
      </c>
      <c r="E867" s="2" t="s">
        <v>38</v>
      </c>
      <c r="F867" s="2" t="s">
        <v>2103</v>
      </c>
      <c r="G867" s="2" t="s">
        <v>2054</v>
      </c>
      <c r="H867" s="56" t="str">
        <f>Table1[[#This Row],[Tabela]]&amp;Table1[[#This Row],[Campo]]</f>
        <v>modesg_param_sfics_taxon_europeianome_ctgr_sfics</v>
      </c>
      <c r="I867" s="2" t="s">
        <v>2328</v>
      </c>
      <c r="J867" s="54">
        <f>VLOOKUP(Table1[[#This Row],[Status]],Auxiliar!$B$16:$C$24,2,0)</f>
        <v>7</v>
      </c>
      <c r="K867" s="2" t="s">
        <v>1175</v>
      </c>
      <c r="L867" s="28"/>
      <c r="M867" s="20"/>
      <c r="N867" s="47">
        <v>45695</v>
      </c>
      <c r="O867" s="20" t="e">
        <f>INDEX(Auxiliar!$D$5:$F$11,MATCH(Table1[[#This Row],[Tipologia_Testes]],Auxiliar!$B$5:$B$11,0),MATCH(Table1[[#This Row],[Complexidade]],Auxiliar!$D$4:$F$4,0))</f>
        <v>#N/A</v>
      </c>
      <c r="P867" s="2"/>
      <c r="Q867" s="2"/>
      <c r="R867" s="151"/>
      <c r="S867" s="151"/>
      <c r="T867" s="151"/>
      <c r="U867" s="151"/>
      <c r="V867" s="151"/>
      <c r="W867" s="2" t="e">
        <f>VLOOKUP(Table1[[#This Row],[Status]],Auxiliar!$B$16:$D$24,3,0)*Table1[[#This Row],[Estimação (horas)]]</f>
        <v>#N/A</v>
      </c>
      <c r="X867" s="167">
        <f>+VLOOKUP(CONCATENATE(Table1[[#This Row],[Tabela]],Table1[[#This Row],[Campo]]),'2. Status Detalhe Campos FY24'!A:J,9,FALSE)</f>
        <v>0</v>
      </c>
    </row>
    <row r="868" spans="2:24" ht="17.899999999999999" customHeight="1">
      <c r="B868" s="2" t="s">
        <v>26</v>
      </c>
      <c r="C868" s="2" t="s">
        <v>181</v>
      </c>
      <c r="D868" s="2" t="s">
        <v>1215</v>
      </c>
      <c r="E868" s="2" t="s">
        <v>38</v>
      </c>
      <c r="F868" s="2" t="s">
        <v>2103</v>
      </c>
      <c r="G868" s="2" t="s">
        <v>2054</v>
      </c>
      <c r="H868" s="56" t="str">
        <f>Table1[[#This Row],[Tabela]]&amp;Table1[[#This Row],[Campo]]</f>
        <v>modesg_param_sfics_taxon_europeianome_ctgr_sfics</v>
      </c>
      <c r="I868" s="2" t="s">
        <v>2328</v>
      </c>
      <c r="J868" s="54">
        <f>VLOOKUP(Table1[[#This Row],[Status]],Auxiliar!$B$16:$C$24,2,0)</f>
        <v>7</v>
      </c>
      <c r="K868" s="2" t="s">
        <v>1183</v>
      </c>
      <c r="L868" s="28" t="s">
        <v>1178</v>
      </c>
      <c r="M868" s="20" t="s">
        <v>1179</v>
      </c>
      <c r="N868" s="47">
        <v>45695</v>
      </c>
      <c r="O868" s="20">
        <f>INDEX(Auxiliar!$D$5:$F$13,MATCH(Table1[[#This Row],[Tipologia_Testes]],Auxiliar!$B$5:$B$13,0),MATCH(Table1[[#This Row],[Complexidade]],Auxiliar!$D$4:$F$4,0))</f>
        <v>0.5</v>
      </c>
      <c r="P868" s="2"/>
      <c r="Q868" s="2"/>
      <c r="R868" s="151">
        <v>45261</v>
      </c>
      <c r="S868" s="151"/>
      <c r="T868" s="151"/>
      <c r="U868" s="151">
        <v>45603</v>
      </c>
      <c r="V868" s="151"/>
      <c r="W868" s="2">
        <f>VLOOKUP(Table1[[#This Row],[Status]],Auxiliar!$B$16:$D$24,3,0)*Table1[[#This Row],[Estimação (horas)]]</f>
        <v>0.125</v>
      </c>
      <c r="X868" s="167">
        <f>+VLOOKUP(CONCATENATE(Table1[[#This Row],[Tabela]],Table1[[#This Row],[Campo]]),'2. Status Detalhe Campos FY24'!A:J,9,FALSE)</f>
        <v>0</v>
      </c>
    </row>
    <row r="869" spans="2:24" ht="17.899999999999999" customHeight="1">
      <c r="B869" s="2" t="s">
        <v>26</v>
      </c>
      <c r="C869" s="2" t="s">
        <v>181</v>
      </c>
      <c r="D869" s="2" t="s">
        <v>1215</v>
      </c>
      <c r="E869" s="2" t="s">
        <v>38</v>
      </c>
      <c r="F869" s="2" t="s">
        <v>2103</v>
      </c>
      <c r="G869" s="2" t="s">
        <v>2431</v>
      </c>
      <c r="H869" s="56" t="str">
        <f>Table1[[#This Row],[Tabela]]&amp;Table1[[#This Row],[Campo]]</f>
        <v>modesg_param_sfics_taxon_europeiasst_indctr_aux</v>
      </c>
      <c r="I869" s="2" t="s">
        <v>2328</v>
      </c>
      <c r="J869" s="54">
        <f>VLOOKUP(Table1[[#This Row],[Status]],Auxiliar!$B$16:$C$24,2,0)</f>
        <v>7</v>
      </c>
      <c r="K869" s="2" t="s">
        <v>1183</v>
      </c>
      <c r="L869" s="28" t="s">
        <v>1178</v>
      </c>
      <c r="M869" s="20" t="s">
        <v>1179</v>
      </c>
      <c r="N869" s="47">
        <v>45695</v>
      </c>
      <c r="O869" s="20">
        <f>INDEX(Auxiliar!$D$5:$F$13,MATCH(Table1[[#This Row],[Tipologia_Testes]],Auxiliar!$B$5:$B$13,0),MATCH(Table1[[#This Row],[Complexidade]],Auxiliar!$D$4:$F$4,0))</f>
        <v>0.5</v>
      </c>
      <c r="P869" s="2"/>
      <c r="Q869" s="2"/>
      <c r="R869" s="151">
        <v>45261</v>
      </c>
      <c r="S869" s="151"/>
      <c r="T869" s="151"/>
      <c r="U869" s="151">
        <v>45603</v>
      </c>
      <c r="V869" s="151"/>
      <c r="W869" s="2">
        <f>VLOOKUP(Table1[[#This Row],[Status]],Auxiliar!$B$16:$D$24,3,0)*Table1[[#This Row],[Estimação (horas)]]</f>
        <v>0.125</v>
      </c>
      <c r="X869" s="167">
        <f>+VLOOKUP(CONCATENATE(Table1[[#This Row],[Tabela]],Table1[[#This Row],[Campo]]),'2. Status Detalhe Campos FY24'!A:J,9,FALSE)</f>
        <v>0</v>
      </c>
    </row>
    <row r="870" spans="2:24" ht="17.899999999999999" customHeight="1">
      <c r="B870" s="2" t="s">
        <v>26</v>
      </c>
      <c r="C870" s="2" t="s">
        <v>181</v>
      </c>
      <c r="D870" s="2" t="s">
        <v>1215</v>
      </c>
      <c r="E870" s="2" t="s">
        <v>38</v>
      </c>
      <c r="F870" s="2" t="s">
        <v>2103</v>
      </c>
      <c r="G870" s="2" t="s">
        <v>202</v>
      </c>
      <c r="H870" s="56" t="str">
        <f>Table1[[#This Row],[Tabela]]&amp;Table1[[#This Row],[Campo]]</f>
        <v>modesg_param_sfics_taxon_europeiamontante_pndrc</v>
      </c>
      <c r="I870" s="2" t="s">
        <v>2328</v>
      </c>
      <c r="J870" s="54">
        <f>VLOOKUP(Table1[[#This Row],[Status]],Auxiliar!$B$16:$C$24,2,0)</f>
        <v>7</v>
      </c>
      <c r="K870" s="2" t="s">
        <v>1175</v>
      </c>
      <c r="L870" s="28"/>
      <c r="M870" s="20"/>
      <c r="N870" s="47">
        <v>45695</v>
      </c>
      <c r="O870" s="20" t="e">
        <f>INDEX(Auxiliar!$D$5:$F$11,MATCH(Table1[[#This Row],[Tipologia_Testes]],Auxiliar!$B$5:$B$11,0),MATCH(Table1[[#This Row],[Complexidade]],Auxiliar!$D$4:$F$4,0))</f>
        <v>#N/A</v>
      </c>
      <c r="P870" s="2"/>
      <c r="Q870" s="2"/>
      <c r="R870" s="151"/>
      <c r="S870" s="151"/>
      <c r="T870" s="151"/>
      <c r="U870" s="151"/>
      <c r="V870" s="151"/>
      <c r="W870" s="2" t="e">
        <f>VLOOKUP(Table1[[#This Row],[Status]],Auxiliar!$B$16:$D$24,3,0)*Table1[[#This Row],[Estimação (horas)]]</f>
        <v>#N/A</v>
      </c>
      <c r="X870" s="167">
        <f>+VLOOKUP(CONCATENATE(Table1[[#This Row],[Tabela]],Table1[[#This Row],[Campo]]),'2. Status Detalhe Campos FY24'!A:J,9,FALSE)</f>
        <v>0</v>
      </c>
    </row>
    <row r="871" spans="2:24" ht="17.899999999999999" customHeight="1">
      <c r="B871" s="2" t="s">
        <v>26</v>
      </c>
      <c r="C871" s="2" t="s">
        <v>181</v>
      </c>
      <c r="D871" s="2" t="s">
        <v>1215</v>
      </c>
      <c r="E871" s="2" t="s">
        <v>38</v>
      </c>
      <c r="F871" s="2" t="s">
        <v>2103</v>
      </c>
      <c r="G871" s="2" t="s">
        <v>202</v>
      </c>
      <c r="H871" s="56" t="str">
        <f>Table1[[#This Row],[Tabela]]&amp;Table1[[#This Row],[Campo]]</f>
        <v>modesg_param_sfics_taxon_europeiamontante_pndrc</v>
      </c>
      <c r="I871" s="2" t="s">
        <v>2328</v>
      </c>
      <c r="J871" s="54">
        <f>VLOOKUP(Table1[[#This Row],[Status]],Auxiliar!$B$16:$C$24,2,0)</f>
        <v>7</v>
      </c>
      <c r="K871" s="2" t="s">
        <v>1183</v>
      </c>
      <c r="L871" s="28" t="s">
        <v>1178</v>
      </c>
      <c r="M871" s="20" t="s">
        <v>1179</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7">
        <f>+VLOOKUP(CONCATENATE(Table1[[#This Row],[Tabela]],Table1[[#This Row],[Campo]]),'2. Status Detalhe Campos FY24'!A:J,9,FALSE)</f>
        <v>0</v>
      </c>
    </row>
    <row r="872" spans="2:24" ht="17.899999999999999" customHeight="1">
      <c r="B872" s="2" t="s">
        <v>26</v>
      </c>
      <c r="C872" s="2" t="s">
        <v>181</v>
      </c>
      <c r="D872" s="2" t="s">
        <v>1215</v>
      </c>
      <c r="E872" s="2" t="s">
        <v>38</v>
      </c>
      <c r="F872" s="2" t="s">
        <v>2103</v>
      </c>
      <c r="G872" s="2" t="s">
        <v>394</v>
      </c>
      <c r="H872" s="56" t="str">
        <f>Table1[[#This Row],[Tabela]]&amp;Table1[[#This Row],[Campo]]</f>
        <v>modesg_param_sfics_taxon_europeiacontraparte</v>
      </c>
      <c r="I872" s="2" t="s">
        <v>2328</v>
      </c>
      <c r="J872" s="54">
        <f>VLOOKUP(Table1[[#This Row],[Status]],Auxiliar!$B$16:$C$24,2,0)</f>
        <v>7</v>
      </c>
      <c r="K872" s="2" t="s">
        <v>1175</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7">
        <f>+VLOOKUP(CONCATENATE(Table1[[#This Row],[Tabela]],Table1[[#This Row],[Campo]]),'2. Status Detalhe Campos FY24'!A:J,9,FALSE)</f>
        <v>0</v>
      </c>
    </row>
    <row r="873" spans="2:24" ht="17.899999999999999" customHeight="1">
      <c r="B873" s="2" t="s">
        <v>26</v>
      </c>
      <c r="C873" s="2" t="s">
        <v>181</v>
      </c>
      <c r="D873" s="2" t="s">
        <v>1215</v>
      </c>
      <c r="E873" s="2" t="s">
        <v>38</v>
      </c>
      <c r="F873" s="2" t="s">
        <v>2103</v>
      </c>
      <c r="G873" s="2" t="s">
        <v>394</v>
      </c>
      <c r="H873" s="56" t="str">
        <f>Table1[[#This Row],[Tabela]]&amp;Table1[[#This Row],[Campo]]</f>
        <v>modesg_param_sfics_taxon_europeiacontraparte</v>
      </c>
      <c r="I873" s="2" t="s">
        <v>2328</v>
      </c>
      <c r="J873" s="54">
        <f>VLOOKUP(Table1[[#This Row],[Status]],Auxiliar!$B$16:$C$24,2,0)</f>
        <v>7</v>
      </c>
      <c r="K873" s="2" t="s">
        <v>1183</v>
      </c>
      <c r="L873" s="28" t="s">
        <v>1178</v>
      </c>
      <c r="M873" s="20" t="s">
        <v>1179</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7">
        <f>+VLOOKUP(CONCATENATE(Table1[[#This Row],[Tabela]],Table1[[#This Row],[Campo]]),'2. Status Detalhe Campos FY24'!A:J,9,FALSE)</f>
        <v>0</v>
      </c>
    </row>
    <row r="874" spans="2:24" ht="17.899999999999999" customHeight="1">
      <c r="B874" s="2" t="s">
        <v>26</v>
      </c>
      <c r="C874" s="2" t="s">
        <v>181</v>
      </c>
      <c r="D874" s="2" t="s">
        <v>1215</v>
      </c>
      <c r="E874" s="2" t="s">
        <v>38</v>
      </c>
      <c r="F874" s="2" t="s">
        <v>2103</v>
      </c>
      <c r="G874" s="2" t="s">
        <v>199</v>
      </c>
      <c r="H874" s="56" t="str">
        <f>Table1[[#This Row],[Tabela]]&amp;Table1[[#This Row],[Campo]]</f>
        <v>modesg_param_sfics_taxon_europeiaflag_project_finance</v>
      </c>
      <c r="I874" s="2" t="s">
        <v>2328</v>
      </c>
      <c r="J874" s="54">
        <f>VLOOKUP(Table1[[#This Row],[Status]],Auxiliar!$B$16:$C$24,2,0)</f>
        <v>7</v>
      </c>
      <c r="K874" s="2" t="s">
        <v>1175</v>
      </c>
      <c r="L874" s="28"/>
      <c r="M874" s="20"/>
      <c r="N874" s="47">
        <v>45695</v>
      </c>
      <c r="O874" s="20" t="e">
        <f>INDEX(Auxiliar!$D$5:$F$11,MATCH(Table1[[#This Row],[Tipologia_Testes]],Auxiliar!$B$5:$B$11,0),MATCH(Table1[[#This Row],[Complexidade]],Auxiliar!$D$4:$F$4,0))</f>
        <v>#N/A</v>
      </c>
      <c r="P874" s="2"/>
      <c r="Q874" s="2"/>
      <c r="R874" s="151"/>
      <c r="S874" s="151"/>
      <c r="T874" s="151"/>
      <c r="U874" s="151"/>
      <c r="V874" s="151"/>
      <c r="W874" s="2" t="e">
        <f>VLOOKUP(Table1[[#This Row],[Status]],Auxiliar!$B$16:$D$24,3,0)*Table1[[#This Row],[Estimação (horas)]]</f>
        <v>#N/A</v>
      </c>
      <c r="X874" s="167">
        <f>+VLOOKUP(CONCATENATE(Table1[[#This Row],[Tabela]],Table1[[#This Row],[Campo]]),'2. Status Detalhe Campos FY24'!A:J,9,FALSE)</f>
        <v>0</v>
      </c>
    </row>
    <row r="875" spans="2:24" ht="69.650000000000006" customHeight="1">
      <c r="B875" s="2" t="s">
        <v>26</v>
      </c>
      <c r="C875" s="2" t="s">
        <v>181</v>
      </c>
      <c r="D875" s="2" t="s">
        <v>1215</v>
      </c>
      <c r="E875" s="2" t="s">
        <v>38</v>
      </c>
      <c r="F875" s="2" t="s">
        <v>2103</v>
      </c>
      <c r="G875" s="2" t="s">
        <v>199</v>
      </c>
      <c r="H875" s="56" t="str">
        <f>Table1[[#This Row],[Tabela]]&amp;Table1[[#This Row],[Campo]]</f>
        <v>modesg_param_sfics_taxon_europeiaflag_project_finance</v>
      </c>
      <c r="I875" s="2" t="s">
        <v>2328</v>
      </c>
      <c r="J875" s="42">
        <f>VLOOKUP(Table1[[#This Row],[Status]],Auxiliar!$B$16:$C$24,2,0)</f>
        <v>7</v>
      </c>
      <c r="K875" s="2" t="s">
        <v>1183</v>
      </c>
      <c r="L875" s="28" t="s">
        <v>1170</v>
      </c>
      <c r="M875" s="20" t="s">
        <v>1179</v>
      </c>
      <c r="N875" s="47">
        <v>45695</v>
      </c>
      <c r="O875" s="20">
        <f>INDEX(Auxiliar!$D$5:$F$13,MATCH(Table1[[#This Row],[Tipologia_Testes]],Auxiliar!$B$5:$B$13,0),MATCH(Table1[[#This Row],[Complexidade]],Auxiliar!$D$4:$F$4,0))</f>
        <v>0.5</v>
      </c>
      <c r="P875" s="2"/>
      <c r="Q875" s="2"/>
      <c r="R875" s="151">
        <v>45563</v>
      </c>
      <c r="S875" s="151"/>
      <c r="T875" s="151">
        <v>45563</v>
      </c>
      <c r="U875" s="151">
        <v>45603</v>
      </c>
      <c r="V875" s="151">
        <v>45604</v>
      </c>
      <c r="W875" s="2">
        <f>VLOOKUP(Table1[[#This Row],[Status]],Auxiliar!$B$16:$D$24,3,0)*Table1[[#This Row],[Estimação (horas)]]</f>
        <v>0.125</v>
      </c>
      <c r="X875" s="167">
        <f>+VLOOKUP(CONCATENATE(Table1[[#This Row],[Tabela]],Table1[[#This Row],[Campo]]),'2. Status Detalhe Campos FY24'!A:J,9,FALSE)</f>
        <v>0</v>
      </c>
    </row>
    <row r="876" spans="2:24" ht="69.650000000000006" customHeight="1">
      <c r="B876" s="2" t="s">
        <v>26</v>
      </c>
      <c r="C876" s="2" t="s">
        <v>181</v>
      </c>
      <c r="D876" s="2" t="s">
        <v>1215</v>
      </c>
      <c r="E876" s="2" t="s">
        <v>38</v>
      </c>
      <c r="F876" s="2" t="s">
        <v>2103</v>
      </c>
      <c r="G876" s="2" t="s">
        <v>2055</v>
      </c>
      <c r="H876" s="56" t="str">
        <f>Table1[[#This Row],[Tabela]]&amp;Table1[[#This Row],[Campo]]</f>
        <v>modesg_param_sfics_taxon_europeiaprdt_sprdt</v>
      </c>
      <c r="I876" s="2" t="s">
        <v>2328</v>
      </c>
      <c r="J876" s="54">
        <f>VLOOKUP(Table1[[#This Row],[Status]],Auxiliar!$B$16:$C$24,2,0)</f>
        <v>7</v>
      </c>
      <c r="K876" s="2" t="s">
        <v>1175</v>
      </c>
      <c r="L876" s="28"/>
      <c r="M876" s="20"/>
      <c r="N876" s="47">
        <v>45695</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167">
        <f>+VLOOKUP(CONCATENATE(Table1[[#This Row],[Tabela]],Table1[[#This Row],[Campo]]),'2. Status Detalhe Campos FY24'!A:J,9,FALSE)</f>
        <v>0</v>
      </c>
    </row>
    <row r="877" spans="2:24" ht="17.899999999999999" customHeight="1">
      <c r="B877" s="2" t="s">
        <v>26</v>
      </c>
      <c r="C877" s="2" t="s">
        <v>181</v>
      </c>
      <c r="D877" s="2" t="s">
        <v>1215</v>
      </c>
      <c r="E877" s="2" t="s">
        <v>38</v>
      </c>
      <c r="F877" s="2" t="s">
        <v>2103</v>
      </c>
      <c r="G877" s="2" t="s">
        <v>2055</v>
      </c>
      <c r="H877" s="56" t="str">
        <f>Table1[[#This Row],[Tabela]]&amp;Table1[[#This Row],[Campo]]</f>
        <v>modesg_param_sfics_taxon_europeiaprdt_sprdt</v>
      </c>
      <c r="I877" s="2" t="s">
        <v>2328</v>
      </c>
      <c r="J877" s="54">
        <f>VLOOKUP(Table1[[#This Row],[Status]],Auxiliar!$B$16:$C$24,2,0)</f>
        <v>7</v>
      </c>
      <c r="K877" s="2" t="s">
        <v>1183</v>
      </c>
      <c r="L877" s="28" t="s">
        <v>1178</v>
      </c>
      <c r="M877" s="20" t="s">
        <v>1179</v>
      </c>
      <c r="N877" s="47">
        <v>45695</v>
      </c>
      <c r="O877" s="20">
        <f>INDEX(Auxiliar!$D$5:$F$13,MATCH(Table1[[#This Row],[Tipologia_Testes]],Auxiliar!$B$5:$B$13,0),MATCH(Table1[[#This Row],[Complexidade]],Auxiliar!$D$4:$F$4,0))</f>
        <v>0.5</v>
      </c>
      <c r="P877" s="2"/>
      <c r="Q877" s="2"/>
      <c r="R877" s="151">
        <v>45261</v>
      </c>
      <c r="S877" s="151"/>
      <c r="T877" s="151"/>
      <c r="U877" s="151">
        <v>45603</v>
      </c>
      <c r="V877" s="151"/>
      <c r="W877" s="2">
        <f>VLOOKUP(Table1[[#This Row],[Status]],Auxiliar!$B$16:$D$24,3,0)*Table1[[#This Row],[Estimação (horas)]]</f>
        <v>0.125</v>
      </c>
      <c r="X877" s="167">
        <f>+VLOOKUP(CONCATENATE(Table1[[#This Row],[Tabela]],Table1[[#This Row],[Campo]]),'2. Status Detalhe Campos FY24'!A:J,9,FALSE)</f>
        <v>0</v>
      </c>
    </row>
    <row r="878" spans="2:24" ht="17.899999999999999" customHeight="1">
      <c r="B878" s="2" t="s">
        <v>26</v>
      </c>
      <c r="C878" s="2" t="s">
        <v>181</v>
      </c>
      <c r="D878" s="2" t="s">
        <v>1215</v>
      </c>
      <c r="E878" s="2" t="s">
        <v>38</v>
      </c>
      <c r="F878" s="2" t="s">
        <v>2103</v>
      </c>
      <c r="G878" s="2" t="s">
        <v>2056</v>
      </c>
      <c r="H878" s="56" t="str">
        <f>Table1[[#This Row],[Tabela]]&amp;Table1[[#This Row],[Campo]]</f>
        <v>modesg_param_sfics_taxon_europeiaflg_csrd</v>
      </c>
      <c r="I878" s="2" t="s">
        <v>2328</v>
      </c>
      <c r="J878" s="54">
        <f>VLOOKUP(Table1[[#This Row],[Status]],Auxiliar!$B$16:$C$24,2,0)</f>
        <v>7</v>
      </c>
      <c r="K878" s="2" t="s">
        <v>1175</v>
      </c>
      <c r="L878" s="28" t="s">
        <v>1178</v>
      </c>
      <c r="M878" s="20" t="s">
        <v>1179</v>
      </c>
      <c r="N878" s="47">
        <v>45695</v>
      </c>
      <c r="O878" s="20">
        <f>INDEX(Auxiliar!$D$5:$F$13,MATCH(Table1[[#This Row],[Tipologia_Testes]],Auxiliar!$B$5:$B$13,0),MATCH(Table1[[#This Row],[Complexidade]],Auxiliar!$D$4:$F$4,0))</f>
        <v>0.1</v>
      </c>
      <c r="P878" s="2"/>
      <c r="Q878" s="2"/>
      <c r="R878" s="151">
        <v>45563</v>
      </c>
      <c r="S878" s="151"/>
      <c r="T878" s="151">
        <v>45563</v>
      </c>
      <c r="U878" s="151">
        <v>45603</v>
      </c>
      <c r="V878" s="151">
        <v>45604</v>
      </c>
      <c r="W878" s="2">
        <f>VLOOKUP(Table1[[#This Row],[Status]],Auxiliar!$B$16:$D$24,3,0)*Table1[[#This Row],[Estimação (horas)]]</f>
        <v>2.5000000000000001E-2</v>
      </c>
      <c r="X878" s="167">
        <f>+VLOOKUP(CONCATENATE(Table1[[#This Row],[Tabela]],Table1[[#This Row],[Campo]]),'2. Status Detalhe Campos FY24'!A:J,9,FALSE)</f>
        <v>0</v>
      </c>
    </row>
    <row r="879" spans="2:24" ht="17.899999999999999" customHeight="1">
      <c r="B879" s="2" t="s">
        <v>26</v>
      </c>
      <c r="C879" s="2" t="s">
        <v>181</v>
      </c>
      <c r="D879" s="2" t="s">
        <v>1215</v>
      </c>
      <c r="E879" s="2" t="s">
        <v>38</v>
      </c>
      <c r="F879" s="2" t="s">
        <v>2103</v>
      </c>
      <c r="G879" s="2" t="s">
        <v>2056</v>
      </c>
      <c r="H879" s="56" t="str">
        <f>Table1[[#This Row],[Tabela]]&amp;Table1[[#This Row],[Campo]]</f>
        <v>modesg_param_sfics_taxon_europeiaflg_csrd</v>
      </c>
      <c r="I879" s="2" t="s">
        <v>2328</v>
      </c>
      <c r="J879" s="42">
        <f>VLOOKUP(Table1[[#This Row],[Status]],Auxiliar!$B$16:$C$24,2,0)</f>
        <v>7</v>
      </c>
      <c r="K879" s="2" t="s">
        <v>1183</v>
      </c>
      <c r="L879" s="28" t="s">
        <v>641</v>
      </c>
      <c r="M879" s="20" t="s">
        <v>1180</v>
      </c>
      <c r="N879" s="47">
        <v>45695</v>
      </c>
      <c r="O879" s="20">
        <f>INDEX(Auxiliar!$D$5:$F$13,MATCH(Table1[[#This Row],[Tipologia_Testes]],Auxiliar!$B$5:$B$13,0),MATCH(Table1[[#This Row],[Complexidade]],Auxiliar!$D$4:$F$4,0))</f>
        <v>0.5</v>
      </c>
      <c r="P879" s="2" t="s">
        <v>1220</v>
      </c>
      <c r="Q879" s="2"/>
      <c r="R879" s="151">
        <v>45563</v>
      </c>
      <c r="S879" s="151"/>
      <c r="T879" s="151">
        <v>45563</v>
      </c>
      <c r="U879" s="151">
        <v>45603</v>
      </c>
      <c r="V879" s="151">
        <v>45604</v>
      </c>
      <c r="W879" s="2">
        <f>VLOOKUP(Table1[[#This Row],[Status]],Auxiliar!$B$16:$D$24,3,0)*Table1[[#This Row],[Estimação (horas)]]</f>
        <v>0.125</v>
      </c>
      <c r="X879" s="167">
        <f>+VLOOKUP(CONCATENATE(Table1[[#This Row],[Tabela]],Table1[[#This Row],[Campo]]),'2. Status Detalhe Campos FY24'!A:J,9,FALSE)</f>
        <v>0</v>
      </c>
    </row>
    <row r="880" spans="2:24" ht="17.899999999999999" customHeight="1">
      <c r="B880" s="2" t="s">
        <v>26</v>
      </c>
      <c r="C880" s="2" t="s">
        <v>181</v>
      </c>
      <c r="D880" s="2" t="s">
        <v>1215</v>
      </c>
      <c r="E880" s="2" t="s">
        <v>38</v>
      </c>
      <c r="F880" s="2" t="s">
        <v>2103</v>
      </c>
      <c r="G880" s="2" t="s">
        <v>2057</v>
      </c>
      <c r="H880" s="56" t="str">
        <f>Table1[[#This Row],[Tabela]]&amp;Table1[[#This Row],[Campo]]</f>
        <v>modesg_param_sfics_taxon_europeiacombustivel</v>
      </c>
      <c r="I880" s="2" t="s">
        <v>2328</v>
      </c>
      <c r="J880" s="54">
        <f>VLOOKUP(Table1[[#This Row],[Status]],Auxiliar!$B$16:$C$24,2,0)</f>
        <v>7</v>
      </c>
      <c r="K880" s="2" t="s">
        <v>1175</v>
      </c>
      <c r="L880" s="28" t="s">
        <v>1178</v>
      </c>
      <c r="M880" s="20" t="s">
        <v>1179</v>
      </c>
      <c r="N880" s="47">
        <v>45695</v>
      </c>
      <c r="O880" s="20">
        <f>INDEX(Auxiliar!$D$5:$F$13,MATCH(Table1[[#This Row],[Tipologia_Testes]],Auxiliar!$B$5:$B$13,0),MATCH(Table1[[#This Row],[Complexidade]],Auxiliar!$D$4:$F$4,0))</f>
        <v>0.1</v>
      </c>
      <c r="P880" s="2"/>
      <c r="Q880" s="2"/>
      <c r="R880" s="151">
        <v>45563</v>
      </c>
      <c r="S880" s="151"/>
      <c r="T880" s="151">
        <v>45563</v>
      </c>
      <c r="U880" s="151">
        <v>45603</v>
      </c>
      <c r="V880" s="151">
        <v>45604</v>
      </c>
      <c r="W880" s="2">
        <f>VLOOKUP(Table1[[#This Row],[Status]],Auxiliar!$B$16:$D$24,3,0)*Table1[[#This Row],[Estimação (horas)]]</f>
        <v>2.5000000000000001E-2</v>
      </c>
      <c r="X880" s="167">
        <f>+VLOOKUP(CONCATENATE(Table1[[#This Row],[Tabela]],Table1[[#This Row],[Campo]]),'2. Status Detalhe Campos FY24'!A:J,9,FALSE)</f>
        <v>0</v>
      </c>
    </row>
    <row r="881" spans="2:24" ht="17.899999999999999" customHeight="1">
      <c r="B881" s="2" t="s">
        <v>26</v>
      </c>
      <c r="C881" s="2" t="s">
        <v>181</v>
      </c>
      <c r="D881" s="2" t="s">
        <v>1215</v>
      </c>
      <c r="E881" s="2" t="s">
        <v>38</v>
      </c>
      <c r="F881" s="2" t="s">
        <v>2103</v>
      </c>
      <c r="G881" s="2" t="s">
        <v>2057</v>
      </c>
      <c r="H881" s="56" t="str">
        <f>Table1[[#This Row],[Tabela]]&amp;Table1[[#This Row],[Campo]]</f>
        <v>modesg_param_sfics_taxon_europeiacombustivel</v>
      </c>
      <c r="I881" s="2" t="s">
        <v>2328</v>
      </c>
      <c r="J881" s="42">
        <f>VLOOKUP(Table1[[#This Row],[Status]],Auxiliar!$B$16:$C$24,2,0)</f>
        <v>7</v>
      </c>
      <c r="K881" s="2" t="s">
        <v>1183</v>
      </c>
      <c r="L881" s="28" t="s">
        <v>1178</v>
      </c>
      <c r="M881" s="20" t="s">
        <v>1179</v>
      </c>
      <c r="N881" s="47">
        <v>45695</v>
      </c>
      <c r="O881" s="20">
        <f>INDEX(Auxiliar!$D$5:$F$13,MATCH(Table1[[#This Row],[Tipologia_Testes]],Auxiliar!$B$5:$B$13,0),MATCH(Table1[[#This Row],[Complexidade]],Auxiliar!$D$4:$F$4,0))</f>
        <v>0.5</v>
      </c>
      <c r="P881" s="2"/>
      <c r="Q881" s="2"/>
      <c r="R881" s="151">
        <v>45561</v>
      </c>
      <c r="S881" s="151"/>
      <c r="T881" s="151">
        <v>45561</v>
      </c>
      <c r="U881" s="151">
        <v>45603</v>
      </c>
      <c r="V881" s="151">
        <v>45604</v>
      </c>
      <c r="W881" s="2">
        <f>VLOOKUP(Table1[[#This Row],[Status]],Auxiliar!$B$16:$D$24,3,0)*Table1[[#This Row],[Estimação (horas)]]</f>
        <v>0.125</v>
      </c>
      <c r="X881" s="167">
        <f>+VLOOKUP(CONCATENATE(Table1[[#This Row],[Tabela]],Table1[[#This Row],[Campo]]),'2. Status Detalhe Campos FY24'!A:J,9,FALSE)</f>
        <v>0</v>
      </c>
    </row>
    <row r="882" spans="2:24" ht="17.899999999999999" customHeight="1">
      <c r="B882" s="2" t="s">
        <v>26</v>
      </c>
      <c r="C882" s="2" t="s">
        <v>181</v>
      </c>
      <c r="D882" s="2" t="s">
        <v>1215</v>
      </c>
      <c r="E882" s="2" t="s">
        <v>38</v>
      </c>
      <c r="F882" s="2" t="s">
        <v>2103</v>
      </c>
      <c r="G882" s="2" t="s">
        <v>390</v>
      </c>
      <c r="H882" s="56" t="str">
        <f>Table1[[#This Row],[Tabela]]&amp;Table1[[#This Row],[Campo]]</f>
        <v>modesg_param_sfics_taxon_europeiaambito</v>
      </c>
      <c r="I882" s="2" t="s">
        <v>2328</v>
      </c>
      <c r="J882" s="54">
        <f>VLOOKUP(Table1[[#This Row],[Status]],Auxiliar!$B$16:$C$24,2,0)</f>
        <v>7</v>
      </c>
      <c r="K882" s="2" t="s">
        <v>1175</v>
      </c>
      <c r="L882" s="28"/>
      <c r="M882" s="20"/>
      <c r="N882" s="47">
        <v>45695</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167">
        <f>+VLOOKUP(CONCATENATE(Table1[[#This Row],[Tabela]],Table1[[#This Row],[Campo]]),'2. Status Detalhe Campos FY24'!A:J,9,FALSE)</f>
        <v>0</v>
      </c>
    </row>
    <row r="883" spans="2:24" ht="17.899999999999999" customHeight="1">
      <c r="B883" s="2" t="s">
        <v>26</v>
      </c>
      <c r="C883" s="2" t="s">
        <v>181</v>
      </c>
      <c r="D883" s="2" t="s">
        <v>1215</v>
      </c>
      <c r="E883" s="2" t="s">
        <v>38</v>
      </c>
      <c r="F883" s="2" t="s">
        <v>2103</v>
      </c>
      <c r="G883" s="2" t="s">
        <v>2058</v>
      </c>
      <c r="H883" s="56" t="str">
        <f>Table1[[#This Row],[Tabela]]&amp;Table1[[#This Row],[Campo]]</f>
        <v>modesg_param_sfics_taxon_europeiaco2</v>
      </c>
      <c r="I883" s="2" t="s">
        <v>2328</v>
      </c>
      <c r="J883" s="42">
        <f>VLOOKUP(Table1[[#This Row],[Status]],Auxiliar!$B$16:$C$24,2,0)</f>
        <v>7</v>
      </c>
      <c r="K883" s="2" t="s">
        <v>1183</v>
      </c>
      <c r="L883" s="28" t="s">
        <v>1178</v>
      </c>
      <c r="M883" s="20" t="s">
        <v>1179</v>
      </c>
      <c r="N883" s="47">
        <v>45695</v>
      </c>
      <c r="O883" s="20">
        <f>INDEX(Auxiliar!$D$5:$F$13,MATCH(Table1[[#This Row],[Tipologia_Testes]],Auxiliar!$B$5:$B$13,0),MATCH(Table1[[#This Row],[Complexidade]],Auxiliar!$D$4:$F$4,0))</f>
        <v>0.5</v>
      </c>
      <c r="P883" s="2"/>
      <c r="Q883" s="2"/>
      <c r="R883" s="151">
        <v>45561</v>
      </c>
      <c r="S883" s="151"/>
      <c r="T883" s="151">
        <v>45561</v>
      </c>
      <c r="U883" s="151">
        <v>45603</v>
      </c>
      <c r="V883" s="151">
        <v>45604</v>
      </c>
      <c r="W883" s="2">
        <f>VLOOKUP(Table1[[#This Row],[Status]],Auxiliar!$B$16:$D$24,3,0)*Table1[[#This Row],[Estimação (horas)]]</f>
        <v>0.125</v>
      </c>
      <c r="X883" s="167">
        <f>+VLOOKUP(CONCATENATE(Table1[[#This Row],[Tabela]],Table1[[#This Row],[Campo]]),'2. Status Detalhe Campos FY24'!A:J,9,FALSE)</f>
        <v>0</v>
      </c>
    </row>
    <row r="884" spans="2:24" ht="17.899999999999999" customHeight="1">
      <c r="B884" s="2" t="s">
        <v>26</v>
      </c>
      <c r="C884" s="2" t="s">
        <v>181</v>
      </c>
      <c r="D884" s="2" t="s">
        <v>1215</v>
      </c>
      <c r="E884" s="2" t="s">
        <v>38</v>
      </c>
      <c r="F884" s="2" t="s">
        <v>2103</v>
      </c>
      <c r="G884" s="2" t="s">
        <v>2058</v>
      </c>
      <c r="H884" s="56" t="str">
        <f>Table1[[#This Row],[Tabela]]&amp;Table1[[#This Row],[Campo]]</f>
        <v>modesg_param_sfics_taxon_europeiaco2</v>
      </c>
      <c r="I884" s="2" t="s">
        <v>2328</v>
      </c>
      <c r="J884" s="54">
        <f>VLOOKUP(Table1[[#This Row],[Status]],Auxiliar!$B$16:$C$24,2,0)</f>
        <v>7</v>
      </c>
      <c r="K884" s="2" t="s">
        <v>1175</v>
      </c>
      <c r="L884" s="28"/>
      <c r="M884" s="20"/>
      <c r="N884" s="47">
        <v>45695</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167">
        <f>+VLOOKUP(CONCATENATE(Table1[[#This Row],[Tabela]],Table1[[#This Row],[Campo]]),'2. Status Detalhe Campos FY24'!A:J,9,FALSE)</f>
        <v>0</v>
      </c>
    </row>
    <row r="885" spans="2:24" ht="17.899999999999999" customHeight="1">
      <c r="B885" s="2" t="s">
        <v>26</v>
      </c>
      <c r="C885" s="2" t="s">
        <v>181</v>
      </c>
      <c r="D885" s="2" t="s">
        <v>1215</v>
      </c>
      <c r="E885" s="2" t="s">
        <v>38</v>
      </c>
      <c r="F885" s="2" t="s">
        <v>2103</v>
      </c>
      <c r="G885" s="2" t="s">
        <v>2059</v>
      </c>
      <c r="H885" s="56" t="str">
        <f>Table1[[#This Row],[Tabela]]&amp;Table1[[#This Row],[Campo]]</f>
        <v>modesg_param_sfics_taxon_europeiacfamilia</v>
      </c>
      <c r="I885" s="2" t="s">
        <v>2328</v>
      </c>
      <c r="J885" s="42">
        <f>VLOOKUP(Table1[[#This Row],[Status]],Auxiliar!$B$16:$C$24,2,0)</f>
        <v>7</v>
      </c>
      <c r="K885" s="2" t="s">
        <v>1183</v>
      </c>
      <c r="L885" s="28" t="s">
        <v>641</v>
      </c>
      <c r="M885" s="20" t="s">
        <v>1179</v>
      </c>
      <c r="N885" s="47">
        <v>45695</v>
      </c>
      <c r="O885" s="20">
        <f>INDEX(Auxiliar!$D$5:$F$13,MATCH(Table1[[#This Row],[Tipologia_Testes]],Auxiliar!$B$5:$B$13,0),MATCH(Table1[[#This Row],[Complexidade]],Auxiliar!$D$4:$F$4,0))</f>
        <v>0.5</v>
      </c>
      <c r="P885" s="2"/>
      <c r="Q885" s="2"/>
      <c r="R885" s="151">
        <v>45563</v>
      </c>
      <c r="S885" s="151"/>
      <c r="T885" s="151">
        <v>45563</v>
      </c>
      <c r="U885" s="151">
        <v>45603</v>
      </c>
      <c r="V885" s="151">
        <v>45604</v>
      </c>
      <c r="W885" s="2">
        <f>VLOOKUP(Table1[[#This Row],[Status]],Auxiliar!$B$16:$D$24,3,0)*Table1[[#This Row],[Estimação (horas)]]</f>
        <v>0.125</v>
      </c>
      <c r="X885" s="167">
        <f>+VLOOKUP(CONCATENATE(Table1[[#This Row],[Tabela]],Table1[[#This Row],[Campo]]),'2. Status Detalhe Campos FY24'!A:J,9,FALSE)</f>
        <v>0</v>
      </c>
    </row>
    <row r="886" spans="2:24" ht="17.899999999999999" customHeight="1">
      <c r="B886" s="2" t="s">
        <v>26</v>
      </c>
      <c r="C886" s="2" t="s">
        <v>181</v>
      </c>
      <c r="D886" s="2" t="s">
        <v>1215</v>
      </c>
      <c r="E886" s="2" t="s">
        <v>38</v>
      </c>
      <c r="F886" s="2" t="s">
        <v>2103</v>
      </c>
      <c r="G886" s="2" t="s">
        <v>2059</v>
      </c>
      <c r="H886" s="56" t="str">
        <f>Table1[[#This Row],[Tabela]]&amp;Table1[[#This Row],[Campo]]</f>
        <v>modesg_param_sfics_taxon_europeiacfamilia</v>
      </c>
      <c r="I886" s="2" t="s">
        <v>2328</v>
      </c>
      <c r="J886" s="54">
        <f>VLOOKUP(Table1[[#This Row],[Status]],Auxiliar!$B$16:$C$24,2,0)</f>
        <v>7</v>
      </c>
      <c r="K886" s="2" t="s">
        <v>1175</v>
      </c>
      <c r="L886" s="28" t="s">
        <v>1178</v>
      </c>
      <c r="M886" s="20" t="s">
        <v>1179</v>
      </c>
      <c r="N886" s="47">
        <v>45695</v>
      </c>
      <c r="O886" s="20">
        <f>INDEX(Auxiliar!$D$5:$F$13,MATCH(Table1[[#This Row],[Tipologia_Testes]],Auxiliar!$B$5:$B$13,0),MATCH(Table1[[#This Row],[Complexidade]],Auxiliar!$D$4:$F$4,0))</f>
        <v>0.1</v>
      </c>
      <c r="P886" s="2"/>
      <c r="Q886" s="2"/>
      <c r="R886" s="151">
        <v>45563</v>
      </c>
      <c r="S886" s="151"/>
      <c r="T886" s="151">
        <v>45563</v>
      </c>
      <c r="U886" s="151">
        <v>45603</v>
      </c>
      <c r="V886" s="151">
        <v>45604</v>
      </c>
      <c r="W886" s="2">
        <f>VLOOKUP(Table1[[#This Row],[Status]],Auxiliar!$B$16:$D$24,3,0)*Table1[[#This Row],[Estimação (horas)]]</f>
        <v>2.5000000000000001E-2</v>
      </c>
      <c r="X886" s="167">
        <f>+VLOOKUP(CONCATENATE(Table1[[#This Row],[Tabela]],Table1[[#This Row],[Campo]]),'2. Status Detalhe Campos FY24'!A:J,9,FALSE)</f>
        <v>0</v>
      </c>
    </row>
    <row r="887" spans="2:24" ht="17.899999999999999" customHeight="1">
      <c r="B887" s="2" t="s">
        <v>26</v>
      </c>
      <c r="C887" s="2" t="s">
        <v>181</v>
      </c>
      <c r="D887" s="2" t="s">
        <v>1215</v>
      </c>
      <c r="E887" s="2" t="s">
        <v>38</v>
      </c>
      <c r="F887" s="2" t="s">
        <v>2103</v>
      </c>
      <c r="G887" s="2" t="s">
        <v>38</v>
      </c>
      <c r="H887" s="56" t="str">
        <f>Table1[[#This Row],[Tabela]]&amp;Table1[[#This Row],[Campo]]</f>
        <v>modesg_param_sfics_taxon_europeian.a.</v>
      </c>
      <c r="I887" s="2" t="s">
        <v>2328</v>
      </c>
      <c r="J887" s="42">
        <f>VLOOKUP(Table1[[#This Row],[Status]],Auxiliar!$B$16:$C$24,2,0)</f>
        <v>7</v>
      </c>
      <c r="K887" s="2" t="s">
        <v>1169</v>
      </c>
      <c r="L887" s="28" t="s">
        <v>1178</v>
      </c>
      <c r="M887" s="20" t="s">
        <v>1171</v>
      </c>
      <c r="N887" s="47">
        <v>45695</v>
      </c>
      <c r="O887" s="20">
        <f>INDEX(Auxiliar!$D$5:$F$13,MATCH(Table1[[#This Row],[Tipologia_Testes]],Auxiliar!$B$5:$B$13,0),MATCH(Table1[[#This Row],[Complexidade]],Auxiliar!$D$4:$F$4,0))</f>
        <v>8</v>
      </c>
      <c r="P887" s="22"/>
      <c r="Q887" s="2"/>
      <c r="R887" s="151">
        <v>45563</v>
      </c>
      <c r="S887" s="151"/>
      <c r="T887" s="151">
        <v>45563</v>
      </c>
      <c r="U887" s="151">
        <v>45603</v>
      </c>
      <c r="V887" s="151">
        <v>45604</v>
      </c>
      <c r="W887" s="2">
        <f>VLOOKUP(Table1[[#This Row],[Status]],Auxiliar!$B$16:$D$24,3,0)*Table1[[#This Row],[Estimação (horas)]]</f>
        <v>2</v>
      </c>
      <c r="X887" s="167">
        <f>+VLOOKUP(CONCATENATE(Table1[[#This Row],[Tabela]],Table1[[#This Row],[Campo]]),'2. Status Detalhe Campos FY24'!A:J,9,FALSE)</f>
        <v>0</v>
      </c>
    </row>
    <row r="888" spans="2:24" ht="17.899999999999999" customHeight="1">
      <c r="B888" s="2" t="s">
        <v>26</v>
      </c>
      <c r="C888" s="2" t="s">
        <v>181</v>
      </c>
      <c r="D888" s="2" t="s">
        <v>1215</v>
      </c>
      <c r="E888" s="2" t="s">
        <v>38</v>
      </c>
      <c r="F888" s="2" t="s">
        <v>2103</v>
      </c>
      <c r="G888" s="2" t="s">
        <v>38</v>
      </c>
      <c r="H888" s="56" t="str">
        <f>Table1[[#This Row],[Tabela]]&amp;Table1[[#This Row],[Campo]]</f>
        <v>modesg_param_sfics_taxon_europeian.a.</v>
      </c>
      <c r="I888" s="2" t="s">
        <v>2328</v>
      </c>
      <c r="J888" s="42">
        <f>VLOOKUP(Table1[[#This Row],[Status]],Auxiliar!$B$16:$C$24,2,0)</f>
        <v>7</v>
      </c>
      <c r="K888" s="2" t="s">
        <v>1216</v>
      </c>
      <c r="L888" s="28" t="s">
        <v>1178</v>
      </c>
      <c r="M888" s="20" t="s">
        <v>1179</v>
      </c>
      <c r="N888" s="47">
        <v>45695</v>
      </c>
      <c r="O888" s="20">
        <f>INDEX(Auxiliar!$D$5:$F$13,MATCH(Table1[[#This Row],[Tipologia_Testes]],Auxiliar!$B$5:$B$13,0),MATCH(Table1[[#This Row],[Complexidade]],Auxiliar!$D$4:$F$4,0))</f>
        <v>0.5</v>
      </c>
      <c r="P888" s="22" t="s">
        <v>1217</v>
      </c>
      <c r="Q888" s="2"/>
      <c r="R888" s="151">
        <v>45563</v>
      </c>
      <c r="S888" s="151"/>
      <c r="T888" s="151">
        <v>45563</v>
      </c>
      <c r="U888" s="151">
        <v>45603</v>
      </c>
      <c r="V888" s="151">
        <v>45604</v>
      </c>
      <c r="W888" s="2">
        <f>VLOOKUP(Table1[[#This Row],[Status]],Auxiliar!$B$16:$D$24,3,0)*Table1[[#This Row],[Estimação (horas)]]</f>
        <v>0.125</v>
      </c>
      <c r="X888" s="167">
        <f>+VLOOKUP(CONCATENATE(Table1[[#This Row],[Tabela]],Table1[[#This Row],[Campo]]),'2. Status Detalhe Campos FY24'!A:J,9,FALSE)</f>
        <v>0</v>
      </c>
    </row>
    <row r="889" spans="2:24" ht="17.899999999999999" customHeight="1">
      <c r="B889" s="2" t="s">
        <v>26</v>
      </c>
      <c r="C889" s="2" t="s">
        <v>181</v>
      </c>
      <c r="D889" s="2" t="s">
        <v>1215</v>
      </c>
      <c r="E889" s="2" t="s">
        <v>38</v>
      </c>
      <c r="F889" s="2" t="s">
        <v>2103</v>
      </c>
      <c r="G889" s="2" t="s">
        <v>283</v>
      </c>
      <c r="H889" s="56" t="str">
        <f>Table1[[#This Row],[Tabela]]&amp;Table1[[#This Row],[Campo]]</f>
        <v>modesg_param_sfics_taxon_europeiaflg_rsc_fsc_crnc</v>
      </c>
      <c r="I889" s="2" t="s">
        <v>2328</v>
      </c>
      <c r="J889" s="42">
        <f>VLOOKUP(Table1[[#This Row],[Status]],Auxiliar!$B$16:$C$24,2,0)</f>
        <v>7</v>
      </c>
      <c r="K889" s="2" t="s">
        <v>1183</v>
      </c>
      <c r="L889" s="28" t="s">
        <v>641</v>
      </c>
      <c r="M889" s="20" t="s">
        <v>1180</v>
      </c>
      <c r="N889" s="47">
        <v>45695</v>
      </c>
      <c r="O889" s="20">
        <f>INDEX(Auxiliar!$D$5:$F$13,MATCH(Table1[[#This Row],[Tipologia_Testes]],Auxiliar!$B$5:$B$13,0),MATCH(Table1[[#This Row],[Complexidade]],Auxiliar!$D$4:$F$4,0))</f>
        <v>0.5</v>
      </c>
      <c r="P889" s="2" t="s">
        <v>1220</v>
      </c>
      <c r="Q889" s="2"/>
      <c r="R889" s="151">
        <v>45563</v>
      </c>
      <c r="S889" s="151"/>
      <c r="T889" s="151">
        <v>45563</v>
      </c>
      <c r="U889" s="151">
        <v>45603</v>
      </c>
      <c r="V889" s="151">
        <v>45604</v>
      </c>
      <c r="W889" s="2">
        <f>VLOOKUP(Table1[[#This Row],[Status]],Auxiliar!$B$16:$D$24,3,0)*Table1[[#This Row],[Estimação (horas)]]</f>
        <v>0.125</v>
      </c>
      <c r="X889" s="167">
        <f>+VLOOKUP(CONCATENATE(Table1[[#This Row],[Tabela]],Table1[[#This Row],[Campo]]),'2. Status Detalhe Campos FY24'!A:J,9,FALSE)</f>
        <v>0</v>
      </c>
    </row>
    <row r="890" spans="2:24" ht="17.899999999999999" customHeight="1">
      <c r="B890" s="2" t="s">
        <v>26</v>
      </c>
      <c r="C890" s="2" t="s">
        <v>181</v>
      </c>
      <c r="D890" s="2" t="s">
        <v>1215</v>
      </c>
      <c r="E890" s="2" t="s">
        <v>38</v>
      </c>
      <c r="F890" s="2" t="s">
        <v>2103</v>
      </c>
      <c r="G890" s="2" t="s">
        <v>283</v>
      </c>
      <c r="H890" s="56" t="str">
        <f>Table1[[#This Row],[Tabela]]&amp;Table1[[#This Row],[Campo]]</f>
        <v>modesg_param_sfics_taxon_europeiaflg_rsc_fsc_crnc</v>
      </c>
      <c r="I890" s="2" t="s">
        <v>2328</v>
      </c>
      <c r="J890" s="54">
        <f>VLOOKUP(Table1[[#This Row],[Status]],Auxiliar!$B$16:$C$24,2,0)</f>
        <v>7</v>
      </c>
      <c r="K890" s="2" t="s">
        <v>1175</v>
      </c>
      <c r="L890" s="28" t="s">
        <v>1178</v>
      </c>
      <c r="M890" s="20" t="s">
        <v>1179</v>
      </c>
      <c r="N890" s="47">
        <v>45695</v>
      </c>
      <c r="O890" s="20">
        <f>INDEX(Auxiliar!$D$5:$F$13,MATCH(Table1[[#This Row],[Tipologia_Testes]],Auxiliar!$B$5:$B$13,0),MATCH(Table1[[#This Row],[Complexidade]],Auxiliar!$D$4:$F$4,0))</f>
        <v>0.1</v>
      </c>
      <c r="P890" s="2"/>
      <c r="Q890" s="2"/>
      <c r="R890" s="151">
        <v>45563</v>
      </c>
      <c r="S890" s="151"/>
      <c r="T890" s="151">
        <v>45563</v>
      </c>
      <c r="U890" s="151">
        <v>45603</v>
      </c>
      <c r="V890" s="151">
        <v>45604</v>
      </c>
      <c r="W890" s="2">
        <f>VLOOKUP(Table1[[#This Row],[Status]],Auxiliar!$B$16:$D$24,3,0)*Table1[[#This Row],[Estimação (horas)]]</f>
        <v>2.5000000000000001E-2</v>
      </c>
      <c r="X890" s="167">
        <f>+VLOOKUP(CONCATENATE(Table1[[#This Row],[Tabela]],Table1[[#This Row],[Campo]]),'2. Status Detalhe Campos FY24'!A:J,9,FALSE)</f>
        <v>0</v>
      </c>
    </row>
    <row r="891" spans="2:24" ht="17.899999999999999" customHeight="1">
      <c r="B891" s="2" t="s">
        <v>26</v>
      </c>
      <c r="C891" s="2" t="s">
        <v>181</v>
      </c>
      <c r="D891" s="2" t="s">
        <v>1215</v>
      </c>
      <c r="E891" s="2" t="s">
        <v>38</v>
      </c>
      <c r="F891" s="2" t="s">
        <v>2103</v>
      </c>
      <c r="G891" s="2" t="s">
        <v>282</v>
      </c>
      <c r="H891" s="56" t="str">
        <f>Table1[[#This Row],[Tabela]]&amp;Table1[[#This Row],[Campo]]</f>
        <v>modesg_param_sfics_taxon_europeiaflg_rsc_fsc_agd</v>
      </c>
      <c r="I891" s="2" t="s">
        <v>2328</v>
      </c>
      <c r="J891" s="42">
        <f>VLOOKUP(Table1[[#This Row],[Status]],Auxiliar!$B$16:$C$24,2,0)</f>
        <v>7</v>
      </c>
      <c r="K891" s="2" t="s">
        <v>1183</v>
      </c>
      <c r="L891" s="28" t="s">
        <v>1178</v>
      </c>
      <c r="M891" s="20" t="s">
        <v>1179</v>
      </c>
      <c r="N891" s="47">
        <v>45695</v>
      </c>
      <c r="O891" s="20">
        <f>INDEX(Auxiliar!$D$5:$F$13,MATCH(Table1[[#This Row],[Tipologia_Testes]],Auxiliar!$B$5:$B$13,0),MATCH(Table1[[#This Row],[Complexidade]],Auxiliar!$D$4:$F$4,0))</f>
        <v>0.5</v>
      </c>
      <c r="P891" s="2"/>
      <c r="Q891" s="2"/>
      <c r="R891" s="151">
        <v>45563</v>
      </c>
      <c r="S891" s="151"/>
      <c r="T891" s="151">
        <v>45563</v>
      </c>
      <c r="U891" s="151">
        <v>45603</v>
      </c>
      <c r="V891" s="151">
        <v>45604</v>
      </c>
      <c r="W891" s="2">
        <f>VLOOKUP(Table1[[#This Row],[Status]],Auxiliar!$B$16:$D$24,3,0)*Table1[[#This Row],[Estimação (horas)]]</f>
        <v>0.125</v>
      </c>
      <c r="X891" s="167">
        <f>+VLOOKUP(CONCATENATE(Table1[[#This Row],[Tabela]],Table1[[#This Row],[Campo]]),'2. Status Detalhe Campos FY24'!A:J,9,FALSE)</f>
        <v>0</v>
      </c>
    </row>
    <row r="892" spans="2:24" ht="17.899999999999999" customHeight="1">
      <c r="B892" s="2" t="s">
        <v>26</v>
      </c>
      <c r="C892" s="2" t="s">
        <v>181</v>
      </c>
      <c r="D892" s="2" t="s">
        <v>1215</v>
      </c>
      <c r="E892" s="2" t="s">
        <v>38</v>
      </c>
      <c r="F892" s="2" t="s">
        <v>2103</v>
      </c>
      <c r="G892" s="2" t="s">
        <v>282</v>
      </c>
      <c r="H892" s="56" t="str">
        <f>Table1[[#This Row],[Tabela]]&amp;Table1[[#This Row],[Campo]]</f>
        <v>modesg_param_sfics_taxon_europeiaflg_rsc_fsc_agd</v>
      </c>
      <c r="I892" s="2" t="s">
        <v>2328</v>
      </c>
      <c r="J892" s="54">
        <f>VLOOKUP(Table1[[#This Row],[Status]],Auxiliar!$B$16:$C$24,2,0)</f>
        <v>7</v>
      </c>
      <c r="K892" s="2" t="s">
        <v>1175</v>
      </c>
      <c r="L892" s="28" t="s">
        <v>1178</v>
      </c>
      <c r="M892" s="20" t="s">
        <v>1179</v>
      </c>
      <c r="N892" s="47">
        <v>45695</v>
      </c>
      <c r="O892" s="20">
        <f>INDEX(Auxiliar!$D$5:$F$13,MATCH(Table1[[#This Row],[Tipologia_Testes]],Auxiliar!$B$5:$B$13,0),MATCH(Table1[[#This Row],[Complexidade]],Auxiliar!$D$4:$F$4,0))</f>
        <v>0.1</v>
      </c>
      <c r="P892" s="2" t="s">
        <v>1198</v>
      </c>
      <c r="Q892" s="2"/>
      <c r="R892" s="151">
        <v>45561</v>
      </c>
      <c r="S892" s="151"/>
      <c r="T892" s="151">
        <v>45561</v>
      </c>
      <c r="U892" s="151"/>
      <c r="V892" s="151"/>
      <c r="W892" s="2">
        <f>VLOOKUP(Table1[[#This Row],[Status]],Auxiliar!$B$16:$D$24,3,0)*Table1[[#This Row],[Estimação (horas)]]</f>
        <v>2.5000000000000001E-2</v>
      </c>
      <c r="X892" s="167">
        <f>+VLOOKUP(CONCATENATE(Table1[[#This Row],[Tabela]],Table1[[#This Row],[Campo]]),'2. Status Detalhe Campos FY24'!A:J,9,FALSE)</f>
        <v>0</v>
      </c>
    </row>
    <row r="893" spans="2:24" ht="17.899999999999999" customHeight="1">
      <c r="B893" s="2" t="s">
        <v>26</v>
      </c>
      <c r="C893" s="2" t="s">
        <v>181</v>
      </c>
      <c r="D893" s="2" t="s">
        <v>1215</v>
      </c>
      <c r="E893" s="2" t="s">
        <v>38</v>
      </c>
      <c r="F893" s="2" t="s">
        <v>2103</v>
      </c>
      <c r="G893" s="27" t="s">
        <v>2411</v>
      </c>
      <c r="H893" s="56" t="str">
        <f>Table1[[#This Row],[Tabela]]&amp;Table1[[#This Row],[Campo]]</f>
        <v>modesg_param_sfics_taxon_europeianet_floor_area</v>
      </c>
      <c r="I893" s="2" t="s">
        <v>2328</v>
      </c>
      <c r="J893" s="42">
        <f>VLOOKUP(Table1[[#This Row],[Status]],Auxiliar!$B$16:$C$24,2,0)</f>
        <v>7</v>
      </c>
      <c r="K893" s="2" t="s">
        <v>1183</v>
      </c>
      <c r="L893" s="28" t="s">
        <v>641</v>
      </c>
      <c r="M893" s="20" t="s">
        <v>1179</v>
      </c>
      <c r="N893" s="47">
        <v>45695</v>
      </c>
      <c r="O893" s="20">
        <f>INDEX(Auxiliar!$D$5:$F$13,MATCH(Table1[[#This Row],[Tipologia_Testes]],Auxiliar!$B$5:$B$13,0),MATCH(Table1[[#This Row],[Complexidade]],Auxiliar!$D$4:$F$4,0))</f>
        <v>0.5</v>
      </c>
      <c r="P893" s="2"/>
      <c r="Q893" s="2"/>
      <c r="R893" s="151">
        <v>45563</v>
      </c>
      <c r="S893" s="151"/>
      <c r="T893" s="151">
        <v>45563</v>
      </c>
      <c r="U893" s="151">
        <v>45603</v>
      </c>
      <c r="V893" s="151">
        <v>45604</v>
      </c>
      <c r="W893" s="2">
        <f>VLOOKUP(Table1[[#This Row],[Status]],Auxiliar!$B$16:$D$24,3,0)*Table1[[#This Row],[Estimação (horas)]]</f>
        <v>0.125</v>
      </c>
      <c r="X893" s="167">
        <f>+VLOOKUP(CONCATENATE(Table1[[#This Row],[Tabela]],Table1[[#This Row],[Campo]]),'2. Status Detalhe Campos FY24'!A:J,9,FALSE)</f>
        <v>0</v>
      </c>
    </row>
    <row r="894" spans="2:24" ht="17.899999999999999" customHeight="1">
      <c r="B894" s="2" t="s">
        <v>26</v>
      </c>
      <c r="C894" s="2" t="s">
        <v>181</v>
      </c>
      <c r="D894" s="2" t="s">
        <v>1215</v>
      </c>
      <c r="E894" s="2" t="s">
        <v>38</v>
      </c>
      <c r="F894" s="2" t="s">
        <v>2103</v>
      </c>
      <c r="G894" s="27" t="s">
        <v>2411</v>
      </c>
      <c r="H894" s="56" t="str">
        <f>Table1[[#This Row],[Tabela]]&amp;Table1[[#This Row],[Campo]]</f>
        <v>modesg_param_sfics_taxon_europeianet_floor_area</v>
      </c>
      <c r="I894" s="2" t="s">
        <v>2328</v>
      </c>
      <c r="J894" s="54">
        <f>VLOOKUP(Table1[[#This Row],[Status]],Auxiliar!$B$16:$C$24,2,0)</f>
        <v>7</v>
      </c>
      <c r="K894" s="2" t="s">
        <v>1175</v>
      </c>
      <c r="L894" s="28" t="s">
        <v>1178</v>
      </c>
      <c r="M894" s="20" t="s">
        <v>1179</v>
      </c>
      <c r="N894" s="47">
        <v>45695</v>
      </c>
      <c r="O894" s="20">
        <f>INDEX(Auxiliar!$D$5:$F$13,MATCH(Table1[[#This Row],[Tipologia_Testes]],Auxiliar!$B$5:$B$13,0),MATCH(Table1[[#This Row],[Complexidade]],Auxiliar!$D$4:$F$4,0))</f>
        <v>0.1</v>
      </c>
      <c r="P894" s="2"/>
      <c r="Q894" s="2"/>
      <c r="R894" s="151">
        <v>45563</v>
      </c>
      <c r="S894" s="151"/>
      <c r="T894" s="151">
        <v>45563</v>
      </c>
      <c r="U894" s="151">
        <v>45603</v>
      </c>
      <c r="V894" s="151">
        <v>45604</v>
      </c>
      <c r="W894" s="2">
        <f>VLOOKUP(Table1[[#This Row],[Status]],Auxiliar!$B$16:$D$24,3,0)*Table1[[#This Row],[Estimação (horas)]]</f>
        <v>2.5000000000000001E-2</v>
      </c>
      <c r="X894" s="167">
        <f>+VLOOKUP(CONCATENATE(Table1[[#This Row],[Tabela]],Table1[[#This Row],[Campo]]),'2. Status Detalhe Campos FY24'!A:J,9,FALSE)</f>
        <v>0</v>
      </c>
    </row>
    <row r="895" spans="2:24" ht="17.899999999999999" customHeight="1">
      <c r="B895" s="2" t="s">
        <v>26</v>
      </c>
      <c r="C895" s="2" t="s">
        <v>181</v>
      </c>
      <c r="D895" s="2" t="s">
        <v>1215</v>
      </c>
      <c r="E895" s="2" t="s">
        <v>38</v>
      </c>
      <c r="F895" s="2" t="s">
        <v>2103</v>
      </c>
      <c r="G895" s="27" t="s">
        <v>2066</v>
      </c>
      <c r="H895" s="56" t="str">
        <f>Table1[[#This Row],[Tabela]]&amp;Table1[[#This Row],[Campo]]</f>
        <v>modesg_param_sfics_taxon_europeianome_purpose_esg_nalinh_tax</v>
      </c>
      <c r="I895" s="2" t="s">
        <v>2328</v>
      </c>
      <c r="J895" s="42">
        <f>VLOOKUP(Table1[[#This Row],[Status]],Auxiliar!$B$16:$C$24,2,0)</f>
        <v>7</v>
      </c>
      <c r="K895" s="2" t="s">
        <v>1183</v>
      </c>
      <c r="L895" s="28" t="s">
        <v>1178</v>
      </c>
      <c r="M895" s="20" t="s">
        <v>1179</v>
      </c>
      <c r="N895" s="47">
        <v>45695</v>
      </c>
      <c r="O895" s="20">
        <f>INDEX(Auxiliar!$D$5:$F$13,MATCH(Table1[[#This Row],[Tipologia_Testes]],Auxiliar!$B$5:$B$13,0),MATCH(Table1[[#This Row],[Complexidade]],Auxiliar!$D$4:$F$4,0))</f>
        <v>0.5</v>
      </c>
      <c r="P895" s="2"/>
      <c r="Q895" s="2"/>
      <c r="R895" s="151">
        <v>45563</v>
      </c>
      <c r="S895" s="151"/>
      <c r="T895" s="151">
        <v>45563</v>
      </c>
      <c r="U895" s="151">
        <v>45603</v>
      </c>
      <c r="V895" s="151">
        <v>45604</v>
      </c>
      <c r="W895" s="2">
        <f>VLOOKUP(Table1[[#This Row],[Status]],Auxiliar!$B$16:$D$24,3,0)*Table1[[#This Row],[Estimação (horas)]]</f>
        <v>0.125</v>
      </c>
      <c r="X895" s="167">
        <f>+VLOOKUP(CONCATENATE(Table1[[#This Row],[Tabela]],Table1[[#This Row],[Campo]]),'2. Status Detalhe Campos FY24'!A:J,9,FALSE)</f>
        <v>0</v>
      </c>
    </row>
    <row r="896" spans="2:24" ht="17.899999999999999" customHeight="1">
      <c r="B896" s="2" t="s">
        <v>26</v>
      </c>
      <c r="C896" s="2" t="s">
        <v>181</v>
      </c>
      <c r="D896" s="2" t="s">
        <v>1215</v>
      </c>
      <c r="E896" s="2" t="s">
        <v>38</v>
      </c>
      <c r="F896" s="2" t="s">
        <v>2103</v>
      </c>
      <c r="G896" s="27" t="s">
        <v>2066</v>
      </c>
      <c r="H896" s="56" t="str">
        <f>Table1[[#This Row],[Tabela]]&amp;Table1[[#This Row],[Campo]]</f>
        <v>modesg_param_sfics_taxon_europeianome_purpose_esg_nalinh_tax</v>
      </c>
      <c r="I896" s="2" t="s">
        <v>2328</v>
      </c>
      <c r="J896" s="54">
        <f>VLOOKUP(Table1[[#This Row],[Status]],Auxiliar!$B$16:$C$24,2,0)</f>
        <v>7</v>
      </c>
      <c r="K896" s="2" t="s">
        <v>1175</v>
      </c>
      <c r="L896" s="28" t="s">
        <v>1178</v>
      </c>
      <c r="M896" s="20" t="s">
        <v>1179</v>
      </c>
      <c r="N896" s="47">
        <v>45695</v>
      </c>
      <c r="O896" s="20">
        <f>INDEX(Auxiliar!$D$5:$F$13,MATCH(Table1[[#This Row],[Tipologia_Testes]],Auxiliar!$B$5:$B$13,0),MATCH(Table1[[#This Row],[Complexidade]],Auxiliar!$D$4:$F$4,0))</f>
        <v>0.1</v>
      </c>
      <c r="P896" s="2" t="s">
        <v>1198</v>
      </c>
      <c r="Q896" s="2"/>
      <c r="R896" s="151">
        <v>45561</v>
      </c>
      <c r="S896" s="151"/>
      <c r="T896" s="151">
        <v>45561</v>
      </c>
      <c r="U896" s="151"/>
      <c r="V896" s="151"/>
      <c r="W896" s="2">
        <f>VLOOKUP(Table1[[#This Row],[Status]],Auxiliar!$B$16:$D$24,3,0)*Table1[[#This Row],[Estimação (horas)]]</f>
        <v>2.5000000000000001E-2</v>
      </c>
      <c r="X896" s="167">
        <f>+VLOOKUP(CONCATENATE(Table1[[#This Row],[Tabela]],Table1[[#This Row],[Campo]]),'2. Status Detalhe Campos FY24'!A:J,9,FALSE)</f>
        <v>0</v>
      </c>
    </row>
    <row r="897" spans="2:24" ht="17.899999999999999" customHeight="1">
      <c r="B897" s="2" t="s">
        <v>26</v>
      </c>
      <c r="C897" s="2" t="s">
        <v>181</v>
      </c>
      <c r="D897" s="2" t="s">
        <v>1215</v>
      </c>
      <c r="E897" s="2" t="s">
        <v>38</v>
      </c>
      <c r="F897" s="2" t="s">
        <v>2103</v>
      </c>
      <c r="G897" s="27" t="s">
        <v>2065</v>
      </c>
      <c r="H897" s="56" t="str">
        <f>Table1[[#This Row],[Tabela]]&amp;Table1[[#This Row],[Campo]]</f>
        <v>modesg_param_sfics_taxon_europeianome_purpose_esg_alinh_tax</v>
      </c>
      <c r="I897" s="2" t="s">
        <v>2328</v>
      </c>
      <c r="J897" s="42">
        <f>VLOOKUP(Table1[[#This Row],[Status]],Auxiliar!$B$16:$C$24,2,0)</f>
        <v>7</v>
      </c>
      <c r="K897" s="2" t="s">
        <v>1183</v>
      </c>
      <c r="L897" s="28" t="s">
        <v>1178</v>
      </c>
      <c r="M897" s="20" t="s">
        <v>1179</v>
      </c>
      <c r="N897" s="47">
        <v>45695</v>
      </c>
      <c r="O897" s="20">
        <f>INDEX(Auxiliar!$D$5:$F$13,MATCH(Table1[[#This Row],[Tipologia_Testes]],Auxiliar!$B$5:$B$13,0),MATCH(Table1[[#This Row],[Complexidade]],Auxiliar!$D$4:$F$4,0))</f>
        <v>0.5</v>
      </c>
      <c r="P897" s="22" t="s">
        <v>1221</v>
      </c>
      <c r="Q897" s="2"/>
      <c r="R897" s="151">
        <v>45261</v>
      </c>
      <c r="S897" s="151"/>
      <c r="T897" s="151">
        <v>45563</v>
      </c>
      <c r="U897" s="151">
        <v>45603</v>
      </c>
      <c r="V897" s="151">
        <v>45604</v>
      </c>
      <c r="W897" s="2">
        <f>VLOOKUP(Table1[[#This Row],[Status]],Auxiliar!$B$16:$D$24,3,0)*Table1[[#This Row],[Estimação (horas)]]</f>
        <v>0.125</v>
      </c>
      <c r="X897" s="167">
        <f>+VLOOKUP(CONCATENATE(Table1[[#This Row],[Tabela]],Table1[[#This Row],[Campo]]),'2. Status Detalhe Campos FY24'!A:J,9,FALSE)</f>
        <v>0</v>
      </c>
    </row>
    <row r="898" spans="2:24" ht="17.899999999999999" customHeight="1">
      <c r="B898" s="2" t="s">
        <v>26</v>
      </c>
      <c r="C898" s="2" t="s">
        <v>181</v>
      </c>
      <c r="D898" s="2" t="s">
        <v>1215</v>
      </c>
      <c r="E898" s="2" t="s">
        <v>38</v>
      </c>
      <c r="F898" s="2" t="s">
        <v>2103</v>
      </c>
      <c r="G898" s="27" t="s">
        <v>2065</v>
      </c>
      <c r="H898" s="56" t="str">
        <f>Table1[[#This Row],[Tabela]]&amp;Table1[[#This Row],[Campo]]</f>
        <v>modesg_param_sfics_taxon_europeianome_purpose_esg_alinh_tax</v>
      </c>
      <c r="I898" s="2" t="s">
        <v>2328</v>
      </c>
      <c r="J898" s="54">
        <f>VLOOKUP(Table1[[#This Row],[Status]],Auxiliar!$B$16:$C$24,2,0)</f>
        <v>7</v>
      </c>
      <c r="K898" s="2" t="s">
        <v>1175</v>
      </c>
      <c r="L898" s="28" t="s">
        <v>1178</v>
      </c>
      <c r="M898" s="20" t="s">
        <v>1179</v>
      </c>
      <c r="N898" s="47">
        <v>45695</v>
      </c>
      <c r="O898" s="20">
        <f>INDEX(Auxiliar!$D$5:$F$13,MATCH(Table1[[#This Row],[Tipologia_Testes]],Auxiliar!$B$5:$B$13,0),MATCH(Table1[[#This Row],[Complexidade]],Auxiliar!$D$4:$F$4,0))</f>
        <v>0.1</v>
      </c>
      <c r="P898" s="2" t="s">
        <v>1198</v>
      </c>
      <c r="Q898" s="2"/>
      <c r="R898" s="151">
        <v>45561</v>
      </c>
      <c r="S898" s="151"/>
      <c r="T898" s="151">
        <v>45561</v>
      </c>
      <c r="U898" s="151"/>
      <c r="V898" s="151"/>
      <c r="W898" s="2">
        <f>VLOOKUP(Table1[[#This Row],[Status]],Auxiliar!$B$16:$D$24,3,0)*Table1[[#This Row],[Estimação (horas)]]</f>
        <v>2.5000000000000001E-2</v>
      </c>
      <c r="X898" s="167">
        <f>+VLOOKUP(CONCATENATE(Table1[[#This Row],[Tabela]],Table1[[#This Row],[Campo]]),'2. Status Detalhe Campos FY24'!A:J,9,FALSE)</f>
        <v>0</v>
      </c>
    </row>
    <row r="899" spans="2:24" ht="17.899999999999999" customHeight="1">
      <c r="B899" s="2" t="s">
        <v>26</v>
      </c>
      <c r="C899" s="2" t="s">
        <v>181</v>
      </c>
      <c r="D899" s="2" t="s">
        <v>1215</v>
      </c>
      <c r="E899" s="2" t="s">
        <v>38</v>
      </c>
      <c r="F899" s="2" t="s">
        <v>2103</v>
      </c>
      <c r="G899" s="2" t="s">
        <v>2420</v>
      </c>
      <c r="H899" s="56" t="str">
        <f>Table1[[#This Row],[Tabela]]&amp;Table1[[#This Row],[Campo]]</f>
        <v>modesg_param_sfics_taxon_europeiacgarante_bem</v>
      </c>
      <c r="I899" s="2" t="s">
        <v>2328</v>
      </c>
      <c r="J899" s="54">
        <f>VLOOKUP(Table1[[#This Row],[Status]],Auxiliar!$B$16:$C$24,2,0)</f>
        <v>7</v>
      </c>
      <c r="K899" s="2" t="s">
        <v>1175</v>
      </c>
      <c r="L899" s="28"/>
      <c r="M899" s="20"/>
      <c r="N899" s="47">
        <v>45695</v>
      </c>
      <c r="O899" s="20" t="e">
        <f>INDEX(Auxiliar!$D$5:$F$11,MATCH(Table1[[#This Row],[Tipologia_Testes]],Auxiliar!$B$5:$B$11,0),MATCH(Table1[[#This Row],[Complexidade]],Auxiliar!$D$4:$F$4,0))</f>
        <v>#N/A</v>
      </c>
      <c r="P899" s="2"/>
      <c r="Q899" s="2"/>
      <c r="R899" s="151"/>
      <c r="S899" s="151"/>
      <c r="T899" s="151"/>
      <c r="U899" s="151"/>
      <c r="V899" s="151"/>
      <c r="W899" s="2" t="e">
        <f>VLOOKUP(Table1[[#This Row],[Status]],Auxiliar!$B$16:$D$24,3,0)*Table1[[#This Row],[Estimação (horas)]]</f>
        <v>#N/A</v>
      </c>
      <c r="X899" s="167">
        <f>+VLOOKUP(CONCATENATE(Table1[[#This Row],[Tabela]],Table1[[#This Row],[Campo]]),'2. Status Detalhe Campos FY24'!A:J,9,FALSE)</f>
        <v>0</v>
      </c>
    </row>
    <row r="900" spans="2:24" ht="17.899999999999999" customHeight="1">
      <c r="B900" s="2" t="s">
        <v>26</v>
      </c>
      <c r="C900" s="2" t="s">
        <v>181</v>
      </c>
      <c r="D900" s="2" t="s">
        <v>1215</v>
      </c>
      <c r="E900" s="2" t="s">
        <v>38</v>
      </c>
      <c r="F900" s="2" t="s">
        <v>2103</v>
      </c>
      <c r="G900" s="27" t="s">
        <v>204</v>
      </c>
      <c r="H900" s="56" t="str">
        <f>Table1[[#This Row],[Tabela]]&amp;Table1[[#This Row],[Campo]]</f>
        <v>modesg_param_sfics_taxon_europeianome_general_specific_purpose</v>
      </c>
      <c r="I900" s="2" t="s">
        <v>2328</v>
      </c>
      <c r="J900" s="42">
        <f>VLOOKUP(Table1[[#This Row],[Status]],Auxiliar!$B$16:$C$24,2,0)</f>
        <v>7</v>
      </c>
      <c r="K900" s="2" t="s">
        <v>1183</v>
      </c>
      <c r="L900" s="28" t="s">
        <v>1178</v>
      </c>
      <c r="M900" s="20" t="s">
        <v>1179</v>
      </c>
      <c r="N900" s="47">
        <v>45695</v>
      </c>
      <c r="O900" s="20">
        <f>INDEX(Auxiliar!$D$5:$F$13,MATCH(Table1[[#This Row],[Tipologia_Testes]],Auxiliar!$B$5:$B$13,0),MATCH(Table1[[#This Row],[Complexidade]],Auxiliar!$D$4:$F$4,0))</f>
        <v>0.5</v>
      </c>
      <c r="P900" s="22" t="s">
        <v>1221</v>
      </c>
      <c r="Q900" s="2"/>
      <c r="R900" s="151">
        <v>45261</v>
      </c>
      <c r="S900" s="151"/>
      <c r="T900" s="151">
        <v>45563</v>
      </c>
      <c r="U900" s="151">
        <v>45603</v>
      </c>
      <c r="V900" s="151">
        <v>45604</v>
      </c>
      <c r="W900" s="2">
        <f>VLOOKUP(Table1[[#This Row],[Status]],Auxiliar!$B$16:$D$24,3,0)*Table1[[#This Row],[Estimação (horas)]]</f>
        <v>0.125</v>
      </c>
      <c r="X900" s="167">
        <f>+VLOOKUP(CONCATENATE(Table1[[#This Row],[Tabela]],Table1[[#This Row],[Campo]]),'2. Status Detalhe Campos FY24'!A:J,9,FALSE)</f>
        <v>0</v>
      </c>
    </row>
    <row r="901" spans="2:24" ht="17.899999999999999" customHeight="1">
      <c r="B901" s="2" t="s">
        <v>26</v>
      </c>
      <c r="C901" s="2" t="s">
        <v>181</v>
      </c>
      <c r="D901" s="2" t="s">
        <v>1215</v>
      </c>
      <c r="E901" s="2" t="s">
        <v>38</v>
      </c>
      <c r="F901" s="2" t="s">
        <v>2103</v>
      </c>
      <c r="G901" s="27" t="s">
        <v>204</v>
      </c>
      <c r="H901" s="56" t="str">
        <f>Table1[[#This Row],[Tabela]]&amp;Table1[[#This Row],[Campo]]</f>
        <v>modesg_param_sfics_taxon_europeianome_general_specific_purpose</v>
      </c>
      <c r="I901" s="2" t="s">
        <v>2328</v>
      </c>
      <c r="J901" s="54">
        <f>VLOOKUP(Table1[[#This Row],[Status]],Auxiliar!$B$16:$C$24,2,0)</f>
        <v>7</v>
      </c>
      <c r="K901" s="2" t="s">
        <v>1175</v>
      </c>
      <c r="L901" s="28" t="s">
        <v>1178</v>
      </c>
      <c r="M901" s="20" t="s">
        <v>1179</v>
      </c>
      <c r="N901" s="47">
        <v>45695</v>
      </c>
      <c r="O901" s="20">
        <f>INDEX(Auxiliar!$D$5:$F$13,MATCH(Table1[[#This Row],[Tipologia_Testes]],Auxiliar!$B$5:$B$13,0),MATCH(Table1[[#This Row],[Complexidade]],Auxiliar!$D$4:$F$4,0))</f>
        <v>0.1</v>
      </c>
      <c r="P901" s="2" t="s">
        <v>1198</v>
      </c>
      <c r="Q901" s="2"/>
      <c r="R901" s="151">
        <v>45561</v>
      </c>
      <c r="S901" s="151"/>
      <c r="T901" s="151">
        <v>45561</v>
      </c>
      <c r="U901" s="151"/>
      <c r="V901" s="151"/>
      <c r="W901" s="2">
        <f>VLOOKUP(Table1[[#This Row],[Status]],Auxiliar!$B$16:$D$24,3,0)*Table1[[#This Row],[Estimação (horas)]]</f>
        <v>2.5000000000000001E-2</v>
      </c>
      <c r="X901" s="167">
        <f>+VLOOKUP(CONCATENATE(Table1[[#This Row],[Tabela]],Table1[[#This Row],[Campo]]),'2. Status Detalhe Campos FY24'!A:J,9,FALSE)</f>
        <v>0</v>
      </c>
    </row>
    <row r="902" spans="2:24" ht="17.899999999999999" customHeight="1">
      <c r="B902" s="2" t="s">
        <v>26</v>
      </c>
      <c r="C902" s="2" t="s">
        <v>181</v>
      </c>
      <c r="D902" s="2" t="s">
        <v>1215</v>
      </c>
      <c r="E902" s="2" t="s">
        <v>38</v>
      </c>
      <c r="F902" s="2" t="s">
        <v>2103</v>
      </c>
      <c r="G902" s="27" t="s">
        <v>206</v>
      </c>
      <c r="H902" s="56" t="str">
        <f>Table1[[#This Row],[Tabela]]&amp;Table1[[#This Row],[Campo]]</f>
        <v>modesg_param_sfics_taxon_europeianome_specific_eligible</v>
      </c>
      <c r="I902" s="2" t="s">
        <v>2328</v>
      </c>
      <c r="J902" s="42">
        <f>VLOOKUP(Table1[[#This Row],[Status]],Auxiliar!$B$16:$C$24,2,0)</f>
        <v>7</v>
      </c>
      <c r="K902" s="2" t="s">
        <v>1183</v>
      </c>
      <c r="L902" s="28" t="s">
        <v>1178</v>
      </c>
      <c r="M902" s="20" t="s">
        <v>1179</v>
      </c>
      <c r="N902" s="47">
        <v>45695</v>
      </c>
      <c r="O902" s="20">
        <f>INDEX(Auxiliar!$D$5:$F$13,MATCH(Table1[[#This Row],[Tipologia_Testes]],Auxiliar!$B$5:$B$13,0),MATCH(Table1[[#This Row],[Complexidade]],Auxiliar!$D$4:$F$4,0))</f>
        <v>0.5</v>
      </c>
      <c r="P902" s="2"/>
      <c r="Q902" s="2"/>
      <c r="R902" s="151">
        <v>45563</v>
      </c>
      <c r="S902" s="151"/>
      <c r="T902" s="151">
        <v>45563</v>
      </c>
      <c r="U902" s="151">
        <v>45603</v>
      </c>
      <c r="V902" s="151">
        <v>45604</v>
      </c>
      <c r="W902" s="2">
        <f>VLOOKUP(Table1[[#This Row],[Status]],Auxiliar!$B$16:$D$24,3,0)*Table1[[#This Row],[Estimação (horas)]]</f>
        <v>0.125</v>
      </c>
      <c r="X902" s="167">
        <f>+VLOOKUP(CONCATENATE(Table1[[#This Row],[Tabela]],Table1[[#This Row],[Campo]]),'2. Status Detalhe Campos FY24'!A:J,9,FALSE)</f>
        <v>0</v>
      </c>
    </row>
    <row r="903" spans="2:24" ht="17.899999999999999" customHeight="1">
      <c r="B903" s="2" t="s">
        <v>26</v>
      </c>
      <c r="C903" s="2" t="s">
        <v>181</v>
      </c>
      <c r="D903" s="2" t="s">
        <v>1215</v>
      </c>
      <c r="E903" s="2" t="s">
        <v>38</v>
      </c>
      <c r="F903" s="2" t="s">
        <v>2103</v>
      </c>
      <c r="G903" s="27" t="s">
        <v>206</v>
      </c>
      <c r="H903" s="56" t="str">
        <f>Table1[[#This Row],[Tabela]]&amp;Table1[[#This Row],[Campo]]</f>
        <v>modesg_param_sfics_taxon_europeianome_specific_eligible</v>
      </c>
      <c r="I903" s="2" t="s">
        <v>2328</v>
      </c>
      <c r="J903" s="54">
        <f>VLOOKUP(Table1[[#This Row],[Status]],Auxiliar!$B$16:$C$24,2,0)</f>
        <v>7</v>
      </c>
      <c r="K903" s="2" t="s">
        <v>1175</v>
      </c>
      <c r="L903" s="28"/>
      <c r="M903" s="20"/>
      <c r="N903" s="47">
        <v>45695</v>
      </c>
      <c r="O903" s="20" t="e">
        <f>INDEX(Auxiliar!$D$5:$F$11,MATCH(Table1[[#This Row],[Tipologia_Testes]],Auxiliar!$B$5:$B$11,0),MATCH(Table1[[#This Row],[Complexidade]],Auxiliar!$D$4:$F$4,0))</f>
        <v>#N/A</v>
      </c>
      <c r="P903" s="2"/>
      <c r="Q903" s="2"/>
      <c r="R903" s="151"/>
      <c r="S903" s="151"/>
      <c r="T903" s="151"/>
      <c r="U903" s="151"/>
      <c r="V903" s="151"/>
      <c r="W903" s="2" t="e">
        <f>VLOOKUP(Table1[[#This Row],[Status]],Auxiliar!$B$16:$D$24,3,0)*Table1[[#This Row],[Estimação (horas)]]</f>
        <v>#N/A</v>
      </c>
      <c r="X903" s="167">
        <f>+VLOOKUP(CONCATENATE(Table1[[#This Row],[Tabela]],Table1[[#This Row],[Campo]]),'2. Status Detalhe Campos FY24'!A:J,9,FALSE)</f>
        <v>0</v>
      </c>
    </row>
    <row r="904" spans="2:24" ht="17.899999999999999" customHeight="1">
      <c r="B904" s="2" t="s">
        <v>26</v>
      </c>
      <c r="C904" s="2" t="s">
        <v>181</v>
      </c>
      <c r="D904" s="2" t="s">
        <v>1215</v>
      </c>
      <c r="E904" s="2" t="s">
        <v>38</v>
      </c>
      <c r="F904" s="2" t="s">
        <v>2103</v>
      </c>
      <c r="G904" s="27" t="s">
        <v>207</v>
      </c>
      <c r="H904" s="56" t="str">
        <f>Table1[[#This Row],[Tabela]]&amp;Table1[[#This Row],[Campo]]</f>
        <v>modesg_param_sfics_taxon_europeianome_specific_sustainable</v>
      </c>
      <c r="I904" s="2" t="s">
        <v>2328</v>
      </c>
      <c r="J904" s="54">
        <f>VLOOKUP(Table1[[#This Row],[Status]],Auxiliar!$B$16:$C$24,2,0)</f>
        <v>7</v>
      </c>
      <c r="K904" s="2" t="s">
        <v>1183</v>
      </c>
      <c r="L904" s="28" t="s">
        <v>1178</v>
      </c>
      <c r="M904" s="20" t="s">
        <v>1179</v>
      </c>
      <c r="N904" s="47">
        <v>45695</v>
      </c>
      <c r="O904" s="20">
        <f>INDEX(Auxiliar!$D$5:$F$13,MATCH(Table1[[#This Row],[Tipologia_Testes]],Auxiliar!$B$5:$B$13,0),MATCH(Table1[[#This Row],[Complexidade]],Auxiliar!$D$4:$F$4,0))</f>
        <v>0.5</v>
      </c>
      <c r="P904" s="2"/>
      <c r="Q904" s="2"/>
      <c r="R904" s="151">
        <v>45261</v>
      </c>
      <c r="S904" s="151"/>
      <c r="T904" s="151"/>
      <c r="U904" s="151">
        <v>45603</v>
      </c>
      <c r="V904" s="151"/>
      <c r="W904" s="2">
        <f>VLOOKUP(Table1[[#This Row],[Status]],Auxiliar!$B$16:$D$24,3,0)*Table1[[#This Row],[Estimação (horas)]]</f>
        <v>0.125</v>
      </c>
      <c r="X904" s="167">
        <f>+VLOOKUP(CONCATENATE(Table1[[#This Row],[Tabela]],Table1[[#This Row],[Campo]]),'2. Status Detalhe Campos FY24'!A:J,9,FALSE)</f>
        <v>0</v>
      </c>
    </row>
    <row r="905" spans="2:24" ht="17.899999999999999" customHeight="1">
      <c r="B905" s="2" t="s">
        <v>26</v>
      </c>
      <c r="C905" s="2" t="s">
        <v>181</v>
      </c>
      <c r="D905" s="2" t="s">
        <v>1215</v>
      </c>
      <c r="E905" s="2" t="s">
        <v>38</v>
      </c>
      <c r="F905" s="2" t="s">
        <v>2103</v>
      </c>
      <c r="G905" s="27" t="s">
        <v>207</v>
      </c>
      <c r="H905" s="56" t="str">
        <f>Table1[[#This Row],[Tabela]]&amp;Table1[[#This Row],[Campo]]</f>
        <v>modesg_param_sfics_taxon_europeianome_specific_sustainable</v>
      </c>
      <c r="I905" s="2" t="s">
        <v>2328</v>
      </c>
      <c r="J905" s="54">
        <f>VLOOKUP(Table1[[#This Row],[Status]],Auxiliar!$B$16:$C$24,2,0)</f>
        <v>7</v>
      </c>
      <c r="K905" s="2" t="s">
        <v>1175</v>
      </c>
      <c r="L905" s="28"/>
      <c r="M905" s="20"/>
      <c r="N905" s="47">
        <v>45695</v>
      </c>
      <c r="O905" s="20" t="e">
        <f>INDEX(Auxiliar!$D$5:$F$11,MATCH(Table1[[#This Row],[Tipologia_Testes]],Auxiliar!$B$5:$B$11,0),MATCH(Table1[[#This Row],[Complexidade]],Auxiliar!$D$4:$F$4,0))</f>
        <v>#N/A</v>
      </c>
      <c r="P905" s="2"/>
      <c r="Q905" s="2"/>
      <c r="R905" s="151"/>
      <c r="S905" s="151"/>
      <c r="T905" s="151"/>
      <c r="U905" s="151"/>
      <c r="V905" s="151"/>
      <c r="W905" s="2" t="e">
        <f>VLOOKUP(Table1[[#This Row],[Status]],Auxiliar!$B$16:$D$24,3,0)*Table1[[#This Row],[Estimação (horas)]]</f>
        <v>#N/A</v>
      </c>
      <c r="X905" s="167">
        <f>+VLOOKUP(CONCATENATE(Table1[[#This Row],[Tabela]],Table1[[#This Row],[Campo]]),'2. Status Detalhe Campos FY24'!A:J,9,FALSE)</f>
        <v>0</v>
      </c>
    </row>
    <row r="906" spans="2:24" ht="17.899999999999999" customHeight="1">
      <c r="B906" s="2" t="s">
        <v>26</v>
      </c>
      <c r="C906" s="2" t="s">
        <v>181</v>
      </c>
      <c r="D906" s="2" t="s">
        <v>1215</v>
      </c>
      <c r="E906" s="2" t="s">
        <v>38</v>
      </c>
      <c r="F906" s="2" t="s">
        <v>2103</v>
      </c>
      <c r="G906" s="2" t="s">
        <v>2060</v>
      </c>
      <c r="H906" s="56" t="str">
        <f>Table1[[#This Row],[Tabela]]&amp;Table1[[#This Row],[Campo]]</f>
        <v>modesg_param_sfics_taxon_europeiaproperty_purpose_code</v>
      </c>
      <c r="I906" s="2" t="s">
        <v>2328</v>
      </c>
      <c r="J906" s="42">
        <f>VLOOKUP(Table1[[#This Row],[Status]],Auxiliar!$B$16:$C$24,2,0)</f>
        <v>7</v>
      </c>
      <c r="K906" s="2" t="s">
        <v>1183</v>
      </c>
      <c r="L906" s="28" t="s">
        <v>1178</v>
      </c>
      <c r="M906" s="20" t="s">
        <v>1179</v>
      </c>
      <c r="N906" s="47">
        <v>45695</v>
      </c>
      <c r="O906" s="20">
        <f>INDEX(Auxiliar!$D$5:$F$13,MATCH(Table1[[#This Row],[Tipologia_Testes]],Auxiliar!$B$5:$B$13,0),MATCH(Table1[[#This Row],[Complexidade]],Auxiliar!$D$4:$F$4,0))</f>
        <v>0.5</v>
      </c>
      <c r="P906" s="2"/>
      <c r="Q906" s="2"/>
      <c r="R906" s="151">
        <v>45561</v>
      </c>
      <c r="S906" s="151"/>
      <c r="T906" s="151">
        <v>45561</v>
      </c>
      <c r="U906" s="151">
        <v>45603</v>
      </c>
      <c r="V906" s="151">
        <v>45604</v>
      </c>
      <c r="W906" s="2">
        <f>VLOOKUP(Table1[[#This Row],[Status]],Auxiliar!$B$16:$D$24,3,0)*Table1[[#This Row],[Estimação (horas)]]</f>
        <v>0.125</v>
      </c>
      <c r="X906" s="167">
        <f>+VLOOKUP(CONCATENATE(Table1[[#This Row],[Tabela]],Table1[[#This Row],[Campo]]),'2. Status Detalhe Campos FY24'!A:J,9,FALSE)</f>
        <v>0</v>
      </c>
    </row>
    <row r="907" spans="2:24" ht="17.899999999999999" customHeight="1">
      <c r="B907" s="2" t="s">
        <v>26</v>
      </c>
      <c r="C907" s="2" t="s">
        <v>181</v>
      </c>
      <c r="D907" s="2" t="s">
        <v>1215</v>
      </c>
      <c r="E907" s="2" t="s">
        <v>38</v>
      </c>
      <c r="F907" s="2" t="s">
        <v>2103</v>
      </c>
      <c r="G907" s="2" t="s">
        <v>2060</v>
      </c>
      <c r="H907" s="56" t="str">
        <f>Table1[[#This Row],[Tabela]]&amp;Table1[[#This Row],[Campo]]</f>
        <v>modesg_param_sfics_taxon_europeiaproperty_purpose_code</v>
      </c>
      <c r="I907" s="2" t="s">
        <v>2328</v>
      </c>
      <c r="J907" s="54">
        <f>VLOOKUP(Table1[[#This Row],[Status]],Auxiliar!$B$16:$C$24,2,0)</f>
        <v>7</v>
      </c>
      <c r="K907" s="2" t="s">
        <v>1175</v>
      </c>
      <c r="L907" s="28"/>
      <c r="M907" s="20"/>
      <c r="N907" s="47">
        <v>45695</v>
      </c>
      <c r="O907" s="20" t="e">
        <f>INDEX(Auxiliar!$D$5:$F$11,MATCH(Table1[[#This Row],[Tipologia_Testes]],Auxiliar!$B$5:$B$11,0),MATCH(Table1[[#This Row],[Complexidade]],Auxiliar!$D$4:$F$4,0))</f>
        <v>#N/A</v>
      </c>
      <c r="P907" s="2"/>
      <c r="Q907" s="2"/>
      <c r="R907" s="151"/>
      <c r="S907" s="151"/>
      <c r="T907" s="151"/>
      <c r="U907" s="151"/>
      <c r="V907" s="151"/>
      <c r="W907" s="2" t="e">
        <f>VLOOKUP(Table1[[#This Row],[Status]],Auxiliar!$B$16:$D$24,3,0)*Table1[[#This Row],[Estimação (horas)]]</f>
        <v>#N/A</v>
      </c>
      <c r="X907" s="167">
        <f>+VLOOKUP(CONCATENATE(Table1[[#This Row],[Tabela]],Table1[[#This Row],[Campo]]),'2. Status Detalhe Campos FY24'!A:J,9,FALSE)</f>
        <v>0</v>
      </c>
    </row>
    <row r="908" spans="2:24" ht="17.899999999999999" customHeight="1">
      <c r="B908" s="2" t="s">
        <v>26</v>
      </c>
      <c r="C908" s="2" t="s">
        <v>181</v>
      </c>
      <c r="D908" s="2" t="s">
        <v>1215</v>
      </c>
      <c r="E908" s="2" t="s">
        <v>38</v>
      </c>
      <c r="F908" s="2" t="s">
        <v>2103</v>
      </c>
      <c r="G908" s="2" t="s">
        <v>2061</v>
      </c>
      <c r="H908" s="56" t="str">
        <f>Table1[[#This Row],[Tabela]]&amp;Table1[[#This Row],[Campo]]</f>
        <v>modesg_param_sfics_taxon_europeiadabertur</v>
      </c>
      <c r="I908" s="2" t="s">
        <v>2328</v>
      </c>
      <c r="J908" s="42">
        <f>VLOOKUP(Table1[[#This Row],[Status]],Auxiliar!$B$16:$C$24,2,0)</f>
        <v>7</v>
      </c>
      <c r="K908" s="2" t="s">
        <v>1183</v>
      </c>
      <c r="L908" s="28" t="s">
        <v>1178</v>
      </c>
      <c r="M908" s="20" t="s">
        <v>1179</v>
      </c>
      <c r="N908" s="47">
        <v>45695</v>
      </c>
      <c r="O908" s="20">
        <f>INDEX(Auxiliar!$D$5:$F$13,MATCH(Table1[[#This Row],[Tipologia_Testes]],Auxiliar!$B$5:$B$13,0),MATCH(Table1[[#This Row],[Complexidade]],Auxiliar!$D$4:$F$4,0))</f>
        <v>0.5</v>
      </c>
      <c r="P908" s="2"/>
      <c r="Q908" s="2"/>
      <c r="R908" s="151">
        <v>45563</v>
      </c>
      <c r="S908" s="151"/>
      <c r="T908" s="151">
        <v>45563</v>
      </c>
      <c r="U908" s="151">
        <v>45603</v>
      </c>
      <c r="V908" s="151">
        <v>45604</v>
      </c>
      <c r="W908" s="2">
        <f>VLOOKUP(Table1[[#This Row],[Status]],Auxiliar!$B$16:$D$24,3,0)*Table1[[#This Row],[Estimação (horas)]]</f>
        <v>0.125</v>
      </c>
      <c r="X908" s="167">
        <f>+VLOOKUP(CONCATENATE(Table1[[#This Row],[Tabela]],Table1[[#This Row],[Campo]]),'2. Status Detalhe Campos FY24'!A:J,9,FALSE)</f>
        <v>0</v>
      </c>
    </row>
    <row r="909" spans="2:24" ht="17.899999999999999" customHeight="1">
      <c r="B909" s="2" t="s">
        <v>26</v>
      </c>
      <c r="C909" s="2" t="s">
        <v>181</v>
      </c>
      <c r="D909" s="2" t="s">
        <v>1215</v>
      </c>
      <c r="E909" s="2" t="s">
        <v>38</v>
      </c>
      <c r="F909" s="2" t="s">
        <v>2103</v>
      </c>
      <c r="G909" s="2" t="s">
        <v>2061</v>
      </c>
      <c r="H909" s="56" t="str">
        <f>Table1[[#This Row],[Tabela]]&amp;Table1[[#This Row],[Campo]]</f>
        <v>modesg_param_sfics_taxon_europeiadabertur</v>
      </c>
      <c r="I909" s="2" t="s">
        <v>2328</v>
      </c>
      <c r="J909" s="54">
        <f>VLOOKUP(Table1[[#This Row],[Status]],Auxiliar!$B$16:$C$24,2,0)</f>
        <v>7</v>
      </c>
      <c r="K909" s="2" t="s">
        <v>1175</v>
      </c>
      <c r="L909" s="28"/>
      <c r="M909" s="20"/>
      <c r="N909" s="47">
        <v>45695</v>
      </c>
      <c r="O909" s="20" t="e">
        <f>INDEX(Auxiliar!$D$5:$F$11,MATCH(Table1[[#This Row],[Tipologia_Testes]],Auxiliar!$B$5:$B$11,0),MATCH(Table1[[#This Row],[Complexidade]],Auxiliar!$D$4:$F$4,0))</f>
        <v>#N/A</v>
      </c>
      <c r="P909" s="2"/>
      <c r="Q909" s="2"/>
      <c r="R909" s="151"/>
      <c r="S909" s="151"/>
      <c r="T909" s="151"/>
      <c r="U909" s="151"/>
      <c r="V909" s="151"/>
      <c r="W909" s="2" t="e">
        <f>VLOOKUP(Table1[[#This Row],[Status]],Auxiliar!$B$16:$D$24,3,0)*Table1[[#This Row],[Estimação (horas)]]</f>
        <v>#N/A</v>
      </c>
      <c r="X909" s="167">
        <f>+VLOOKUP(CONCATENATE(Table1[[#This Row],[Tabela]],Table1[[#This Row],[Campo]]),'2. Status Detalhe Campos FY24'!A:J,9,FALSE)</f>
        <v>0</v>
      </c>
    </row>
    <row r="910" spans="2:24" ht="17.899999999999999" customHeight="1">
      <c r="B910" s="2" t="s">
        <v>26</v>
      </c>
      <c r="C910" s="2" t="s">
        <v>181</v>
      </c>
      <c r="D910" s="2" t="s">
        <v>1215</v>
      </c>
      <c r="E910" s="2" t="s">
        <v>38</v>
      </c>
      <c r="F910" s="2" t="s">
        <v>2103</v>
      </c>
      <c r="G910" s="2" t="s">
        <v>2062</v>
      </c>
      <c r="H910" s="56" t="str">
        <f>Table1[[#This Row],[Tabela]]&amp;Table1[[#This Row],[Campo]]</f>
        <v>modesg_param_sfics_taxon_europeiatipo_eqp</v>
      </c>
      <c r="I910" s="2" t="s">
        <v>2328</v>
      </c>
      <c r="J910" s="54">
        <f>VLOOKUP(Table1[[#This Row],[Status]],Auxiliar!$B$16:$C$24,2,0)</f>
        <v>7</v>
      </c>
      <c r="K910" s="2" t="s">
        <v>1183</v>
      </c>
      <c r="L910" s="28" t="s">
        <v>1178</v>
      </c>
      <c r="M910" s="20" t="s">
        <v>1179</v>
      </c>
      <c r="N910" s="47">
        <v>45695</v>
      </c>
      <c r="O910" s="20">
        <f>INDEX(Auxiliar!$D$5:$F$13,MATCH(Table1[[#This Row],[Tipologia_Testes]],Auxiliar!$B$5:$B$13,0),MATCH(Table1[[#This Row],[Complexidade]],Auxiliar!$D$4:$F$4,0))</f>
        <v>0.5</v>
      </c>
      <c r="P910" s="2"/>
      <c r="Q910" s="2"/>
      <c r="R910" s="151">
        <v>45261</v>
      </c>
      <c r="S910" s="151"/>
      <c r="T910" s="151"/>
      <c r="U910" s="151">
        <v>45603</v>
      </c>
      <c r="V910" s="151"/>
      <c r="W910" s="2">
        <f>VLOOKUP(Table1[[#This Row],[Status]],Auxiliar!$B$16:$D$24,3,0)*Table1[[#This Row],[Estimação (horas)]]</f>
        <v>0.125</v>
      </c>
      <c r="X910" s="167">
        <f>+VLOOKUP(CONCATENATE(Table1[[#This Row],[Tabela]],Table1[[#This Row],[Campo]]),'2. Status Detalhe Campos FY24'!A:J,9,FALSE)</f>
        <v>0</v>
      </c>
    </row>
    <row r="911" spans="2:24" ht="17.899999999999999" customHeight="1">
      <c r="B911" s="2" t="s">
        <v>26</v>
      </c>
      <c r="C911" s="2" t="s">
        <v>181</v>
      </c>
      <c r="D911" s="2" t="s">
        <v>1215</v>
      </c>
      <c r="E911" s="2" t="s">
        <v>38</v>
      </c>
      <c r="F911" s="2" t="s">
        <v>2103</v>
      </c>
      <c r="G911" s="2" t="s">
        <v>2062</v>
      </c>
      <c r="H911" s="56" t="str">
        <f>Table1[[#This Row],[Tabela]]&amp;Table1[[#This Row],[Campo]]</f>
        <v>modesg_param_sfics_taxon_europeiatipo_eqp</v>
      </c>
      <c r="I911" s="2" t="s">
        <v>2328</v>
      </c>
      <c r="J911" s="54">
        <f>VLOOKUP(Table1[[#This Row],[Status]],Auxiliar!$B$16:$C$24,2,0)</f>
        <v>7</v>
      </c>
      <c r="K911" s="2" t="s">
        <v>1175</v>
      </c>
      <c r="L911" s="28" t="s">
        <v>1178</v>
      </c>
      <c r="M911" s="20" t="s">
        <v>1179</v>
      </c>
      <c r="N911" s="47">
        <v>45695</v>
      </c>
      <c r="O911" s="20">
        <f>INDEX(Auxiliar!$D$5:$F$13,MATCH(Table1[[#This Row],[Tipologia_Testes]],Auxiliar!$B$5:$B$13,0),MATCH(Table1[[#This Row],[Complexidade]],Auxiliar!$D$4:$F$4,0))</f>
        <v>0.1</v>
      </c>
      <c r="P911" s="2"/>
      <c r="Q911" s="2"/>
      <c r="R911" s="151">
        <v>45563</v>
      </c>
      <c r="S911" s="151"/>
      <c r="T911" s="151">
        <v>45563</v>
      </c>
      <c r="U911" s="151">
        <v>45603</v>
      </c>
      <c r="V911" s="151">
        <v>45604</v>
      </c>
      <c r="W911" s="2">
        <f>VLOOKUP(Table1[[#This Row],[Status]],Auxiliar!$B$16:$D$24,3,0)*Table1[[#This Row],[Estimação (horas)]]</f>
        <v>2.5000000000000001E-2</v>
      </c>
      <c r="X911" s="167">
        <f>+VLOOKUP(CONCATENATE(Table1[[#This Row],[Tabela]],Table1[[#This Row],[Campo]]),'2. Status Detalhe Campos FY24'!A:J,9,FALSE)</f>
        <v>0</v>
      </c>
    </row>
    <row r="912" spans="2:24" ht="17.899999999999999" customHeight="1">
      <c r="B912" s="2" t="s">
        <v>26</v>
      </c>
      <c r="C912" s="2" t="s">
        <v>181</v>
      </c>
      <c r="D912" s="2" t="s">
        <v>1215</v>
      </c>
      <c r="E912" s="2" t="s">
        <v>38</v>
      </c>
      <c r="F912" s="2" t="s">
        <v>2103</v>
      </c>
      <c r="G912" s="2" t="s">
        <v>2063</v>
      </c>
      <c r="H912" s="56" t="str">
        <f>Table1[[#This Row],[Tabela]]&amp;Table1[[#This Row],[Campo]]</f>
        <v>modesg_param_sfics_taxon_europeiaconstruction_year</v>
      </c>
      <c r="I912" s="2" t="s">
        <v>2328</v>
      </c>
      <c r="J912" s="42">
        <f>VLOOKUP(Table1[[#This Row],[Status]],Auxiliar!$B$16:$C$24,2,0)</f>
        <v>7</v>
      </c>
      <c r="K912" s="2" t="s">
        <v>1183</v>
      </c>
      <c r="L912" s="28" t="s">
        <v>1178</v>
      </c>
      <c r="M912" s="20" t="s">
        <v>1179</v>
      </c>
      <c r="N912" s="47">
        <v>45695</v>
      </c>
      <c r="O912" s="20">
        <f>INDEX(Auxiliar!$D$5:$F$13,MATCH(Table1[[#This Row],[Tipologia_Testes]],Auxiliar!$B$5:$B$13,0),MATCH(Table1[[#This Row],[Complexidade]],Auxiliar!$D$4:$F$4,0))</f>
        <v>0.5</v>
      </c>
      <c r="P912" s="2"/>
      <c r="Q912" s="2"/>
      <c r="R912" s="151">
        <v>45563</v>
      </c>
      <c r="S912" s="151"/>
      <c r="T912" s="151">
        <v>45563</v>
      </c>
      <c r="U912" s="151">
        <v>45603</v>
      </c>
      <c r="V912" s="151">
        <v>45604</v>
      </c>
      <c r="W912" s="2">
        <f>VLOOKUP(Table1[[#This Row],[Status]],Auxiliar!$B$16:$D$24,3,0)*Table1[[#This Row],[Estimação (horas)]]</f>
        <v>0.125</v>
      </c>
      <c r="X912" s="167">
        <f>+VLOOKUP(CONCATENATE(Table1[[#This Row],[Tabela]],Table1[[#This Row],[Campo]]),'2. Status Detalhe Campos FY24'!A:J,9,FALSE)</f>
        <v>0</v>
      </c>
    </row>
    <row r="913" spans="2:24" ht="17.899999999999999" customHeight="1">
      <c r="B913" s="2" t="s">
        <v>26</v>
      </c>
      <c r="C913" s="2" t="s">
        <v>181</v>
      </c>
      <c r="D913" s="2" t="s">
        <v>1215</v>
      </c>
      <c r="E913" s="2" t="s">
        <v>38</v>
      </c>
      <c r="F913" s="2" t="s">
        <v>2103</v>
      </c>
      <c r="G913" s="2" t="s">
        <v>2063</v>
      </c>
      <c r="H913" s="56" t="str">
        <f>Table1[[#This Row],[Tabela]]&amp;Table1[[#This Row],[Campo]]</f>
        <v>modesg_param_sfics_taxon_europeiaconstruction_year</v>
      </c>
      <c r="I913" s="2" t="s">
        <v>2328</v>
      </c>
      <c r="J913" s="54">
        <f>VLOOKUP(Table1[[#This Row],[Status]],Auxiliar!$B$16:$C$24,2,0)</f>
        <v>7</v>
      </c>
      <c r="K913" s="2" t="s">
        <v>1175</v>
      </c>
      <c r="L913" s="28"/>
      <c r="M913" s="20"/>
      <c r="N913" s="47">
        <v>45695</v>
      </c>
      <c r="O913" s="20" t="e">
        <f>INDEX(Auxiliar!$D$5:$F$11,MATCH(Table1[[#This Row],[Tipologia_Testes]],Auxiliar!$B$5:$B$11,0),MATCH(Table1[[#This Row],[Complexidade]],Auxiliar!$D$4:$F$4,0))</f>
        <v>#N/A</v>
      </c>
      <c r="P913" s="2"/>
      <c r="Q913" s="2"/>
      <c r="R913" s="151"/>
      <c r="S913" s="151"/>
      <c r="T913" s="151"/>
      <c r="U913" s="151"/>
      <c r="V913" s="151"/>
      <c r="W913" s="2" t="e">
        <f>VLOOKUP(Table1[[#This Row],[Status]],Auxiliar!$B$16:$D$24,3,0)*Table1[[#This Row],[Estimação (horas)]]</f>
        <v>#N/A</v>
      </c>
      <c r="X913" s="167">
        <f>+VLOOKUP(CONCATENATE(Table1[[#This Row],[Tabela]],Table1[[#This Row],[Campo]]),'2. Status Detalhe Campos FY24'!A:J,9,FALSE)</f>
        <v>0</v>
      </c>
    </row>
    <row r="914" spans="2:24" ht="17.899999999999999" customHeight="1">
      <c r="B914" s="2" t="s">
        <v>26</v>
      </c>
      <c r="C914" s="2" t="s">
        <v>181</v>
      </c>
      <c r="D914" s="2" t="s">
        <v>1215</v>
      </c>
      <c r="E914" s="2" t="s">
        <v>38</v>
      </c>
      <c r="F914" s="2" t="s">
        <v>2103</v>
      </c>
      <c r="G914" s="2" t="s">
        <v>208</v>
      </c>
      <c r="H914" s="56" t="str">
        <f>Table1[[#This Row],[Tabela]]&amp;Table1[[#This Row],[Campo]]</f>
        <v>modesg_param_sfics_taxon_europeiaref_date</v>
      </c>
      <c r="I914" s="2" t="s">
        <v>2328</v>
      </c>
      <c r="J914" s="54">
        <f>VLOOKUP(Table1[[#This Row],[Status]],Auxiliar!$B$16:$C$24,2,0)</f>
        <v>7</v>
      </c>
      <c r="K914" s="2" t="s">
        <v>1183</v>
      </c>
      <c r="L914" s="28" t="s">
        <v>1178</v>
      </c>
      <c r="M914" s="20" t="s">
        <v>1179</v>
      </c>
      <c r="N914" s="47">
        <v>45695</v>
      </c>
      <c r="O914" s="20">
        <f>INDEX(Auxiliar!$D$5:$F$13,MATCH(Table1[[#This Row],[Tipologia_Testes]],Auxiliar!$B$5:$B$13,0),MATCH(Table1[[#This Row],[Complexidade]],Auxiliar!$D$4:$F$4,0))</f>
        <v>0.5</v>
      </c>
      <c r="P914" s="2"/>
      <c r="Q914" s="2"/>
      <c r="R914" s="151">
        <v>45261</v>
      </c>
      <c r="S914" s="151"/>
      <c r="T914" s="151"/>
      <c r="U914" s="151">
        <v>45603</v>
      </c>
      <c r="V914" s="151"/>
      <c r="W914" s="2">
        <f>VLOOKUP(Table1[[#This Row],[Status]],Auxiliar!$B$16:$D$24,3,0)*Table1[[#This Row],[Estimação (horas)]]</f>
        <v>0.125</v>
      </c>
      <c r="X914" s="167">
        <f>+VLOOKUP(CONCATENATE(Table1[[#This Row],[Tabela]],Table1[[#This Row],[Campo]]),'2. Status Detalhe Campos FY24'!A:J,9,FALSE)</f>
        <v>0</v>
      </c>
    </row>
    <row r="915" spans="2:24" ht="17.899999999999999" customHeight="1">
      <c r="B915" s="2" t="s">
        <v>26</v>
      </c>
      <c r="C915" s="2" t="s">
        <v>181</v>
      </c>
      <c r="D915" s="2" t="s">
        <v>1215</v>
      </c>
      <c r="E915" s="2" t="s">
        <v>38</v>
      </c>
      <c r="F915" s="2" t="s">
        <v>2103</v>
      </c>
      <c r="G915" s="2" t="s">
        <v>208</v>
      </c>
      <c r="H915" s="56" t="str">
        <f>Table1[[#This Row],[Tabela]]&amp;Table1[[#This Row],[Campo]]</f>
        <v>modesg_param_sfics_taxon_europeiaref_date</v>
      </c>
      <c r="I915" s="2" t="s">
        <v>2328</v>
      </c>
      <c r="J915" s="54">
        <f>VLOOKUP(Table1[[#This Row],[Status]],Auxiliar!$B$16:$C$24,2,0)</f>
        <v>7</v>
      </c>
      <c r="K915" s="2" t="s">
        <v>1175</v>
      </c>
      <c r="L915" s="28" t="s">
        <v>1178</v>
      </c>
      <c r="M915" s="20" t="s">
        <v>1179</v>
      </c>
      <c r="N915" s="47">
        <v>45695</v>
      </c>
      <c r="O915" s="20">
        <f>INDEX(Auxiliar!$D$5:$F$13,MATCH(Table1[[#This Row],[Tipologia_Testes]],Auxiliar!$B$5:$B$13,0),MATCH(Table1[[#This Row],[Complexidade]],Auxiliar!$D$4:$F$4,0))</f>
        <v>0.1</v>
      </c>
      <c r="P915" s="2"/>
      <c r="Q915" s="2"/>
      <c r="R915" s="151">
        <v>45563</v>
      </c>
      <c r="S915" s="151"/>
      <c r="T915" s="151">
        <v>45563</v>
      </c>
      <c r="U915" s="151">
        <v>45603</v>
      </c>
      <c r="V915" s="151">
        <v>45604</v>
      </c>
      <c r="W915" s="2">
        <f>VLOOKUP(Table1[[#This Row],[Status]],Auxiliar!$B$16:$D$24,3,0)*Table1[[#This Row],[Estimação (horas)]]</f>
        <v>2.5000000000000001E-2</v>
      </c>
      <c r="X915" s="167">
        <f>+VLOOKUP(CONCATENATE(Table1[[#This Row],[Tabela]],Table1[[#This Row],[Campo]]),'2. Status Detalhe Campos FY24'!A:J,9,FALSE)</f>
        <v>0</v>
      </c>
    </row>
    <row r="916" spans="2:24" ht="17.899999999999999" customHeight="1">
      <c r="B916" s="2" t="s">
        <v>26</v>
      </c>
      <c r="C916" s="2" t="s">
        <v>181</v>
      </c>
      <c r="D916" s="2" t="s">
        <v>1215</v>
      </c>
      <c r="E916" s="2" t="s">
        <v>38</v>
      </c>
      <c r="F916" s="2" t="s">
        <v>2103</v>
      </c>
      <c r="G916" s="2" t="s">
        <v>2064</v>
      </c>
      <c r="H916" s="56" t="str">
        <f>Table1[[#This Row],[Tabela]]&amp;Table1[[#This Row],[Campo]]</f>
        <v>modesg_param_sfics_taxon_europeiaquality_score</v>
      </c>
      <c r="I916" s="2" t="s">
        <v>2328</v>
      </c>
      <c r="J916" s="53">
        <f>VLOOKUP(Table1[[#This Row],[Status]],Auxiliar!$B$16:$C$24,2,0)</f>
        <v>7</v>
      </c>
      <c r="K916" s="2" t="s">
        <v>1183</v>
      </c>
      <c r="L916" s="28" t="s">
        <v>1178</v>
      </c>
      <c r="M916" s="20" t="s">
        <v>1179</v>
      </c>
      <c r="N916" s="47">
        <v>45695</v>
      </c>
      <c r="O916" s="20">
        <f>INDEX(Auxiliar!$D$5:$F$13,MATCH(Table1[[#This Row],[Tipologia_Testes]],Auxiliar!$B$5:$B$13,0),MATCH(Table1[[#This Row],[Complexidade]],Auxiliar!$D$4:$F$4,0))</f>
        <v>0.5</v>
      </c>
      <c r="P916" s="2"/>
      <c r="Q916" s="2"/>
      <c r="R916" s="151">
        <v>45261</v>
      </c>
      <c r="S916" s="151"/>
      <c r="T916" s="151"/>
      <c r="U916" s="151">
        <v>45603</v>
      </c>
      <c r="V916" s="151"/>
      <c r="W916" s="2">
        <f>VLOOKUP(Table1[[#This Row],[Status]],Auxiliar!$B$16:$D$24,3,0)*Table1[[#This Row],[Estimação (horas)]]</f>
        <v>0.125</v>
      </c>
      <c r="X916" s="167">
        <f>+VLOOKUP(CONCATENATE(Table1[[#This Row],[Tabela]],Table1[[#This Row],[Campo]]),'2. Status Detalhe Campos FY24'!A:J,9,FALSE)</f>
        <v>0</v>
      </c>
    </row>
    <row r="917" spans="2:24" ht="17.899999999999999" customHeight="1">
      <c r="B917" s="2" t="s">
        <v>26</v>
      </c>
      <c r="C917" s="2" t="s">
        <v>181</v>
      </c>
      <c r="D917" s="2" t="s">
        <v>1215</v>
      </c>
      <c r="E917" s="2" t="s">
        <v>38</v>
      </c>
      <c r="F917" s="2" t="s">
        <v>2103</v>
      </c>
      <c r="G917" s="2" t="s">
        <v>2064</v>
      </c>
      <c r="H917" s="56" t="str">
        <f>Table1[[#This Row],[Tabela]]&amp;Table1[[#This Row],[Campo]]</f>
        <v>modesg_param_sfics_taxon_europeiaquality_score</v>
      </c>
      <c r="I917" s="2" t="s">
        <v>2328</v>
      </c>
      <c r="J917" s="53">
        <f>VLOOKUP(Table1[[#This Row],[Status]],Auxiliar!$B$16:$C$24,2,0)</f>
        <v>7</v>
      </c>
      <c r="K917" s="2" t="s">
        <v>1175</v>
      </c>
      <c r="L917" s="28"/>
      <c r="M917" s="20"/>
      <c r="N917" s="47">
        <v>45695</v>
      </c>
      <c r="O917" s="20" t="e">
        <f>INDEX(Auxiliar!$D$5:$F$11,MATCH(Table1[[#This Row],[Tipologia_Testes]],Auxiliar!$B$5:$B$11,0),MATCH(Table1[[#This Row],[Complexidade]],Auxiliar!$D$4:$F$4,0))</f>
        <v>#N/A</v>
      </c>
      <c r="P917" s="2"/>
      <c r="Q917" s="2"/>
      <c r="R917" s="151"/>
      <c r="S917" s="151"/>
      <c r="T917" s="151"/>
      <c r="U917" s="151"/>
      <c r="V917" s="151"/>
      <c r="W917" s="2" t="e">
        <f>VLOOKUP(Table1[[#This Row],[Status]],Auxiliar!$B$16:$D$24,3,0)*Table1[[#This Row],[Estimação (horas)]]</f>
        <v>#N/A</v>
      </c>
      <c r="X917" s="167">
        <f>+VLOOKUP(CONCATENATE(Table1[[#This Row],[Tabela]],Table1[[#This Row],[Campo]]),'2. Status Detalhe Campos FY24'!A:J,9,FALSE)</f>
        <v>0</v>
      </c>
    </row>
    <row r="918" spans="2:24" ht="17.899999999999999" customHeight="1">
      <c r="B918" s="2" t="s">
        <v>26</v>
      </c>
      <c r="C918" s="2" t="s">
        <v>181</v>
      </c>
      <c r="D918" s="2" t="s">
        <v>1215</v>
      </c>
      <c r="E918" s="2" t="s">
        <v>38</v>
      </c>
      <c r="F918" s="2" t="s">
        <v>2103</v>
      </c>
      <c r="G918" s="2" t="s">
        <v>2422</v>
      </c>
      <c r="H918" s="56" t="str">
        <f>Table1[[#This Row],[Tabela]]&amp;Table1[[#This Row],[Campo]]</f>
        <v>modesg_param_sfics_taxon_europeiaprimary_energy_req_value</v>
      </c>
      <c r="I918" s="2" t="s">
        <v>2328</v>
      </c>
      <c r="J918" s="53">
        <f>VLOOKUP(Table1[[#This Row],[Status]],Auxiliar!$B$16:$C$24,2,0)</f>
        <v>7</v>
      </c>
      <c r="K918" s="2" t="s">
        <v>1183</v>
      </c>
      <c r="L918" s="28" t="s">
        <v>1178</v>
      </c>
      <c r="M918" s="20" t="s">
        <v>1179</v>
      </c>
      <c r="N918" s="47">
        <v>45695</v>
      </c>
      <c r="O918" s="20">
        <f>INDEX(Auxiliar!$D$5:$F$13,MATCH(Table1[[#This Row],[Tipologia_Testes]],Auxiliar!$B$5:$B$13,0),MATCH(Table1[[#This Row],[Complexidade]],Auxiliar!$D$4:$F$4,0))</f>
        <v>0.5</v>
      </c>
      <c r="P918" s="2"/>
      <c r="Q918" s="2"/>
      <c r="R918" s="151">
        <v>45261</v>
      </c>
      <c r="S918" s="151"/>
      <c r="T918" s="151"/>
      <c r="U918" s="151">
        <v>45603</v>
      </c>
      <c r="V918" s="151"/>
      <c r="W918" s="2">
        <f>VLOOKUP(Table1[[#This Row],[Status]],Auxiliar!$B$16:$D$24,3,0)*Table1[[#This Row],[Estimação (horas)]]</f>
        <v>0.125</v>
      </c>
      <c r="X918" s="167">
        <f>+VLOOKUP(CONCATENATE(Table1[[#This Row],[Tabela]],Table1[[#This Row],[Campo]]),'2. Status Detalhe Campos FY24'!A:J,9,FALSE)</f>
        <v>0</v>
      </c>
    </row>
    <row r="919" spans="2:24" ht="17.899999999999999" customHeight="1">
      <c r="B919" s="2" t="s">
        <v>26</v>
      </c>
      <c r="C919" s="2" t="s">
        <v>181</v>
      </c>
      <c r="D919" s="2" t="s">
        <v>1215</v>
      </c>
      <c r="E919" s="2" t="s">
        <v>38</v>
      </c>
      <c r="F919" s="2" t="s">
        <v>2103</v>
      </c>
      <c r="G919" s="2" t="s">
        <v>2422</v>
      </c>
      <c r="H919" s="56" t="str">
        <f>Table1[[#This Row],[Tabela]]&amp;Table1[[#This Row],[Campo]]</f>
        <v>modesg_param_sfics_taxon_europeiaprimary_energy_req_value</v>
      </c>
      <c r="I919" s="2" t="s">
        <v>2328</v>
      </c>
      <c r="J919" s="53">
        <f>VLOOKUP(Table1[[#This Row],[Status]],Auxiliar!$B$16:$C$24,2,0)</f>
        <v>7</v>
      </c>
      <c r="K919" s="2" t="s">
        <v>1175</v>
      </c>
      <c r="L919" s="28"/>
      <c r="M919" s="20"/>
      <c r="N919" s="47">
        <v>45695</v>
      </c>
      <c r="O919" s="20" t="e">
        <f>INDEX(Auxiliar!$D$5:$F$11,MATCH(Table1[[#This Row],[Tipologia_Testes]],Auxiliar!$B$5:$B$11,0),MATCH(Table1[[#This Row],[Complexidade]],Auxiliar!$D$4:$F$4,0))</f>
        <v>#N/A</v>
      </c>
      <c r="P919" s="2"/>
      <c r="Q919" s="2"/>
      <c r="R919" s="151"/>
      <c r="S919" s="151"/>
      <c r="T919" s="151"/>
      <c r="U919" s="151"/>
      <c r="V919" s="151"/>
      <c r="W919" s="2" t="e">
        <f>VLOOKUP(Table1[[#This Row],[Status]],Auxiliar!$B$16:$D$24,3,0)*Table1[[#This Row],[Estimação (horas)]]</f>
        <v>#N/A</v>
      </c>
      <c r="X919" s="167">
        <f>+VLOOKUP(CONCATENATE(Table1[[#This Row],[Tabela]],Table1[[#This Row],[Campo]]),'2. Status Detalhe Campos FY24'!A:J,9,FALSE)</f>
        <v>0</v>
      </c>
    </row>
    <row r="920" spans="2:24" ht="17.899999999999999" customHeight="1">
      <c r="B920" s="12" t="s">
        <v>26</v>
      </c>
      <c r="C920" s="12" t="s">
        <v>181</v>
      </c>
      <c r="D920" s="12" t="s">
        <v>1222</v>
      </c>
      <c r="E920" s="2" t="s">
        <v>38</v>
      </c>
      <c r="F920" s="12" t="s">
        <v>212</v>
      </c>
      <c r="G920" s="12" t="s">
        <v>38</v>
      </c>
      <c r="H920" s="57" t="str">
        <f>Table1[[#This Row],[Tabela]]&amp;Table1[[#This Row],[Campo]]</f>
        <v>modesg_inp_emss_vclsn.a.</v>
      </c>
      <c r="I920" s="2" t="s">
        <v>612</v>
      </c>
      <c r="J920" s="45">
        <f>VLOOKUP(Table1[[#This Row],[Status]],Auxiliar!$B$16:$C$24,2,0)</f>
        <v>1</v>
      </c>
      <c r="K920" s="20" t="s">
        <v>1169</v>
      </c>
      <c r="L920" s="246" t="s">
        <v>1178</v>
      </c>
      <c r="M920" s="20" t="s">
        <v>1179</v>
      </c>
      <c r="N920" s="47">
        <v>45546</v>
      </c>
      <c r="O920" s="20">
        <f>INDEX(Auxiliar!$D$5:$F$13,MATCH(Table1[[#This Row],[Tipologia_Testes]],Auxiliar!$B$5:$B$13,0),MATCH(Table1[[#This Row],[Complexidade]],Auxiliar!$D$4:$F$4,0))</f>
        <v>8</v>
      </c>
      <c r="P920" s="2" t="s">
        <v>1223</v>
      </c>
      <c r="Q920" s="2"/>
      <c r="R920" s="151">
        <v>45261</v>
      </c>
      <c r="S920" s="151"/>
      <c r="T920" s="151"/>
      <c r="U920" s="151">
        <v>45603</v>
      </c>
      <c r="V920" s="151">
        <v>45534</v>
      </c>
      <c r="W920" s="2">
        <f>VLOOKUP(Table1[[#This Row],[Status]],Auxiliar!$B$16:$D$24,3,0)*Table1[[#This Row],[Estimação (horas)]]</f>
        <v>8</v>
      </c>
      <c r="X920" s="167">
        <f>+VLOOKUP(CONCATENATE(Table1[[#This Row],[Tabela]],Table1[[#This Row],[Campo]]),'2. Status Detalhe Campos FY24'!A:J,9,FALSE)</f>
        <v>0</v>
      </c>
    </row>
    <row r="921" spans="2:24" ht="17.899999999999999" customHeight="1">
      <c r="B921" s="12" t="s">
        <v>26</v>
      </c>
      <c r="C921" s="12" t="s">
        <v>181</v>
      </c>
      <c r="D921" s="12" t="s">
        <v>1222</v>
      </c>
      <c r="E921" s="2" t="s">
        <v>38</v>
      </c>
      <c r="F921" s="12" t="s">
        <v>212</v>
      </c>
      <c r="G921" s="12" t="s">
        <v>38</v>
      </c>
      <c r="H921" s="57" t="str">
        <f>Table1[[#This Row],[Tabela]]&amp;Table1[[#This Row],[Campo]]</f>
        <v>modesg_inp_emss_vclsn.a.</v>
      </c>
      <c r="I921" s="2" t="s">
        <v>612</v>
      </c>
      <c r="J921" s="45">
        <f>VLOOKUP(Table1[[#This Row],[Status]],Auxiliar!$B$16:$C$24,2,0)</f>
        <v>1</v>
      </c>
      <c r="K921" s="20" t="s">
        <v>1216</v>
      </c>
      <c r="L921" s="246" t="s">
        <v>1178</v>
      </c>
      <c r="M921" s="20" t="s">
        <v>1179</v>
      </c>
      <c r="N921" s="47">
        <v>45546</v>
      </c>
      <c r="O921" s="20">
        <f>INDEX(Auxiliar!$D$5:$F$13,MATCH(Table1[[#This Row],[Tipologia_Testes]],Auxiliar!$B$5:$B$13,0),MATCH(Table1[[#This Row],[Complexidade]],Auxiliar!$D$4:$F$4,0))</f>
        <v>0.5</v>
      </c>
      <c r="P921" s="2" t="s">
        <v>1224</v>
      </c>
      <c r="Q921" s="2" t="s">
        <v>1225</v>
      </c>
      <c r="R921" s="151">
        <v>45261</v>
      </c>
      <c r="S921" s="151"/>
      <c r="T921" s="151">
        <v>45471</v>
      </c>
      <c r="U921" s="151">
        <v>45603</v>
      </c>
      <c r="V921" s="151">
        <v>45534</v>
      </c>
      <c r="W921" s="2">
        <f>VLOOKUP(Table1[[#This Row],[Status]],Auxiliar!$B$16:$D$24,3,0)*Table1[[#This Row],[Estimação (horas)]]</f>
        <v>0.5</v>
      </c>
      <c r="X921" s="167">
        <f>+VLOOKUP(CONCATENATE(Table1[[#This Row],[Tabela]],Table1[[#This Row],[Campo]]),'2. Status Detalhe Campos FY24'!A:J,9,FALSE)</f>
        <v>0</v>
      </c>
    </row>
    <row r="922" spans="2:24" ht="17.899999999999999" customHeight="1">
      <c r="B922" s="12" t="s">
        <v>26</v>
      </c>
      <c r="C922" s="12" t="s">
        <v>181</v>
      </c>
      <c r="D922" s="12" t="s">
        <v>1222</v>
      </c>
      <c r="E922" s="2" t="s">
        <v>38</v>
      </c>
      <c r="F922" s="12" t="s">
        <v>213</v>
      </c>
      <c r="G922" s="12" t="s">
        <v>38</v>
      </c>
      <c r="H922" s="57" t="str">
        <f>Table1[[#This Row],[Tabela]]&amp;Table1[[#This Row],[Campo]]</f>
        <v>modesg_inp_km_medios_emss_vclsn.a.</v>
      </c>
      <c r="I922" s="2" t="s">
        <v>612</v>
      </c>
      <c r="J922" s="45">
        <f>VLOOKUP(Table1[[#This Row],[Status]],Auxiliar!$B$16:$C$24,2,0)</f>
        <v>1</v>
      </c>
      <c r="K922" s="20" t="s">
        <v>1169</v>
      </c>
      <c r="L922" s="21"/>
      <c r="M922" s="20" t="s">
        <v>1179</v>
      </c>
      <c r="N922" s="47">
        <v>45537</v>
      </c>
      <c r="O922" s="20">
        <f>INDEX(Auxiliar!$D$5:$F$13,MATCH(Table1[[#This Row],[Tipologia_Testes]],Auxiliar!$B$5:$B$13,0),MATCH(Table1[[#This Row],[Complexidade]],Auxiliar!$D$4:$F$4,0))</f>
        <v>8</v>
      </c>
      <c r="P922" s="2"/>
      <c r="Q922" s="2"/>
      <c r="R922" s="151">
        <v>45261</v>
      </c>
      <c r="S922" s="151"/>
      <c r="T922" s="151"/>
      <c r="U922" s="151">
        <v>45603</v>
      </c>
      <c r="V922" s="151">
        <v>45534</v>
      </c>
      <c r="W922" s="2">
        <f>VLOOKUP(Table1[[#This Row],[Status]],Auxiliar!$B$16:$D$24,3,0)*Table1[[#This Row],[Estimação (horas)]]</f>
        <v>8</v>
      </c>
      <c r="X922" s="167">
        <f>+VLOOKUP(CONCATENATE(Table1[[#This Row],[Tabela]],Table1[[#This Row],[Campo]]),'2. Status Detalhe Campos FY24'!A:J,9,FALSE)</f>
        <v>0</v>
      </c>
    </row>
    <row r="923" spans="2:24" ht="17.899999999999999" customHeight="1">
      <c r="B923" s="12" t="s">
        <v>26</v>
      </c>
      <c r="C923" s="12" t="s">
        <v>181</v>
      </c>
      <c r="D923" s="12" t="s">
        <v>1222</v>
      </c>
      <c r="E923" s="2" t="s">
        <v>38</v>
      </c>
      <c r="F923" s="12" t="s">
        <v>213</v>
      </c>
      <c r="G923" s="12" t="s">
        <v>38</v>
      </c>
      <c r="H923" s="57" t="str">
        <f>Table1[[#This Row],[Tabela]]&amp;Table1[[#This Row],[Campo]]</f>
        <v>modesg_inp_km_medios_emss_vclsn.a.</v>
      </c>
      <c r="I923" s="2" t="s">
        <v>612</v>
      </c>
      <c r="J923" s="45">
        <f>VLOOKUP(Table1[[#This Row],[Status]],Auxiliar!$B$16:$C$24,2,0)</f>
        <v>1</v>
      </c>
      <c r="K923" s="20" t="s">
        <v>1216</v>
      </c>
      <c r="L923" s="21"/>
      <c r="M923" s="20" t="s">
        <v>1179</v>
      </c>
      <c r="N923" s="47">
        <v>45537</v>
      </c>
      <c r="O923" s="20">
        <f>INDEX(Auxiliar!$D$5:$F$13,MATCH(Table1[[#This Row],[Tipologia_Testes]],Auxiliar!$B$5:$B$13,0),MATCH(Table1[[#This Row],[Complexidade]],Auxiliar!$D$4:$F$4,0))</f>
        <v>0.5</v>
      </c>
      <c r="P923" s="2"/>
      <c r="Q923" s="2"/>
      <c r="R923" s="151">
        <v>45261</v>
      </c>
      <c r="S923" s="151"/>
      <c r="T923" s="151"/>
      <c r="U923" s="151">
        <v>45603</v>
      </c>
      <c r="V923" s="151">
        <v>45534</v>
      </c>
      <c r="W923" s="2">
        <f>VLOOKUP(Table1[[#This Row],[Status]],Auxiliar!$B$16:$D$24,3,0)*Table1[[#This Row],[Estimação (horas)]]</f>
        <v>0.5</v>
      </c>
      <c r="X923" s="167">
        <f>+VLOOKUP(CONCATENATE(Table1[[#This Row],[Tabela]],Table1[[#This Row],[Campo]]),'2. Status Detalhe Campos FY24'!A:J,9,FALSE)</f>
        <v>0</v>
      </c>
    </row>
    <row r="924" spans="2:24" ht="17.899999999999999" customHeight="1">
      <c r="B924" s="12" t="s">
        <v>26</v>
      </c>
      <c r="C924" s="12" t="s">
        <v>181</v>
      </c>
      <c r="D924" s="12" t="s">
        <v>1226</v>
      </c>
      <c r="E924" s="2" t="s">
        <v>38</v>
      </c>
      <c r="F924" s="12" t="s">
        <v>214</v>
      </c>
      <c r="G924" s="12" t="s">
        <v>38</v>
      </c>
      <c r="H924" s="57" t="str">
        <f>Table1[[#This Row],[Tabela]]&amp;Table1[[#This Row],[Campo]]</f>
        <v>modesg_inp_empr_excl_parisn.a.</v>
      </c>
      <c r="I924" s="2" t="s">
        <v>612</v>
      </c>
      <c r="J924" s="45">
        <f>VLOOKUP(Table1[[#This Row],[Status]],Auxiliar!$B$16:$C$24,2,0)</f>
        <v>1</v>
      </c>
      <c r="K924" s="20" t="s">
        <v>1169</v>
      </c>
      <c r="L924" s="21"/>
      <c r="M924" s="20" t="s">
        <v>1179</v>
      </c>
      <c r="N924" s="47">
        <v>45491</v>
      </c>
      <c r="O924" s="20">
        <f>INDEX(Auxiliar!$D$5:$F$13,MATCH(Table1[[#This Row],[Tipologia_Testes]],Auxiliar!$B$5:$B$13,0),MATCH(Table1[[#This Row],[Complexidade]],Auxiliar!$D$4:$F$4,0))</f>
        <v>8</v>
      </c>
      <c r="P924" s="2" t="s">
        <v>1227</v>
      </c>
      <c r="Q924" s="2"/>
      <c r="R924" s="151">
        <v>45261</v>
      </c>
      <c r="S924" s="151"/>
      <c r="T924" s="151"/>
      <c r="U924" s="151">
        <v>45603</v>
      </c>
      <c r="V924" s="151"/>
      <c r="W924" s="2">
        <f>VLOOKUP(Table1[[#This Row],[Status]],Auxiliar!$B$16:$D$24,3,0)*Table1[[#This Row],[Estimação (horas)]]</f>
        <v>8</v>
      </c>
      <c r="X924" s="167">
        <f>+VLOOKUP(CONCATENATE(Table1[[#This Row],[Tabela]],Table1[[#This Row],[Campo]]),'2. Status Detalhe Campos FY24'!A:J,9,FALSE)</f>
        <v>0</v>
      </c>
    </row>
    <row r="925" spans="2:24" ht="17.899999999999999" customHeight="1">
      <c r="B925" s="12" t="s">
        <v>26</v>
      </c>
      <c r="C925" s="12" t="s">
        <v>181</v>
      </c>
      <c r="D925" s="12" t="s">
        <v>1226</v>
      </c>
      <c r="E925" s="2" t="s">
        <v>38</v>
      </c>
      <c r="F925" s="12" t="s">
        <v>214</v>
      </c>
      <c r="G925" s="12" t="s">
        <v>38</v>
      </c>
      <c r="H925" s="57" t="str">
        <f>Table1[[#This Row],[Tabela]]&amp;Table1[[#This Row],[Campo]]</f>
        <v>modesg_inp_empr_excl_parisn.a.</v>
      </c>
      <c r="I925" s="2" t="s">
        <v>612</v>
      </c>
      <c r="J925" s="45">
        <f>VLOOKUP(Table1[[#This Row],[Status]],Auxiliar!$B$16:$C$24,2,0)</f>
        <v>1</v>
      </c>
      <c r="K925" s="20" t="s">
        <v>1216</v>
      </c>
      <c r="L925" s="21"/>
      <c r="M925" s="20" t="s">
        <v>1179</v>
      </c>
      <c r="N925" s="47">
        <v>45491</v>
      </c>
      <c r="O925" s="20">
        <f>INDEX(Auxiliar!$D$5:$F$13,MATCH(Table1[[#This Row],[Tipologia_Testes]],Auxiliar!$B$5:$B$13,0),MATCH(Table1[[#This Row],[Complexidade]],Auxiliar!$D$4:$F$4,0))</f>
        <v>0.5</v>
      </c>
      <c r="P925" s="2" t="s">
        <v>1228</v>
      </c>
      <c r="Q925" s="2"/>
      <c r="R925" s="151">
        <v>45261</v>
      </c>
      <c r="S925" s="151"/>
      <c r="T925" s="151"/>
      <c r="U925" s="151">
        <v>45603</v>
      </c>
      <c r="V925" s="151"/>
      <c r="W925" s="2">
        <f>VLOOKUP(Table1[[#This Row],[Status]],Auxiliar!$B$16:$D$24,3,0)*Table1[[#This Row],[Estimação (horas)]]</f>
        <v>0.5</v>
      </c>
      <c r="X925" s="167">
        <f>+VLOOKUP(CONCATENATE(Table1[[#This Row],[Tabela]],Table1[[#This Row],[Campo]]),'2. Status Detalhe Campos FY24'!A:J,9,FALSE)</f>
        <v>0</v>
      </c>
    </row>
    <row r="926" spans="2:24" ht="17.899999999999999" customHeight="1">
      <c r="B926" s="12" t="s">
        <v>26</v>
      </c>
      <c r="C926" s="12" t="s">
        <v>181</v>
      </c>
      <c r="D926" s="12" t="s">
        <v>1229</v>
      </c>
      <c r="E926" s="2" t="s">
        <v>38</v>
      </c>
      <c r="F926" s="12" t="s">
        <v>215</v>
      </c>
      <c r="G926" s="12" t="s">
        <v>38</v>
      </c>
      <c r="H926" s="57" t="str">
        <f>Table1[[#This Row],[Tabela]]&amp;Table1[[#This Row],[Campo]]</f>
        <v>modesg_inp_nfrd_alinhamento_taxn.a.</v>
      </c>
      <c r="I926" s="2" t="s">
        <v>612</v>
      </c>
      <c r="J926" s="45">
        <f>VLOOKUP(Table1[[#This Row],[Status]],Auxiliar!$B$16:$C$24,2,0)</f>
        <v>1</v>
      </c>
      <c r="K926" s="20" t="s">
        <v>1169</v>
      </c>
      <c r="L926" s="21"/>
      <c r="M926" s="20" t="s">
        <v>1179</v>
      </c>
      <c r="N926" s="47">
        <v>45540</v>
      </c>
      <c r="O926" s="20">
        <f>INDEX(Auxiliar!$D$5:$F$13,MATCH(Table1[[#This Row],[Tipologia_Testes]],Auxiliar!$B$5:$B$13,0),MATCH(Table1[[#This Row],[Complexidade]],Auxiliar!$D$4:$F$4,0))</f>
        <v>8</v>
      </c>
      <c r="P926" s="2"/>
      <c r="Q926" s="2"/>
      <c r="R926" s="151">
        <v>45261</v>
      </c>
      <c r="S926" s="151"/>
      <c r="T926" s="151"/>
      <c r="U926" s="151">
        <v>45603</v>
      </c>
      <c r="V926" s="151">
        <v>45534</v>
      </c>
      <c r="W926" s="2">
        <f>VLOOKUP(Table1[[#This Row],[Status]],Auxiliar!$B$16:$D$24,3,0)*Table1[[#This Row],[Estimação (horas)]]</f>
        <v>8</v>
      </c>
      <c r="X926" s="167">
        <f>+VLOOKUP(CONCATENATE(Table1[[#This Row],[Tabela]],Table1[[#This Row],[Campo]]),'2. Status Detalhe Campos FY24'!A:J,9,FALSE)</f>
        <v>0</v>
      </c>
    </row>
    <row r="927" spans="2:24" ht="17.899999999999999" customHeight="1">
      <c r="B927" s="12" t="s">
        <v>26</v>
      </c>
      <c r="C927" s="12" t="s">
        <v>181</v>
      </c>
      <c r="D927" s="12" t="s">
        <v>1229</v>
      </c>
      <c r="E927" s="2" t="s">
        <v>38</v>
      </c>
      <c r="F927" s="12" t="s">
        <v>215</v>
      </c>
      <c r="G927" s="12" t="s">
        <v>38</v>
      </c>
      <c r="H927" s="57" t="str">
        <f>Table1[[#This Row],[Tabela]]&amp;Table1[[#This Row],[Campo]]</f>
        <v>modesg_inp_nfrd_alinhamento_taxn.a.</v>
      </c>
      <c r="I927" s="2" t="s">
        <v>612</v>
      </c>
      <c r="J927" s="45">
        <f>VLOOKUP(Table1[[#This Row],[Status]],Auxiliar!$B$16:$C$24,2,0)</f>
        <v>1</v>
      </c>
      <c r="K927" s="20" t="s">
        <v>1216</v>
      </c>
      <c r="L927" s="21"/>
      <c r="M927" s="20" t="s">
        <v>1179</v>
      </c>
      <c r="N927" s="47">
        <v>45540</v>
      </c>
      <c r="O927" s="20">
        <f>INDEX(Auxiliar!$D$5:$F$13,MATCH(Table1[[#This Row],[Tipologia_Testes]],Auxiliar!$B$5:$B$13,0),MATCH(Table1[[#This Row],[Complexidade]],Auxiliar!$D$4:$F$4,0))</f>
        <v>0.5</v>
      </c>
      <c r="P927" s="2"/>
      <c r="Q927" s="2"/>
      <c r="R927" s="151">
        <v>45261</v>
      </c>
      <c r="S927" s="151"/>
      <c r="T927" s="151"/>
      <c r="U927" s="151">
        <v>45603</v>
      </c>
      <c r="V927" s="151">
        <v>45534</v>
      </c>
      <c r="W927" s="2">
        <f>VLOOKUP(Table1[[#This Row],[Status]],Auxiliar!$B$16:$D$24,3,0)*Table1[[#This Row],[Estimação (horas)]]</f>
        <v>0.5</v>
      </c>
      <c r="X927" s="167">
        <f>+VLOOKUP(CONCATENATE(Table1[[#This Row],[Tabela]],Table1[[#This Row],[Campo]]),'2. Status Detalhe Campos FY24'!A:J,9,FALSE)</f>
        <v>0</v>
      </c>
    </row>
    <row r="928" spans="2:24" ht="17.899999999999999" customHeight="1">
      <c r="B928" s="12" t="s">
        <v>26</v>
      </c>
      <c r="C928" s="12" t="s">
        <v>181</v>
      </c>
      <c r="D928" s="12" t="s">
        <v>1230</v>
      </c>
      <c r="E928" s="2" t="s">
        <v>38</v>
      </c>
      <c r="F928" s="12" t="s">
        <v>216</v>
      </c>
      <c r="G928" s="12" t="s">
        <v>38</v>
      </c>
      <c r="H928" s="57" t="str">
        <f>Table1[[#This Row],[Tabela]]&amp;Table1[[#This Row],[Campo]]</f>
        <v>modesg_inp_risco_fisicon.a.</v>
      </c>
      <c r="I928" s="2" t="s">
        <v>612</v>
      </c>
      <c r="J928" s="45">
        <f>VLOOKUP(Table1[[#This Row],[Status]],Auxiliar!$B$16:$C$24,2,0)</f>
        <v>1</v>
      </c>
      <c r="K928" s="20" t="s">
        <v>1169</v>
      </c>
      <c r="L928" s="20" t="s">
        <v>1178</v>
      </c>
      <c r="M928" s="20" t="s">
        <v>1179</v>
      </c>
      <c r="N928" s="47">
        <v>45485</v>
      </c>
      <c r="O928" s="20">
        <f>INDEX(Auxiliar!$D$5:$F$13,MATCH(Table1[[#This Row],[Tipologia_Testes]],Auxiliar!$B$5:$B$13,0),MATCH(Table1[[#This Row],[Complexidade]],Auxiliar!$D$4:$F$4,0))</f>
        <v>8</v>
      </c>
      <c r="P928" s="2"/>
      <c r="Q928" s="2"/>
      <c r="R928" s="151">
        <v>45261</v>
      </c>
      <c r="S928" s="151"/>
      <c r="T928" s="151"/>
      <c r="U928" s="151">
        <v>45603</v>
      </c>
      <c r="V928" s="151"/>
      <c r="W928" s="2">
        <f>VLOOKUP(Table1[[#This Row],[Status]],Auxiliar!$B$16:$D$24,3,0)*Table1[[#This Row],[Estimação (horas)]]</f>
        <v>8</v>
      </c>
      <c r="X928" s="167">
        <f>+VLOOKUP(CONCATENATE(Table1[[#This Row],[Tabela]],Table1[[#This Row],[Campo]]),'2. Status Detalhe Campos FY24'!A:J,9,FALSE)</f>
        <v>0</v>
      </c>
    </row>
    <row r="929" spans="2:24" ht="17.899999999999999" customHeight="1">
      <c r="B929" s="12" t="s">
        <v>26</v>
      </c>
      <c r="C929" s="12" t="s">
        <v>181</v>
      </c>
      <c r="D929" s="12" t="s">
        <v>1230</v>
      </c>
      <c r="E929" s="2" t="s">
        <v>38</v>
      </c>
      <c r="F929" s="12" t="s">
        <v>216</v>
      </c>
      <c r="G929" s="12" t="s">
        <v>38</v>
      </c>
      <c r="H929" s="57" t="str">
        <f>Table1[[#This Row],[Tabela]]&amp;Table1[[#This Row],[Campo]]</f>
        <v>modesg_inp_risco_fisicon.a.</v>
      </c>
      <c r="I929" s="2" t="s">
        <v>612</v>
      </c>
      <c r="J929" s="45">
        <f>VLOOKUP(Table1[[#This Row],[Status]],Auxiliar!$B$16:$C$24,2,0)</f>
        <v>1</v>
      </c>
      <c r="K929" s="20" t="s">
        <v>1216</v>
      </c>
      <c r="L929" s="20" t="s">
        <v>1170</v>
      </c>
      <c r="M929" s="20" t="s">
        <v>1179</v>
      </c>
      <c r="N929" s="47">
        <v>45485</v>
      </c>
      <c r="O929" s="20">
        <f>INDEX(Auxiliar!$D$5:$F$13,MATCH(Table1[[#This Row],[Tipologia_Testes]],Auxiliar!$B$5:$B$13,0),MATCH(Table1[[#This Row],[Complexidade]],Auxiliar!$D$4:$F$4,0))</f>
        <v>0.5</v>
      </c>
      <c r="P929" s="2" t="s">
        <v>1228</v>
      </c>
      <c r="Q929" s="2"/>
      <c r="R929" s="151">
        <v>45261</v>
      </c>
      <c r="S929" s="151"/>
      <c r="T929" s="151"/>
      <c r="U929" s="151">
        <v>45603</v>
      </c>
      <c r="V929" s="151"/>
      <c r="W929" s="2">
        <f>VLOOKUP(Table1[[#This Row],[Status]],Auxiliar!$B$16:$D$24,3,0)*Table1[[#This Row],[Estimação (horas)]]</f>
        <v>0.5</v>
      </c>
      <c r="X929" s="167">
        <f>+VLOOKUP(CONCATENATE(Table1[[#This Row],[Tabela]],Table1[[#This Row],[Campo]]),'2. Status Detalhe Campos FY24'!A:J,9,FALSE)</f>
        <v>0</v>
      </c>
    </row>
    <row r="930" spans="2:24" ht="17.899999999999999" customHeight="1">
      <c r="B930" s="12" t="s">
        <v>26</v>
      </c>
      <c r="C930" s="12" t="s">
        <v>181</v>
      </c>
      <c r="D930" s="12" t="s">
        <v>1222</v>
      </c>
      <c r="E930" s="2" t="s">
        <v>38</v>
      </c>
      <c r="F930" s="12" t="s">
        <v>217</v>
      </c>
      <c r="G930" s="12" t="s">
        <v>38</v>
      </c>
      <c r="H930" s="57" t="str">
        <f>Table1[[#This Row],[Tabela]]&amp;Table1[[#This Row],[Campo]]</f>
        <v>modesg_inp_emss_scibn.a.</v>
      </c>
      <c r="I930" s="2" t="s">
        <v>612</v>
      </c>
      <c r="J930" s="45">
        <f>VLOOKUP(Table1[[#This Row],[Status]],Auxiliar!$B$16:$C$24,2,0)</f>
        <v>1</v>
      </c>
      <c r="K930" s="20" t="s">
        <v>1169</v>
      </c>
      <c r="L930" s="20" t="s">
        <v>1178</v>
      </c>
      <c r="M930" s="20" t="s">
        <v>1179</v>
      </c>
      <c r="N930" s="47">
        <v>45490</v>
      </c>
      <c r="O930" s="20">
        <f>INDEX(Auxiliar!$D$5:$F$13,MATCH(Table1[[#This Row],[Tipologia_Testes]],Auxiliar!$B$5:$B$13,0),MATCH(Table1[[#This Row],[Complexidade]],Auxiliar!$D$4:$F$4,0))</f>
        <v>8</v>
      </c>
      <c r="P930" s="2"/>
      <c r="Q930" s="2" t="s">
        <v>1225</v>
      </c>
      <c r="R930" s="151">
        <v>45261</v>
      </c>
      <c r="S930" s="151"/>
      <c r="T930" s="151"/>
      <c r="U930" s="151">
        <v>45603</v>
      </c>
      <c r="V930" s="151"/>
      <c r="W930" s="2">
        <f>VLOOKUP(Table1[[#This Row],[Status]],Auxiliar!$B$16:$D$24,3,0)*Table1[[#This Row],[Estimação (horas)]]</f>
        <v>8</v>
      </c>
      <c r="X930" s="167">
        <f>+VLOOKUP(CONCATENATE(Table1[[#This Row],[Tabela]],Table1[[#This Row],[Campo]]),'2. Status Detalhe Campos FY24'!A:J,9,FALSE)</f>
        <v>0</v>
      </c>
    </row>
    <row r="931" spans="2:24" ht="17.899999999999999" customHeight="1">
      <c r="B931" s="12" t="s">
        <v>26</v>
      </c>
      <c r="C931" s="12" t="s">
        <v>181</v>
      </c>
      <c r="D931" s="12" t="s">
        <v>1222</v>
      </c>
      <c r="E931" s="2" t="s">
        <v>38</v>
      </c>
      <c r="F931" s="12" t="s">
        <v>217</v>
      </c>
      <c r="G931" s="12" t="s">
        <v>38</v>
      </c>
      <c r="H931" s="57" t="str">
        <f>Table1[[#This Row],[Tabela]]&amp;Table1[[#This Row],[Campo]]</f>
        <v>modesg_inp_emss_scibn.a.</v>
      </c>
      <c r="I931" s="2" t="s">
        <v>612</v>
      </c>
      <c r="J931" s="45">
        <f>VLOOKUP(Table1[[#This Row],[Status]],Auxiliar!$B$16:$C$24,2,0)</f>
        <v>1</v>
      </c>
      <c r="K931" s="20" t="s">
        <v>1216</v>
      </c>
      <c r="L931" s="20" t="s">
        <v>1170</v>
      </c>
      <c r="M931" s="20" t="s">
        <v>1179</v>
      </c>
      <c r="N931" s="47">
        <v>45490</v>
      </c>
      <c r="O931" s="20">
        <f>INDEX(Auxiliar!$D$5:$F$13,MATCH(Table1[[#This Row],[Tipologia_Testes]],Auxiliar!$B$5:$B$13,0),MATCH(Table1[[#This Row],[Complexidade]],Auxiliar!$D$4:$F$4,0))</f>
        <v>0.5</v>
      </c>
      <c r="P931" s="2"/>
      <c r="Q931" s="2" t="s">
        <v>1225</v>
      </c>
      <c r="R931" s="151">
        <v>45261</v>
      </c>
      <c r="S931" s="151"/>
      <c r="T931" s="151"/>
      <c r="U931" s="151">
        <v>45603</v>
      </c>
      <c r="V931" s="151"/>
      <c r="W931" s="2">
        <f>VLOOKUP(Table1[[#This Row],[Status]],Auxiliar!$B$16:$D$24,3,0)*Table1[[#This Row],[Estimação (horas)]]</f>
        <v>0.5</v>
      </c>
      <c r="X931" s="167">
        <f>+VLOOKUP(CONCATENATE(Table1[[#This Row],[Tabela]],Table1[[#This Row],[Campo]]),'2. Status Detalhe Campos FY24'!A:J,9,FALSE)</f>
        <v>0</v>
      </c>
    </row>
    <row r="932" spans="2:24" ht="17.899999999999999" customHeight="1">
      <c r="B932" s="12" t="s">
        <v>26</v>
      </c>
      <c r="C932" s="12" t="s">
        <v>181</v>
      </c>
      <c r="D932" s="12" t="s">
        <v>1222</v>
      </c>
      <c r="E932" s="2" t="s">
        <v>38</v>
      </c>
      <c r="F932" s="12" t="s">
        <v>218</v>
      </c>
      <c r="G932" s="12" t="s">
        <v>38</v>
      </c>
      <c r="H932" s="57" t="str">
        <f>Table1[[#This Row],[Tabela]]&amp;Table1[[#This Row],[Campo]]</f>
        <v>modesg_inp_emss_nacen.a.</v>
      </c>
      <c r="I932" s="2" t="s">
        <v>612</v>
      </c>
      <c r="J932" s="45">
        <f>VLOOKUP(Table1[[#This Row],[Status]],Auxiliar!$B$16:$C$24,2,0)</f>
        <v>1</v>
      </c>
      <c r="K932" s="20" t="s">
        <v>1169</v>
      </c>
      <c r="L932" s="20" t="s">
        <v>1178</v>
      </c>
      <c r="M932" s="20" t="s">
        <v>1179</v>
      </c>
      <c r="N932" s="47">
        <v>45540</v>
      </c>
      <c r="O932" s="20">
        <f>INDEX(Auxiliar!$D$5:$F$13,MATCH(Table1[[#This Row],[Tipologia_Testes]],Auxiliar!$B$5:$B$13,0),MATCH(Table1[[#This Row],[Complexidade]],Auxiliar!$D$4:$F$4,0))</f>
        <v>8</v>
      </c>
      <c r="P932" s="2"/>
      <c r="Q932" s="2"/>
      <c r="R932" s="151">
        <v>45261</v>
      </c>
      <c r="S932" s="151"/>
      <c r="T932" s="151"/>
      <c r="U932" s="151">
        <v>45603</v>
      </c>
      <c r="V932" s="151"/>
      <c r="W932" s="2">
        <f>VLOOKUP(Table1[[#This Row],[Status]],Auxiliar!$B$16:$D$24,3,0)*Table1[[#This Row],[Estimação (horas)]]</f>
        <v>8</v>
      </c>
      <c r="X932" s="167">
        <f>+VLOOKUP(CONCATENATE(Table1[[#This Row],[Tabela]],Table1[[#This Row],[Campo]]),'2. Status Detalhe Campos FY24'!A:J,9,FALSE)</f>
        <v>0</v>
      </c>
    </row>
    <row r="933" spans="2:24" ht="17.899999999999999" customHeight="1">
      <c r="B933" s="12" t="s">
        <v>26</v>
      </c>
      <c r="C933" s="12" t="s">
        <v>181</v>
      </c>
      <c r="D933" s="12" t="s">
        <v>1222</v>
      </c>
      <c r="E933" s="2" t="s">
        <v>38</v>
      </c>
      <c r="F933" s="12" t="s">
        <v>218</v>
      </c>
      <c r="G933" s="12" t="s">
        <v>38</v>
      </c>
      <c r="H933" s="57" t="str">
        <f>Table1[[#This Row],[Tabela]]&amp;Table1[[#This Row],[Campo]]</f>
        <v>modesg_inp_emss_nacen.a.</v>
      </c>
      <c r="I933" s="2" t="s">
        <v>612</v>
      </c>
      <c r="J933" s="45">
        <f>VLOOKUP(Table1[[#This Row],[Status]],Auxiliar!$B$16:$C$24,2,0)</f>
        <v>1</v>
      </c>
      <c r="K933" s="20" t="s">
        <v>1216</v>
      </c>
      <c r="L933" s="20" t="s">
        <v>1170</v>
      </c>
      <c r="M933" s="20" t="s">
        <v>1179</v>
      </c>
      <c r="N933" s="47">
        <v>45540</v>
      </c>
      <c r="O933" s="20">
        <f>INDEX(Auxiliar!$D$5:$F$13,MATCH(Table1[[#This Row],[Tipologia_Testes]],Auxiliar!$B$5:$B$13,0),MATCH(Table1[[#This Row],[Complexidade]],Auxiliar!$D$4:$F$4,0))</f>
        <v>0.5</v>
      </c>
      <c r="P933" s="2"/>
      <c r="Q933" s="2"/>
      <c r="R933" s="151">
        <v>45261</v>
      </c>
      <c r="S933" s="151"/>
      <c r="T933" s="151"/>
      <c r="U933" s="151">
        <v>45603</v>
      </c>
      <c r="V933" s="151"/>
      <c r="W933" s="2">
        <f>VLOOKUP(Table1[[#This Row],[Status]],Auxiliar!$B$16:$D$24,3,0)*Table1[[#This Row],[Estimação (horas)]]</f>
        <v>0.5</v>
      </c>
      <c r="X933" s="167">
        <f>+VLOOKUP(CONCATENATE(Table1[[#This Row],[Tabela]],Table1[[#This Row],[Campo]]),'2. Status Detalhe Campos FY24'!A:J,9,FALSE)</f>
        <v>0</v>
      </c>
    </row>
    <row r="934" spans="2:24" ht="17.899999999999999" customHeight="1">
      <c r="B934" s="12" t="s">
        <v>26</v>
      </c>
      <c r="C934" s="12" t="s">
        <v>181</v>
      </c>
      <c r="D934" s="12" t="s">
        <v>1222</v>
      </c>
      <c r="E934" s="2" t="s">
        <v>38</v>
      </c>
      <c r="F934" s="12" t="s">
        <v>219</v>
      </c>
      <c r="G934" s="12" t="s">
        <v>38</v>
      </c>
      <c r="H934" s="57" t="str">
        <f>Table1[[#This Row],[Tabela]]&amp;Table1[[#This Row],[Campo]]</f>
        <v>modesg_inp_emss_bens_imoveisn.a.</v>
      </c>
      <c r="I934" s="2" t="s">
        <v>612</v>
      </c>
      <c r="J934" s="45">
        <f>VLOOKUP(Table1[[#This Row],[Status]],Auxiliar!$B$16:$C$24,2,0)</f>
        <v>1</v>
      </c>
      <c r="K934" s="20" t="s">
        <v>1169</v>
      </c>
      <c r="L934" s="20" t="s">
        <v>1178</v>
      </c>
      <c r="M934" s="20" t="s">
        <v>1179</v>
      </c>
      <c r="N934" s="47">
        <v>45546</v>
      </c>
      <c r="O934" s="20">
        <f>INDEX(Auxiliar!$D$5:$F$13,MATCH(Table1[[#This Row],[Tipologia_Testes]],Auxiliar!$B$5:$B$13,0),MATCH(Table1[[#This Row],[Complexidade]],Auxiliar!$D$4:$F$4,0))</f>
        <v>8</v>
      </c>
      <c r="P934" s="2"/>
      <c r="Q934" s="2"/>
      <c r="R934" s="151">
        <v>45261</v>
      </c>
      <c r="S934" s="151"/>
      <c r="T934" s="151"/>
      <c r="U934" s="151">
        <v>45603</v>
      </c>
      <c r="V934" s="151">
        <v>45534</v>
      </c>
      <c r="W934" s="2">
        <f>VLOOKUP(Table1[[#This Row],[Status]],Auxiliar!$B$16:$D$24,3,0)*Table1[[#This Row],[Estimação (horas)]]</f>
        <v>8</v>
      </c>
      <c r="X934" s="167">
        <f>+VLOOKUP(CONCATENATE(Table1[[#This Row],[Tabela]],Table1[[#This Row],[Campo]]),'2. Status Detalhe Campos FY24'!A:J,9,FALSE)</f>
        <v>0</v>
      </c>
    </row>
    <row r="935" spans="2:24" ht="17.899999999999999" customHeight="1">
      <c r="B935" s="12" t="s">
        <v>26</v>
      </c>
      <c r="C935" s="12" t="s">
        <v>181</v>
      </c>
      <c r="D935" s="12" t="s">
        <v>1222</v>
      </c>
      <c r="E935" s="2" t="s">
        <v>38</v>
      </c>
      <c r="F935" s="12" t="s">
        <v>219</v>
      </c>
      <c r="G935" s="12" t="s">
        <v>38</v>
      </c>
      <c r="H935" s="57" t="str">
        <f>Table1[[#This Row],[Tabela]]&amp;Table1[[#This Row],[Campo]]</f>
        <v>modesg_inp_emss_bens_imoveisn.a.</v>
      </c>
      <c r="I935" s="2" t="s">
        <v>612</v>
      </c>
      <c r="J935" s="45">
        <f>VLOOKUP(Table1[[#This Row],[Status]],Auxiliar!$B$16:$C$24,2,0)</f>
        <v>1</v>
      </c>
      <c r="K935" s="20" t="s">
        <v>1216</v>
      </c>
      <c r="L935" s="20" t="s">
        <v>1170</v>
      </c>
      <c r="M935" s="20" t="s">
        <v>1179</v>
      </c>
      <c r="N935" s="47">
        <v>45546</v>
      </c>
      <c r="O935" s="20">
        <f>INDEX(Auxiliar!$D$5:$F$13,MATCH(Table1[[#This Row],[Tipologia_Testes]],Auxiliar!$B$5:$B$13,0),MATCH(Table1[[#This Row],[Complexidade]],Auxiliar!$D$4:$F$4,0))</f>
        <v>0.5</v>
      </c>
      <c r="P935" s="2" t="s">
        <v>1231</v>
      </c>
      <c r="Q935" s="2"/>
      <c r="R935" s="151">
        <v>45261</v>
      </c>
      <c r="S935" s="151"/>
      <c r="T935" s="151"/>
      <c r="U935" s="151">
        <v>45603</v>
      </c>
      <c r="V935" s="151">
        <v>45534</v>
      </c>
      <c r="W935" s="2">
        <f>VLOOKUP(Table1[[#This Row],[Status]],Auxiliar!$B$16:$D$24,3,0)*Table1[[#This Row],[Estimação (horas)]]</f>
        <v>0.5</v>
      </c>
      <c r="X935" s="167">
        <f>+VLOOKUP(CONCATENATE(Table1[[#This Row],[Tabela]],Table1[[#This Row],[Campo]]),'2. Status Detalhe Campos FY24'!A:J,9,FALSE)</f>
        <v>0</v>
      </c>
    </row>
    <row r="936" spans="2:24" ht="17.899999999999999" customHeight="1">
      <c r="B936" s="12" t="s">
        <v>26</v>
      </c>
      <c r="C936" s="12" t="s">
        <v>181</v>
      </c>
      <c r="D936" s="12" t="s">
        <v>1222</v>
      </c>
      <c r="E936" s="2" t="s">
        <v>38</v>
      </c>
      <c r="F936" s="12" t="s">
        <v>212</v>
      </c>
      <c r="G936" s="12" t="s">
        <v>208</v>
      </c>
      <c r="H936" s="57" t="str">
        <f>Table1[[#This Row],[Tabela]]&amp;Table1[[#This Row],[Campo]]</f>
        <v>modesg_inp_emss_vclsref_date</v>
      </c>
      <c r="I936" s="2" t="s">
        <v>612</v>
      </c>
      <c r="J936" s="45">
        <f>VLOOKUP(Table1[[#This Row],[Status]],Auxiliar!$B$16:$C$24,2,0)</f>
        <v>1</v>
      </c>
      <c r="K936" s="20" t="s">
        <v>1183</v>
      </c>
      <c r="L936" s="20" t="s">
        <v>1178</v>
      </c>
      <c r="M936" s="20" t="s">
        <v>1180</v>
      </c>
      <c r="N936" s="47">
        <v>45546</v>
      </c>
      <c r="O936" s="20">
        <f>INDEX(Auxiliar!$D$5:$F$13,MATCH(Table1[[#This Row],[Tipologia_Testes]],Auxiliar!$B$5:$B$13,0),MATCH(Table1[[#This Row],[Complexidade]],Auxiliar!$D$4:$F$4,0))</f>
        <v>0.5</v>
      </c>
      <c r="P936" s="2" t="s">
        <v>1232</v>
      </c>
      <c r="Q936" s="2"/>
      <c r="R936" s="151">
        <v>45261</v>
      </c>
      <c r="S936" s="151"/>
      <c r="T936" s="151"/>
      <c r="U936" s="151">
        <v>45603</v>
      </c>
      <c r="V936" s="151">
        <v>45534</v>
      </c>
      <c r="W936" s="2">
        <f>VLOOKUP(Table1[[#This Row],[Status]],Auxiliar!$B$16:$D$24,3,0)*Table1[[#This Row],[Estimação (horas)]]</f>
        <v>0.5</v>
      </c>
      <c r="X936" s="167">
        <f>+VLOOKUP(CONCATENATE(Table1[[#This Row],[Tabela]],Table1[[#This Row],[Campo]]),'2. Status Detalhe Campos FY24'!A:J,9,FALSE)</f>
        <v>0</v>
      </c>
    </row>
    <row r="937" spans="2:24" ht="69.650000000000006" customHeight="1">
      <c r="B937" s="12" t="s">
        <v>26</v>
      </c>
      <c r="C937" s="12" t="s">
        <v>181</v>
      </c>
      <c r="D937" s="12" t="s">
        <v>1222</v>
      </c>
      <c r="E937" s="2" t="s">
        <v>38</v>
      </c>
      <c r="F937" s="12" t="s">
        <v>212</v>
      </c>
      <c r="G937" s="12" t="s">
        <v>220</v>
      </c>
      <c r="H937" s="57" t="str">
        <f>Table1[[#This Row],[Tabela]]&amp;Table1[[#This Row],[Campo]]</f>
        <v>modesg_inp_emss_vclsnome_regiao</v>
      </c>
      <c r="I937" s="2" t="s">
        <v>612</v>
      </c>
      <c r="J937" s="45">
        <f>VLOOKUP(Table1[[#This Row],[Status]],Auxiliar!$B$16:$C$24,2,0)</f>
        <v>1</v>
      </c>
      <c r="K937" s="20" t="s">
        <v>1175</v>
      </c>
      <c r="L937" s="20" t="s">
        <v>1170</v>
      </c>
      <c r="M937" s="20" t="s">
        <v>1180</v>
      </c>
      <c r="N937" s="47">
        <v>45546</v>
      </c>
      <c r="O937" s="20">
        <f>INDEX(Auxiliar!$D$5:$F$13,MATCH(Table1[[#This Row],[Tipologia_Testes]],Auxiliar!$B$5:$B$13,0),MATCH(Table1[[#This Row],[Complexidade]],Auxiliar!$D$4:$F$4,0))</f>
        <v>0.1</v>
      </c>
      <c r="P937" s="2" t="s">
        <v>1233</v>
      </c>
      <c r="Q937" s="2"/>
      <c r="R937" s="151">
        <v>45261</v>
      </c>
      <c r="S937" s="151"/>
      <c r="T937" s="151"/>
      <c r="U937" s="151">
        <v>45603</v>
      </c>
      <c r="V937" s="151">
        <v>45534</v>
      </c>
      <c r="W937" s="2">
        <f>VLOOKUP(Table1[[#This Row],[Status]],Auxiliar!$B$16:$D$24,3,0)*Table1[[#This Row],[Estimação (horas)]]</f>
        <v>0.1</v>
      </c>
      <c r="X937" s="167">
        <f>+VLOOKUP(CONCATENATE(Table1[[#This Row],[Tabela]],Table1[[#This Row],[Campo]]),'2. Status Detalhe Campos FY24'!A:J,9,FALSE)</f>
        <v>0</v>
      </c>
    </row>
    <row r="938" spans="2:24" ht="17.899999999999999" customHeight="1">
      <c r="B938" s="12" t="s">
        <v>26</v>
      </c>
      <c r="C938" s="12" t="s">
        <v>181</v>
      </c>
      <c r="D938" s="12" t="s">
        <v>1222</v>
      </c>
      <c r="E938" s="2" t="s">
        <v>38</v>
      </c>
      <c r="F938" s="12" t="s">
        <v>212</v>
      </c>
      <c r="G938" s="12" t="s">
        <v>220</v>
      </c>
      <c r="H938" s="57" t="str">
        <f>Table1[[#This Row],[Tabela]]&amp;Table1[[#This Row],[Campo]]</f>
        <v>modesg_inp_emss_vclsnome_regiao</v>
      </c>
      <c r="I938" s="2" t="s">
        <v>612</v>
      </c>
      <c r="J938" s="45">
        <f>VLOOKUP(Table1[[#This Row],[Status]],Auxiliar!$B$16:$C$24,2,0)</f>
        <v>1</v>
      </c>
      <c r="K938" s="20" t="s">
        <v>1183</v>
      </c>
      <c r="L938" s="20" t="s">
        <v>1170</v>
      </c>
      <c r="M938" s="20" t="s">
        <v>1180</v>
      </c>
      <c r="N938" s="47">
        <v>45546</v>
      </c>
      <c r="O938" s="20">
        <f>INDEX(Auxiliar!$D$5:$F$13,MATCH(Table1[[#This Row],[Tipologia_Testes]],Auxiliar!$B$5:$B$13,0),MATCH(Table1[[#This Row],[Complexidade]],Auxiliar!$D$4:$F$4,0))</f>
        <v>0.5</v>
      </c>
      <c r="P938" s="22" t="s">
        <v>1234</v>
      </c>
      <c r="Q938" s="2"/>
      <c r="R938" s="151">
        <v>45261</v>
      </c>
      <c r="S938" s="151"/>
      <c r="T938" s="151"/>
      <c r="U938" s="151">
        <v>45603</v>
      </c>
      <c r="V938" s="151">
        <v>45534</v>
      </c>
      <c r="W938" s="2">
        <f>VLOOKUP(Table1[[#This Row],[Status]],Auxiliar!$B$16:$D$24,3,0)*Table1[[#This Row],[Estimação (horas)]]</f>
        <v>0.5</v>
      </c>
      <c r="X938" s="167">
        <f>+VLOOKUP(CONCATENATE(Table1[[#This Row],[Tabela]],Table1[[#This Row],[Campo]]),'2. Status Detalhe Campos FY24'!A:J,9,FALSE)</f>
        <v>0</v>
      </c>
    </row>
    <row r="939" spans="2:24" ht="69.650000000000006" customHeight="1">
      <c r="B939" s="12" t="s">
        <v>26</v>
      </c>
      <c r="C939" s="12" t="s">
        <v>181</v>
      </c>
      <c r="D939" s="12" t="s">
        <v>1222</v>
      </c>
      <c r="E939" s="2" t="s">
        <v>38</v>
      </c>
      <c r="F939" s="12" t="s">
        <v>212</v>
      </c>
      <c r="G939" s="12" t="s">
        <v>221</v>
      </c>
      <c r="H939" s="57" t="str">
        <f>Table1[[#This Row],[Tabela]]&amp;Table1[[#This Row],[Campo]]</f>
        <v>modesg_inp_emss_vclsnome_pais</v>
      </c>
      <c r="I939" s="2" t="s">
        <v>612</v>
      </c>
      <c r="J939" s="45">
        <f>VLOOKUP(Table1[[#This Row],[Status]],Auxiliar!$B$16:$C$24,2,0)</f>
        <v>1</v>
      </c>
      <c r="K939" s="20" t="s">
        <v>1175</v>
      </c>
      <c r="L939" s="2" t="s">
        <v>1170</v>
      </c>
      <c r="M939" s="20" t="s">
        <v>1180</v>
      </c>
      <c r="N939" s="47">
        <v>45546</v>
      </c>
      <c r="O939" s="20">
        <f>INDEX(Auxiliar!$D$5:$F$13,MATCH(Table1[[#This Row],[Tipologia_Testes]],Auxiliar!$B$5:$B$13,0),MATCH(Table1[[#This Row],[Complexidade]],Auxiliar!$D$4:$F$4,0))</f>
        <v>0.1</v>
      </c>
      <c r="P939" s="2" t="s">
        <v>1233</v>
      </c>
      <c r="Q939" s="2"/>
      <c r="R939" s="151">
        <v>45261</v>
      </c>
      <c r="S939" s="151"/>
      <c r="T939" s="151"/>
      <c r="U939" s="151">
        <v>45603</v>
      </c>
      <c r="V939" s="151">
        <v>45534</v>
      </c>
      <c r="W939" s="2">
        <f>VLOOKUP(Table1[[#This Row],[Status]],Auxiliar!$B$16:$D$24,3,0)*Table1[[#This Row],[Estimação (horas)]]</f>
        <v>0.1</v>
      </c>
      <c r="X939" s="167">
        <f>+VLOOKUP(CONCATENATE(Table1[[#This Row],[Tabela]],Table1[[#This Row],[Campo]]),'2. Status Detalhe Campos FY24'!A:J,9,FALSE)</f>
        <v>0</v>
      </c>
    </row>
    <row r="940" spans="2:24" ht="17.899999999999999" customHeight="1">
      <c r="B940" s="12" t="s">
        <v>26</v>
      </c>
      <c r="C940" s="12" t="s">
        <v>181</v>
      </c>
      <c r="D940" s="12" t="s">
        <v>1222</v>
      </c>
      <c r="E940" s="2" t="s">
        <v>38</v>
      </c>
      <c r="F940" s="12" t="s">
        <v>212</v>
      </c>
      <c r="G940" s="12" t="s">
        <v>221</v>
      </c>
      <c r="H940" s="57" t="str">
        <f>Table1[[#This Row],[Tabela]]&amp;Table1[[#This Row],[Campo]]</f>
        <v>modesg_inp_emss_vclsnome_pais</v>
      </c>
      <c r="I940" s="2" t="s">
        <v>612</v>
      </c>
      <c r="J940" s="45">
        <f>VLOOKUP(Table1[[#This Row],[Status]],Auxiliar!$B$16:$C$24,2,0)</f>
        <v>1</v>
      </c>
      <c r="K940" s="20" t="s">
        <v>1183</v>
      </c>
      <c r="L940" s="2" t="s">
        <v>1170</v>
      </c>
      <c r="M940" s="20" t="s">
        <v>1180</v>
      </c>
      <c r="N940" s="47">
        <v>45546</v>
      </c>
      <c r="O940" s="20">
        <f>INDEX(Auxiliar!$D$5:$F$13,MATCH(Table1[[#This Row],[Tipologia_Testes]],Auxiliar!$B$5:$B$13,0),MATCH(Table1[[#This Row],[Complexidade]],Auxiliar!$D$4:$F$4,0))</f>
        <v>0.5</v>
      </c>
      <c r="P940" s="22" t="s">
        <v>1234</v>
      </c>
      <c r="Q940" s="2"/>
      <c r="R940" s="151">
        <v>45261</v>
      </c>
      <c r="S940" s="151"/>
      <c r="T940" s="151"/>
      <c r="U940" s="151">
        <v>45603</v>
      </c>
      <c r="V940" s="151">
        <v>45534</v>
      </c>
      <c r="W940" s="2">
        <f>VLOOKUP(Table1[[#This Row],[Status]],Auxiliar!$B$16:$D$24,3,0)*Table1[[#This Row],[Estimação (horas)]]</f>
        <v>0.5</v>
      </c>
      <c r="X940" s="167">
        <f>+VLOOKUP(CONCATENATE(Table1[[#This Row],[Tabela]],Table1[[#This Row],[Campo]]),'2. Status Detalhe Campos FY24'!A:J,9,FALSE)</f>
        <v>0</v>
      </c>
    </row>
    <row r="941" spans="2:24" ht="17.899999999999999" customHeight="1">
      <c r="B941" s="12" t="s">
        <v>26</v>
      </c>
      <c r="C941" s="12" t="s">
        <v>181</v>
      </c>
      <c r="D941" s="12" t="s">
        <v>1222</v>
      </c>
      <c r="E941" s="2" t="s">
        <v>38</v>
      </c>
      <c r="F941" s="12" t="s">
        <v>212</v>
      </c>
      <c r="G941" s="12" t="s">
        <v>222</v>
      </c>
      <c r="H941" s="57" t="str">
        <f>Table1[[#This Row],[Tabela]]&amp;Table1[[#This Row],[Campo]]</f>
        <v>modesg_inp_emss_vclsnome_estado</v>
      </c>
      <c r="I941" s="2" t="s">
        <v>612</v>
      </c>
      <c r="J941" s="45">
        <f>VLOOKUP(Table1[[#This Row],[Status]],Auxiliar!$B$16:$C$24,2,0)</f>
        <v>1</v>
      </c>
      <c r="K941" s="20" t="s">
        <v>1183</v>
      </c>
      <c r="L941" s="20" t="s">
        <v>1178</v>
      </c>
      <c r="M941" s="20" t="s">
        <v>1180</v>
      </c>
      <c r="N941" s="47">
        <v>45546</v>
      </c>
      <c r="O941" s="20">
        <f>INDEX(Auxiliar!$D$5:$F$13,MATCH(Table1[[#This Row],[Tipologia_Testes]],Auxiliar!$B$5:$B$13,0),MATCH(Table1[[#This Row],[Complexidade]],Auxiliar!$D$4:$F$4,0))</f>
        <v>0.5</v>
      </c>
      <c r="P941" s="2" t="s">
        <v>1232</v>
      </c>
      <c r="Q941" s="2"/>
      <c r="R941" s="151">
        <v>45261</v>
      </c>
      <c r="S941" s="151"/>
      <c r="T941" s="151"/>
      <c r="U941" s="151">
        <v>45603</v>
      </c>
      <c r="V941" s="151">
        <v>45534</v>
      </c>
      <c r="W941" s="2">
        <f>VLOOKUP(Table1[[#This Row],[Status]],Auxiliar!$B$16:$D$24,3,0)*Table1[[#This Row],[Estimação (horas)]]</f>
        <v>0.5</v>
      </c>
      <c r="X941" s="167">
        <f>+VLOOKUP(CONCATENATE(Table1[[#This Row],[Tabela]],Table1[[#This Row],[Campo]]),'2. Status Detalhe Campos FY24'!A:J,9,FALSE)</f>
        <v>0</v>
      </c>
    </row>
    <row r="942" spans="2:24" ht="17.899999999999999" customHeight="1">
      <c r="B942" s="12" t="s">
        <v>26</v>
      </c>
      <c r="C942" s="12" t="s">
        <v>181</v>
      </c>
      <c r="D942" s="12" t="s">
        <v>1222</v>
      </c>
      <c r="E942" s="2" t="s">
        <v>38</v>
      </c>
      <c r="F942" s="12" t="s">
        <v>212</v>
      </c>
      <c r="G942" s="12" t="s">
        <v>223</v>
      </c>
      <c r="H942" s="57" t="str">
        <f>Table1[[#This Row],[Tabela]]&amp;Table1[[#This Row],[Campo]]</f>
        <v>modesg_inp_emss_vclstipo_veiculo</v>
      </c>
      <c r="I942" s="2" t="s">
        <v>612</v>
      </c>
      <c r="J942" s="45">
        <f>VLOOKUP(Table1[[#This Row],[Status]],Auxiliar!$B$16:$C$24,2,0)</f>
        <v>1</v>
      </c>
      <c r="K942" s="20" t="s">
        <v>1175</v>
      </c>
      <c r="L942" s="20" t="s">
        <v>1178</v>
      </c>
      <c r="M942" s="20" t="s">
        <v>1180</v>
      </c>
      <c r="N942" s="47">
        <v>45546</v>
      </c>
      <c r="O942" s="20">
        <f>INDEX(Auxiliar!$D$5:$F$13,MATCH(Table1[[#This Row],[Tipologia_Testes]],Auxiliar!$B$5:$B$13,0),MATCH(Table1[[#This Row],[Complexidade]],Auxiliar!$D$4:$F$4,0))</f>
        <v>0.1</v>
      </c>
      <c r="P942" s="2" t="s">
        <v>1233</v>
      </c>
      <c r="Q942" s="2"/>
      <c r="R942" s="151">
        <v>45261</v>
      </c>
      <c r="S942" s="151"/>
      <c r="T942" s="151"/>
      <c r="U942" s="151">
        <v>45603</v>
      </c>
      <c r="V942" s="151">
        <v>45534</v>
      </c>
      <c r="W942" s="2">
        <f>VLOOKUP(Table1[[#This Row],[Status]],Auxiliar!$B$16:$D$24,3,0)*Table1[[#This Row],[Estimação (horas)]]</f>
        <v>0.1</v>
      </c>
      <c r="X942" s="167">
        <f>+VLOOKUP(CONCATENATE(Table1[[#This Row],[Tabela]],Table1[[#This Row],[Campo]]),'2. Status Detalhe Campos FY24'!A:J,9,FALSE)</f>
        <v>0</v>
      </c>
    </row>
    <row r="943" spans="2:24" ht="17.899999999999999" customHeight="1">
      <c r="B943" s="12" t="s">
        <v>26</v>
      </c>
      <c r="C943" s="12" t="s">
        <v>181</v>
      </c>
      <c r="D943" s="12" t="s">
        <v>1222</v>
      </c>
      <c r="E943" s="2" t="s">
        <v>38</v>
      </c>
      <c r="F943" s="12" t="s">
        <v>212</v>
      </c>
      <c r="G943" s="12" t="s">
        <v>223</v>
      </c>
      <c r="H943" s="57" t="str">
        <f>Table1[[#This Row],[Tabela]]&amp;Table1[[#This Row],[Campo]]</f>
        <v>modesg_inp_emss_vclstipo_veiculo</v>
      </c>
      <c r="I943" s="2" t="s">
        <v>612</v>
      </c>
      <c r="J943" s="45">
        <f>VLOOKUP(Table1[[#This Row],[Status]],Auxiliar!$B$16:$C$24,2,0)</f>
        <v>1</v>
      </c>
      <c r="K943" s="20" t="s">
        <v>1183</v>
      </c>
      <c r="L943" s="20" t="s">
        <v>1178</v>
      </c>
      <c r="M943" s="20" t="s">
        <v>1180</v>
      </c>
      <c r="N943" s="47">
        <v>45546</v>
      </c>
      <c r="O943" s="20">
        <f>INDEX(Auxiliar!$D$5:$F$13,MATCH(Table1[[#This Row],[Tipologia_Testes]],Auxiliar!$B$5:$B$13,0),MATCH(Table1[[#This Row],[Complexidade]],Auxiliar!$D$4:$F$4,0))</f>
        <v>0.5</v>
      </c>
      <c r="P943" s="2" t="s">
        <v>1232</v>
      </c>
      <c r="Q943" s="2"/>
      <c r="R943" s="151">
        <v>45261</v>
      </c>
      <c r="S943" s="151"/>
      <c r="T943" s="151"/>
      <c r="U943" s="151">
        <v>45603</v>
      </c>
      <c r="V943" s="151">
        <v>45534</v>
      </c>
      <c r="W943" s="2">
        <f>VLOOKUP(Table1[[#This Row],[Status]],Auxiliar!$B$16:$D$24,3,0)*Table1[[#This Row],[Estimação (horas)]]</f>
        <v>0.5</v>
      </c>
      <c r="X943" s="167">
        <f>+VLOOKUP(CONCATENATE(Table1[[#This Row],[Tabela]],Table1[[#This Row],[Campo]]),'2. Status Detalhe Campos FY24'!A:J,9,FALSE)</f>
        <v>0</v>
      </c>
    </row>
    <row r="944" spans="2:24" ht="17.899999999999999" customHeight="1">
      <c r="B944" s="12" t="s">
        <v>26</v>
      </c>
      <c r="C944" s="12" t="s">
        <v>181</v>
      </c>
      <c r="D944" s="12" t="s">
        <v>1222</v>
      </c>
      <c r="E944" s="2" t="s">
        <v>38</v>
      </c>
      <c r="F944" s="12" t="s">
        <v>212</v>
      </c>
      <c r="G944" s="12" t="s">
        <v>224</v>
      </c>
      <c r="H944" s="57" t="str">
        <f>Table1[[#This Row],[Tabela]]&amp;Table1[[#This Row],[Campo]]</f>
        <v>modesg_inp_emss_vclstipo_motor</v>
      </c>
      <c r="I944" s="2" t="s">
        <v>612</v>
      </c>
      <c r="J944" s="45">
        <f>VLOOKUP(Table1[[#This Row],[Status]],Auxiliar!$B$16:$C$24,2,0)</f>
        <v>1</v>
      </c>
      <c r="K944" s="20" t="s">
        <v>1175</v>
      </c>
      <c r="L944" s="20" t="s">
        <v>1178</v>
      </c>
      <c r="M944" s="20" t="s">
        <v>1180</v>
      </c>
      <c r="N944" s="47">
        <v>45546</v>
      </c>
      <c r="O944" s="20">
        <f>INDEX(Auxiliar!$D$5:$F$13,MATCH(Table1[[#This Row],[Tipologia_Testes]],Auxiliar!$B$5:$B$13,0),MATCH(Table1[[#This Row],[Complexidade]],Auxiliar!$D$4:$F$4,0))</f>
        <v>0.1</v>
      </c>
      <c r="P944" s="2" t="s">
        <v>1233</v>
      </c>
      <c r="Q944" s="2"/>
      <c r="R944" s="151">
        <v>45261</v>
      </c>
      <c r="S944" s="151"/>
      <c r="T944" s="151"/>
      <c r="U944" s="151">
        <v>45603</v>
      </c>
      <c r="V944" s="151">
        <v>45534</v>
      </c>
      <c r="W944" s="2">
        <f>VLOOKUP(Table1[[#This Row],[Status]],Auxiliar!$B$16:$D$24,3,0)*Table1[[#This Row],[Estimação (horas)]]</f>
        <v>0.1</v>
      </c>
      <c r="X944" s="167">
        <f>+VLOOKUP(CONCATENATE(Table1[[#This Row],[Tabela]],Table1[[#This Row],[Campo]]),'2. Status Detalhe Campos FY24'!A:J,9,FALSE)</f>
        <v>0</v>
      </c>
    </row>
    <row r="945" spans="2:24" ht="17.899999999999999" customHeight="1">
      <c r="B945" s="12" t="s">
        <v>26</v>
      </c>
      <c r="C945" s="12" t="s">
        <v>181</v>
      </c>
      <c r="D945" s="12" t="s">
        <v>1222</v>
      </c>
      <c r="E945" s="2" t="s">
        <v>38</v>
      </c>
      <c r="F945" s="12" t="s">
        <v>212</v>
      </c>
      <c r="G945" s="12" t="s">
        <v>224</v>
      </c>
      <c r="H945" s="57" t="str">
        <f>Table1[[#This Row],[Tabela]]&amp;Table1[[#This Row],[Campo]]</f>
        <v>modesg_inp_emss_vclstipo_motor</v>
      </c>
      <c r="I945" s="2" t="s">
        <v>612</v>
      </c>
      <c r="J945" s="45">
        <f>VLOOKUP(Table1[[#This Row],[Status]],Auxiliar!$B$16:$C$24,2,0)</f>
        <v>1</v>
      </c>
      <c r="K945" s="20" t="s">
        <v>1183</v>
      </c>
      <c r="L945" s="20" t="s">
        <v>1178</v>
      </c>
      <c r="M945" s="20" t="s">
        <v>1180</v>
      </c>
      <c r="N945" s="47">
        <v>45546</v>
      </c>
      <c r="O945" s="20">
        <f>INDEX(Auxiliar!$D$5:$F$13,MATCH(Table1[[#This Row],[Tipologia_Testes]],Auxiliar!$B$5:$B$13,0),MATCH(Table1[[#This Row],[Complexidade]],Auxiliar!$D$4:$F$4,0))</f>
        <v>0.5</v>
      </c>
      <c r="P945" s="2" t="s">
        <v>1232</v>
      </c>
      <c r="Q945" s="2"/>
      <c r="R945" s="151">
        <v>45261</v>
      </c>
      <c r="S945" s="151"/>
      <c r="T945" s="151"/>
      <c r="U945" s="151">
        <v>45603</v>
      </c>
      <c r="V945" s="151">
        <v>45534</v>
      </c>
      <c r="W945" s="2">
        <f>VLOOKUP(Table1[[#This Row],[Status]],Auxiliar!$B$16:$D$24,3,0)*Table1[[#This Row],[Estimação (horas)]]</f>
        <v>0.5</v>
      </c>
      <c r="X945" s="167">
        <f>+VLOOKUP(CONCATENATE(Table1[[#This Row],[Tabela]],Table1[[#This Row],[Campo]]),'2. Status Detalhe Campos FY24'!A:J,9,FALSE)</f>
        <v>0</v>
      </c>
    </row>
    <row r="946" spans="2:24" ht="69.650000000000006" customHeight="1">
      <c r="B946" s="12" t="s">
        <v>26</v>
      </c>
      <c r="C946" s="12" t="s">
        <v>181</v>
      </c>
      <c r="D946" s="12" t="s">
        <v>1222</v>
      </c>
      <c r="E946" s="2" t="s">
        <v>38</v>
      </c>
      <c r="F946" s="12" t="s">
        <v>212</v>
      </c>
      <c r="G946" s="12" t="s">
        <v>225</v>
      </c>
      <c r="H946" s="57" t="str">
        <f>Table1[[#This Row],[Tabela]]&amp;Table1[[#This Row],[Campo]]</f>
        <v>modesg_inp_emss_vclsmarca</v>
      </c>
      <c r="I946" s="2" t="s">
        <v>612</v>
      </c>
      <c r="J946" s="45">
        <f>VLOOKUP(Table1[[#This Row],[Status]],Auxiliar!$B$16:$C$24,2,0)</f>
        <v>1</v>
      </c>
      <c r="K946" s="20" t="s">
        <v>1175</v>
      </c>
      <c r="L946" s="2" t="s">
        <v>1170</v>
      </c>
      <c r="M946" s="20" t="s">
        <v>1180</v>
      </c>
      <c r="N946" s="47">
        <v>45546</v>
      </c>
      <c r="O946" s="20">
        <f>INDEX(Auxiliar!$D$5:$F$13,MATCH(Table1[[#This Row],[Tipologia_Testes]],Auxiliar!$B$5:$B$13,0),MATCH(Table1[[#This Row],[Complexidade]],Auxiliar!$D$4:$F$4,0))</f>
        <v>0.1</v>
      </c>
      <c r="P946" s="2" t="s">
        <v>1233</v>
      </c>
      <c r="Q946" s="2"/>
      <c r="R946" s="151">
        <v>45261</v>
      </c>
      <c r="S946" s="151"/>
      <c r="T946" s="151"/>
      <c r="U946" s="151">
        <v>45603</v>
      </c>
      <c r="V946" s="151">
        <v>45534</v>
      </c>
      <c r="W946" s="2">
        <f>VLOOKUP(Table1[[#This Row],[Status]],Auxiliar!$B$16:$D$24,3,0)*Table1[[#This Row],[Estimação (horas)]]</f>
        <v>0.1</v>
      </c>
      <c r="X946" s="167">
        <f>+VLOOKUP(CONCATENATE(Table1[[#This Row],[Tabela]],Table1[[#This Row],[Campo]]),'2. Status Detalhe Campos FY24'!A:J,9,FALSE)</f>
        <v>0</v>
      </c>
    </row>
    <row r="947" spans="2:24" ht="17.899999999999999" customHeight="1">
      <c r="B947" s="12" t="s">
        <v>26</v>
      </c>
      <c r="C947" s="12" t="s">
        <v>181</v>
      </c>
      <c r="D947" s="12" t="s">
        <v>1222</v>
      </c>
      <c r="E947" s="2" t="s">
        <v>38</v>
      </c>
      <c r="F947" s="12" t="s">
        <v>212</v>
      </c>
      <c r="G947" s="12" t="s">
        <v>225</v>
      </c>
      <c r="H947" s="57" t="str">
        <f>Table1[[#This Row],[Tabela]]&amp;Table1[[#This Row],[Campo]]</f>
        <v>modesg_inp_emss_vclsmarca</v>
      </c>
      <c r="I947" s="2" t="s">
        <v>612</v>
      </c>
      <c r="J947" s="45">
        <f>VLOOKUP(Table1[[#This Row],[Status]],Auxiliar!$B$16:$C$24,2,0)</f>
        <v>1</v>
      </c>
      <c r="K947" s="20" t="s">
        <v>1183</v>
      </c>
      <c r="L947" s="2" t="s">
        <v>1170</v>
      </c>
      <c r="M947" s="20" t="s">
        <v>1180</v>
      </c>
      <c r="N947" s="47">
        <v>45546</v>
      </c>
      <c r="O947" s="20">
        <f>INDEX(Auxiliar!$D$5:$F$13,MATCH(Table1[[#This Row],[Tipologia_Testes]],Auxiliar!$B$5:$B$13,0),MATCH(Table1[[#This Row],[Complexidade]],Auxiliar!$D$4:$F$4,0))</f>
        <v>0.5</v>
      </c>
      <c r="P947" s="22" t="s">
        <v>1234</v>
      </c>
      <c r="Q947" s="2"/>
      <c r="R947" s="151">
        <v>45261</v>
      </c>
      <c r="S947" s="151"/>
      <c r="T947" s="151"/>
      <c r="U947" s="151">
        <v>45603</v>
      </c>
      <c r="V947" s="151">
        <v>45534</v>
      </c>
      <c r="W947" s="2">
        <f>VLOOKUP(Table1[[#This Row],[Status]],Auxiliar!$B$16:$D$24,3,0)*Table1[[#This Row],[Estimação (horas)]]</f>
        <v>0.5</v>
      </c>
      <c r="X947" s="167">
        <f>+VLOOKUP(CONCATENATE(Table1[[#This Row],[Tabela]],Table1[[#This Row],[Campo]]),'2. Status Detalhe Campos FY24'!A:J,9,FALSE)</f>
        <v>0</v>
      </c>
    </row>
    <row r="948" spans="2:24" ht="69.650000000000006" customHeight="1">
      <c r="B948" s="12" t="s">
        <v>26</v>
      </c>
      <c r="C948" s="12" t="s">
        <v>181</v>
      </c>
      <c r="D948" s="12" t="s">
        <v>1222</v>
      </c>
      <c r="E948" s="2" t="s">
        <v>38</v>
      </c>
      <c r="F948" s="12" t="s">
        <v>212</v>
      </c>
      <c r="G948" s="12" t="s">
        <v>226</v>
      </c>
      <c r="H948" s="57" t="str">
        <f>Table1[[#This Row],[Tabela]]&amp;Table1[[#This Row],[Campo]]</f>
        <v>modesg_inp_emss_vclsmodelo</v>
      </c>
      <c r="I948" s="2" t="s">
        <v>612</v>
      </c>
      <c r="J948" s="45">
        <f>VLOOKUP(Table1[[#This Row],[Status]],Auxiliar!$B$16:$C$24,2,0)</f>
        <v>1</v>
      </c>
      <c r="K948" s="20" t="s">
        <v>1175</v>
      </c>
      <c r="L948" s="2" t="s">
        <v>1170</v>
      </c>
      <c r="M948" s="20" t="s">
        <v>1180</v>
      </c>
      <c r="N948" s="47">
        <v>45546</v>
      </c>
      <c r="O948" s="20">
        <f>INDEX(Auxiliar!$D$5:$F$13,MATCH(Table1[[#This Row],[Tipologia_Testes]],Auxiliar!$B$5:$B$13,0),MATCH(Table1[[#This Row],[Complexidade]],Auxiliar!$D$4:$F$4,0))</f>
        <v>0.1</v>
      </c>
      <c r="P948" s="2" t="s">
        <v>1233</v>
      </c>
      <c r="Q948" s="2"/>
      <c r="R948" s="151">
        <v>45261</v>
      </c>
      <c r="S948" s="151"/>
      <c r="T948" s="151"/>
      <c r="U948" s="151">
        <v>45603</v>
      </c>
      <c r="V948" s="151">
        <v>45534</v>
      </c>
      <c r="W948" s="2">
        <f>VLOOKUP(Table1[[#This Row],[Status]],Auxiliar!$B$16:$D$24,3,0)*Table1[[#This Row],[Estimação (horas)]]</f>
        <v>0.1</v>
      </c>
      <c r="X948" s="167">
        <f>+VLOOKUP(CONCATENATE(Table1[[#This Row],[Tabela]],Table1[[#This Row],[Campo]]),'2. Status Detalhe Campos FY24'!A:J,9,FALSE)</f>
        <v>0</v>
      </c>
    </row>
    <row r="949" spans="2:24" ht="17.899999999999999" customHeight="1">
      <c r="B949" s="12" t="s">
        <v>26</v>
      </c>
      <c r="C949" s="12" t="s">
        <v>181</v>
      </c>
      <c r="D949" s="12" t="s">
        <v>1222</v>
      </c>
      <c r="E949" s="2" t="s">
        <v>38</v>
      </c>
      <c r="F949" s="12" t="s">
        <v>212</v>
      </c>
      <c r="G949" s="12" t="s">
        <v>226</v>
      </c>
      <c r="H949" s="57" t="str">
        <f>Table1[[#This Row],[Tabela]]&amp;Table1[[#This Row],[Campo]]</f>
        <v>modesg_inp_emss_vclsmodelo</v>
      </c>
      <c r="I949" s="2" t="s">
        <v>612</v>
      </c>
      <c r="J949" s="45">
        <f>VLOOKUP(Table1[[#This Row],[Status]],Auxiliar!$B$16:$C$24,2,0)</f>
        <v>1</v>
      </c>
      <c r="K949" s="20" t="s">
        <v>1183</v>
      </c>
      <c r="L949" s="2" t="s">
        <v>1170</v>
      </c>
      <c r="M949" s="20" t="s">
        <v>1180</v>
      </c>
      <c r="N949" s="47">
        <v>45546</v>
      </c>
      <c r="O949" s="20">
        <f>INDEX(Auxiliar!$D$5:$F$13,MATCH(Table1[[#This Row],[Tipologia_Testes]],Auxiliar!$B$5:$B$13,0),MATCH(Table1[[#This Row],[Complexidade]],Auxiliar!$D$4:$F$4,0))</f>
        <v>0.5</v>
      </c>
      <c r="P949" s="22" t="s">
        <v>1234</v>
      </c>
      <c r="Q949" s="2"/>
      <c r="R949" s="151">
        <v>45261</v>
      </c>
      <c r="S949" s="151"/>
      <c r="T949" s="151"/>
      <c r="U949" s="151">
        <v>45603</v>
      </c>
      <c r="V949" s="151">
        <v>45534</v>
      </c>
      <c r="W949" s="2">
        <f>VLOOKUP(Table1[[#This Row],[Status]],Auxiliar!$B$16:$D$24,3,0)*Table1[[#This Row],[Estimação (horas)]]</f>
        <v>0.5</v>
      </c>
      <c r="X949" s="167">
        <f>+VLOOKUP(CONCATENATE(Table1[[#This Row],[Tabela]],Table1[[#This Row],[Campo]]),'2. Status Detalhe Campos FY24'!A:J,9,FALSE)</f>
        <v>0</v>
      </c>
    </row>
    <row r="950" spans="2:24" ht="17.899999999999999" customHeight="1">
      <c r="B950" s="12" t="s">
        <v>26</v>
      </c>
      <c r="C950" s="12" t="s">
        <v>181</v>
      </c>
      <c r="D950" s="12" t="s">
        <v>1222</v>
      </c>
      <c r="E950" s="2" t="s">
        <v>38</v>
      </c>
      <c r="F950" s="12" t="s">
        <v>212</v>
      </c>
      <c r="G950" s="12" t="s">
        <v>227</v>
      </c>
      <c r="H950" s="57" t="str">
        <f>Table1[[#This Row],[Tabela]]&amp;Table1[[#This Row],[Campo]]</f>
        <v>modesg_inp_emss_vclssubgrupo</v>
      </c>
      <c r="I950" s="2" t="s">
        <v>612</v>
      </c>
      <c r="J950" s="45">
        <f>VLOOKUP(Table1[[#This Row],[Status]],Auxiliar!$B$16:$C$24,2,0)</f>
        <v>1</v>
      </c>
      <c r="K950" s="20" t="s">
        <v>1175</v>
      </c>
      <c r="L950" s="2" t="s">
        <v>641</v>
      </c>
      <c r="M950" s="20" t="s">
        <v>1180</v>
      </c>
      <c r="N950" s="47">
        <v>45546</v>
      </c>
      <c r="O950" s="20">
        <f>INDEX(Auxiliar!$D$5:$F$13,MATCH(Table1[[#This Row],[Tipologia_Testes]],Auxiliar!$B$5:$B$13,0),MATCH(Table1[[#This Row],[Complexidade]],Auxiliar!$D$4:$F$4,0))</f>
        <v>0.1</v>
      </c>
      <c r="P950" s="2" t="s">
        <v>1233</v>
      </c>
      <c r="Q950" s="2"/>
      <c r="R950" s="151">
        <v>45261</v>
      </c>
      <c r="S950" s="151"/>
      <c r="T950" s="151"/>
      <c r="U950" s="151">
        <v>45603</v>
      </c>
      <c r="V950" s="151">
        <v>45534</v>
      </c>
      <c r="W950" s="2">
        <f>VLOOKUP(Table1[[#This Row],[Status]],Auxiliar!$B$16:$D$24,3,0)*Table1[[#This Row],[Estimação (horas)]]</f>
        <v>0.1</v>
      </c>
      <c r="X950" s="167">
        <f>+VLOOKUP(CONCATENATE(Table1[[#This Row],[Tabela]],Table1[[#This Row],[Campo]]),'2. Status Detalhe Campos FY24'!A:J,9,FALSE)</f>
        <v>0</v>
      </c>
    </row>
    <row r="951" spans="2:24" ht="17.899999999999999" customHeight="1">
      <c r="B951" s="12" t="s">
        <v>26</v>
      </c>
      <c r="C951" s="12" t="s">
        <v>181</v>
      </c>
      <c r="D951" s="12" t="s">
        <v>1222</v>
      </c>
      <c r="E951" s="2" t="s">
        <v>38</v>
      </c>
      <c r="F951" s="12" t="s">
        <v>212</v>
      </c>
      <c r="G951" s="12" t="s">
        <v>227</v>
      </c>
      <c r="H951" s="57" t="str">
        <f>Table1[[#This Row],[Tabela]]&amp;Table1[[#This Row],[Campo]]</f>
        <v>modesg_inp_emss_vclssubgrupo</v>
      </c>
      <c r="I951" s="2" t="s">
        <v>612</v>
      </c>
      <c r="J951" s="45">
        <f>VLOOKUP(Table1[[#This Row],[Status]],Auxiliar!$B$16:$C$24,2,0)</f>
        <v>1</v>
      </c>
      <c r="K951" s="20" t="s">
        <v>1183</v>
      </c>
      <c r="L951" s="2" t="s">
        <v>641</v>
      </c>
      <c r="M951" s="20" t="s">
        <v>1180</v>
      </c>
      <c r="N951" s="47">
        <v>45546</v>
      </c>
      <c r="O951" s="20">
        <f>INDEX(Auxiliar!$D$5:$F$13,MATCH(Table1[[#This Row],[Tipologia_Testes]],Auxiliar!$B$5:$B$13,0),MATCH(Table1[[#This Row],[Complexidade]],Auxiliar!$D$4:$F$4,0))</f>
        <v>0.5</v>
      </c>
      <c r="P951" s="2" t="s">
        <v>1232</v>
      </c>
      <c r="Q951" s="2"/>
      <c r="R951" s="151">
        <v>45261</v>
      </c>
      <c r="S951" s="151"/>
      <c r="T951" s="151"/>
      <c r="U951" s="151">
        <v>45603</v>
      </c>
      <c r="V951" s="151">
        <v>45534</v>
      </c>
      <c r="W951" s="2">
        <f>VLOOKUP(Table1[[#This Row],[Status]],Auxiliar!$B$16:$D$24,3,0)*Table1[[#This Row],[Estimação (horas)]]</f>
        <v>0.5</v>
      </c>
      <c r="X951" s="167">
        <f>+VLOOKUP(CONCATENATE(Table1[[#This Row],[Tabela]],Table1[[#This Row],[Campo]]),'2. Status Detalhe Campos FY24'!A:J,9,FALSE)</f>
        <v>0</v>
      </c>
    </row>
    <row r="952" spans="2:24" ht="17.899999999999999" customHeight="1">
      <c r="B952" s="12" t="s">
        <v>26</v>
      </c>
      <c r="C952" s="12" t="s">
        <v>181</v>
      </c>
      <c r="D952" s="12" t="s">
        <v>1222</v>
      </c>
      <c r="E952" s="2" t="s">
        <v>38</v>
      </c>
      <c r="F952" s="12" t="s">
        <v>212</v>
      </c>
      <c r="G952" s="12" t="s">
        <v>228</v>
      </c>
      <c r="H952" s="57" t="str">
        <f>Table1[[#This Row],[Tabela]]&amp;Table1[[#This Row],[Campo]]</f>
        <v>modesg_inp_emss_vclsnome_unidade_funcional</v>
      </c>
      <c r="I952" s="2" t="s">
        <v>612</v>
      </c>
      <c r="J952" s="45">
        <f>VLOOKUP(Table1[[#This Row],[Status]],Auxiliar!$B$16:$C$24,2,0)</f>
        <v>1</v>
      </c>
      <c r="K952" s="20" t="s">
        <v>1175</v>
      </c>
      <c r="L952" s="20" t="s">
        <v>1178</v>
      </c>
      <c r="M952" s="20" t="s">
        <v>1180</v>
      </c>
      <c r="N952" s="47">
        <v>45546</v>
      </c>
      <c r="O952" s="20">
        <f>INDEX(Auxiliar!$D$5:$F$13,MATCH(Table1[[#This Row],[Tipologia_Testes]],Auxiliar!$B$5:$B$13,0),MATCH(Table1[[#This Row],[Complexidade]],Auxiliar!$D$4:$F$4,0))</f>
        <v>0.1</v>
      </c>
      <c r="P952" s="2" t="s">
        <v>1233</v>
      </c>
      <c r="Q952" s="2"/>
      <c r="R952" s="151">
        <v>45261</v>
      </c>
      <c r="S952" s="151"/>
      <c r="T952" s="151"/>
      <c r="U952" s="151">
        <v>45603</v>
      </c>
      <c r="V952" s="151">
        <v>45534</v>
      </c>
      <c r="W952" s="2">
        <f>VLOOKUP(Table1[[#This Row],[Status]],Auxiliar!$B$16:$D$24,3,0)*Table1[[#This Row],[Estimação (horas)]]</f>
        <v>0.1</v>
      </c>
      <c r="X952" s="167">
        <f>+VLOOKUP(CONCATENATE(Table1[[#This Row],[Tabela]],Table1[[#This Row],[Campo]]),'2. Status Detalhe Campos FY24'!A:J,9,FALSE)</f>
        <v>0</v>
      </c>
    </row>
    <row r="953" spans="2:24" ht="17.899999999999999" customHeight="1">
      <c r="B953" s="12" t="s">
        <v>26</v>
      </c>
      <c r="C953" s="12" t="s">
        <v>181</v>
      </c>
      <c r="D953" s="12" t="s">
        <v>1222</v>
      </c>
      <c r="E953" s="2" t="s">
        <v>38</v>
      </c>
      <c r="F953" s="12" t="s">
        <v>212</v>
      </c>
      <c r="G953" s="12" t="s">
        <v>228</v>
      </c>
      <c r="H953" s="57" t="str">
        <f>Table1[[#This Row],[Tabela]]&amp;Table1[[#This Row],[Campo]]</f>
        <v>modesg_inp_emss_vclsnome_unidade_funcional</v>
      </c>
      <c r="I953" s="2" t="s">
        <v>612</v>
      </c>
      <c r="J953" s="45">
        <f>VLOOKUP(Table1[[#This Row],[Status]],Auxiliar!$B$16:$C$24,2,0)</f>
        <v>1</v>
      </c>
      <c r="K953" s="20" t="s">
        <v>1183</v>
      </c>
      <c r="L953" s="20" t="s">
        <v>1178</v>
      </c>
      <c r="M953" s="20" t="s">
        <v>1180</v>
      </c>
      <c r="N953" s="47">
        <v>45546</v>
      </c>
      <c r="O953" s="20">
        <f>INDEX(Auxiliar!$D$5:$F$13,MATCH(Table1[[#This Row],[Tipologia_Testes]],Auxiliar!$B$5:$B$13,0),MATCH(Table1[[#This Row],[Complexidade]],Auxiliar!$D$4:$F$4,0))</f>
        <v>0.5</v>
      </c>
      <c r="P953" s="2" t="s">
        <v>1232</v>
      </c>
      <c r="Q953" s="2"/>
      <c r="R953" s="151">
        <v>45261</v>
      </c>
      <c r="S953" s="151"/>
      <c r="T953" s="151"/>
      <c r="U953" s="151">
        <v>45603</v>
      </c>
      <c r="V953" s="151">
        <v>45534</v>
      </c>
      <c r="W953" s="2">
        <f>VLOOKUP(Table1[[#This Row],[Status]],Auxiliar!$B$16:$D$24,3,0)*Table1[[#This Row],[Estimação (horas)]]</f>
        <v>0.5</v>
      </c>
      <c r="X953" s="167">
        <f>+VLOOKUP(CONCATENATE(Table1[[#This Row],[Tabela]],Table1[[#This Row],[Campo]]),'2. Status Detalhe Campos FY24'!A:J,9,FALSE)</f>
        <v>0</v>
      </c>
    </row>
    <row r="954" spans="2:24" ht="17.899999999999999" customHeight="1">
      <c r="B954" s="12" t="s">
        <v>26</v>
      </c>
      <c r="C954" s="12" t="s">
        <v>181</v>
      </c>
      <c r="D954" s="12" t="s">
        <v>1222</v>
      </c>
      <c r="E954" s="2" t="s">
        <v>38</v>
      </c>
      <c r="F954" s="12" t="s">
        <v>212</v>
      </c>
      <c r="G954" s="12" t="s">
        <v>229</v>
      </c>
      <c r="H954" s="57" t="str">
        <f>Table1[[#This Row],[Tabela]]&amp;Table1[[#This Row],[Campo]]</f>
        <v>modesg_inp_emss_vclsunidade_funcional</v>
      </c>
      <c r="I954" s="2" t="s">
        <v>612</v>
      </c>
      <c r="J954" s="45">
        <f>VLOOKUP(Table1[[#This Row],[Status]],Auxiliar!$B$16:$C$24,2,0)</f>
        <v>1</v>
      </c>
      <c r="K954" s="20" t="s">
        <v>1175</v>
      </c>
      <c r="L954" s="20" t="s">
        <v>1178</v>
      </c>
      <c r="M954" s="20" t="s">
        <v>1180</v>
      </c>
      <c r="N954" s="47">
        <v>45546</v>
      </c>
      <c r="O954" s="20">
        <f>INDEX(Auxiliar!$D$5:$F$13,MATCH(Table1[[#This Row],[Tipologia_Testes]],Auxiliar!$B$5:$B$13,0),MATCH(Table1[[#This Row],[Complexidade]],Auxiliar!$D$4:$F$4,0))</f>
        <v>0.1</v>
      </c>
      <c r="P954" s="2" t="s">
        <v>1233</v>
      </c>
      <c r="Q954" s="2"/>
      <c r="R954" s="151">
        <v>45261</v>
      </c>
      <c r="S954" s="151"/>
      <c r="T954" s="151"/>
      <c r="U954" s="151">
        <v>45603</v>
      </c>
      <c r="V954" s="151">
        <v>45534</v>
      </c>
      <c r="W954" s="2">
        <f>VLOOKUP(Table1[[#This Row],[Status]],Auxiliar!$B$16:$D$24,3,0)*Table1[[#This Row],[Estimação (horas)]]</f>
        <v>0.1</v>
      </c>
      <c r="X954" s="167">
        <f>+VLOOKUP(CONCATENATE(Table1[[#This Row],[Tabela]],Table1[[#This Row],[Campo]]),'2. Status Detalhe Campos FY24'!A:J,9,FALSE)</f>
        <v>0</v>
      </c>
    </row>
    <row r="955" spans="2:24" ht="17.899999999999999" customHeight="1">
      <c r="B955" s="12" t="s">
        <v>26</v>
      </c>
      <c r="C955" s="12" t="s">
        <v>181</v>
      </c>
      <c r="D955" s="12" t="s">
        <v>1222</v>
      </c>
      <c r="E955" s="2" t="s">
        <v>38</v>
      </c>
      <c r="F955" s="12" t="s">
        <v>212</v>
      </c>
      <c r="G955" s="12" t="s">
        <v>229</v>
      </c>
      <c r="H955" s="57" t="str">
        <f>Table1[[#This Row],[Tabela]]&amp;Table1[[#This Row],[Campo]]</f>
        <v>modesg_inp_emss_vclsunidade_funcional</v>
      </c>
      <c r="I955" s="2" t="s">
        <v>612</v>
      </c>
      <c r="J955" s="45">
        <f>VLOOKUP(Table1[[#This Row],[Status]],Auxiliar!$B$16:$C$24,2,0)</f>
        <v>1</v>
      </c>
      <c r="K955" s="20" t="s">
        <v>1183</v>
      </c>
      <c r="L955" s="20" t="s">
        <v>1178</v>
      </c>
      <c r="M955" s="20" t="s">
        <v>1180</v>
      </c>
      <c r="N955" s="47">
        <v>45546</v>
      </c>
      <c r="O955" s="20">
        <f>INDEX(Auxiliar!$D$5:$F$13,MATCH(Table1[[#This Row],[Tipologia_Testes]],Auxiliar!$B$5:$B$13,0),MATCH(Table1[[#This Row],[Complexidade]],Auxiliar!$D$4:$F$4,0))</f>
        <v>0.5</v>
      </c>
      <c r="P955" s="2" t="s">
        <v>1232</v>
      </c>
      <c r="Q955" s="2"/>
      <c r="R955" s="151">
        <v>45261</v>
      </c>
      <c r="S955" s="151"/>
      <c r="T955" s="151"/>
      <c r="U955" s="151">
        <v>45603</v>
      </c>
      <c r="V955" s="151">
        <v>45534</v>
      </c>
      <c r="W955" s="2">
        <f>VLOOKUP(Table1[[#This Row],[Status]],Auxiliar!$B$16:$D$24,3,0)*Table1[[#This Row],[Estimação (horas)]]</f>
        <v>0.5</v>
      </c>
      <c r="X955" s="167">
        <f>+VLOOKUP(CONCATENATE(Table1[[#This Row],[Tabela]],Table1[[#This Row],[Campo]]),'2. Status Detalhe Campos FY24'!A:J,9,FALSE)</f>
        <v>0</v>
      </c>
    </row>
    <row r="956" spans="2:24" ht="17.899999999999999" customHeight="1">
      <c r="B956" s="12" t="s">
        <v>26</v>
      </c>
      <c r="C956" s="12" t="s">
        <v>181</v>
      </c>
      <c r="D956" s="12" t="s">
        <v>1222</v>
      </c>
      <c r="E956" s="2" t="s">
        <v>38</v>
      </c>
      <c r="F956" s="12" t="s">
        <v>212</v>
      </c>
      <c r="G956" s="12" t="s">
        <v>230</v>
      </c>
      <c r="H956" s="57" t="str">
        <f>Table1[[#This Row],[Tabela]]&amp;Table1[[#This Row],[Campo]]</f>
        <v>modesg_inp_emss_vclsnome_fator_emissao</v>
      </c>
      <c r="I956" s="2" t="s">
        <v>612</v>
      </c>
      <c r="J956" s="45">
        <f>VLOOKUP(Table1[[#This Row],[Status]],Auxiliar!$B$16:$C$24,2,0)</f>
        <v>1</v>
      </c>
      <c r="K956" s="20" t="s">
        <v>1175</v>
      </c>
      <c r="L956" s="20" t="s">
        <v>1178</v>
      </c>
      <c r="M956" s="20" t="s">
        <v>1180</v>
      </c>
      <c r="N956" s="47">
        <v>45546</v>
      </c>
      <c r="O956" s="20">
        <f>INDEX(Auxiliar!$D$5:$F$13,MATCH(Table1[[#This Row],[Tipologia_Testes]],Auxiliar!$B$5:$B$13,0),MATCH(Table1[[#This Row],[Complexidade]],Auxiliar!$D$4:$F$4,0))</f>
        <v>0.1</v>
      </c>
      <c r="P956" s="2" t="s">
        <v>1233</v>
      </c>
      <c r="Q956" s="2"/>
      <c r="R956" s="151">
        <v>45261</v>
      </c>
      <c r="S956" s="151"/>
      <c r="T956" s="151"/>
      <c r="U956" s="151">
        <v>45603</v>
      </c>
      <c r="V956" s="151">
        <v>45534</v>
      </c>
      <c r="W956" s="2">
        <f>VLOOKUP(Table1[[#This Row],[Status]],Auxiliar!$B$16:$D$24,3,0)*Table1[[#This Row],[Estimação (horas)]]</f>
        <v>0.1</v>
      </c>
      <c r="X956" s="167">
        <f>+VLOOKUP(CONCATENATE(Table1[[#This Row],[Tabela]],Table1[[#This Row],[Campo]]),'2. Status Detalhe Campos FY24'!A:J,9,FALSE)</f>
        <v>0</v>
      </c>
    </row>
    <row r="957" spans="2:24" ht="17.899999999999999" customHeight="1">
      <c r="B957" s="12" t="s">
        <v>26</v>
      </c>
      <c r="C957" s="12" t="s">
        <v>181</v>
      </c>
      <c r="D957" s="12" t="s">
        <v>1222</v>
      </c>
      <c r="E957" s="2" t="s">
        <v>38</v>
      </c>
      <c r="F957" s="12" t="s">
        <v>212</v>
      </c>
      <c r="G957" s="12" t="s">
        <v>230</v>
      </c>
      <c r="H957" s="57" t="str">
        <f>Table1[[#This Row],[Tabela]]&amp;Table1[[#This Row],[Campo]]</f>
        <v>modesg_inp_emss_vclsnome_fator_emissao</v>
      </c>
      <c r="I957" s="2" t="s">
        <v>612</v>
      </c>
      <c r="J957" s="45">
        <f>VLOOKUP(Table1[[#This Row],[Status]],Auxiliar!$B$16:$C$24,2,0)</f>
        <v>1</v>
      </c>
      <c r="K957" s="20" t="s">
        <v>1183</v>
      </c>
      <c r="L957" s="20" t="s">
        <v>1178</v>
      </c>
      <c r="M957" s="20" t="s">
        <v>1180</v>
      </c>
      <c r="N957" s="47">
        <v>45546</v>
      </c>
      <c r="O957" s="20">
        <f>INDEX(Auxiliar!$D$5:$F$13,MATCH(Table1[[#This Row],[Tipologia_Testes]],Auxiliar!$B$5:$B$13,0),MATCH(Table1[[#This Row],[Complexidade]],Auxiliar!$D$4:$F$4,0))</f>
        <v>0.5</v>
      </c>
      <c r="P957" s="2" t="s">
        <v>1232</v>
      </c>
      <c r="Q957" s="2"/>
      <c r="R957" s="151">
        <v>45261</v>
      </c>
      <c r="S957" s="151"/>
      <c r="T957" s="151"/>
      <c r="U957" s="151">
        <v>45603</v>
      </c>
      <c r="V957" s="151">
        <v>45534</v>
      </c>
      <c r="W957" s="2">
        <f>VLOOKUP(Table1[[#This Row],[Status]],Auxiliar!$B$16:$D$24,3,0)*Table1[[#This Row],[Estimação (horas)]]</f>
        <v>0.5</v>
      </c>
      <c r="X957" s="167">
        <f>+VLOOKUP(CONCATENATE(Table1[[#This Row],[Tabela]],Table1[[#This Row],[Campo]]),'2. Status Detalhe Campos FY24'!A:J,9,FALSE)</f>
        <v>0</v>
      </c>
    </row>
    <row r="958" spans="2:24" ht="17.899999999999999" customHeight="1">
      <c r="B958" s="12" t="s">
        <v>26</v>
      </c>
      <c r="C958" s="12" t="s">
        <v>181</v>
      </c>
      <c r="D958" s="12" t="s">
        <v>1222</v>
      </c>
      <c r="E958" s="2" t="s">
        <v>38</v>
      </c>
      <c r="F958" s="12" t="s">
        <v>212</v>
      </c>
      <c r="G958" s="12" t="s">
        <v>231</v>
      </c>
      <c r="H958" s="57" t="str">
        <f>Table1[[#This Row],[Tabela]]&amp;Table1[[#This Row],[Campo]]</f>
        <v>modesg_inp_emss_vclsunidade_fator_de_emissao</v>
      </c>
      <c r="I958" s="2" t="s">
        <v>612</v>
      </c>
      <c r="J958" s="45">
        <f>VLOOKUP(Table1[[#This Row],[Status]],Auxiliar!$B$16:$C$24,2,0)</f>
        <v>1</v>
      </c>
      <c r="K958" s="20" t="s">
        <v>1175</v>
      </c>
      <c r="L958" s="20" t="s">
        <v>1178</v>
      </c>
      <c r="M958" s="20" t="s">
        <v>1180</v>
      </c>
      <c r="N958" s="47">
        <v>45546</v>
      </c>
      <c r="O958" s="20">
        <f>INDEX(Auxiliar!$D$5:$F$13,MATCH(Table1[[#This Row],[Tipologia_Testes]],Auxiliar!$B$5:$B$13,0),MATCH(Table1[[#This Row],[Complexidade]],Auxiliar!$D$4:$F$4,0))</f>
        <v>0.1</v>
      </c>
      <c r="P958" s="2" t="s">
        <v>1233</v>
      </c>
      <c r="Q958" s="2"/>
      <c r="R958" s="151">
        <v>45261</v>
      </c>
      <c r="S958" s="151"/>
      <c r="T958" s="151"/>
      <c r="U958" s="151">
        <v>45603</v>
      </c>
      <c r="V958" s="151">
        <v>45534</v>
      </c>
      <c r="W958" s="2">
        <f>VLOOKUP(Table1[[#This Row],[Status]],Auxiliar!$B$16:$D$24,3,0)*Table1[[#This Row],[Estimação (horas)]]</f>
        <v>0.1</v>
      </c>
      <c r="X958" s="167">
        <f>+VLOOKUP(CONCATENATE(Table1[[#This Row],[Tabela]],Table1[[#This Row],[Campo]]),'2. Status Detalhe Campos FY24'!A:J,9,FALSE)</f>
        <v>0</v>
      </c>
    </row>
    <row r="959" spans="2:24" ht="17.899999999999999" customHeight="1">
      <c r="B959" s="12" t="s">
        <v>26</v>
      </c>
      <c r="C959" s="12" t="s">
        <v>181</v>
      </c>
      <c r="D959" s="12" t="s">
        <v>1222</v>
      </c>
      <c r="E959" s="2" t="s">
        <v>38</v>
      </c>
      <c r="F959" s="12" t="s">
        <v>212</v>
      </c>
      <c r="G959" s="12" t="s">
        <v>231</v>
      </c>
      <c r="H959" s="57" t="str">
        <f>Table1[[#This Row],[Tabela]]&amp;Table1[[#This Row],[Campo]]</f>
        <v>modesg_inp_emss_vclsunidade_fator_de_emissao</v>
      </c>
      <c r="I959" s="2" t="s">
        <v>612</v>
      </c>
      <c r="J959" s="45">
        <f>VLOOKUP(Table1[[#This Row],[Status]],Auxiliar!$B$16:$C$24,2,0)</f>
        <v>1</v>
      </c>
      <c r="K959" s="20" t="s">
        <v>1183</v>
      </c>
      <c r="L959" s="20" t="s">
        <v>1178</v>
      </c>
      <c r="M959" s="20" t="s">
        <v>1180</v>
      </c>
      <c r="N959" s="47">
        <v>45546</v>
      </c>
      <c r="O959" s="20">
        <f>INDEX(Auxiliar!$D$5:$F$13,MATCH(Table1[[#This Row],[Tipologia_Testes]],Auxiliar!$B$5:$B$13,0),MATCH(Table1[[#This Row],[Complexidade]],Auxiliar!$D$4:$F$4,0))</f>
        <v>0.5</v>
      </c>
      <c r="P959" s="2" t="s">
        <v>1232</v>
      </c>
      <c r="Q959" s="2"/>
      <c r="R959" s="151">
        <v>45261</v>
      </c>
      <c r="S959" s="151"/>
      <c r="T959" s="151"/>
      <c r="U959" s="151">
        <v>45603</v>
      </c>
      <c r="V959" s="151">
        <v>45534</v>
      </c>
      <c r="W959" s="2">
        <f>VLOOKUP(Table1[[#This Row],[Status]],Auxiliar!$B$16:$D$24,3,0)*Table1[[#This Row],[Estimação (horas)]]</f>
        <v>0.5</v>
      </c>
      <c r="X959" s="167">
        <f>+VLOOKUP(CONCATENATE(Table1[[#This Row],[Tabela]],Table1[[#This Row],[Campo]]),'2. Status Detalhe Campos FY24'!A:J,9,FALSE)</f>
        <v>0</v>
      </c>
    </row>
    <row r="960" spans="2:24" ht="69.650000000000006" customHeight="1">
      <c r="B960" s="12" t="s">
        <v>26</v>
      </c>
      <c r="C960" s="12" t="s">
        <v>181</v>
      </c>
      <c r="D960" s="12" t="s">
        <v>1222</v>
      </c>
      <c r="E960" s="2" t="s">
        <v>38</v>
      </c>
      <c r="F960" s="12" t="s">
        <v>212</v>
      </c>
      <c r="G960" s="12" t="s">
        <v>232</v>
      </c>
      <c r="H960" s="57" t="str">
        <f>Table1[[#This Row],[Tabela]]&amp;Table1[[#This Row],[Campo]]</f>
        <v>modesg_inp_emss_vclsscore_qualidade</v>
      </c>
      <c r="I960" s="2" t="s">
        <v>612</v>
      </c>
      <c r="J960" s="45">
        <f>VLOOKUP(Table1[[#This Row],[Status]],Auxiliar!$B$16:$C$24,2,0)</f>
        <v>1</v>
      </c>
      <c r="K960" s="20" t="s">
        <v>1175</v>
      </c>
      <c r="L960" s="2" t="s">
        <v>1170</v>
      </c>
      <c r="M960" s="20" t="s">
        <v>1180</v>
      </c>
      <c r="N960" s="47">
        <v>45546</v>
      </c>
      <c r="O960" s="20">
        <f>INDEX(Auxiliar!$D$5:$F$13,MATCH(Table1[[#This Row],[Tipologia_Testes]],Auxiliar!$B$5:$B$13,0),MATCH(Table1[[#This Row],[Complexidade]],Auxiliar!$D$4:$F$4,0))</f>
        <v>0.1</v>
      </c>
      <c r="P960" s="2" t="s">
        <v>1233</v>
      </c>
      <c r="Q960" s="2"/>
      <c r="R960" s="151">
        <v>45261</v>
      </c>
      <c r="S960" s="151"/>
      <c r="T960" s="151"/>
      <c r="U960" s="151">
        <v>45603</v>
      </c>
      <c r="V960" s="151">
        <v>45534</v>
      </c>
      <c r="W960" s="2">
        <f>VLOOKUP(Table1[[#This Row],[Status]],Auxiliar!$B$16:$D$24,3,0)*Table1[[#This Row],[Estimação (horas)]]</f>
        <v>0.1</v>
      </c>
      <c r="X960" s="167">
        <f>+VLOOKUP(CONCATENATE(Table1[[#This Row],[Tabela]],Table1[[#This Row],[Campo]]),'2. Status Detalhe Campos FY24'!A:J,9,FALSE)</f>
        <v>0</v>
      </c>
    </row>
    <row r="961" spans="2:24" ht="17.899999999999999" customHeight="1">
      <c r="B961" s="12" t="s">
        <v>26</v>
      </c>
      <c r="C961" s="12" t="s">
        <v>181</v>
      </c>
      <c r="D961" s="12" t="s">
        <v>1222</v>
      </c>
      <c r="E961" s="2" t="s">
        <v>38</v>
      </c>
      <c r="F961" s="12" t="s">
        <v>212</v>
      </c>
      <c r="G961" s="12" t="s">
        <v>232</v>
      </c>
      <c r="H961" s="57" t="str">
        <f>Table1[[#This Row],[Tabela]]&amp;Table1[[#This Row],[Campo]]</f>
        <v>modesg_inp_emss_vclsscore_qualidade</v>
      </c>
      <c r="I961" s="2" t="s">
        <v>612</v>
      </c>
      <c r="J961" s="45">
        <f>VLOOKUP(Table1[[#This Row],[Status]],Auxiliar!$B$16:$C$24,2,0)</f>
        <v>1</v>
      </c>
      <c r="K961" s="20" t="s">
        <v>1183</v>
      </c>
      <c r="L961" s="2" t="s">
        <v>1170</v>
      </c>
      <c r="M961" s="20" t="s">
        <v>1180</v>
      </c>
      <c r="N961" s="47">
        <v>45546</v>
      </c>
      <c r="O961" s="20">
        <f>INDEX(Auxiliar!$D$5:$F$13,MATCH(Table1[[#This Row],[Tipologia_Testes]],Auxiliar!$B$5:$B$13,0),MATCH(Table1[[#This Row],[Complexidade]],Auxiliar!$D$4:$F$4,0))</f>
        <v>0.5</v>
      </c>
      <c r="P961" s="22" t="s">
        <v>1234</v>
      </c>
      <c r="Q961" s="2"/>
      <c r="R961" s="151">
        <v>45261</v>
      </c>
      <c r="S961" s="151"/>
      <c r="T961" s="151"/>
      <c r="U961" s="151">
        <v>45603</v>
      </c>
      <c r="V961" s="151">
        <v>45534</v>
      </c>
      <c r="W961" s="2">
        <f>VLOOKUP(Table1[[#This Row],[Status]],Auxiliar!$B$16:$D$24,3,0)*Table1[[#This Row],[Estimação (horas)]]</f>
        <v>0.5</v>
      </c>
      <c r="X961" s="167">
        <f>+VLOOKUP(CONCATENATE(Table1[[#This Row],[Tabela]],Table1[[#This Row],[Campo]]),'2. Status Detalhe Campos FY24'!A:J,9,FALSE)</f>
        <v>0</v>
      </c>
    </row>
    <row r="962" spans="2:24" ht="69.650000000000006" customHeight="1">
      <c r="B962" s="12" t="s">
        <v>26</v>
      </c>
      <c r="C962" s="12" t="s">
        <v>181</v>
      </c>
      <c r="D962" s="12" t="s">
        <v>1222</v>
      </c>
      <c r="E962" s="2" t="s">
        <v>38</v>
      </c>
      <c r="F962" s="12" t="s">
        <v>212</v>
      </c>
      <c r="G962" s="12" t="s">
        <v>233</v>
      </c>
      <c r="H962" s="57" t="str">
        <f>Table1[[#This Row],[Tabela]]&amp;Table1[[#This Row],[Campo]]</f>
        <v>modesg_inp_emss_vclsscp1_ftr_emss</v>
      </c>
      <c r="I962" s="2" t="s">
        <v>612</v>
      </c>
      <c r="J962" s="45">
        <f>VLOOKUP(Table1[[#This Row],[Status]],Auxiliar!$B$16:$C$24,2,0)</f>
        <v>1</v>
      </c>
      <c r="K962" s="20" t="s">
        <v>1175</v>
      </c>
      <c r="L962" s="2" t="s">
        <v>1170</v>
      </c>
      <c r="M962" s="20" t="s">
        <v>1180</v>
      </c>
      <c r="N962" s="47">
        <v>45546</v>
      </c>
      <c r="O962" s="20">
        <f>INDEX(Auxiliar!$D$5:$F$13,MATCH(Table1[[#This Row],[Tipologia_Testes]],Auxiliar!$B$5:$B$13,0),MATCH(Table1[[#This Row],[Complexidade]],Auxiliar!$D$4:$F$4,0))</f>
        <v>0.1</v>
      </c>
      <c r="P962" s="2" t="s">
        <v>1235</v>
      </c>
      <c r="Q962" s="2"/>
      <c r="R962" s="151">
        <v>45261</v>
      </c>
      <c r="S962" s="151"/>
      <c r="T962" s="151"/>
      <c r="U962" s="151">
        <v>45603</v>
      </c>
      <c r="V962" s="151">
        <v>45534</v>
      </c>
      <c r="W962" s="2">
        <f>VLOOKUP(Table1[[#This Row],[Status]],Auxiliar!$B$16:$D$24,3,0)*Table1[[#This Row],[Estimação (horas)]]</f>
        <v>0.1</v>
      </c>
      <c r="X962" s="167">
        <f>+VLOOKUP(CONCATENATE(Table1[[#This Row],[Tabela]],Table1[[#This Row],[Campo]]),'2. Status Detalhe Campos FY24'!A:J,9,FALSE)</f>
        <v>0</v>
      </c>
    </row>
    <row r="963" spans="2:24" ht="17.899999999999999" customHeight="1">
      <c r="B963" s="12" t="s">
        <v>26</v>
      </c>
      <c r="C963" s="12" t="s">
        <v>181</v>
      </c>
      <c r="D963" s="12" t="s">
        <v>1222</v>
      </c>
      <c r="E963" s="2" t="s">
        <v>38</v>
      </c>
      <c r="F963" s="12" t="s">
        <v>212</v>
      </c>
      <c r="G963" s="12" t="s">
        <v>233</v>
      </c>
      <c r="H963" s="57" t="str">
        <f>Table1[[#This Row],[Tabela]]&amp;Table1[[#This Row],[Campo]]</f>
        <v>modesg_inp_emss_vclsscp1_ftr_emss</v>
      </c>
      <c r="I963" s="2" t="s">
        <v>612</v>
      </c>
      <c r="J963" s="45">
        <f>VLOOKUP(Table1[[#This Row],[Status]],Auxiliar!$B$16:$C$24,2,0)</f>
        <v>1</v>
      </c>
      <c r="K963" s="20" t="s">
        <v>1183</v>
      </c>
      <c r="L963" s="2" t="s">
        <v>1170</v>
      </c>
      <c r="M963" s="20" t="s">
        <v>1180</v>
      </c>
      <c r="N963" s="47">
        <v>45546</v>
      </c>
      <c r="O963" s="20">
        <f>INDEX(Auxiliar!$D$5:$F$13,MATCH(Table1[[#This Row],[Tipologia_Testes]],Auxiliar!$B$5:$B$13,0),MATCH(Table1[[#This Row],[Complexidade]],Auxiliar!$D$4:$F$4,0))</f>
        <v>0.5</v>
      </c>
      <c r="P963" s="22" t="s">
        <v>1234</v>
      </c>
      <c r="Q963" s="2"/>
      <c r="R963" s="151">
        <v>45261</v>
      </c>
      <c r="S963" s="151"/>
      <c r="T963" s="151"/>
      <c r="U963" s="151">
        <v>45603</v>
      </c>
      <c r="V963" s="151">
        <v>45534</v>
      </c>
      <c r="W963" s="2">
        <f>VLOOKUP(Table1[[#This Row],[Status]],Auxiliar!$B$16:$D$24,3,0)*Table1[[#This Row],[Estimação (horas)]]</f>
        <v>0.5</v>
      </c>
      <c r="X963" s="167">
        <f>+VLOOKUP(CONCATENATE(Table1[[#This Row],[Tabela]],Table1[[#This Row],[Campo]]),'2. Status Detalhe Campos FY24'!A:J,9,FALSE)</f>
        <v>0</v>
      </c>
    </row>
    <row r="964" spans="2:24" ht="69.650000000000006" customHeight="1">
      <c r="B964" s="12" t="s">
        <v>26</v>
      </c>
      <c r="C964" s="12" t="s">
        <v>181</v>
      </c>
      <c r="D964" s="12" t="s">
        <v>1222</v>
      </c>
      <c r="E964" s="2" t="s">
        <v>38</v>
      </c>
      <c r="F964" s="12" t="s">
        <v>212</v>
      </c>
      <c r="G964" s="12" t="s">
        <v>234</v>
      </c>
      <c r="H964" s="57" t="str">
        <f>Table1[[#This Row],[Tabela]]&amp;Table1[[#This Row],[Campo]]</f>
        <v>modesg_inp_emss_vclsscp2_ftr_emss</v>
      </c>
      <c r="I964" s="2" t="s">
        <v>612</v>
      </c>
      <c r="J964" s="45">
        <f>VLOOKUP(Table1[[#This Row],[Status]],Auxiliar!$B$16:$C$24,2,0)</f>
        <v>1</v>
      </c>
      <c r="K964" s="20" t="s">
        <v>1175</v>
      </c>
      <c r="L964" s="2" t="s">
        <v>1170</v>
      </c>
      <c r="M964" s="20" t="s">
        <v>1180</v>
      </c>
      <c r="N964" s="47">
        <v>45546</v>
      </c>
      <c r="O964" s="20">
        <f>INDEX(Auxiliar!$D$5:$F$13,MATCH(Table1[[#This Row],[Tipologia_Testes]],Auxiliar!$B$5:$B$13,0),MATCH(Table1[[#This Row],[Complexidade]],Auxiliar!$D$4:$F$4,0))</f>
        <v>0.1</v>
      </c>
      <c r="P964" s="2" t="s">
        <v>1235</v>
      </c>
      <c r="Q964" s="2"/>
      <c r="R964" s="151">
        <v>45261</v>
      </c>
      <c r="S964" s="151"/>
      <c r="T964" s="151"/>
      <c r="U964" s="151">
        <v>45603</v>
      </c>
      <c r="V964" s="151">
        <v>45534</v>
      </c>
      <c r="W964" s="2">
        <f>VLOOKUP(Table1[[#This Row],[Status]],Auxiliar!$B$16:$D$24,3,0)*Table1[[#This Row],[Estimação (horas)]]</f>
        <v>0.1</v>
      </c>
      <c r="X964" s="167">
        <f>+VLOOKUP(CONCATENATE(Table1[[#This Row],[Tabela]],Table1[[#This Row],[Campo]]),'2. Status Detalhe Campos FY24'!A:J,9,FALSE)</f>
        <v>0</v>
      </c>
    </row>
    <row r="965" spans="2:24" ht="17.899999999999999" customHeight="1">
      <c r="B965" s="12" t="s">
        <v>26</v>
      </c>
      <c r="C965" s="12" t="s">
        <v>181</v>
      </c>
      <c r="D965" s="12" t="s">
        <v>1222</v>
      </c>
      <c r="E965" s="2" t="s">
        <v>38</v>
      </c>
      <c r="F965" s="12" t="s">
        <v>212</v>
      </c>
      <c r="G965" s="12" t="s">
        <v>234</v>
      </c>
      <c r="H965" s="57" t="str">
        <f>Table1[[#This Row],[Tabela]]&amp;Table1[[#This Row],[Campo]]</f>
        <v>modesg_inp_emss_vclsscp2_ftr_emss</v>
      </c>
      <c r="I965" s="2" t="s">
        <v>612</v>
      </c>
      <c r="J965" s="45">
        <f>VLOOKUP(Table1[[#This Row],[Status]],Auxiliar!$B$16:$C$24,2,0)</f>
        <v>1</v>
      </c>
      <c r="K965" s="20" t="s">
        <v>1183</v>
      </c>
      <c r="L965" s="2" t="s">
        <v>1170</v>
      </c>
      <c r="M965" s="20" t="s">
        <v>1180</v>
      </c>
      <c r="N965" s="47">
        <v>45546</v>
      </c>
      <c r="O965" s="20">
        <f>INDEX(Auxiliar!$D$5:$F$13,MATCH(Table1[[#This Row],[Tipologia_Testes]],Auxiliar!$B$5:$B$13,0),MATCH(Table1[[#This Row],[Complexidade]],Auxiliar!$D$4:$F$4,0))</f>
        <v>0.5</v>
      </c>
      <c r="P965" s="22" t="s">
        <v>1234</v>
      </c>
      <c r="Q965" s="2"/>
      <c r="R965" s="151">
        <v>45261</v>
      </c>
      <c r="S965" s="151"/>
      <c r="T965" s="151"/>
      <c r="U965" s="151">
        <v>45603</v>
      </c>
      <c r="V965" s="151">
        <v>45534</v>
      </c>
      <c r="W965" s="2">
        <f>VLOOKUP(Table1[[#This Row],[Status]],Auxiliar!$B$16:$D$24,3,0)*Table1[[#This Row],[Estimação (horas)]]</f>
        <v>0.5</v>
      </c>
      <c r="X965" s="167">
        <f>+VLOOKUP(CONCATENATE(Table1[[#This Row],[Tabela]],Table1[[#This Row],[Campo]]),'2. Status Detalhe Campos FY24'!A:J,9,FALSE)</f>
        <v>0</v>
      </c>
    </row>
    <row r="966" spans="2:24" ht="52.4" customHeight="1">
      <c r="B966" s="12" t="s">
        <v>26</v>
      </c>
      <c r="C966" s="12" t="s">
        <v>181</v>
      </c>
      <c r="D966" s="12" t="s">
        <v>1222</v>
      </c>
      <c r="E966" s="2" t="s">
        <v>38</v>
      </c>
      <c r="F966" s="12" t="s">
        <v>212</v>
      </c>
      <c r="G966" s="12" t="s">
        <v>235</v>
      </c>
      <c r="H966" s="57" t="str">
        <f>Table1[[#This Row],[Tabela]]&amp;Table1[[#This Row],[Campo]]</f>
        <v>modesg_inp_emss_vclsscp3_ftr_emss</v>
      </c>
      <c r="I966" s="2" t="s">
        <v>612</v>
      </c>
      <c r="J966" s="45">
        <f>VLOOKUP(Table1[[#This Row],[Status]],Auxiliar!$B$16:$C$24,2,0)</f>
        <v>1</v>
      </c>
      <c r="K966" s="20" t="s">
        <v>1175</v>
      </c>
      <c r="L966" s="2" t="s">
        <v>1170</v>
      </c>
      <c r="M966" s="20" t="s">
        <v>1180</v>
      </c>
      <c r="N966" s="47">
        <v>45546</v>
      </c>
      <c r="O966" s="20">
        <f>INDEX(Auxiliar!$D$5:$F$13,MATCH(Table1[[#This Row],[Tipologia_Testes]],Auxiliar!$B$5:$B$13,0),MATCH(Table1[[#This Row],[Complexidade]],Auxiliar!$D$4:$F$4,0))</f>
        <v>0.1</v>
      </c>
      <c r="P966" s="2" t="s">
        <v>1236</v>
      </c>
      <c r="Q966" s="2"/>
      <c r="R966" s="151">
        <v>45261</v>
      </c>
      <c r="S966" s="151"/>
      <c r="T966" s="151"/>
      <c r="U966" s="151">
        <v>45603</v>
      </c>
      <c r="V966" s="151">
        <v>45534</v>
      </c>
      <c r="W966" s="2">
        <f>VLOOKUP(Table1[[#This Row],[Status]],Auxiliar!$B$16:$D$24,3,0)*Table1[[#This Row],[Estimação (horas)]]</f>
        <v>0.1</v>
      </c>
      <c r="X966" s="167">
        <f>+VLOOKUP(CONCATENATE(Table1[[#This Row],[Tabela]],Table1[[#This Row],[Campo]]),'2. Status Detalhe Campos FY24'!A:J,9,FALSE)</f>
        <v>0</v>
      </c>
    </row>
    <row r="967" spans="2:24" ht="17.899999999999999" customHeight="1">
      <c r="B967" s="12" t="s">
        <v>26</v>
      </c>
      <c r="C967" s="12" t="s">
        <v>181</v>
      </c>
      <c r="D967" s="12" t="s">
        <v>1222</v>
      </c>
      <c r="E967" s="2" t="s">
        <v>38</v>
      </c>
      <c r="F967" s="12" t="s">
        <v>212</v>
      </c>
      <c r="G967" s="12" t="s">
        <v>235</v>
      </c>
      <c r="H967" s="57" t="str">
        <f>Table1[[#This Row],[Tabela]]&amp;Table1[[#This Row],[Campo]]</f>
        <v>modesg_inp_emss_vclsscp3_ftr_emss</v>
      </c>
      <c r="I967" s="2" t="s">
        <v>612</v>
      </c>
      <c r="J967" s="45">
        <f>VLOOKUP(Table1[[#This Row],[Status]],Auxiliar!$B$16:$C$24,2,0)</f>
        <v>1</v>
      </c>
      <c r="K967" s="20" t="s">
        <v>1183</v>
      </c>
      <c r="L967" s="2" t="s">
        <v>1170</v>
      </c>
      <c r="M967" s="20" t="s">
        <v>1180</v>
      </c>
      <c r="N967" s="47">
        <v>45546</v>
      </c>
      <c r="O967" s="20">
        <f>INDEX(Auxiliar!$D$5:$F$13,MATCH(Table1[[#This Row],[Tipologia_Testes]],Auxiliar!$B$5:$B$13,0),MATCH(Table1[[#This Row],[Complexidade]],Auxiliar!$D$4:$F$4,0))</f>
        <v>0.5</v>
      </c>
      <c r="P967" s="22" t="s">
        <v>1237</v>
      </c>
      <c r="Q967" s="2"/>
      <c r="R967" s="151">
        <v>45261</v>
      </c>
      <c r="S967" s="151"/>
      <c r="T967" s="151"/>
      <c r="U967" s="151">
        <v>45603</v>
      </c>
      <c r="V967" s="151">
        <v>45534</v>
      </c>
      <c r="W967" s="2">
        <f>VLOOKUP(Table1[[#This Row],[Status]],Auxiliar!$B$16:$D$24,3,0)*Table1[[#This Row],[Estimação (horas)]]</f>
        <v>0.5</v>
      </c>
      <c r="X967" s="167">
        <f>+VLOOKUP(CONCATENATE(Table1[[#This Row],[Tabela]],Table1[[#This Row],[Campo]]),'2. Status Detalhe Campos FY24'!A:J,9,FALSE)</f>
        <v>0</v>
      </c>
    </row>
    <row r="968" spans="2:24" ht="17.899999999999999" customHeight="1">
      <c r="B968" s="12" t="s">
        <v>26</v>
      </c>
      <c r="C968" s="12" t="s">
        <v>181</v>
      </c>
      <c r="D968" s="12" t="s">
        <v>1222</v>
      </c>
      <c r="E968" s="2" t="s">
        <v>38</v>
      </c>
      <c r="F968" s="12" t="s">
        <v>213</v>
      </c>
      <c r="G968" s="12" t="s">
        <v>208</v>
      </c>
      <c r="H968" s="57" t="str">
        <f>Table1[[#This Row],[Tabela]]&amp;Table1[[#This Row],[Campo]]</f>
        <v>modesg_inp_km_medios_emss_vclsref_date</v>
      </c>
      <c r="I968" s="2" t="s">
        <v>612</v>
      </c>
      <c r="J968" s="45">
        <f>VLOOKUP(Table1[[#This Row],[Status]],Auxiliar!$B$16:$C$24,2,0)</f>
        <v>1</v>
      </c>
      <c r="K968" s="20" t="s">
        <v>1183</v>
      </c>
      <c r="L968" s="27"/>
      <c r="M968" s="20" t="s">
        <v>1180</v>
      </c>
      <c r="N968" s="47">
        <v>45537</v>
      </c>
      <c r="O968" s="20">
        <f>INDEX(Auxiliar!$D$5:$F$13,MATCH(Table1[[#This Row],[Tipologia_Testes]],Auxiliar!$B$5:$B$13,0),MATCH(Table1[[#This Row],[Complexidade]],Auxiliar!$D$4:$F$4,0))</f>
        <v>0.5</v>
      </c>
      <c r="P968" s="2"/>
      <c r="Q968" s="2"/>
      <c r="R968" s="151">
        <v>45261</v>
      </c>
      <c r="S968" s="151"/>
      <c r="T968" s="151"/>
      <c r="U968" s="151">
        <v>45603</v>
      </c>
      <c r="V968" s="151">
        <v>45534</v>
      </c>
      <c r="W968" s="2">
        <f>VLOOKUP(Table1[[#This Row],[Status]],Auxiliar!$B$16:$D$24,3,0)*Table1[[#This Row],[Estimação (horas)]]</f>
        <v>0.5</v>
      </c>
      <c r="X968" s="167">
        <f>+VLOOKUP(CONCATENATE(Table1[[#This Row],[Tabela]],Table1[[#This Row],[Campo]]),'2. Status Detalhe Campos FY24'!A:J,9,FALSE)</f>
        <v>0</v>
      </c>
    </row>
    <row r="969" spans="2:24" ht="17.899999999999999" customHeight="1">
      <c r="B969" s="12" t="s">
        <v>26</v>
      </c>
      <c r="C969" s="12" t="s">
        <v>181</v>
      </c>
      <c r="D969" s="12" t="s">
        <v>1222</v>
      </c>
      <c r="E969" s="2" t="s">
        <v>38</v>
      </c>
      <c r="F969" s="12" t="s">
        <v>213</v>
      </c>
      <c r="G969" s="12" t="s">
        <v>221</v>
      </c>
      <c r="H969" s="57" t="str">
        <f>Table1[[#This Row],[Tabela]]&amp;Table1[[#This Row],[Campo]]</f>
        <v>modesg_inp_km_medios_emss_vclsnome_pais</v>
      </c>
      <c r="I969" s="2" t="s">
        <v>612</v>
      </c>
      <c r="J969" s="45">
        <f>VLOOKUP(Table1[[#This Row],[Status]],Auxiliar!$B$16:$C$24,2,0)</f>
        <v>1</v>
      </c>
      <c r="K969" s="20" t="s">
        <v>1175</v>
      </c>
      <c r="L969" s="27"/>
      <c r="M969" s="20" t="s">
        <v>1180</v>
      </c>
      <c r="N969" s="47">
        <v>45537</v>
      </c>
      <c r="O969" s="20">
        <f>INDEX(Auxiliar!$D$5:$F$13,MATCH(Table1[[#This Row],[Tipologia_Testes]],Auxiliar!$B$5:$B$13,0),MATCH(Table1[[#This Row],[Complexidade]],Auxiliar!$D$4:$F$4,0))</f>
        <v>0.1</v>
      </c>
      <c r="P969" s="2" t="s">
        <v>1238</v>
      </c>
      <c r="Q969" s="2"/>
      <c r="R969" s="151">
        <v>45261</v>
      </c>
      <c r="S969" s="151"/>
      <c r="T969" s="151"/>
      <c r="U969" s="151">
        <v>45603</v>
      </c>
      <c r="V969" s="151">
        <v>45534</v>
      </c>
      <c r="W969" s="2">
        <f>VLOOKUP(Table1[[#This Row],[Status]],Auxiliar!$B$16:$D$24,3,0)*Table1[[#This Row],[Estimação (horas)]]</f>
        <v>0.1</v>
      </c>
      <c r="X969" s="167">
        <f>+VLOOKUP(CONCATENATE(Table1[[#This Row],[Tabela]],Table1[[#This Row],[Campo]]),'2. Status Detalhe Campos FY24'!A:J,9,FALSE)</f>
        <v>0</v>
      </c>
    </row>
    <row r="970" spans="2:24" ht="17.899999999999999" customHeight="1">
      <c r="B970" s="12" t="s">
        <v>26</v>
      </c>
      <c r="C970" s="12" t="s">
        <v>181</v>
      </c>
      <c r="D970" s="12" t="s">
        <v>1222</v>
      </c>
      <c r="E970" s="2" t="s">
        <v>38</v>
      </c>
      <c r="F970" s="12" t="s">
        <v>213</v>
      </c>
      <c r="G970" s="12" t="s">
        <v>221</v>
      </c>
      <c r="H970" s="57" t="str">
        <f>Table1[[#This Row],[Tabela]]&amp;Table1[[#This Row],[Campo]]</f>
        <v>modesg_inp_km_medios_emss_vclsnome_pais</v>
      </c>
      <c r="I970" s="2" t="s">
        <v>612</v>
      </c>
      <c r="J970" s="45">
        <f>VLOOKUP(Table1[[#This Row],[Status]],Auxiliar!$B$16:$C$24,2,0)</f>
        <v>1</v>
      </c>
      <c r="K970" s="20" t="s">
        <v>1183</v>
      </c>
      <c r="L970" s="27"/>
      <c r="M970" s="20" t="s">
        <v>1180</v>
      </c>
      <c r="N970" s="47">
        <v>45537</v>
      </c>
      <c r="O970" s="20">
        <f>INDEX(Auxiliar!$D$5:$F$13,MATCH(Table1[[#This Row],[Tipologia_Testes]],Auxiliar!$B$5:$B$13,0),MATCH(Table1[[#This Row],[Complexidade]],Auxiliar!$D$4:$F$4,0))</f>
        <v>0.5</v>
      </c>
      <c r="P970" s="2"/>
      <c r="Q970" s="2"/>
      <c r="R970" s="151">
        <v>45261</v>
      </c>
      <c r="S970" s="151"/>
      <c r="T970" s="151"/>
      <c r="U970" s="151">
        <v>45603</v>
      </c>
      <c r="V970" s="151">
        <v>45534</v>
      </c>
      <c r="W970" s="2">
        <f>VLOOKUP(Table1[[#This Row],[Status]],Auxiliar!$B$16:$D$24,3,0)*Table1[[#This Row],[Estimação (horas)]]</f>
        <v>0.5</v>
      </c>
      <c r="X970" s="167">
        <f>+VLOOKUP(CONCATENATE(Table1[[#This Row],[Tabela]],Table1[[#This Row],[Campo]]),'2. Status Detalhe Campos FY24'!A:J,9,FALSE)</f>
        <v>0</v>
      </c>
    </row>
    <row r="971" spans="2:24" ht="17.899999999999999" customHeight="1">
      <c r="B971" s="12" t="s">
        <v>26</v>
      </c>
      <c r="C971" s="12" t="s">
        <v>181</v>
      </c>
      <c r="D971" s="12" t="s">
        <v>1222</v>
      </c>
      <c r="E971" s="2" t="s">
        <v>38</v>
      </c>
      <c r="F971" s="12" t="s">
        <v>213</v>
      </c>
      <c r="G971" s="12" t="s">
        <v>236</v>
      </c>
      <c r="H971" s="57" t="str">
        <f>Table1[[#This Row],[Tabela]]&amp;Table1[[#This Row],[Campo]]</f>
        <v>modesg_inp_km_medios_emss_vclstipo_vcl</v>
      </c>
      <c r="I971" s="2" t="s">
        <v>612</v>
      </c>
      <c r="J971" s="45">
        <f>VLOOKUP(Table1[[#This Row],[Status]],Auxiliar!$B$16:$C$24,2,0)</f>
        <v>1</v>
      </c>
      <c r="K971" s="20" t="s">
        <v>1175</v>
      </c>
      <c r="L971" s="2" t="s">
        <v>1170</v>
      </c>
      <c r="M971" s="20" t="s">
        <v>1180</v>
      </c>
      <c r="N971" s="47">
        <v>45537</v>
      </c>
      <c r="O971" s="20">
        <f>INDEX(Auxiliar!$D$5:$F$13,MATCH(Table1[[#This Row],[Tipologia_Testes]],Auxiliar!$B$5:$B$13,0),MATCH(Table1[[#This Row],[Complexidade]],Auxiliar!$D$4:$F$4,0))</f>
        <v>0.1</v>
      </c>
      <c r="P971" s="2" t="s">
        <v>1239</v>
      </c>
      <c r="Q971" s="2"/>
      <c r="R971" s="151">
        <v>45261</v>
      </c>
      <c r="S971" s="151"/>
      <c r="T971" s="151"/>
      <c r="U971" s="151">
        <v>45603</v>
      </c>
      <c r="V971" s="151">
        <v>45534</v>
      </c>
      <c r="W971" s="2">
        <f>VLOOKUP(Table1[[#This Row],[Status]],Auxiliar!$B$16:$D$24,3,0)*Table1[[#This Row],[Estimação (horas)]]</f>
        <v>0.1</v>
      </c>
      <c r="X971" s="167">
        <f>+VLOOKUP(CONCATENATE(Table1[[#This Row],[Tabela]],Table1[[#This Row],[Campo]]),'2. Status Detalhe Campos FY24'!A:J,9,FALSE)</f>
        <v>0</v>
      </c>
    </row>
    <row r="972" spans="2:24" ht="17.899999999999999" customHeight="1">
      <c r="B972" s="12" t="s">
        <v>26</v>
      </c>
      <c r="C972" s="12" t="s">
        <v>181</v>
      </c>
      <c r="D972" s="12" t="s">
        <v>1222</v>
      </c>
      <c r="E972" s="2" t="s">
        <v>38</v>
      </c>
      <c r="F972" s="12" t="s">
        <v>213</v>
      </c>
      <c r="G972" s="12" t="s">
        <v>236</v>
      </c>
      <c r="H972" s="57" t="str">
        <f>Table1[[#This Row],[Tabela]]&amp;Table1[[#This Row],[Campo]]</f>
        <v>modesg_inp_km_medios_emss_vclstipo_vcl</v>
      </c>
      <c r="I972" s="2" t="s">
        <v>612</v>
      </c>
      <c r="J972" s="45">
        <f>VLOOKUP(Table1[[#This Row],[Status]],Auxiliar!$B$16:$C$24,2,0)</f>
        <v>1</v>
      </c>
      <c r="K972" s="20" t="s">
        <v>1183</v>
      </c>
      <c r="L972" s="2" t="s">
        <v>1170</v>
      </c>
      <c r="M972" s="20" t="s">
        <v>1180</v>
      </c>
      <c r="N972" s="47">
        <v>45537</v>
      </c>
      <c r="O972" s="20">
        <f>INDEX(Auxiliar!$D$5:$F$13,MATCH(Table1[[#This Row],[Tipologia_Testes]],Auxiliar!$B$5:$B$13,0),MATCH(Table1[[#This Row],[Complexidade]],Auxiliar!$D$4:$F$4,0))</f>
        <v>0.5</v>
      </c>
      <c r="P972" s="2" t="s">
        <v>1240</v>
      </c>
      <c r="Q972" s="2"/>
      <c r="R972" s="151">
        <v>45261</v>
      </c>
      <c r="S972" s="151"/>
      <c r="T972" s="151"/>
      <c r="U972" s="151">
        <v>45603</v>
      </c>
      <c r="V972" s="151">
        <v>45534</v>
      </c>
      <c r="W972" s="2">
        <f>VLOOKUP(Table1[[#This Row],[Status]],Auxiliar!$B$16:$D$24,3,0)*Table1[[#This Row],[Estimação (horas)]]</f>
        <v>0.5</v>
      </c>
      <c r="X972" s="167">
        <f>+VLOOKUP(CONCATENATE(Table1[[#This Row],[Tabela]],Table1[[#This Row],[Campo]]),'2. Status Detalhe Campos FY24'!A:J,9,FALSE)</f>
        <v>0</v>
      </c>
    </row>
    <row r="973" spans="2:24" ht="17.899999999999999" customHeight="1">
      <c r="B973" s="12" t="s">
        <v>26</v>
      </c>
      <c r="C973" s="12" t="s">
        <v>181</v>
      </c>
      <c r="D973" s="12" t="s">
        <v>1222</v>
      </c>
      <c r="E973" s="2" t="s">
        <v>38</v>
      </c>
      <c r="F973" s="12" t="s">
        <v>213</v>
      </c>
      <c r="G973" s="12" t="s">
        <v>224</v>
      </c>
      <c r="H973" s="57" t="str">
        <f>Table1[[#This Row],[Tabela]]&amp;Table1[[#This Row],[Campo]]</f>
        <v>modesg_inp_km_medios_emss_vclstipo_motor</v>
      </c>
      <c r="I973" s="2" t="s">
        <v>612</v>
      </c>
      <c r="J973" s="45">
        <f>VLOOKUP(Table1[[#This Row],[Status]],Auxiliar!$B$16:$C$24,2,0)</f>
        <v>1</v>
      </c>
      <c r="K973" s="20" t="s">
        <v>1175</v>
      </c>
      <c r="L973" s="27"/>
      <c r="M973" s="20" t="s">
        <v>1180</v>
      </c>
      <c r="N973" s="47">
        <v>45537</v>
      </c>
      <c r="O973" s="20">
        <f>INDEX(Auxiliar!$D$5:$F$13,MATCH(Table1[[#This Row],[Tipologia_Testes]],Auxiliar!$B$5:$B$13,0),MATCH(Table1[[#This Row],[Complexidade]],Auxiliar!$D$4:$F$4,0))</f>
        <v>0.1</v>
      </c>
      <c r="P973" s="2" t="s">
        <v>1238</v>
      </c>
      <c r="Q973" s="2"/>
      <c r="R973" s="151">
        <v>45261</v>
      </c>
      <c r="S973" s="151"/>
      <c r="T973" s="151"/>
      <c r="U973" s="151">
        <v>45603</v>
      </c>
      <c r="V973" s="151">
        <v>45534</v>
      </c>
      <c r="W973" s="2">
        <f>VLOOKUP(Table1[[#This Row],[Status]],Auxiliar!$B$16:$D$24,3,0)*Table1[[#This Row],[Estimação (horas)]]</f>
        <v>0.1</v>
      </c>
      <c r="X973" s="167">
        <f>+VLOOKUP(CONCATENATE(Table1[[#This Row],[Tabela]],Table1[[#This Row],[Campo]]),'2. Status Detalhe Campos FY24'!A:J,9,FALSE)</f>
        <v>0</v>
      </c>
    </row>
    <row r="974" spans="2:24" ht="17.899999999999999" customHeight="1">
      <c r="B974" s="12" t="s">
        <v>26</v>
      </c>
      <c r="C974" s="12" t="s">
        <v>181</v>
      </c>
      <c r="D974" s="12" t="s">
        <v>1222</v>
      </c>
      <c r="E974" s="2" t="s">
        <v>38</v>
      </c>
      <c r="F974" s="12" t="s">
        <v>213</v>
      </c>
      <c r="G974" s="12" t="s">
        <v>224</v>
      </c>
      <c r="H974" s="57" t="str">
        <f>Table1[[#This Row],[Tabela]]&amp;Table1[[#This Row],[Campo]]</f>
        <v>modesg_inp_km_medios_emss_vclstipo_motor</v>
      </c>
      <c r="I974" s="2" t="s">
        <v>612</v>
      </c>
      <c r="J974" s="45">
        <f>VLOOKUP(Table1[[#This Row],[Status]],Auxiliar!$B$16:$C$24,2,0)</f>
        <v>1</v>
      </c>
      <c r="K974" s="20" t="s">
        <v>1183</v>
      </c>
      <c r="L974" s="27"/>
      <c r="M974" s="20" t="s">
        <v>1180</v>
      </c>
      <c r="N974" s="47">
        <v>45537</v>
      </c>
      <c r="O974" s="20">
        <f>INDEX(Auxiliar!$D$5:$F$13,MATCH(Table1[[#This Row],[Tipologia_Testes]],Auxiliar!$B$5:$B$13,0),MATCH(Table1[[#This Row],[Complexidade]],Auxiliar!$D$4:$F$4,0))</f>
        <v>0.5</v>
      </c>
      <c r="P974" s="2"/>
      <c r="Q974" s="2"/>
      <c r="R974" s="151">
        <v>45261</v>
      </c>
      <c r="S974" s="151"/>
      <c r="T974" s="151"/>
      <c r="U974" s="151">
        <v>45603</v>
      </c>
      <c r="V974" s="151">
        <v>45534</v>
      </c>
      <c r="W974" s="2">
        <f>VLOOKUP(Table1[[#This Row],[Status]],Auxiliar!$B$16:$D$24,3,0)*Table1[[#This Row],[Estimação (horas)]]</f>
        <v>0.5</v>
      </c>
      <c r="X974" s="167">
        <f>+VLOOKUP(CONCATENATE(Table1[[#This Row],[Tabela]],Table1[[#This Row],[Campo]]),'2. Status Detalhe Campos FY24'!A:J,9,FALSE)</f>
        <v>0</v>
      </c>
    </row>
    <row r="975" spans="2:24" ht="17.899999999999999" customHeight="1">
      <c r="B975" s="12" t="s">
        <v>26</v>
      </c>
      <c r="C975" s="12" t="s">
        <v>181</v>
      </c>
      <c r="D975" s="12" t="s">
        <v>1222</v>
      </c>
      <c r="E975" s="2" t="s">
        <v>38</v>
      </c>
      <c r="F975" s="12" t="s">
        <v>213</v>
      </c>
      <c r="G975" s="12" t="s">
        <v>227</v>
      </c>
      <c r="H975" s="57" t="str">
        <f>Table1[[#This Row],[Tabela]]&amp;Table1[[#This Row],[Campo]]</f>
        <v>modesg_inp_km_medios_emss_vclssubgrupo</v>
      </c>
      <c r="I975" s="2" t="s">
        <v>612</v>
      </c>
      <c r="J975" s="45">
        <f>VLOOKUP(Table1[[#This Row],[Status]],Auxiliar!$B$16:$C$24,2,0)</f>
        <v>1</v>
      </c>
      <c r="K975" s="20" t="s">
        <v>1175</v>
      </c>
      <c r="L975" s="2" t="s">
        <v>641</v>
      </c>
      <c r="M975" s="20" t="s">
        <v>1180</v>
      </c>
      <c r="N975" s="47">
        <v>45537</v>
      </c>
      <c r="O975" s="20">
        <f>INDEX(Auxiliar!$D$5:$F$13,MATCH(Table1[[#This Row],[Tipologia_Testes]],Auxiliar!$B$5:$B$13,0),MATCH(Table1[[#This Row],[Complexidade]],Auxiliar!$D$4:$F$4,0))</f>
        <v>0.1</v>
      </c>
      <c r="P975" s="2" t="s">
        <v>1238</v>
      </c>
      <c r="Q975" s="2"/>
      <c r="R975" s="151">
        <v>45261</v>
      </c>
      <c r="S975" s="151"/>
      <c r="T975" s="151"/>
      <c r="U975" s="151">
        <v>45603</v>
      </c>
      <c r="V975" s="151">
        <v>45534</v>
      </c>
      <c r="W975" s="2">
        <f>VLOOKUP(Table1[[#This Row],[Status]],Auxiliar!$B$16:$D$24,3,0)*Table1[[#This Row],[Estimação (horas)]]</f>
        <v>0.1</v>
      </c>
      <c r="X975" s="167">
        <f>+VLOOKUP(CONCATENATE(Table1[[#This Row],[Tabela]],Table1[[#This Row],[Campo]]),'2. Status Detalhe Campos FY24'!A:J,9,FALSE)</f>
        <v>0</v>
      </c>
    </row>
    <row r="976" spans="2:24" ht="17.899999999999999" customHeight="1">
      <c r="B976" s="12" t="s">
        <v>26</v>
      </c>
      <c r="C976" s="12" t="s">
        <v>181</v>
      </c>
      <c r="D976" s="12" t="s">
        <v>1222</v>
      </c>
      <c r="E976" s="2" t="s">
        <v>38</v>
      </c>
      <c r="F976" s="12" t="s">
        <v>213</v>
      </c>
      <c r="G976" s="12" t="s">
        <v>227</v>
      </c>
      <c r="H976" s="57" t="str">
        <f>Table1[[#This Row],[Tabela]]&amp;Table1[[#This Row],[Campo]]</f>
        <v>modesg_inp_km_medios_emss_vclssubgrupo</v>
      </c>
      <c r="I976" s="2" t="s">
        <v>612</v>
      </c>
      <c r="J976" s="45">
        <f>VLOOKUP(Table1[[#This Row],[Status]],Auxiliar!$B$16:$C$24,2,0)</f>
        <v>1</v>
      </c>
      <c r="K976" s="20" t="s">
        <v>1183</v>
      </c>
      <c r="L976" s="2" t="s">
        <v>641</v>
      </c>
      <c r="M976" s="20" t="s">
        <v>1180</v>
      </c>
      <c r="N976" s="47">
        <v>45537</v>
      </c>
      <c r="O976" s="20">
        <f>INDEX(Auxiliar!$D$5:$F$13,MATCH(Table1[[#This Row],[Tipologia_Testes]],Auxiliar!$B$5:$B$13,0),MATCH(Table1[[#This Row],[Complexidade]],Auxiliar!$D$4:$F$4,0))</f>
        <v>0.5</v>
      </c>
      <c r="P976" s="2"/>
      <c r="Q976" s="2"/>
      <c r="R976" s="151">
        <v>45261</v>
      </c>
      <c r="S976" s="151"/>
      <c r="T976" s="151"/>
      <c r="U976" s="151">
        <v>45603</v>
      </c>
      <c r="V976" s="151">
        <v>45534</v>
      </c>
      <c r="W976" s="2">
        <f>VLOOKUP(Table1[[#This Row],[Status]],Auxiliar!$B$16:$D$24,3,0)*Table1[[#This Row],[Estimação (horas)]]</f>
        <v>0.5</v>
      </c>
      <c r="X976" s="167">
        <f>+VLOOKUP(CONCATENATE(Table1[[#This Row],[Tabela]],Table1[[#This Row],[Campo]]),'2. Status Detalhe Campos FY24'!A:J,9,FALSE)</f>
        <v>0</v>
      </c>
    </row>
    <row r="977" spans="2:24" ht="17.899999999999999" customHeight="1">
      <c r="B977" s="12" t="s">
        <v>26</v>
      </c>
      <c r="C977" s="12" t="s">
        <v>181</v>
      </c>
      <c r="D977" s="12" t="s">
        <v>1222</v>
      </c>
      <c r="E977" s="2" t="s">
        <v>38</v>
      </c>
      <c r="F977" s="12" t="s">
        <v>213</v>
      </c>
      <c r="G977" s="12" t="s">
        <v>237</v>
      </c>
      <c r="H977" s="57" t="str">
        <f>Table1[[#This Row],[Tabela]]&amp;Table1[[#This Row],[Campo]]</f>
        <v>modesg_inp_km_medios_emss_vclsmedia_km</v>
      </c>
      <c r="I977" s="2" t="s">
        <v>612</v>
      </c>
      <c r="J977" s="45">
        <f>VLOOKUP(Table1[[#This Row],[Status]],Auxiliar!$B$16:$C$24,2,0)</f>
        <v>1</v>
      </c>
      <c r="K977" s="20" t="s">
        <v>1175</v>
      </c>
      <c r="L977" s="27"/>
      <c r="M977" s="20" t="s">
        <v>1180</v>
      </c>
      <c r="N977" s="47">
        <v>45537</v>
      </c>
      <c r="O977" s="20">
        <f>INDEX(Auxiliar!$D$5:$F$13,MATCH(Table1[[#This Row],[Tipologia_Testes]],Auxiliar!$B$5:$B$13,0),MATCH(Table1[[#This Row],[Complexidade]],Auxiliar!$D$4:$F$4,0))</f>
        <v>0.1</v>
      </c>
      <c r="P977" s="2" t="s">
        <v>1238</v>
      </c>
      <c r="Q977" s="2"/>
      <c r="R977" s="151">
        <v>45261</v>
      </c>
      <c r="S977" s="151"/>
      <c r="T977" s="151"/>
      <c r="U977" s="151">
        <v>45603</v>
      </c>
      <c r="V977" s="151">
        <v>45534</v>
      </c>
      <c r="W977" s="2">
        <f>VLOOKUP(Table1[[#This Row],[Status]],Auxiliar!$B$16:$D$24,3,0)*Table1[[#This Row],[Estimação (horas)]]</f>
        <v>0.1</v>
      </c>
      <c r="X977" s="167">
        <f>+VLOOKUP(CONCATENATE(Table1[[#This Row],[Tabela]],Table1[[#This Row],[Campo]]),'2. Status Detalhe Campos FY24'!A:J,9,FALSE)</f>
        <v>0</v>
      </c>
    </row>
    <row r="978" spans="2:24" ht="17.899999999999999" customHeight="1">
      <c r="B978" s="12" t="s">
        <v>26</v>
      </c>
      <c r="C978" s="12" t="s">
        <v>181</v>
      </c>
      <c r="D978" s="12" t="s">
        <v>1222</v>
      </c>
      <c r="E978" s="2" t="s">
        <v>38</v>
      </c>
      <c r="F978" s="12" t="s">
        <v>213</v>
      </c>
      <c r="G978" s="12" t="s">
        <v>237</v>
      </c>
      <c r="H978" s="57" t="str">
        <f>Table1[[#This Row],[Tabela]]&amp;Table1[[#This Row],[Campo]]</f>
        <v>modesg_inp_km_medios_emss_vclsmedia_km</v>
      </c>
      <c r="I978" s="2" t="s">
        <v>612</v>
      </c>
      <c r="J978" s="45">
        <f>VLOOKUP(Table1[[#This Row],[Status]],Auxiliar!$B$16:$C$24,2,0)</f>
        <v>1</v>
      </c>
      <c r="K978" s="20" t="s">
        <v>1183</v>
      </c>
      <c r="L978" s="27"/>
      <c r="M978" s="20" t="s">
        <v>1180</v>
      </c>
      <c r="N978" s="47">
        <v>45537</v>
      </c>
      <c r="O978" s="20">
        <f>INDEX(Auxiliar!$D$5:$F$13,MATCH(Table1[[#This Row],[Tipologia_Testes]],Auxiliar!$B$5:$B$13,0),MATCH(Table1[[#This Row],[Complexidade]],Auxiliar!$D$4:$F$4,0))</f>
        <v>0.5</v>
      </c>
      <c r="P978" s="2"/>
      <c r="Q978" s="2"/>
      <c r="R978" s="151">
        <v>45261</v>
      </c>
      <c r="S978" s="151"/>
      <c r="T978" s="151"/>
      <c r="U978" s="151">
        <v>45603</v>
      </c>
      <c r="V978" s="151">
        <v>45534</v>
      </c>
      <c r="W978" s="2">
        <f>VLOOKUP(Table1[[#This Row],[Status]],Auxiliar!$B$16:$D$24,3,0)*Table1[[#This Row],[Estimação (horas)]]</f>
        <v>0.5</v>
      </c>
      <c r="X978" s="167">
        <f>+VLOOKUP(CONCATENATE(Table1[[#This Row],[Tabela]],Table1[[#This Row],[Campo]]),'2. Status Detalhe Campos FY24'!A:J,9,FALSE)</f>
        <v>0</v>
      </c>
    </row>
    <row r="979" spans="2:24" ht="17.899999999999999" customHeight="1">
      <c r="B979" s="12" t="s">
        <v>26</v>
      </c>
      <c r="C979" s="12" t="s">
        <v>181</v>
      </c>
      <c r="D979" s="12" t="s">
        <v>1226</v>
      </c>
      <c r="E979" s="2" t="s">
        <v>38</v>
      </c>
      <c r="F979" s="12" t="s">
        <v>214</v>
      </c>
      <c r="G979" s="12" t="s">
        <v>208</v>
      </c>
      <c r="H979" s="57" t="str">
        <f>Table1[[#This Row],[Tabela]]&amp;Table1[[#This Row],[Campo]]</f>
        <v>modesg_inp_empr_excl_parisref_date</v>
      </c>
      <c r="I979" s="3" t="s">
        <v>612</v>
      </c>
      <c r="J979" s="53">
        <f>VLOOKUP(Table1[[#This Row],[Status]],Auxiliar!$B$16:$C$24,2,0)</f>
        <v>1</v>
      </c>
      <c r="K979" s="20" t="s">
        <v>1183</v>
      </c>
      <c r="L979" s="2" t="s">
        <v>1178</v>
      </c>
      <c r="M979" s="20" t="s">
        <v>1180</v>
      </c>
      <c r="N979" s="47">
        <v>45485</v>
      </c>
      <c r="O979" s="20">
        <f>INDEX(Auxiliar!$D$5:$F$13,MATCH(Table1[[#This Row],[Tipologia_Testes]],Auxiliar!$B$5:$B$13,0),MATCH(Table1[[#This Row],[Complexidade]],Auxiliar!$D$4:$F$4,0))</f>
        <v>0.5</v>
      </c>
      <c r="P979" s="2"/>
      <c r="Q979" s="2"/>
      <c r="R979" s="151">
        <v>45261</v>
      </c>
      <c r="S979" s="151"/>
      <c r="T979" s="151"/>
      <c r="U979" s="151">
        <v>45603</v>
      </c>
      <c r="V979" s="151"/>
      <c r="W979" s="2">
        <f>VLOOKUP(Table1[[#This Row],[Status]],Auxiliar!$B$16:$D$24,3,0)*Table1[[#This Row],[Estimação (horas)]]</f>
        <v>0.5</v>
      </c>
      <c r="X979" s="167">
        <f>+VLOOKUP(CONCATENATE(Table1[[#This Row],[Tabela]],Table1[[#This Row],[Campo]]),'2. Status Detalhe Campos FY24'!A:J,9,FALSE)</f>
        <v>0</v>
      </c>
    </row>
    <row r="980" spans="2:24" ht="17.899999999999999" customHeight="1">
      <c r="B980" s="12" t="s">
        <v>26</v>
      </c>
      <c r="C980" s="12" t="s">
        <v>181</v>
      </c>
      <c r="D980" s="12" t="s">
        <v>1226</v>
      </c>
      <c r="E980" s="2" t="s">
        <v>38</v>
      </c>
      <c r="F980" s="12" t="s">
        <v>214</v>
      </c>
      <c r="G980" s="12" t="s">
        <v>238</v>
      </c>
      <c r="H980" s="57" t="str">
        <f>Table1[[#This Row],[Tabela]]&amp;Table1[[#This Row],[Campo]]</f>
        <v>modesg_inp_empr_excl_parisisin</v>
      </c>
      <c r="I980" s="3" t="s">
        <v>612</v>
      </c>
      <c r="J980" s="53">
        <f>VLOOKUP(Table1[[#This Row],[Status]],Auxiliar!$B$16:$C$24,2,0)</f>
        <v>1</v>
      </c>
      <c r="K980" s="20" t="s">
        <v>1175</v>
      </c>
      <c r="L980" s="2" t="s">
        <v>1178</v>
      </c>
      <c r="M980" s="20" t="s">
        <v>1180</v>
      </c>
      <c r="N980" s="47">
        <v>45485</v>
      </c>
      <c r="O980" s="20">
        <f>INDEX(Auxiliar!$D$5:$F$13,MATCH(Table1[[#This Row],[Tipologia_Testes]],Auxiliar!$B$5:$B$13,0),MATCH(Table1[[#This Row],[Complexidade]],Auxiliar!$D$4:$F$4,0))</f>
        <v>0.1</v>
      </c>
      <c r="P980" s="2" t="s">
        <v>1241</v>
      </c>
      <c r="Q980" s="2"/>
      <c r="R980" s="151">
        <v>45261</v>
      </c>
      <c r="S980" s="151"/>
      <c r="T980" s="151"/>
      <c r="U980" s="151">
        <v>45603</v>
      </c>
      <c r="V980" s="151"/>
      <c r="W980" s="2">
        <f>VLOOKUP(Table1[[#This Row],[Status]],Auxiliar!$B$16:$D$24,3,0)*Table1[[#This Row],[Estimação (horas)]]</f>
        <v>0.1</v>
      </c>
      <c r="X980" s="167">
        <f>+VLOOKUP(CONCATENATE(Table1[[#This Row],[Tabela]],Table1[[#This Row],[Campo]]),'2. Status Detalhe Campos FY24'!A:J,9,FALSE)</f>
        <v>0</v>
      </c>
    </row>
    <row r="981" spans="2:24" ht="17.899999999999999" customHeight="1">
      <c r="B981" s="12" t="s">
        <v>26</v>
      </c>
      <c r="C981" s="12" t="s">
        <v>181</v>
      </c>
      <c r="D981" s="12" t="s">
        <v>1226</v>
      </c>
      <c r="E981" s="2" t="s">
        <v>38</v>
      </c>
      <c r="F981" s="12" t="s">
        <v>214</v>
      </c>
      <c r="G981" s="12" t="s">
        <v>238</v>
      </c>
      <c r="H981" s="57" t="str">
        <f>Table1[[#This Row],[Tabela]]&amp;Table1[[#This Row],[Campo]]</f>
        <v>modesg_inp_empr_excl_parisisin</v>
      </c>
      <c r="I981" s="3" t="s">
        <v>612</v>
      </c>
      <c r="J981" s="53">
        <f>VLOOKUP(Table1[[#This Row],[Status]],Auxiliar!$B$16:$C$24,2,0)</f>
        <v>1</v>
      </c>
      <c r="K981" s="20" t="s">
        <v>1183</v>
      </c>
      <c r="L981" s="2" t="s">
        <v>1170</v>
      </c>
      <c r="M981" s="20" t="s">
        <v>1180</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167">
        <f>+VLOOKUP(CONCATENATE(Table1[[#This Row],[Tabela]],Table1[[#This Row],[Campo]]),'2. Status Detalhe Campos FY24'!A:J,9,FALSE)</f>
        <v>0</v>
      </c>
    </row>
    <row r="982" spans="2:24" ht="17.899999999999999" customHeight="1">
      <c r="B982" s="12" t="s">
        <v>26</v>
      </c>
      <c r="C982" s="12" t="s">
        <v>181</v>
      </c>
      <c r="D982" s="12" t="s">
        <v>1226</v>
      </c>
      <c r="E982" s="2" t="s">
        <v>38</v>
      </c>
      <c r="F982" s="12" t="s">
        <v>214</v>
      </c>
      <c r="G982" s="12" t="s">
        <v>239</v>
      </c>
      <c r="H982" s="57" t="str">
        <f>Table1[[#This Row],[Tabela]]&amp;Table1[[#This Row],[Campo]]</f>
        <v>modesg_inp_empr_excl_parisclei</v>
      </c>
      <c r="I982" s="3" t="s">
        <v>612</v>
      </c>
      <c r="J982" s="53">
        <f>VLOOKUP(Table1[[#This Row],[Status]],Auxiliar!$B$16:$C$24,2,0)</f>
        <v>1</v>
      </c>
      <c r="K982" s="20" t="s">
        <v>1175</v>
      </c>
      <c r="L982" s="2" t="s">
        <v>1178</v>
      </c>
      <c r="M982" s="20" t="s">
        <v>1180</v>
      </c>
      <c r="N982" s="47">
        <v>45485</v>
      </c>
      <c r="O982" s="20">
        <f>INDEX(Auxiliar!$D$5:$F$13,MATCH(Table1[[#This Row],[Tipologia_Testes]],Auxiliar!$B$5:$B$13,0),MATCH(Table1[[#This Row],[Complexidade]],Auxiliar!$D$4:$F$4,0))</f>
        <v>0.1</v>
      </c>
      <c r="P982" s="2" t="s">
        <v>1241</v>
      </c>
      <c r="Q982" s="2"/>
      <c r="R982" s="151">
        <v>45261</v>
      </c>
      <c r="S982" s="151"/>
      <c r="T982" s="151"/>
      <c r="U982" s="151">
        <v>45603</v>
      </c>
      <c r="V982" s="151"/>
      <c r="W982" s="2">
        <f>VLOOKUP(Table1[[#This Row],[Status]],Auxiliar!$B$16:$D$24,3,0)*Table1[[#This Row],[Estimação (horas)]]</f>
        <v>0.1</v>
      </c>
      <c r="X982" s="167">
        <f>+VLOOKUP(CONCATENATE(Table1[[#This Row],[Tabela]],Table1[[#This Row],[Campo]]),'2. Status Detalhe Campos FY24'!A:J,9,FALSE)</f>
        <v>0</v>
      </c>
    </row>
    <row r="983" spans="2:24" ht="17.899999999999999" customHeight="1">
      <c r="B983" s="12" t="s">
        <v>26</v>
      </c>
      <c r="C983" s="12" t="s">
        <v>181</v>
      </c>
      <c r="D983" s="12" t="s">
        <v>1226</v>
      </c>
      <c r="E983" s="2" t="s">
        <v>38</v>
      </c>
      <c r="F983" s="12" t="s">
        <v>214</v>
      </c>
      <c r="G983" s="12" t="s">
        <v>239</v>
      </c>
      <c r="H983" s="57" t="str">
        <f>Table1[[#This Row],[Tabela]]&amp;Table1[[#This Row],[Campo]]</f>
        <v>modesg_inp_empr_excl_parisclei</v>
      </c>
      <c r="I983" s="3" t="s">
        <v>612</v>
      </c>
      <c r="J983" s="53">
        <f>VLOOKUP(Table1[[#This Row],[Status]],Auxiliar!$B$16:$C$24,2,0)</f>
        <v>1</v>
      </c>
      <c r="K983" s="20" t="s">
        <v>1183</v>
      </c>
      <c r="L983" s="2" t="s">
        <v>1178</v>
      </c>
      <c r="M983" s="20" t="s">
        <v>1180</v>
      </c>
      <c r="N983" s="47">
        <v>45485</v>
      </c>
      <c r="O983" s="20">
        <f>INDEX(Auxiliar!$D$5:$F$13,MATCH(Table1[[#This Row],[Tipologia_Testes]],Auxiliar!$B$5:$B$13,0),MATCH(Table1[[#This Row],[Complexidade]],Auxiliar!$D$4:$F$4,0))</f>
        <v>0.5</v>
      </c>
      <c r="P983" s="2"/>
      <c r="Q983" s="2"/>
      <c r="R983" s="151">
        <v>45261</v>
      </c>
      <c r="S983" s="151"/>
      <c r="T983" s="151"/>
      <c r="U983" s="151">
        <v>45603</v>
      </c>
      <c r="V983" s="151"/>
      <c r="W983" s="2">
        <f>VLOOKUP(Table1[[#This Row],[Status]],Auxiliar!$B$16:$D$24,3,0)*Table1[[#This Row],[Estimação (horas)]]</f>
        <v>0.5</v>
      </c>
      <c r="X983" s="167">
        <f>+VLOOKUP(CONCATENATE(Table1[[#This Row],[Tabela]],Table1[[#This Row],[Campo]]),'2. Status Detalhe Campos FY24'!A:J,9,FALSE)</f>
        <v>0</v>
      </c>
    </row>
    <row r="984" spans="2:24" ht="17.899999999999999" customHeight="1">
      <c r="B984" s="12" t="s">
        <v>26</v>
      </c>
      <c r="C984" s="12" t="s">
        <v>181</v>
      </c>
      <c r="D984" s="12" t="s">
        <v>1226</v>
      </c>
      <c r="E984" s="2" t="s">
        <v>38</v>
      </c>
      <c r="F984" s="12" t="s">
        <v>214</v>
      </c>
      <c r="G984" s="12" t="s">
        <v>240</v>
      </c>
      <c r="H984" s="57" t="str">
        <f>Table1[[#This Row],[Tabela]]&amp;Table1[[#This Row],[Campo]]</f>
        <v>modesg_inp_empr_excl_parisccli_kgl</v>
      </c>
      <c r="I984" s="3" t="s">
        <v>612</v>
      </c>
      <c r="J984" s="53">
        <f>VLOOKUP(Table1[[#This Row],[Status]],Auxiliar!$B$16:$C$24,2,0)</f>
        <v>1</v>
      </c>
      <c r="K984" s="20" t="s">
        <v>1175</v>
      </c>
      <c r="L984" s="2" t="s">
        <v>1178</v>
      </c>
      <c r="M984" s="20" t="s">
        <v>1180</v>
      </c>
      <c r="N984" s="47">
        <v>45485</v>
      </c>
      <c r="O984" s="20">
        <f>INDEX(Auxiliar!$D$5:$F$13,MATCH(Table1[[#This Row],[Tipologia_Testes]],Auxiliar!$B$5:$B$13,0),MATCH(Table1[[#This Row],[Complexidade]],Auxiliar!$D$4:$F$4,0))</f>
        <v>0.1</v>
      </c>
      <c r="P984" s="2" t="s">
        <v>1241</v>
      </c>
      <c r="Q984" s="2"/>
      <c r="R984" s="151">
        <v>45261</v>
      </c>
      <c r="S984" s="151"/>
      <c r="T984" s="151"/>
      <c r="U984" s="151">
        <v>45603</v>
      </c>
      <c r="V984" s="151"/>
      <c r="W984" s="2">
        <f>VLOOKUP(Table1[[#This Row],[Status]],Auxiliar!$B$16:$D$24,3,0)*Table1[[#This Row],[Estimação (horas)]]</f>
        <v>0.1</v>
      </c>
      <c r="X984" s="167">
        <f>+VLOOKUP(CONCATENATE(Table1[[#This Row],[Tabela]],Table1[[#This Row],[Campo]]),'2. Status Detalhe Campos FY24'!A:J,9,FALSE)</f>
        <v>0</v>
      </c>
    </row>
    <row r="985" spans="2:24" ht="17.899999999999999" customHeight="1">
      <c r="B985" s="12" t="s">
        <v>26</v>
      </c>
      <c r="C985" s="12" t="s">
        <v>181</v>
      </c>
      <c r="D985" s="12" t="s">
        <v>1226</v>
      </c>
      <c r="E985" s="2" t="s">
        <v>38</v>
      </c>
      <c r="F985" s="12" t="s">
        <v>214</v>
      </c>
      <c r="G985" s="12" t="s">
        <v>240</v>
      </c>
      <c r="H985" s="57" t="str">
        <f>Table1[[#This Row],[Tabela]]&amp;Table1[[#This Row],[Campo]]</f>
        <v>modesg_inp_empr_excl_parisccli_kgl</v>
      </c>
      <c r="I985" s="3" t="s">
        <v>612</v>
      </c>
      <c r="J985" s="53">
        <f>VLOOKUP(Table1[[#This Row],[Status]],Auxiliar!$B$16:$C$24,2,0)</f>
        <v>1</v>
      </c>
      <c r="K985" s="20" t="s">
        <v>1183</v>
      </c>
      <c r="L985" s="2" t="s">
        <v>1178</v>
      </c>
      <c r="M985" s="20" t="s">
        <v>1180</v>
      </c>
      <c r="N985" s="47">
        <v>45485</v>
      </c>
      <c r="O985" s="20">
        <f>INDEX(Auxiliar!$D$5:$F$13,MATCH(Table1[[#This Row],[Tipologia_Testes]],Auxiliar!$B$5:$B$13,0),MATCH(Table1[[#This Row],[Complexidade]],Auxiliar!$D$4:$F$4,0))</f>
        <v>0.5</v>
      </c>
      <c r="P985" s="2"/>
      <c r="Q985" s="2"/>
      <c r="R985" s="151">
        <v>45261</v>
      </c>
      <c r="S985" s="151"/>
      <c r="T985" s="151"/>
      <c r="U985" s="151">
        <v>45603</v>
      </c>
      <c r="V985" s="151"/>
      <c r="W985" s="2">
        <f>VLOOKUP(Table1[[#This Row],[Status]],Auxiliar!$B$16:$D$24,3,0)*Table1[[#This Row],[Estimação (horas)]]</f>
        <v>0.5</v>
      </c>
      <c r="X985" s="167">
        <f>+VLOOKUP(CONCATENATE(Table1[[#This Row],[Tabela]],Table1[[#This Row],[Campo]]),'2. Status Detalhe Campos FY24'!A:J,9,FALSE)</f>
        <v>0</v>
      </c>
    </row>
    <row r="986" spans="2:24" ht="17.899999999999999" customHeight="1">
      <c r="B986" s="12" t="s">
        <v>26</v>
      </c>
      <c r="C986" s="12" t="s">
        <v>181</v>
      </c>
      <c r="D986" s="12" t="s">
        <v>1226</v>
      </c>
      <c r="E986" s="2" t="s">
        <v>38</v>
      </c>
      <c r="F986" s="12" t="s">
        <v>214</v>
      </c>
      <c r="G986" s="12" t="s">
        <v>241</v>
      </c>
      <c r="H986" s="57" t="str">
        <f>Table1[[#This Row],[Tabela]]&amp;Table1[[#This Row],[Campo]]</f>
        <v>modesg_inp_empr_excl_parisnome_entidade</v>
      </c>
      <c r="I986" s="3" t="s">
        <v>612</v>
      </c>
      <c r="J986" s="53">
        <f>VLOOKUP(Table1[[#This Row],[Status]],Auxiliar!$B$16:$C$24,2,0)</f>
        <v>1</v>
      </c>
      <c r="K986" s="20" t="s">
        <v>1183</v>
      </c>
      <c r="L986" s="2" t="s">
        <v>1178</v>
      </c>
      <c r="M986" s="20" t="s">
        <v>1180</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7">
        <f>+VLOOKUP(CONCATENATE(Table1[[#This Row],[Tabela]],Table1[[#This Row],[Campo]]),'2. Status Detalhe Campos FY24'!A:J,9,FALSE)</f>
        <v>0</v>
      </c>
    </row>
    <row r="987" spans="2:24" ht="17.899999999999999" customHeight="1">
      <c r="B987" s="12" t="s">
        <v>26</v>
      </c>
      <c r="C987" s="12" t="s">
        <v>181</v>
      </c>
      <c r="D987" s="12" t="s">
        <v>1226</v>
      </c>
      <c r="E987" s="2" t="s">
        <v>38</v>
      </c>
      <c r="F987" s="12" t="s">
        <v>214</v>
      </c>
      <c r="G987" s="12" t="s">
        <v>242</v>
      </c>
      <c r="H987" s="57" t="str">
        <f>Table1[[#This Row],[Tabela]]&amp;Table1[[#This Row],[Campo]]</f>
        <v>modesg_inp_empr_excl_parisflg_scib</v>
      </c>
      <c r="I987" s="3" t="s">
        <v>612</v>
      </c>
      <c r="J987" s="53">
        <f>VLOOKUP(Table1[[#This Row],[Status]],Auxiliar!$B$16:$C$24,2,0)</f>
        <v>1</v>
      </c>
      <c r="K987" s="20" t="s">
        <v>1183</v>
      </c>
      <c r="L987" s="2" t="s">
        <v>1178</v>
      </c>
      <c r="M987" s="20" t="s">
        <v>1180</v>
      </c>
      <c r="N987" s="47">
        <v>45485</v>
      </c>
      <c r="O987" s="20">
        <f>INDEX(Auxiliar!$D$5:$F$13,MATCH(Table1[[#This Row],[Tipologia_Testes]],Auxiliar!$B$5:$B$13,0),MATCH(Table1[[#This Row],[Complexidade]],Auxiliar!$D$4:$F$4,0))</f>
        <v>0.5</v>
      </c>
      <c r="P987" s="2"/>
      <c r="Q987" s="2"/>
      <c r="R987" s="151">
        <v>45261</v>
      </c>
      <c r="S987" s="151"/>
      <c r="T987" s="151"/>
      <c r="U987" s="151">
        <v>45603</v>
      </c>
      <c r="V987" s="151"/>
      <c r="W987" s="2">
        <f>VLOOKUP(Table1[[#This Row],[Status]],Auxiliar!$B$16:$D$24,3,0)*Table1[[#This Row],[Estimação (horas)]]</f>
        <v>0.5</v>
      </c>
      <c r="X987" s="167">
        <f>+VLOOKUP(CONCATENATE(Table1[[#This Row],[Tabela]],Table1[[#This Row],[Campo]]),'2. Status Detalhe Campos FY24'!A:J,9,FALSE)</f>
        <v>0</v>
      </c>
    </row>
    <row r="988" spans="2:24" ht="17.899999999999999" customHeight="1">
      <c r="B988" s="12" t="s">
        <v>26</v>
      </c>
      <c r="C988" s="12" t="s">
        <v>181</v>
      </c>
      <c r="D988" s="12" t="s">
        <v>1226</v>
      </c>
      <c r="E988" s="2" t="s">
        <v>38</v>
      </c>
      <c r="F988" s="12" t="s">
        <v>214</v>
      </c>
      <c r="G988" s="12" t="s">
        <v>221</v>
      </c>
      <c r="H988" s="57" t="str">
        <f>Table1[[#This Row],[Tabela]]&amp;Table1[[#This Row],[Campo]]</f>
        <v>modesg_inp_empr_excl_parisnome_pais</v>
      </c>
      <c r="I988" s="3" t="s">
        <v>612</v>
      </c>
      <c r="J988" s="53">
        <f>VLOOKUP(Table1[[#This Row],[Status]],Auxiliar!$B$16:$C$24,2,0)</f>
        <v>1</v>
      </c>
      <c r="K988" s="20" t="s">
        <v>1183</v>
      </c>
      <c r="L988" s="27"/>
      <c r="M988" s="20" t="s">
        <v>1180</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7">
        <f>+VLOOKUP(CONCATENATE(Table1[[#This Row],[Tabela]],Table1[[#This Row],[Campo]]),'2. Status Detalhe Campos FY24'!A:J,9,FALSE)</f>
        <v>0</v>
      </c>
    </row>
    <row r="989" spans="2:24" ht="17.899999999999999" customHeight="1">
      <c r="B989" s="12" t="s">
        <v>26</v>
      </c>
      <c r="C989" s="12" t="s">
        <v>181</v>
      </c>
      <c r="D989" s="12" t="s">
        <v>1229</v>
      </c>
      <c r="E989" s="2" t="s">
        <v>38</v>
      </c>
      <c r="F989" s="12" t="s">
        <v>215</v>
      </c>
      <c r="G989" s="12" t="s">
        <v>208</v>
      </c>
      <c r="H989" s="57" t="str">
        <f>Table1[[#This Row],[Tabela]]&amp;Table1[[#This Row],[Campo]]</f>
        <v>modesg_inp_nfrd_alinhamento_taxref_date</v>
      </c>
      <c r="I989" s="2" t="s">
        <v>612</v>
      </c>
      <c r="J989" s="45">
        <f>VLOOKUP(Table1[[#This Row],[Status]],Auxiliar!$B$16:$C$24,2,0)</f>
        <v>1</v>
      </c>
      <c r="K989" s="20" t="s">
        <v>1183</v>
      </c>
      <c r="L989" s="27"/>
      <c r="M989" s="20" t="s">
        <v>1180</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167">
        <f>+VLOOKUP(CONCATENATE(Table1[[#This Row],[Tabela]],Table1[[#This Row],[Campo]]),'2. Status Detalhe Campos FY24'!A:J,9,FALSE)</f>
        <v>0</v>
      </c>
    </row>
    <row r="990" spans="2:24" ht="17.899999999999999" customHeight="1">
      <c r="B990" s="12" t="s">
        <v>26</v>
      </c>
      <c r="C990" s="12" t="s">
        <v>181</v>
      </c>
      <c r="D990" s="12" t="s">
        <v>1229</v>
      </c>
      <c r="E990" s="2" t="s">
        <v>38</v>
      </c>
      <c r="F990" s="12" t="s">
        <v>215</v>
      </c>
      <c r="G990" s="12" t="s">
        <v>240</v>
      </c>
      <c r="H990" s="57" t="str">
        <f>Table1[[#This Row],[Tabela]]&amp;Table1[[#This Row],[Campo]]</f>
        <v>modesg_inp_nfrd_alinhamento_taxccli_kgl</v>
      </c>
      <c r="I990" s="2" t="s">
        <v>612</v>
      </c>
      <c r="J990" s="45">
        <f>VLOOKUP(Table1[[#This Row],[Status]],Auxiliar!$B$16:$C$24,2,0)</f>
        <v>1</v>
      </c>
      <c r="K990" s="20" t="s">
        <v>1175</v>
      </c>
      <c r="L990" s="27"/>
      <c r="M990" s="20" t="s">
        <v>1180</v>
      </c>
      <c r="N990" s="47">
        <v>45540</v>
      </c>
      <c r="O990" s="20">
        <f>INDEX(Auxiliar!$D$5:$F$13,MATCH(Table1[[#This Row],[Tipologia_Testes]],Auxiliar!$B$5:$B$13,0),MATCH(Table1[[#This Row],[Complexidade]],Auxiliar!$D$4:$F$4,0))</f>
        <v>0.1</v>
      </c>
      <c r="P990" s="2" t="s">
        <v>1242</v>
      </c>
      <c r="Q990" s="2"/>
      <c r="R990" s="151">
        <v>45261</v>
      </c>
      <c r="S990" s="151"/>
      <c r="T990" s="151"/>
      <c r="U990" s="151">
        <v>45603</v>
      </c>
      <c r="V990" s="151">
        <v>45534</v>
      </c>
      <c r="W990" s="2">
        <f>VLOOKUP(Table1[[#This Row],[Status]],Auxiliar!$B$16:$D$24,3,0)*Table1[[#This Row],[Estimação (horas)]]</f>
        <v>0.1</v>
      </c>
      <c r="X990" s="167">
        <f>+VLOOKUP(CONCATENATE(Table1[[#This Row],[Tabela]],Table1[[#This Row],[Campo]]),'2. Status Detalhe Campos FY24'!A:J,9,FALSE)</f>
        <v>0</v>
      </c>
    </row>
    <row r="991" spans="2:24" ht="17.899999999999999" customHeight="1">
      <c r="B991" s="12" t="s">
        <v>26</v>
      </c>
      <c r="C991" s="12" t="s">
        <v>181</v>
      </c>
      <c r="D991" s="12" t="s">
        <v>1229</v>
      </c>
      <c r="E991" s="2" t="s">
        <v>38</v>
      </c>
      <c r="F991" s="12" t="s">
        <v>215</v>
      </c>
      <c r="G991" s="12" t="s">
        <v>240</v>
      </c>
      <c r="H991" s="57" t="str">
        <f>Table1[[#This Row],[Tabela]]&amp;Table1[[#This Row],[Campo]]</f>
        <v>modesg_inp_nfrd_alinhamento_taxccli_kgl</v>
      </c>
      <c r="I991" s="2" t="s">
        <v>612</v>
      </c>
      <c r="J991" s="45">
        <f>VLOOKUP(Table1[[#This Row],[Status]],Auxiliar!$B$16:$C$24,2,0)</f>
        <v>1</v>
      </c>
      <c r="K991" s="20" t="s">
        <v>1183</v>
      </c>
      <c r="L991" s="27"/>
      <c r="M991" s="20" t="s">
        <v>1180</v>
      </c>
      <c r="N991" s="47">
        <v>45540</v>
      </c>
      <c r="O991" s="20">
        <f>INDEX(Auxiliar!$D$5:$F$13,MATCH(Table1[[#This Row],[Tipologia_Testes]],Auxiliar!$B$5:$B$13,0),MATCH(Table1[[#This Row],[Complexidade]],Auxiliar!$D$4:$F$4,0))</f>
        <v>0.5</v>
      </c>
      <c r="P991" s="2"/>
      <c r="Q991" s="2"/>
      <c r="R991" s="151">
        <v>45261</v>
      </c>
      <c r="S991" s="151"/>
      <c r="T991" s="151"/>
      <c r="U991" s="151">
        <v>45603</v>
      </c>
      <c r="V991" s="151">
        <v>45534</v>
      </c>
      <c r="W991" s="2">
        <f>VLOOKUP(Table1[[#This Row],[Status]],Auxiliar!$B$16:$D$24,3,0)*Table1[[#This Row],[Estimação (horas)]]</f>
        <v>0.5</v>
      </c>
      <c r="X991" s="167">
        <f>+VLOOKUP(CONCATENATE(Table1[[#This Row],[Tabela]],Table1[[#This Row],[Campo]]),'2. Status Detalhe Campos FY24'!A:J,9,FALSE)</f>
        <v>0</v>
      </c>
    </row>
    <row r="992" spans="2:24" ht="17.899999999999999" customHeight="1">
      <c r="B992" s="12" t="s">
        <v>26</v>
      </c>
      <c r="C992" s="12" t="s">
        <v>181</v>
      </c>
      <c r="D992" s="12" t="s">
        <v>1229</v>
      </c>
      <c r="E992" s="2" t="s">
        <v>38</v>
      </c>
      <c r="F992" s="12" t="s">
        <v>215</v>
      </c>
      <c r="G992" s="12" t="s">
        <v>239</v>
      </c>
      <c r="H992" s="57" t="str">
        <f>Table1[[#This Row],[Tabela]]&amp;Table1[[#This Row],[Campo]]</f>
        <v>modesg_inp_nfrd_alinhamento_taxclei</v>
      </c>
      <c r="I992" s="2" t="s">
        <v>612</v>
      </c>
      <c r="J992" s="45">
        <f>VLOOKUP(Table1[[#This Row],[Status]],Auxiliar!$B$16:$C$24,2,0)</f>
        <v>1</v>
      </c>
      <c r="K992" s="20" t="s">
        <v>1175</v>
      </c>
      <c r="L992" s="27"/>
      <c r="M992" s="20" t="s">
        <v>1180</v>
      </c>
      <c r="N992" s="47">
        <v>45540</v>
      </c>
      <c r="O992" s="20">
        <f>INDEX(Auxiliar!$D$5:$F$13,MATCH(Table1[[#This Row],[Tipologia_Testes]],Auxiliar!$B$5:$B$13,0),MATCH(Table1[[#This Row],[Complexidade]],Auxiliar!$D$4:$F$4,0))</f>
        <v>0.1</v>
      </c>
      <c r="P992" s="2" t="s">
        <v>1242</v>
      </c>
      <c r="Q992" s="2"/>
      <c r="R992" s="151">
        <v>45261</v>
      </c>
      <c r="S992" s="151"/>
      <c r="T992" s="151"/>
      <c r="U992" s="151">
        <v>45603</v>
      </c>
      <c r="V992" s="151">
        <v>45534</v>
      </c>
      <c r="W992" s="2">
        <f>VLOOKUP(Table1[[#This Row],[Status]],Auxiliar!$B$16:$D$24,3,0)*Table1[[#This Row],[Estimação (horas)]]</f>
        <v>0.1</v>
      </c>
      <c r="X992" s="167">
        <f>+VLOOKUP(CONCATENATE(Table1[[#This Row],[Tabela]],Table1[[#This Row],[Campo]]),'2. Status Detalhe Campos FY24'!A:J,9,FALSE)</f>
        <v>0</v>
      </c>
    </row>
    <row r="993" spans="2:24" ht="17.899999999999999" customHeight="1">
      <c r="B993" s="12" t="s">
        <v>26</v>
      </c>
      <c r="C993" s="12" t="s">
        <v>181</v>
      </c>
      <c r="D993" s="12" t="s">
        <v>1229</v>
      </c>
      <c r="E993" s="2" t="s">
        <v>38</v>
      </c>
      <c r="F993" s="12" t="s">
        <v>215</v>
      </c>
      <c r="G993" s="12" t="s">
        <v>239</v>
      </c>
      <c r="H993" s="57" t="str">
        <f>Table1[[#This Row],[Tabela]]&amp;Table1[[#This Row],[Campo]]</f>
        <v>modesg_inp_nfrd_alinhamento_taxclei</v>
      </c>
      <c r="I993" s="2" t="s">
        <v>612</v>
      </c>
      <c r="J993" s="45">
        <f>VLOOKUP(Table1[[#This Row],[Status]],Auxiliar!$B$16:$C$24,2,0)</f>
        <v>1</v>
      </c>
      <c r="K993" s="20" t="s">
        <v>1183</v>
      </c>
      <c r="L993" s="27"/>
      <c r="M993" s="20" t="s">
        <v>1180</v>
      </c>
      <c r="N993" s="47">
        <v>45540</v>
      </c>
      <c r="O993" s="20">
        <f>INDEX(Auxiliar!$D$5:$F$13,MATCH(Table1[[#This Row],[Tipologia_Testes]],Auxiliar!$B$5:$B$13,0),MATCH(Table1[[#This Row],[Complexidade]],Auxiliar!$D$4:$F$4,0))</f>
        <v>0.5</v>
      </c>
      <c r="P993" s="2"/>
      <c r="Q993" s="2"/>
      <c r="R993" s="151">
        <v>45261</v>
      </c>
      <c r="S993" s="151"/>
      <c r="T993" s="151"/>
      <c r="U993" s="151">
        <v>45603</v>
      </c>
      <c r="V993" s="151">
        <v>45534</v>
      </c>
      <c r="W993" s="2">
        <f>VLOOKUP(Table1[[#This Row],[Status]],Auxiliar!$B$16:$D$24,3,0)*Table1[[#This Row],[Estimação (horas)]]</f>
        <v>0.5</v>
      </c>
      <c r="X993" s="167">
        <f>+VLOOKUP(CONCATENATE(Table1[[#This Row],[Tabela]],Table1[[#This Row],[Campo]]),'2. Status Detalhe Campos FY24'!A:J,9,FALSE)</f>
        <v>0</v>
      </c>
    </row>
    <row r="994" spans="2:24" ht="17.899999999999999" customHeight="1">
      <c r="B994" s="12" t="s">
        <v>26</v>
      </c>
      <c r="C994" s="12" t="s">
        <v>181</v>
      </c>
      <c r="D994" s="12" t="s">
        <v>1229</v>
      </c>
      <c r="E994" s="2" t="s">
        <v>38</v>
      </c>
      <c r="F994" s="12" t="s">
        <v>215</v>
      </c>
      <c r="G994" s="12" t="s">
        <v>243</v>
      </c>
      <c r="H994" s="57" t="str">
        <f>Table1[[#This Row],[Tabela]]&amp;Table1[[#This Row],[Campo]]</f>
        <v>modesg_inp_nfrd_alinhamento_taxperm_id</v>
      </c>
      <c r="I994" s="2" t="s">
        <v>612</v>
      </c>
      <c r="J994" s="45">
        <f>VLOOKUP(Table1[[#This Row],[Status]],Auxiliar!$B$16:$C$24,2,0)</f>
        <v>1</v>
      </c>
      <c r="K994" s="20" t="s">
        <v>1183</v>
      </c>
      <c r="L994" s="27"/>
      <c r="M994" s="20" t="s">
        <v>1180</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7">
        <f>+VLOOKUP(CONCATENATE(Table1[[#This Row],[Tabela]],Table1[[#This Row],[Campo]]),'2. Status Detalhe Campos FY24'!A:J,9,FALSE)</f>
        <v>0</v>
      </c>
    </row>
    <row r="995" spans="2:24" ht="17.899999999999999" customHeight="1">
      <c r="B995" s="12" t="s">
        <v>26</v>
      </c>
      <c r="C995" s="12" t="s">
        <v>181</v>
      </c>
      <c r="D995" s="12" t="s">
        <v>1229</v>
      </c>
      <c r="E995" s="2" t="s">
        <v>38</v>
      </c>
      <c r="F995" s="12" t="s">
        <v>215</v>
      </c>
      <c r="G995" s="12" t="s">
        <v>241</v>
      </c>
      <c r="H995" s="57" t="str">
        <f>Table1[[#This Row],[Tabela]]&amp;Table1[[#This Row],[Campo]]</f>
        <v>modesg_inp_nfrd_alinhamento_taxnome_entidade</v>
      </c>
      <c r="I995" s="2" t="s">
        <v>612</v>
      </c>
      <c r="J995" s="45">
        <f>VLOOKUP(Table1[[#This Row],[Status]],Auxiliar!$B$16:$C$24,2,0)</f>
        <v>1</v>
      </c>
      <c r="K995" s="20" t="s">
        <v>1183</v>
      </c>
      <c r="L995" s="27"/>
      <c r="M995" s="20" t="s">
        <v>1180</v>
      </c>
      <c r="N995" s="47">
        <v>45540</v>
      </c>
      <c r="O995" s="20">
        <f>INDEX(Auxiliar!$D$5:$F$13,MATCH(Table1[[#This Row],[Tipologia_Testes]],Auxiliar!$B$5:$B$13,0),MATCH(Table1[[#This Row],[Complexidade]],Auxiliar!$D$4:$F$4,0))</f>
        <v>0.5</v>
      </c>
      <c r="P995" s="2"/>
      <c r="Q995" s="2"/>
      <c r="R995" s="151">
        <v>45261</v>
      </c>
      <c r="S995" s="151"/>
      <c r="T995" s="151"/>
      <c r="U995" s="151">
        <v>45603</v>
      </c>
      <c r="V995" s="151">
        <v>45534</v>
      </c>
      <c r="W995" s="2">
        <f>VLOOKUP(Table1[[#This Row],[Status]],Auxiliar!$B$16:$D$24,3,0)*Table1[[#This Row],[Estimação (horas)]]</f>
        <v>0.5</v>
      </c>
      <c r="X995" s="167">
        <f>+VLOOKUP(CONCATENATE(Table1[[#This Row],[Tabela]],Table1[[#This Row],[Campo]]),'2. Status Detalhe Campos FY24'!A:J,9,FALSE)</f>
        <v>0</v>
      </c>
    </row>
    <row r="996" spans="2:24" ht="17.899999999999999" customHeight="1">
      <c r="B996" s="12" t="s">
        <v>26</v>
      </c>
      <c r="C996" s="12" t="s">
        <v>181</v>
      </c>
      <c r="D996" s="12" t="s">
        <v>1229</v>
      </c>
      <c r="E996" s="2" t="s">
        <v>38</v>
      </c>
      <c r="F996" s="12" t="s">
        <v>215</v>
      </c>
      <c r="G996" s="12" t="s">
        <v>221</v>
      </c>
      <c r="H996" s="57" t="str">
        <f>Table1[[#This Row],[Tabela]]&amp;Table1[[#This Row],[Campo]]</f>
        <v>modesg_inp_nfrd_alinhamento_taxnome_pais</v>
      </c>
      <c r="I996" s="2" t="s">
        <v>612</v>
      </c>
      <c r="J996" s="45">
        <f>VLOOKUP(Table1[[#This Row],[Status]],Auxiliar!$B$16:$C$24,2,0)</f>
        <v>1</v>
      </c>
      <c r="K996" s="20" t="s">
        <v>1183</v>
      </c>
      <c r="L996" s="27"/>
      <c r="M996" s="20" t="s">
        <v>1180</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7">
        <f>+VLOOKUP(CONCATENATE(Table1[[#This Row],[Tabela]],Table1[[#This Row],[Campo]]),'2. Status Detalhe Campos FY24'!A:J,9,FALSE)</f>
        <v>0</v>
      </c>
    </row>
    <row r="997" spans="2:24" ht="17.899999999999999" customHeight="1">
      <c r="B997" s="12" t="s">
        <v>26</v>
      </c>
      <c r="C997" s="12" t="s">
        <v>181</v>
      </c>
      <c r="D997" s="12" t="s">
        <v>1229</v>
      </c>
      <c r="E997" s="2" t="s">
        <v>38</v>
      </c>
      <c r="F997" s="12" t="s">
        <v>215</v>
      </c>
      <c r="G997" s="12" t="s">
        <v>244</v>
      </c>
      <c r="H997" s="57" t="str">
        <f>Table1[[#This Row],[Tabela]]&amp;Table1[[#This Row],[Campo]]</f>
        <v>modesg_inp_nfrd_alinhamento_taxflg_nfrd</v>
      </c>
      <c r="I997" s="2" t="s">
        <v>612</v>
      </c>
      <c r="J997" s="45">
        <f>VLOOKUP(Table1[[#This Row],[Status]],Auxiliar!$B$16:$C$24,2,0)</f>
        <v>1</v>
      </c>
      <c r="K997" s="20" t="s">
        <v>1183</v>
      </c>
      <c r="L997" s="27"/>
      <c r="M997" s="20" t="s">
        <v>1180</v>
      </c>
      <c r="N997" s="47">
        <v>45540</v>
      </c>
      <c r="O997" s="20">
        <f>INDEX(Auxiliar!$D$5:$F$13,MATCH(Table1[[#This Row],[Tipologia_Testes]],Auxiliar!$B$5:$B$13,0),MATCH(Table1[[#This Row],[Complexidade]],Auxiliar!$D$4:$F$4,0))</f>
        <v>0.5</v>
      </c>
      <c r="P997" s="2"/>
      <c r="Q997" s="2"/>
      <c r="R997" s="151">
        <v>45261</v>
      </c>
      <c r="S997" s="151"/>
      <c r="T997" s="151"/>
      <c r="U997" s="151">
        <v>45603</v>
      </c>
      <c r="V997" s="151">
        <v>45534</v>
      </c>
      <c r="W997" s="2">
        <f>VLOOKUP(Table1[[#This Row],[Status]],Auxiliar!$B$16:$D$24,3,0)*Table1[[#This Row],[Estimação (horas)]]</f>
        <v>0.5</v>
      </c>
      <c r="X997" s="167">
        <f>+VLOOKUP(CONCATENATE(Table1[[#This Row],[Tabela]],Table1[[#This Row],[Campo]]),'2. Status Detalhe Campos FY24'!A:J,9,FALSE)</f>
        <v>0</v>
      </c>
    </row>
    <row r="998" spans="2:24" ht="17.899999999999999" customHeight="1">
      <c r="B998" s="12" t="s">
        <v>26</v>
      </c>
      <c r="C998" s="12" t="s">
        <v>181</v>
      </c>
      <c r="D998" s="12" t="s">
        <v>1229</v>
      </c>
      <c r="E998" s="2" t="s">
        <v>38</v>
      </c>
      <c r="F998" s="12" t="s">
        <v>215</v>
      </c>
      <c r="G998" s="12" t="s">
        <v>245</v>
      </c>
      <c r="H998" s="57" t="str">
        <f>Table1[[#This Row],[Tabela]]&amp;Table1[[#This Row],[Campo]]</f>
        <v>modesg_inp_nfrd_alinhamento_taxcca_trnvr_ttl_elgbl</v>
      </c>
      <c r="I998" s="2" t="s">
        <v>612</v>
      </c>
      <c r="J998" s="45">
        <f>VLOOKUP(Table1[[#This Row],[Status]],Auxiliar!$B$16:$C$24,2,0)</f>
        <v>1</v>
      </c>
      <c r="K998" s="20" t="s">
        <v>1175</v>
      </c>
      <c r="L998" s="27"/>
      <c r="M998" s="20" t="s">
        <v>1180</v>
      </c>
      <c r="N998" s="47">
        <v>45540</v>
      </c>
      <c r="O998" s="20">
        <f>INDEX(Auxiliar!$D$5:$F$13,MATCH(Table1[[#This Row],[Tipologia_Testes]],Auxiliar!$B$5:$B$13,0),MATCH(Table1[[#This Row],[Complexidade]],Auxiliar!$D$4:$F$4,0))</f>
        <v>0.1</v>
      </c>
      <c r="P998" s="2" t="s">
        <v>1243</v>
      </c>
      <c r="Q998" s="2"/>
      <c r="R998" s="151">
        <v>45261</v>
      </c>
      <c r="S998" s="151"/>
      <c r="T998" s="151"/>
      <c r="U998" s="151">
        <v>45603</v>
      </c>
      <c r="V998" s="151">
        <v>45534</v>
      </c>
      <c r="W998" s="2">
        <f>VLOOKUP(Table1[[#This Row],[Status]],Auxiliar!$B$16:$D$24,3,0)*Table1[[#This Row],[Estimação (horas)]]</f>
        <v>0.1</v>
      </c>
      <c r="X998" s="167">
        <f>+VLOOKUP(CONCATENATE(Table1[[#This Row],[Tabela]],Table1[[#This Row],[Campo]]),'2. Status Detalhe Campos FY24'!A:J,9,FALSE)</f>
        <v>0</v>
      </c>
    </row>
    <row r="999" spans="2:24" ht="17.899999999999999" customHeight="1">
      <c r="B999" s="12" t="s">
        <v>26</v>
      </c>
      <c r="C999" s="12" t="s">
        <v>181</v>
      </c>
      <c r="D999" s="12" t="s">
        <v>1229</v>
      </c>
      <c r="E999" s="2" t="s">
        <v>38</v>
      </c>
      <c r="F999" s="12" t="s">
        <v>215</v>
      </c>
      <c r="G999" s="12" t="s">
        <v>245</v>
      </c>
      <c r="H999" s="57" t="str">
        <f>Table1[[#This Row],[Tabela]]&amp;Table1[[#This Row],[Campo]]</f>
        <v>modesg_inp_nfrd_alinhamento_taxcca_trnvr_ttl_elgbl</v>
      </c>
      <c r="I999" s="2" t="s">
        <v>612</v>
      </c>
      <c r="J999" s="45">
        <f>VLOOKUP(Table1[[#This Row],[Status]],Auxiliar!$B$16:$C$24,2,0)</f>
        <v>1</v>
      </c>
      <c r="K999" s="20" t="s">
        <v>1183</v>
      </c>
      <c r="L999" s="27"/>
      <c r="M999" s="20" t="s">
        <v>1180</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7">
        <f>+VLOOKUP(CONCATENATE(Table1[[#This Row],[Tabela]],Table1[[#This Row],[Campo]]),'2. Status Detalhe Campos FY24'!A:J,9,FALSE)</f>
        <v>0</v>
      </c>
    </row>
    <row r="1000" spans="2:24" ht="17.899999999999999" customHeight="1">
      <c r="B1000" s="12" t="s">
        <v>26</v>
      </c>
      <c r="C1000" s="12" t="s">
        <v>181</v>
      </c>
      <c r="D1000" s="12" t="s">
        <v>1229</v>
      </c>
      <c r="E1000" s="2" t="s">
        <v>38</v>
      </c>
      <c r="F1000" s="12" t="s">
        <v>215</v>
      </c>
      <c r="G1000" s="12" t="s">
        <v>246</v>
      </c>
      <c r="H1000" s="57" t="str">
        <f>Table1[[#This Row],[Tabela]]&amp;Table1[[#This Row],[Campo]]</f>
        <v>modesg_inp_nfrd_alinhamento_taxcca_trnvr_enblng_alignd</v>
      </c>
      <c r="I1000" s="2" t="s">
        <v>612</v>
      </c>
      <c r="J1000" s="45">
        <f>VLOOKUP(Table1[[#This Row],[Status]],Auxiliar!$B$16:$C$24,2,0)</f>
        <v>1</v>
      </c>
      <c r="K1000" s="20" t="s">
        <v>1175</v>
      </c>
      <c r="L1000" s="27"/>
      <c r="M1000" s="20" t="s">
        <v>1180</v>
      </c>
      <c r="N1000" s="47">
        <v>45540</v>
      </c>
      <c r="O1000" s="20">
        <f>INDEX(Auxiliar!$D$5:$F$13,MATCH(Table1[[#This Row],[Tipologia_Testes]],Auxiliar!$B$5:$B$13,0),MATCH(Table1[[#This Row],[Complexidade]],Auxiliar!$D$4:$F$4,0))</f>
        <v>0.1</v>
      </c>
      <c r="P1000" s="2" t="s">
        <v>1243</v>
      </c>
      <c r="Q1000" s="2"/>
      <c r="R1000" s="151">
        <v>45261</v>
      </c>
      <c r="S1000" s="151"/>
      <c r="T1000" s="151"/>
      <c r="U1000" s="151">
        <v>45603</v>
      </c>
      <c r="V1000" s="151">
        <v>45534</v>
      </c>
      <c r="W1000" s="2">
        <f>VLOOKUP(Table1[[#This Row],[Status]],Auxiliar!$B$16:$D$24,3,0)*Table1[[#This Row],[Estimação (horas)]]</f>
        <v>0.1</v>
      </c>
      <c r="X1000" s="167">
        <f>+VLOOKUP(CONCATENATE(Table1[[#This Row],[Tabela]],Table1[[#This Row],[Campo]]),'2. Status Detalhe Campos FY24'!A:J,9,FALSE)</f>
        <v>0</v>
      </c>
    </row>
    <row r="1001" spans="2:24" ht="17.899999999999999" customHeight="1">
      <c r="B1001" s="12" t="s">
        <v>26</v>
      </c>
      <c r="C1001" s="12" t="s">
        <v>181</v>
      </c>
      <c r="D1001" s="12" t="s">
        <v>1229</v>
      </c>
      <c r="E1001" s="2" t="s">
        <v>38</v>
      </c>
      <c r="F1001" s="12" t="s">
        <v>215</v>
      </c>
      <c r="G1001" s="12" t="s">
        <v>246</v>
      </c>
      <c r="H1001" s="57" t="str">
        <f>Table1[[#This Row],[Tabela]]&amp;Table1[[#This Row],[Campo]]</f>
        <v>modesg_inp_nfrd_alinhamento_taxcca_trnvr_enblng_alignd</v>
      </c>
      <c r="I1001" s="2" t="s">
        <v>612</v>
      </c>
      <c r="J1001" s="45">
        <f>VLOOKUP(Table1[[#This Row],[Status]],Auxiliar!$B$16:$C$24,2,0)</f>
        <v>1</v>
      </c>
      <c r="K1001" s="20" t="s">
        <v>1183</v>
      </c>
      <c r="L1001" s="27"/>
      <c r="M1001" s="20" t="s">
        <v>1180</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7">
        <f>+VLOOKUP(CONCATENATE(Table1[[#This Row],[Tabela]],Table1[[#This Row],[Campo]]),'2. Status Detalhe Campos FY24'!A:J,9,FALSE)</f>
        <v>0</v>
      </c>
    </row>
    <row r="1002" spans="2:24" ht="17.899999999999999" customHeight="1">
      <c r="B1002" s="12" t="s">
        <v>26</v>
      </c>
      <c r="C1002" s="12" t="s">
        <v>181</v>
      </c>
      <c r="D1002" s="12" t="s">
        <v>1229</v>
      </c>
      <c r="E1002" s="2" t="s">
        <v>38</v>
      </c>
      <c r="F1002" s="12" t="s">
        <v>215</v>
      </c>
      <c r="G1002" s="12" t="s">
        <v>247</v>
      </c>
      <c r="H1002" s="57" t="str">
        <f>Table1[[#This Row],[Tabela]]&amp;Table1[[#This Row],[Campo]]</f>
        <v>modesg_inp_nfrd_alinhamento_taxcca_turnover_own_prfrmnce_algnd</v>
      </c>
      <c r="I1002" s="2" t="s">
        <v>612</v>
      </c>
      <c r="J1002" s="45">
        <f>VLOOKUP(Table1[[#This Row],[Status]],Auxiliar!$B$16:$C$24,2,0)</f>
        <v>1</v>
      </c>
      <c r="K1002" s="20" t="s">
        <v>1175</v>
      </c>
      <c r="L1002" s="27"/>
      <c r="M1002" s="20" t="s">
        <v>1180</v>
      </c>
      <c r="N1002" s="47">
        <v>45540</v>
      </c>
      <c r="O1002" s="20">
        <f>INDEX(Auxiliar!$D$5:$F$13,MATCH(Table1[[#This Row],[Tipologia_Testes]],Auxiliar!$B$5:$B$13,0),MATCH(Table1[[#This Row],[Complexidade]],Auxiliar!$D$4:$F$4,0))</f>
        <v>0.1</v>
      </c>
      <c r="P1002" s="2" t="s">
        <v>1243</v>
      </c>
      <c r="Q1002" s="2"/>
      <c r="R1002" s="151">
        <v>45261</v>
      </c>
      <c r="S1002" s="151"/>
      <c r="T1002" s="151"/>
      <c r="U1002" s="151">
        <v>45603</v>
      </c>
      <c r="V1002" s="151">
        <v>45534</v>
      </c>
      <c r="W1002" s="2">
        <f>VLOOKUP(Table1[[#This Row],[Status]],Auxiliar!$B$16:$D$24,3,0)*Table1[[#This Row],[Estimação (horas)]]</f>
        <v>0.1</v>
      </c>
      <c r="X1002" s="167">
        <f>+VLOOKUP(CONCATENATE(Table1[[#This Row],[Tabela]],Table1[[#This Row],[Campo]]),'2. Status Detalhe Campos FY24'!A:J,9,FALSE)</f>
        <v>0</v>
      </c>
    </row>
    <row r="1003" spans="2:24" ht="17.899999999999999" customHeight="1">
      <c r="B1003" s="12" t="s">
        <v>26</v>
      </c>
      <c r="C1003" s="12" t="s">
        <v>181</v>
      </c>
      <c r="D1003" s="12" t="s">
        <v>1229</v>
      </c>
      <c r="E1003" s="2" t="s">
        <v>38</v>
      </c>
      <c r="F1003" s="12" t="s">
        <v>215</v>
      </c>
      <c r="G1003" s="12" t="s">
        <v>247</v>
      </c>
      <c r="H1003" s="57" t="str">
        <f>Table1[[#This Row],[Tabela]]&amp;Table1[[#This Row],[Campo]]</f>
        <v>modesg_inp_nfrd_alinhamento_taxcca_turnover_own_prfrmnce_algnd</v>
      </c>
      <c r="I1003" s="2" t="s">
        <v>612</v>
      </c>
      <c r="J1003" s="45">
        <f>VLOOKUP(Table1[[#This Row],[Status]],Auxiliar!$B$16:$C$24,2,0)</f>
        <v>1</v>
      </c>
      <c r="K1003" s="20" t="s">
        <v>1183</v>
      </c>
      <c r="L1003" s="27"/>
      <c r="M1003" s="20" t="s">
        <v>1180</v>
      </c>
      <c r="N1003" s="47">
        <v>45540</v>
      </c>
      <c r="O1003" s="20">
        <f>INDEX(Auxiliar!$D$5:$F$13,MATCH(Table1[[#This Row],[Tipologia_Testes]],Auxiliar!$B$5:$B$13,0),MATCH(Table1[[#This Row],[Complexidade]],Auxiliar!$D$4:$F$4,0))</f>
        <v>0.5</v>
      </c>
      <c r="P1003" s="2"/>
      <c r="Q1003" s="2"/>
      <c r="R1003" s="151">
        <v>45261</v>
      </c>
      <c r="S1003" s="151"/>
      <c r="T1003" s="151"/>
      <c r="U1003" s="151">
        <v>45603</v>
      </c>
      <c r="V1003" s="151">
        <v>45534</v>
      </c>
      <c r="W1003" s="2">
        <f>VLOOKUP(Table1[[#This Row],[Status]],Auxiliar!$B$16:$D$24,3,0)*Table1[[#This Row],[Estimação (horas)]]</f>
        <v>0.5</v>
      </c>
      <c r="X1003" s="167">
        <f>+VLOOKUP(CONCATENATE(Table1[[#This Row],[Tabela]],Table1[[#This Row],[Campo]]),'2. Status Detalhe Campos FY24'!A:J,9,FALSE)</f>
        <v>0</v>
      </c>
    </row>
    <row r="1004" spans="2:24" ht="17.899999999999999" customHeight="1">
      <c r="B1004" s="12" t="s">
        <v>26</v>
      </c>
      <c r="C1004" s="12" t="s">
        <v>181</v>
      </c>
      <c r="D1004" s="12" t="s">
        <v>1229</v>
      </c>
      <c r="E1004" s="2" t="s">
        <v>38</v>
      </c>
      <c r="F1004" s="12" t="s">
        <v>215</v>
      </c>
      <c r="G1004" s="12" t="s">
        <v>248</v>
      </c>
      <c r="H1004" s="57" t="str">
        <f>Table1[[#This Row],[Tabela]]&amp;Table1[[#This Row],[Campo]]</f>
        <v>modesg_inp_nfrd_alinhamento_taxcca_capex_ttl_elgbl</v>
      </c>
      <c r="I1004" s="2" t="s">
        <v>612</v>
      </c>
      <c r="J1004" s="45">
        <f>VLOOKUP(Table1[[#This Row],[Status]],Auxiliar!$B$16:$C$24,2,0)</f>
        <v>1</v>
      </c>
      <c r="K1004" s="20" t="s">
        <v>1175</v>
      </c>
      <c r="L1004" s="27"/>
      <c r="M1004" s="20" t="s">
        <v>1180</v>
      </c>
      <c r="N1004" s="47">
        <v>45540</v>
      </c>
      <c r="O1004" s="20">
        <f>INDEX(Auxiliar!$D$5:$F$13,MATCH(Table1[[#This Row],[Tipologia_Testes]],Auxiliar!$B$5:$B$13,0),MATCH(Table1[[#This Row],[Complexidade]],Auxiliar!$D$4:$F$4,0))</f>
        <v>0.1</v>
      </c>
      <c r="P1004" s="2" t="s">
        <v>1243</v>
      </c>
      <c r="Q1004" s="2"/>
      <c r="R1004" s="151">
        <v>45261</v>
      </c>
      <c r="S1004" s="151"/>
      <c r="T1004" s="151"/>
      <c r="U1004" s="151">
        <v>45603</v>
      </c>
      <c r="V1004" s="151">
        <v>45534</v>
      </c>
      <c r="W1004" s="2">
        <f>VLOOKUP(Table1[[#This Row],[Status]],Auxiliar!$B$16:$D$24,3,0)*Table1[[#This Row],[Estimação (horas)]]</f>
        <v>0.1</v>
      </c>
      <c r="X1004" s="167">
        <f>+VLOOKUP(CONCATENATE(Table1[[#This Row],[Tabela]],Table1[[#This Row],[Campo]]),'2. Status Detalhe Campos FY24'!A:J,9,FALSE)</f>
        <v>0</v>
      </c>
    </row>
    <row r="1005" spans="2:24" ht="17.899999999999999" customHeight="1">
      <c r="B1005" s="12" t="s">
        <v>26</v>
      </c>
      <c r="C1005" s="12" t="s">
        <v>181</v>
      </c>
      <c r="D1005" s="12" t="s">
        <v>1229</v>
      </c>
      <c r="E1005" s="2" t="s">
        <v>38</v>
      </c>
      <c r="F1005" s="12" t="s">
        <v>215</v>
      </c>
      <c r="G1005" s="12" t="s">
        <v>248</v>
      </c>
      <c r="H1005" s="57" t="str">
        <f>Table1[[#This Row],[Tabela]]&amp;Table1[[#This Row],[Campo]]</f>
        <v>modesg_inp_nfrd_alinhamento_taxcca_capex_ttl_elgbl</v>
      </c>
      <c r="I1005" s="2" t="s">
        <v>612</v>
      </c>
      <c r="J1005" s="45">
        <f>VLOOKUP(Table1[[#This Row],[Status]],Auxiliar!$B$16:$C$24,2,0)</f>
        <v>1</v>
      </c>
      <c r="K1005" s="20" t="s">
        <v>1183</v>
      </c>
      <c r="L1005" s="27"/>
      <c r="M1005" s="20" t="s">
        <v>1180</v>
      </c>
      <c r="N1005" s="47">
        <v>45540</v>
      </c>
      <c r="O1005" s="20">
        <f>INDEX(Auxiliar!$D$5:$F$13,MATCH(Table1[[#This Row],[Tipologia_Testes]],Auxiliar!$B$5:$B$13,0),MATCH(Table1[[#This Row],[Complexidade]],Auxiliar!$D$4:$F$4,0))</f>
        <v>0.5</v>
      </c>
      <c r="P1005" s="2"/>
      <c r="Q1005" s="2"/>
      <c r="R1005" s="151">
        <v>45261</v>
      </c>
      <c r="S1005" s="151"/>
      <c r="T1005" s="151"/>
      <c r="U1005" s="151">
        <v>45603</v>
      </c>
      <c r="V1005" s="151">
        <v>45534</v>
      </c>
      <c r="W1005" s="2">
        <f>VLOOKUP(Table1[[#This Row],[Status]],Auxiliar!$B$16:$D$24,3,0)*Table1[[#This Row],[Estimação (horas)]]</f>
        <v>0.5</v>
      </c>
      <c r="X1005" s="167">
        <f>+VLOOKUP(CONCATENATE(Table1[[#This Row],[Tabela]],Table1[[#This Row],[Campo]]),'2. Status Detalhe Campos FY24'!A:J,9,FALSE)</f>
        <v>0</v>
      </c>
    </row>
    <row r="1006" spans="2:24" ht="17.899999999999999" customHeight="1">
      <c r="B1006" s="12" t="s">
        <v>26</v>
      </c>
      <c r="C1006" s="12" t="s">
        <v>181</v>
      </c>
      <c r="D1006" s="12" t="s">
        <v>1229</v>
      </c>
      <c r="E1006" s="2" t="s">
        <v>38</v>
      </c>
      <c r="F1006" s="12" t="s">
        <v>215</v>
      </c>
      <c r="G1006" s="12" t="s">
        <v>249</v>
      </c>
      <c r="H1006" s="57" t="str">
        <f>Table1[[#This Row],[Tabela]]&amp;Table1[[#This Row],[Campo]]</f>
        <v>modesg_inp_nfrd_alinhamento_taxcca_capex_enblng_algnd</v>
      </c>
      <c r="I1006" s="2" t="s">
        <v>612</v>
      </c>
      <c r="J1006" s="45">
        <f>VLOOKUP(Table1[[#This Row],[Status]],Auxiliar!$B$16:$C$24,2,0)</f>
        <v>1</v>
      </c>
      <c r="K1006" s="20" t="s">
        <v>1175</v>
      </c>
      <c r="L1006" s="27"/>
      <c r="M1006" s="20" t="s">
        <v>1180</v>
      </c>
      <c r="N1006" s="47">
        <v>45540</v>
      </c>
      <c r="O1006" s="20">
        <f>INDEX(Auxiliar!$D$5:$F$13,MATCH(Table1[[#This Row],[Tipologia_Testes]],Auxiliar!$B$5:$B$13,0),MATCH(Table1[[#This Row],[Complexidade]],Auxiliar!$D$4:$F$4,0))</f>
        <v>0.1</v>
      </c>
      <c r="P1006" s="2" t="s">
        <v>1243</v>
      </c>
      <c r="Q1006" s="2"/>
      <c r="R1006" s="151">
        <v>45261</v>
      </c>
      <c r="S1006" s="151"/>
      <c r="T1006" s="151"/>
      <c r="U1006" s="151">
        <v>45603</v>
      </c>
      <c r="V1006" s="151">
        <v>45534</v>
      </c>
      <c r="W1006" s="2">
        <f>VLOOKUP(Table1[[#This Row],[Status]],Auxiliar!$B$16:$D$24,3,0)*Table1[[#This Row],[Estimação (horas)]]</f>
        <v>0.1</v>
      </c>
      <c r="X1006" s="167">
        <f>+VLOOKUP(CONCATENATE(Table1[[#This Row],[Tabela]],Table1[[#This Row],[Campo]]),'2. Status Detalhe Campos FY24'!A:J,9,FALSE)</f>
        <v>0</v>
      </c>
    </row>
    <row r="1007" spans="2:24" ht="17.899999999999999" customHeight="1">
      <c r="B1007" s="12" t="s">
        <v>26</v>
      </c>
      <c r="C1007" s="12" t="s">
        <v>181</v>
      </c>
      <c r="D1007" s="12" t="s">
        <v>1229</v>
      </c>
      <c r="E1007" s="2" t="s">
        <v>38</v>
      </c>
      <c r="F1007" s="12" t="s">
        <v>215</v>
      </c>
      <c r="G1007" s="12" t="s">
        <v>249</v>
      </c>
      <c r="H1007" s="57" t="str">
        <f>Table1[[#This Row],[Tabela]]&amp;Table1[[#This Row],[Campo]]</f>
        <v>modesg_inp_nfrd_alinhamento_taxcca_capex_enblng_algnd</v>
      </c>
      <c r="I1007" s="2" t="s">
        <v>612</v>
      </c>
      <c r="J1007" s="45">
        <f>VLOOKUP(Table1[[#This Row],[Status]],Auxiliar!$B$16:$C$24,2,0)</f>
        <v>1</v>
      </c>
      <c r="K1007" s="20" t="s">
        <v>1183</v>
      </c>
      <c r="L1007" s="27"/>
      <c r="M1007" s="20" t="s">
        <v>1180</v>
      </c>
      <c r="N1007" s="47">
        <v>45540</v>
      </c>
      <c r="O1007" s="20">
        <f>INDEX(Auxiliar!$D$5:$F$13,MATCH(Table1[[#This Row],[Tipologia_Testes]],Auxiliar!$B$5:$B$13,0),MATCH(Table1[[#This Row],[Complexidade]],Auxiliar!$D$4:$F$4,0))</f>
        <v>0.5</v>
      </c>
      <c r="P1007" s="2"/>
      <c r="Q1007" s="2"/>
      <c r="R1007" s="151">
        <v>45261</v>
      </c>
      <c r="S1007" s="151"/>
      <c r="T1007" s="151"/>
      <c r="U1007" s="151">
        <v>45603</v>
      </c>
      <c r="V1007" s="151">
        <v>45534</v>
      </c>
      <c r="W1007" s="2">
        <f>VLOOKUP(Table1[[#This Row],[Status]],Auxiliar!$B$16:$D$24,3,0)*Table1[[#This Row],[Estimação (horas)]]</f>
        <v>0.5</v>
      </c>
      <c r="X1007" s="167">
        <f>+VLOOKUP(CONCATENATE(Table1[[#This Row],[Tabela]],Table1[[#This Row],[Campo]]),'2. Status Detalhe Campos FY24'!A:J,9,FALSE)</f>
        <v>0</v>
      </c>
    </row>
    <row r="1008" spans="2:24" ht="17.899999999999999" customHeight="1">
      <c r="B1008" s="12" t="s">
        <v>26</v>
      </c>
      <c r="C1008" s="12" t="s">
        <v>181</v>
      </c>
      <c r="D1008" s="12" t="s">
        <v>1229</v>
      </c>
      <c r="E1008" s="2" t="s">
        <v>38</v>
      </c>
      <c r="F1008" s="12" t="s">
        <v>215</v>
      </c>
      <c r="G1008" s="12" t="s">
        <v>250</v>
      </c>
      <c r="H1008" s="57" t="str">
        <f>Table1[[#This Row],[Tabela]]&amp;Table1[[#This Row],[Campo]]</f>
        <v>modesg_inp_nfrd_alinhamento_taxcca_capex_own_prfrmnce_algnd</v>
      </c>
      <c r="I1008" s="2" t="s">
        <v>612</v>
      </c>
      <c r="J1008" s="45">
        <f>VLOOKUP(Table1[[#This Row],[Status]],Auxiliar!$B$16:$C$24,2,0)</f>
        <v>1</v>
      </c>
      <c r="K1008" s="20" t="s">
        <v>1175</v>
      </c>
      <c r="L1008" s="27"/>
      <c r="M1008" s="20" t="s">
        <v>1180</v>
      </c>
      <c r="N1008" s="47">
        <v>45540</v>
      </c>
      <c r="O1008" s="20">
        <f>INDEX(Auxiliar!$D$5:$F$13,MATCH(Table1[[#This Row],[Tipologia_Testes]],Auxiliar!$B$5:$B$13,0),MATCH(Table1[[#This Row],[Complexidade]],Auxiliar!$D$4:$F$4,0))</f>
        <v>0.1</v>
      </c>
      <c r="P1008" s="2" t="s">
        <v>1243</v>
      </c>
      <c r="Q1008" s="2"/>
      <c r="R1008" s="151">
        <v>45261</v>
      </c>
      <c r="S1008" s="151"/>
      <c r="T1008" s="151"/>
      <c r="U1008" s="151">
        <v>45603</v>
      </c>
      <c r="V1008" s="151">
        <v>45534</v>
      </c>
      <c r="W1008" s="2">
        <f>VLOOKUP(Table1[[#This Row],[Status]],Auxiliar!$B$16:$D$24,3,0)*Table1[[#This Row],[Estimação (horas)]]</f>
        <v>0.1</v>
      </c>
      <c r="X1008" s="167">
        <f>+VLOOKUP(CONCATENATE(Table1[[#This Row],[Tabela]],Table1[[#This Row],[Campo]]),'2. Status Detalhe Campos FY24'!A:J,9,FALSE)</f>
        <v>0</v>
      </c>
    </row>
    <row r="1009" spans="2:24" ht="17.899999999999999" customHeight="1">
      <c r="B1009" s="12" t="s">
        <v>26</v>
      </c>
      <c r="C1009" s="12" t="s">
        <v>181</v>
      </c>
      <c r="D1009" s="12" t="s">
        <v>1229</v>
      </c>
      <c r="E1009" s="2" t="s">
        <v>38</v>
      </c>
      <c r="F1009" s="12" t="s">
        <v>215</v>
      </c>
      <c r="G1009" s="12" t="s">
        <v>250</v>
      </c>
      <c r="H1009" s="57" t="str">
        <f>Table1[[#This Row],[Tabela]]&amp;Table1[[#This Row],[Campo]]</f>
        <v>modesg_inp_nfrd_alinhamento_taxcca_capex_own_prfrmnce_algnd</v>
      </c>
      <c r="I1009" s="2" t="s">
        <v>612</v>
      </c>
      <c r="J1009" s="45">
        <f>VLOOKUP(Table1[[#This Row],[Status]],Auxiliar!$B$16:$C$24,2,0)</f>
        <v>1</v>
      </c>
      <c r="K1009" s="20" t="s">
        <v>1183</v>
      </c>
      <c r="L1009" s="27"/>
      <c r="M1009" s="20" t="s">
        <v>1180</v>
      </c>
      <c r="N1009" s="47">
        <v>45540</v>
      </c>
      <c r="O1009" s="20">
        <f>INDEX(Auxiliar!$D$5:$F$13,MATCH(Table1[[#This Row],[Tipologia_Testes]],Auxiliar!$B$5:$B$13,0),MATCH(Table1[[#This Row],[Complexidade]],Auxiliar!$D$4:$F$4,0))</f>
        <v>0.5</v>
      </c>
      <c r="P1009" s="2"/>
      <c r="Q1009" s="2"/>
      <c r="R1009" s="151">
        <v>45261</v>
      </c>
      <c r="S1009" s="151"/>
      <c r="T1009" s="151"/>
      <c r="U1009" s="151">
        <v>45603</v>
      </c>
      <c r="V1009" s="151">
        <v>45534</v>
      </c>
      <c r="W1009" s="2">
        <f>VLOOKUP(Table1[[#This Row],[Status]],Auxiliar!$B$16:$D$24,3,0)*Table1[[#This Row],[Estimação (horas)]]</f>
        <v>0.5</v>
      </c>
      <c r="X1009" s="167">
        <f>+VLOOKUP(CONCATENATE(Table1[[#This Row],[Tabela]],Table1[[#This Row],[Campo]]),'2. Status Detalhe Campos FY24'!A:J,9,FALSE)</f>
        <v>0</v>
      </c>
    </row>
    <row r="1010" spans="2:24" ht="17.899999999999999" customHeight="1">
      <c r="B1010" s="12" t="s">
        <v>26</v>
      </c>
      <c r="C1010" s="12" t="s">
        <v>181</v>
      </c>
      <c r="D1010" s="12" t="s">
        <v>1229</v>
      </c>
      <c r="E1010" s="2" t="s">
        <v>38</v>
      </c>
      <c r="F1010" s="12" t="s">
        <v>215</v>
      </c>
      <c r="G1010" s="12" t="s">
        <v>251</v>
      </c>
      <c r="H1010" s="57" t="str">
        <f>Table1[[#This Row],[Tabela]]&amp;Table1[[#This Row],[Campo]]</f>
        <v>modesg_inp_nfrd_alinhamento_taxccm_trnvr_ttl_elgbl</v>
      </c>
      <c r="I1010" s="2" t="s">
        <v>612</v>
      </c>
      <c r="J1010" s="45">
        <f>VLOOKUP(Table1[[#This Row],[Status]],Auxiliar!$B$16:$C$24,2,0)</f>
        <v>1</v>
      </c>
      <c r="K1010" s="20" t="s">
        <v>1175</v>
      </c>
      <c r="L1010" s="27"/>
      <c r="M1010" s="20" t="s">
        <v>1180</v>
      </c>
      <c r="N1010" s="47">
        <v>45540</v>
      </c>
      <c r="O1010" s="20">
        <f>INDEX(Auxiliar!$D$5:$F$13,MATCH(Table1[[#This Row],[Tipologia_Testes]],Auxiliar!$B$5:$B$13,0),MATCH(Table1[[#This Row],[Complexidade]],Auxiliar!$D$4:$F$4,0))</f>
        <v>0.1</v>
      </c>
      <c r="P1010" s="2" t="s">
        <v>1243</v>
      </c>
      <c r="Q1010" s="2"/>
      <c r="R1010" s="151">
        <v>45261</v>
      </c>
      <c r="S1010" s="151"/>
      <c r="T1010" s="151"/>
      <c r="U1010" s="151">
        <v>45603</v>
      </c>
      <c r="V1010" s="151">
        <v>45534</v>
      </c>
      <c r="W1010" s="2">
        <f>VLOOKUP(Table1[[#This Row],[Status]],Auxiliar!$B$16:$D$24,3,0)*Table1[[#This Row],[Estimação (horas)]]</f>
        <v>0.1</v>
      </c>
      <c r="X1010" s="167">
        <f>+VLOOKUP(CONCATENATE(Table1[[#This Row],[Tabela]],Table1[[#This Row],[Campo]]),'2. Status Detalhe Campos FY24'!A:J,9,FALSE)</f>
        <v>0</v>
      </c>
    </row>
    <row r="1011" spans="2:24" ht="17.899999999999999" customHeight="1">
      <c r="B1011" s="12" t="s">
        <v>26</v>
      </c>
      <c r="C1011" s="12" t="s">
        <v>181</v>
      </c>
      <c r="D1011" s="12" t="s">
        <v>1229</v>
      </c>
      <c r="E1011" s="2" t="s">
        <v>38</v>
      </c>
      <c r="F1011" s="12" t="s">
        <v>215</v>
      </c>
      <c r="G1011" s="12" t="s">
        <v>251</v>
      </c>
      <c r="H1011" s="57" t="str">
        <f>Table1[[#This Row],[Tabela]]&amp;Table1[[#This Row],[Campo]]</f>
        <v>modesg_inp_nfrd_alinhamento_taxccm_trnvr_ttl_elgbl</v>
      </c>
      <c r="I1011" s="2" t="s">
        <v>612</v>
      </c>
      <c r="J1011" s="45">
        <f>VLOOKUP(Table1[[#This Row],[Status]],Auxiliar!$B$16:$C$24,2,0)</f>
        <v>1</v>
      </c>
      <c r="K1011" s="20" t="s">
        <v>1183</v>
      </c>
      <c r="L1011" s="27"/>
      <c r="M1011" s="20" t="s">
        <v>1180</v>
      </c>
      <c r="N1011" s="47">
        <v>45540</v>
      </c>
      <c r="O1011" s="20">
        <f>INDEX(Auxiliar!$D$5:$F$13,MATCH(Table1[[#This Row],[Tipologia_Testes]],Auxiliar!$B$5:$B$13,0),MATCH(Table1[[#This Row],[Complexidade]],Auxiliar!$D$4:$F$4,0))</f>
        <v>0.5</v>
      </c>
      <c r="P1011" s="2"/>
      <c r="Q1011" s="2"/>
      <c r="R1011" s="151">
        <v>45261</v>
      </c>
      <c r="S1011" s="151"/>
      <c r="T1011" s="151"/>
      <c r="U1011" s="151">
        <v>45603</v>
      </c>
      <c r="V1011" s="151">
        <v>45534</v>
      </c>
      <c r="W1011" s="2">
        <f>VLOOKUP(Table1[[#This Row],[Status]],Auxiliar!$B$16:$D$24,3,0)*Table1[[#This Row],[Estimação (horas)]]</f>
        <v>0.5</v>
      </c>
      <c r="X1011" s="167">
        <f>+VLOOKUP(CONCATENATE(Table1[[#This Row],[Tabela]],Table1[[#This Row],[Campo]]),'2. Status Detalhe Campos FY24'!A:J,9,FALSE)</f>
        <v>0</v>
      </c>
    </row>
    <row r="1012" spans="2:24" ht="17.899999999999999" customHeight="1">
      <c r="B1012" s="12" t="s">
        <v>26</v>
      </c>
      <c r="C1012" s="12" t="s">
        <v>181</v>
      </c>
      <c r="D1012" s="12" t="s">
        <v>1229</v>
      </c>
      <c r="E1012" s="2" t="s">
        <v>38</v>
      </c>
      <c r="F1012" s="12" t="s">
        <v>215</v>
      </c>
      <c r="G1012" s="12" t="s">
        <v>252</v>
      </c>
      <c r="H1012" s="57" t="str">
        <f>Table1[[#This Row],[Tabela]]&amp;Table1[[#This Row],[Campo]]</f>
        <v>modesg_inp_nfrd_alinhamento_taxccm_trnvr_enblng_algnd</v>
      </c>
      <c r="I1012" s="2" t="s">
        <v>612</v>
      </c>
      <c r="J1012" s="45">
        <f>VLOOKUP(Table1[[#This Row],[Status]],Auxiliar!$B$16:$C$24,2,0)</f>
        <v>1</v>
      </c>
      <c r="K1012" s="20" t="s">
        <v>1175</v>
      </c>
      <c r="L1012" s="27"/>
      <c r="M1012" s="20" t="s">
        <v>1180</v>
      </c>
      <c r="N1012" s="47">
        <v>45540</v>
      </c>
      <c r="O1012" s="20">
        <f>INDEX(Auxiliar!$D$5:$F$13,MATCH(Table1[[#This Row],[Tipologia_Testes]],Auxiliar!$B$5:$B$13,0),MATCH(Table1[[#This Row],[Complexidade]],Auxiliar!$D$4:$F$4,0))</f>
        <v>0.1</v>
      </c>
      <c r="P1012" s="2" t="s">
        <v>1243</v>
      </c>
      <c r="Q1012" s="2"/>
      <c r="R1012" s="151">
        <v>45261</v>
      </c>
      <c r="S1012" s="151"/>
      <c r="T1012" s="151"/>
      <c r="U1012" s="151">
        <v>45603</v>
      </c>
      <c r="V1012" s="151">
        <v>45534</v>
      </c>
      <c r="W1012" s="2">
        <f>VLOOKUP(Table1[[#This Row],[Status]],Auxiliar!$B$16:$D$24,3,0)*Table1[[#This Row],[Estimação (horas)]]</f>
        <v>0.1</v>
      </c>
      <c r="X1012" s="167">
        <f>+VLOOKUP(CONCATENATE(Table1[[#This Row],[Tabela]],Table1[[#This Row],[Campo]]),'2. Status Detalhe Campos FY24'!A:J,9,FALSE)</f>
        <v>0</v>
      </c>
    </row>
    <row r="1013" spans="2:24" ht="17.899999999999999" customHeight="1">
      <c r="B1013" s="12" t="s">
        <v>26</v>
      </c>
      <c r="C1013" s="12" t="s">
        <v>181</v>
      </c>
      <c r="D1013" s="12" t="s">
        <v>1229</v>
      </c>
      <c r="E1013" s="2" t="s">
        <v>38</v>
      </c>
      <c r="F1013" s="12" t="s">
        <v>215</v>
      </c>
      <c r="G1013" s="12" t="s">
        <v>252</v>
      </c>
      <c r="H1013" s="57" t="str">
        <f>Table1[[#This Row],[Tabela]]&amp;Table1[[#This Row],[Campo]]</f>
        <v>modesg_inp_nfrd_alinhamento_taxccm_trnvr_enblng_algnd</v>
      </c>
      <c r="I1013" s="2" t="s">
        <v>612</v>
      </c>
      <c r="J1013" s="45">
        <f>VLOOKUP(Table1[[#This Row],[Status]],Auxiliar!$B$16:$C$24,2,0)</f>
        <v>1</v>
      </c>
      <c r="K1013" s="20" t="s">
        <v>1183</v>
      </c>
      <c r="L1013" s="27"/>
      <c r="M1013" s="20" t="s">
        <v>1180</v>
      </c>
      <c r="N1013" s="47">
        <v>45540</v>
      </c>
      <c r="O1013" s="20">
        <f>INDEX(Auxiliar!$D$5:$F$13,MATCH(Table1[[#This Row],[Tipologia_Testes]],Auxiliar!$B$5:$B$13,0),MATCH(Table1[[#This Row],[Complexidade]],Auxiliar!$D$4:$F$4,0))</f>
        <v>0.5</v>
      </c>
      <c r="P1013" s="2"/>
      <c r="Q1013" s="2"/>
      <c r="R1013" s="151">
        <v>45261</v>
      </c>
      <c r="S1013" s="151"/>
      <c r="T1013" s="151"/>
      <c r="U1013" s="151">
        <v>45603</v>
      </c>
      <c r="V1013" s="151">
        <v>45534</v>
      </c>
      <c r="W1013" s="2">
        <f>VLOOKUP(Table1[[#This Row],[Status]],Auxiliar!$B$16:$D$24,3,0)*Table1[[#This Row],[Estimação (horas)]]</f>
        <v>0.5</v>
      </c>
      <c r="X1013" s="167">
        <f>+VLOOKUP(CONCATENATE(Table1[[#This Row],[Tabela]],Table1[[#This Row],[Campo]]),'2. Status Detalhe Campos FY24'!A:J,9,FALSE)</f>
        <v>0</v>
      </c>
    </row>
    <row r="1014" spans="2:24" ht="17.899999999999999" customHeight="1">
      <c r="B1014" s="12" t="s">
        <v>26</v>
      </c>
      <c r="C1014" s="12" t="s">
        <v>181</v>
      </c>
      <c r="D1014" s="12" t="s">
        <v>1229</v>
      </c>
      <c r="E1014" s="2" t="s">
        <v>38</v>
      </c>
      <c r="F1014" s="12" t="s">
        <v>215</v>
      </c>
      <c r="G1014" s="12" t="s">
        <v>253</v>
      </c>
      <c r="H1014" s="57" t="str">
        <f>Table1[[#This Row],[Tabela]]&amp;Table1[[#This Row],[Campo]]</f>
        <v>modesg_inp_nfrd_alinhamento_taxccm_trnvr_trnstn_alignd</v>
      </c>
      <c r="I1014" s="2" t="s">
        <v>612</v>
      </c>
      <c r="J1014" s="45">
        <f>VLOOKUP(Table1[[#This Row],[Status]],Auxiliar!$B$16:$C$24,2,0)</f>
        <v>1</v>
      </c>
      <c r="K1014" s="20" t="s">
        <v>1175</v>
      </c>
      <c r="L1014" s="27"/>
      <c r="M1014" s="20" t="s">
        <v>1180</v>
      </c>
      <c r="N1014" s="47">
        <v>45540</v>
      </c>
      <c r="O1014" s="20">
        <f>INDEX(Auxiliar!$D$5:$F$13,MATCH(Table1[[#This Row],[Tipologia_Testes]],Auxiliar!$B$5:$B$13,0),MATCH(Table1[[#This Row],[Complexidade]],Auxiliar!$D$4:$F$4,0))</f>
        <v>0.1</v>
      </c>
      <c r="P1014" s="2" t="s">
        <v>1243</v>
      </c>
      <c r="Q1014" s="2"/>
      <c r="R1014" s="151">
        <v>45261</v>
      </c>
      <c r="S1014" s="151"/>
      <c r="T1014" s="151"/>
      <c r="U1014" s="151">
        <v>45603</v>
      </c>
      <c r="V1014" s="151">
        <v>45534</v>
      </c>
      <c r="W1014" s="2">
        <f>VLOOKUP(Table1[[#This Row],[Status]],Auxiliar!$B$16:$D$24,3,0)*Table1[[#This Row],[Estimação (horas)]]</f>
        <v>0.1</v>
      </c>
      <c r="X1014" s="167">
        <f>+VLOOKUP(CONCATENATE(Table1[[#This Row],[Tabela]],Table1[[#This Row],[Campo]]),'2. Status Detalhe Campos FY24'!A:J,9,FALSE)</f>
        <v>0</v>
      </c>
    </row>
    <row r="1015" spans="2:24" ht="17.899999999999999" customHeight="1">
      <c r="B1015" s="12" t="s">
        <v>26</v>
      </c>
      <c r="C1015" s="12" t="s">
        <v>181</v>
      </c>
      <c r="D1015" s="12" t="s">
        <v>1229</v>
      </c>
      <c r="E1015" s="2" t="s">
        <v>38</v>
      </c>
      <c r="F1015" s="12" t="s">
        <v>215</v>
      </c>
      <c r="G1015" s="12" t="s">
        <v>253</v>
      </c>
      <c r="H1015" s="57" t="str">
        <f>Table1[[#This Row],[Tabela]]&amp;Table1[[#This Row],[Campo]]</f>
        <v>modesg_inp_nfrd_alinhamento_taxccm_trnvr_trnstn_alignd</v>
      </c>
      <c r="I1015" s="2" t="s">
        <v>612</v>
      </c>
      <c r="J1015" s="45">
        <f>VLOOKUP(Table1[[#This Row],[Status]],Auxiliar!$B$16:$C$24,2,0)</f>
        <v>1</v>
      </c>
      <c r="K1015" s="20" t="s">
        <v>1183</v>
      </c>
      <c r="L1015" s="27"/>
      <c r="M1015" s="20" t="s">
        <v>1180</v>
      </c>
      <c r="N1015" s="47">
        <v>45540</v>
      </c>
      <c r="O1015" s="20">
        <f>INDEX(Auxiliar!$D$5:$F$13,MATCH(Table1[[#This Row],[Tipologia_Testes]],Auxiliar!$B$5:$B$13,0),MATCH(Table1[[#This Row],[Complexidade]],Auxiliar!$D$4:$F$4,0))</f>
        <v>0.5</v>
      </c>
      <c r="P1015" s="2"/>
      <c r="Q1015" s="2"/>
      <c r="R1015" s="151">
        <v>45261</v>
      </c>
      <c r="S1015" s="151"/>
      <c r="T1015" s="151"/>
      <c r="U1015" s="151">
        <v>45603</v>
      </c>
      <c r="V1015" s="151">
        <v>45534</v>
      </c>
      <c r="W1015" s="2">
        <f>VLOOKUP(Table1[[#This Row],[Status]],Auxiliar!$B$16:$D$24,3,0)*Table1[[#This Row],[Estimação (horas)]]</f>
        <v>0.5</v>
      </c>
      <c r="X1015" s="167">
        <f>+VLOOKUP(CONCATENATE(Table1[[#This Row],[Tabela]],Table1[[#This Row],[Campo]]),'2. Status Detalhe Campos FY24'!A:J,9,FALSE)</f>
        <v>0</v>
      </c>
    </row>
    <row r="1016" spans="2:24" ht="17.899999999999999" customHeight="1">
      <c r="B1016" s="12" t="s">
        <v>26</v>
      </c>
      <c r="C1016" s="12" t="s">
        <v>181</v>
      </c>
      <c r="D1016" s="12" t="s">
        <v>1229</v>
      </c>
      <c r="E1016" s="2" t="s">
        <v>38</v>
      </c>
      <c r="F1016" s="12" t="s">
        <v>215</v>
      </c>
      <c r="G1016" s="12" t="s">
        <v>254</v>
      </c>
      <c r="H1016" s="57" t="str">
        <f>Table1[[#This Row],[Tabela]]&amp;Table1[[#This Row],[Campo]]</f>
        <v>modesg_inp_nfrd_alinhamento_taxccm_trnvr_own_prfrmnce_algnd</v>
      </c>
      <c r="I1016" s="2" t="s">
        <v>612</v>
      </c>
      <c r="J1016" s="45">
        <f>VLOOKUP(Table1[[#This Row],[Status]],Auxiliar!$B$16:$C$24,2,0)</f>
        <v>1</v>
      </c>
      <c r="K1016" s="20" t="s">
        <v>1175</v>
      </c>
      <c r="L1016" s="27"/>
      <c r="M1016" s="20" t="s">
        <v>1180</v>
      </c>
      <c r="N1016" s="47">
        <v>45540</v>
      </c>
      <c r="O1016" s="20">
        <f>INDEX(Auxiliar!$D$5:$F$13,MATCH(Table1[[#This Row],[Tipologia_Testes]],Auxiliar!$B$5:$B$13,0),MATCH(Table1[[#This Row],[Complexidade]],Auxiliar!$D$4:$F$4,0))</f>
        <v>0.1</v>
      </c>
      <c r="P1016" s="2" t="s">
        <v>1243</v>
      </c>
      <c r="Q1016" s="2"/>
      <c r="R1016" s="151">
        <v>45261</v>
      </c>
      <c r="S1016" s="151"/>
      <c r="T1016" s="151"/>
      <c r="U1016" s="151">
        <v>45603</v>
      </c>
      <c r="V1016" s="151">
        <v>45534</v>
      </c>
      <c r="W1016" s="2">
        <f>VLOOKUP(Table1[[#This Row],[Status]],Auxiliar!$B$16:$D$24,3,0)*Table1[[#This Row],[Estimação (horas)]]</f>
        <v>0.1</v>
      </c>
      <c r="X1016" s="167">
        <f>+VLOOKUP(CONCATENATE(Table1[[#This Row],[Tabela]],Table1[[#This Row],[Campo]]),'2. Status Detalhe Campos FY24'!A:J,9,FALSE)</f>
        <v>0</v>
      </c>
    </row>
    <row r="1017" spans="2:24" ht="17.899999999999999" customHeight="1">
      <c r="B1017" s="12" t="s">
        <v>26</v>
      </c>
      <c r="C1017" s="12" t="s">
        <v>181</v>
      </c>
      <c r="D1017" s="12" t="s">
        <v>1229</v>
      </c>
      <c r="E1017" s="2" t="s">
        <v>38</v>
      </c>
      <c r="F1017" s="12" t="s">
        <v>215</v>
      </c>
      <c r="G1017" s="12" t="s">
        <v>254</v>
      </c>
      <c r="H1017" s="57" t="str">
        <f>Table1[[#This Row],[Tabela]]&amp;Table1[[#This Row],[Campo]]</f>
        <v>modesg_inp_nfrd_alinhamento_taxccm_trnvr_own_prfrmnce_algnd</v>
      </c>
      <c r="I1017" s="2" t="s">
        <v>612</v>
      </c>
      <c r="J1017" s="45">
        <f>VLOOKUP(Table1[[#This Row],[Status]],Auxiliar!$B$16:$C$24,2,0)</f>
        <v>1</v>
      </c>
      <c r="K1017" s="20" t="s">
        <v>1183</v>
      </c>
      <c r="L1017" s="27"/>
      <c r="M1017" s="20" t="s">
        <v>1180</v>
      </c>
      <c r="N1017" s="47">
        <v>45540</v>
      </c>
      <c r="O1017" s="20">
        <f>INDEX(Auxiliar!$D$5:$F$13,MATCH(Table1[[#This Row],[Tipologia_Testes]],Auxiliar!$B$5:$B$13,0),MATCH(Table1[[#This Row],[Complexidade]],Auxiliar!$D$4:$F$4,0))</f>
        <v>0.5</v>
      </c>
      <c r="P1017" s="2"/>
      <c r="Q1017" s="2"/>
      <c r="R1017" s="151">
        <v>45261</v>
      </c>
      <c r="S1017" s="151"/>
      <c r="T1017" s="151"/>
      <c r="U1017" s="151">
        <v>45603</v>
      </c>
      <c r="V1017" s="151">
        <v>45534</v>
      </c>
      <c r="W1017" s="2">
        <f>VLOOKUP(Table1[[#This Row],[Status]],Auxiliar!$B$16:$D$24,3,0)*Table1[[#This Row],[Estimação (horas)]]</f>
        <v>0.5</v>
      </c>
      <c r="X1017" s="167">
        <f>+VLOOKUP(CONCATENATE(Table1[[#This Row],[Tabela]],Table1[[#This Row],[Campo]]),'2. Status Detalhe Campos FY24'!A:J,9,FALSE)</f>
        <v>0</v>
      </c>
    </row>
    <row r="1018" spans="2:24" ht="17.899999999999999" customHeight="1">
      <c r="B1018" s="12" t="s">
        <v>26</v>
      </c>
      <c r="C1018" s="12" t="s">
        <v>181</v>
      </c>
      <c r="D1018" s="12" t="s">
        <v>1229</v>
      </c>
      <c r="E1018" s="2" t="s">
        <v>38</v>
      </c>
      <c r="F1018" s="12" t="s">
        <v>215</v>
      </c>
      <c r="G1018" s="12" t="s">
        <v>255</v>
      </c>
      <c r="H1018" s="57" t="str">
        <f>Table1[[#This Row],[Tabela]]&amp;Table1[[#This Row],[Campo]]</f>
        <v>modesg_inp_nfrd_alinhamento_taxccm_capex_ttl_elgbl</v>
      </c>
      <c r="I1018" s="2" t="s">
        <v>612</v>
      </c>
      <c r="J1018" s="45">
        <f>VLOOKUP(Table1[[#This Row],[Status]],Auxiliar!$B$16:$C$24,2,0)</f>
        <v>1</v>
      </c>
      <c r="K1018" s="20" t="s">
        <v>1175</v>
      </c>
      <c r="L1018" s="27"/>
      <c r="M1018" s="20" t="s">
        <v>1180</v>
      </c>
      <c r="N1018" s="47">
        <v>45540</v>
      </c>
      <c r="O1018" s="20">
        <f>INDEX(Auxiliar!$D$5:$F$13,MATCH(Table1[[#This Row],[Tipologia_Testes]],Auxiliar!$B$5:$B$13,0),MATCH(Table1[[#This Row],[Complexidade]],Auxiliar!$D$4:$F$4,0))</f>
        <v>0.1</v>
      </c>
      <c r="P1018" s="2" t="s">
        <v>1243</v>
      </c>
      <c r="Q1018" s="2"/>
      <c r="R1018" s="151">
        <v>45261</v>
      </c>
      <c r="S1018" s="151"/>
      <c r="T1018" s="151"/>
      <c r="U1018" s="151">
        <v>45603</v>
      </c>
      <c r="V1018" s="151">
        <v>45534</v>
      </c>
      <c r="W1018" s="2">
        <f>VLOOKUP(Table1[[#This Row],[Status]],Auxiliar!$B$16:$D$24,3,0)*Table1[[#This Row],[Estimação (horas)]]</f>
        <v>0.1</v>
      </c>
      <c r="X1018" s="167">
        <f>+VLOOKUP(CONCATENATE(Table1[[#This Row],[Tabela]],Table1[[#This Row],[Campo]]),'2. Status Detalhe Campos FY24'!A:J,9,FALSE)</f>
        <v>0</v>
      </c>
    </row>
    <row r="1019" spans="2:24" ht="17.899999999999999" customHeight="1">
      <c r="B1019" s="12" t="s">
        <v>26</v>
      </c>
      <c r="C1019" s="12" t="s">
        <v>181</v>
      </c>
      <c r="D1019" s="12" t="s">
        <v>1229</v>
      </c>
      <c r="E1019" s="2" t="s">
        <v>38</v>
      </c>
      <c r="F1019" s="12" t="s">
        <v>215</v>
      </c>
      <c r="G1019" s="12" t="s">
        <v>255</v>
      </c>
      <c r="H1019" s="57" t="str">
        <f>Table1[[#This Row],[Tabela]]&amp;Table1[[#This Row],[Campo]]</f>
        <v>modesg_inp_nfrd_alinhamento_taxccm_capex_ttl_elgbl</v>
      </c>
      <c r="I1019" s="2" t="s">
        <v>612</v>
      </c>
      <c r="J1019" s="45">
        <f>VLOOKUP(Table1[[#This Row],[Status]],Auxiliar!$B$16:$C$24,2,0)</f>
        <v>1</v>
      </c>
      <c r="K1019" s="20" t="s">
        <v>1183</v>
      </c>
      <c r="L1019" s="27"/>
      <c r="M1019" s="20" t="s">
        <v>1180</v>
      </c>
      <c r="N1019" s="47">
        <v>45540</v>
      </c>
      <c r="O1019" s="20">
        <f>INDEX(Auxiliar!$D$5:$F$13,MATCH(Table1[[#This Row],[Tipologia_Testes]],Auxiliar!$B$5:$B$13,0),MATCH(Table1[[#This Row],[Complexidade]],Auxiliar!$D$4:$F$4,0))</f>
        <v>0.5</v>
      </c>
      <c r="P1019" s="2"/>
      <c r="Q1019" s="2"/>
      <c r="R1019" s="151">
        <v>45261</v>
      </c>
      <c r="S1019" s="151"/>
      <c r="T1019" s="151"/>
      <c r="U1019" s="151">
        <v>45603</v>
      </c>
      <c r="V1019" s="151">
        <v>45534</v>
      </c>
      <c r="W1019" s="2">
        <f>VLOOKUP(Table1[[#This Row],[Status]],Auxiliar!$B$16:$D$24,3,0)*Table1[[#This Row],[Estimação (horas)]]</f>
        <v>0.5</v>
      </c>
      <c r="X1019" s="167">
        <f>+VLOOKUP(CONCATENATE(Table1[[#This Row],[Tabela]],Table1[[#This Row],[Campo]]),'2. Status Detalhe Campos FY24'!A:J,9,FALSE)</f>
        <v>0</v>
      </c>
    </row>
    <row r="1020" spans="2:24" ht="17.899999999999999" customHeight="1">
      <c r="B1020" s="12" t="s">
        <v>26</v>
      </c>
      <c r="C1020" s="12" t="s">
        <v>181</v>
      </c>
      <c r="D1020" s="12" t="s">
        <v>1229</v>
      </c>
      <c r="E1020" s="2" t="s">
        <v>38</v>
      </c>
      <c r="F1020" s="12" t="s">
        <v>215</v>
      </c>
      <c r="G1020" s="12" t="s">
        <v>256</v>
      </c>
      <c r="H1020" s="57" t="str">
        <f>Table1[[#This Row],[Tabela]]&amp;Table1[[#This Row],[Campo]]</f>
        <v>modesg_inp_nfrd_alinhamento_taxccm_capex_enblng_algnd</v>
      </c>
      <c r="I1020" s="2" t="s">
        <v>612</v>
      </c>
      <c r="J1020" s="45">
        <f>VLOOKUP(Table1[[#This Row],[Status]],Auxiliar!$B$16:$C$24,2,0)</f>
        <v>1</v>
      </c>
      <c r="K1020" s="20" t="s">
        <v>1175</v>
      </c>
      <c r="L1020" s="27"/>
      <c r="M1020" s="20" t="s">
        <v>1180</v>
      </c>
      <c r="N1020" s="47">
        <v>45540</v>
      </c>
      <c r="O1020" s="20">
        <f>INDEX(Auxiliar!$D$5:$F$13,MATCH(Table1[[#This Row],[Tipologia_Testes]],Auxiliar!$B$5:$B$13,0),MATCH(Table1[[#This Row],[Complexidade]],Auxiliar!$D$4:$F$4,0))</f>
        <v>0.1</v>
      </c>
      <c r="P1020" s="2" t="s">
        <v>1243</v>
      </c>
      <c r="Q1020" s="2"/>
      <c r="R1020" s="151">
        <v>45261</v>
      </c>
      <c r="S1020" s="151"/>
      <c r="T1020" s="151"/>
      <c r="U1020" s="151">
        <v>45603</v>
      </c>
      <c r="V1020" s="151">
        <v>45534</v>
      </c>
      <c r="W1020" s="2">
        <f>VLOOKUP(Table1[[#This Row],[Status]],Auxiliar!$B$16:$D$24,3,0)*Table1[[#This Row],[Estimação (horas)]]</f>
        <v>0.1</v>
      </c>
      <c r="X1020" s="167">
        <f>+VLOOKUP(CONCATENATE(Table1[[#This Row],[Tabela]],Table1[[#This Row],[Campo]]),'2. Status Detalhe Campos FY24'!A:J,9,FALSE)</f>
        <v>0</v>
      </c>
    </row>
    <row r="1021" spans="2:24" ht="17.899999999999999" customHeight="1">
      <c r="B1021" s="12" t="s">
        <v>26</v>
      </c>
      <c r="C1021" s="12" t="s">
        <v>181</v>
      </c>
      <c r="D1021" s="12" t="s">
        <v>1229</v>
      </c>
      <c r="E1021" s="2" t="s">
        <v>38</v>
      </c>
      <c r="F1021" s="12" t="s">
        <v>215</v>
      </c>
      <c r="G1021" s="12" t="s">
        <v>256</v>
      </c>
      <c r="H1021" s="57" t="str">
        <f>Table1[[#This Row],[Tabela]]&amp;Table1[[#This Row],[Campo]]</f>
        <v>modesg_inp_nfrd_alinhamento_taxccm_capex_enblng_algnd</v>
      </c>
      <c r="I1021" s="2" t="s">
        <v>612</v>
      </c>
      <c r="J1021" s="45">
        <f>VLOOKUP(Table1[[#This Row],[Status]],Auxiliar!$B$16:$C$24,2,0)</f>
        <v>1</v>
      </c>
      <c r="K1021" s="20" t="s">
        <v>1183</v>
      </c>
      <c r="L1021" s="27"/>
      <c r="M1021" s="20" t="s">
        <v>1180</v>
      </c>
      <c r="N1021" s="47">
        <v>45540</v>
      </c>
      <c r="O1021" s="20">
        <f>INDEX(Auxiliar!$D$5:$F$13,MATCH(Table1[[#This Row],[Tipologia_Testes]],Auxiliar!$B$5:$B$13,0),MATCH(Table1[[#This Row],[Complexidade]],Auxiliar!$D$4:$F$4,0))</f>
        <v>0.5</v>
      </c>
      <c r="P1021" s="2"/>
      <c r="Q1021" s="2"/>
      <c r="R1021" s="151">
        <v>45261</v>
      </c>
      <c r="S1021" s="151"/>
      <c r="T1021" s="151"/>
      <c r="U1021" s="151">
        <v>45603</v>
      </c>
      <c r="V1021" s="151">
        <v>45534</v>
      </c>
      <c r="W1021" s="2">
        <f>VLOOKUP(Table1[[#This Row],[Status]],Auxiliar!$B$16:$D$24,3,0)*Table1[[#This Row],[Estimação (horas)]]</f>
        <v>0.5</v>
      </c>
      <c r="X1021" s="167">
        <f>+VLOOKUP(CONCATENATE(Table1[[#This Row],[Tabela]],Table1[[#This Row],[Campo]]),'2. Status Detalhe Campos FY24'!A:J,9,FALSE)</f>
        <v>0</v>
      </c>
    </row>
    <row r="1022" spans="2:24" ht="17.899999999999999" customHeight="1">
      <c r="B1022" s="12" t="s">
        <v>26</v>
      </c>
      <c r="C1022" s="12" t="s">
        <v>181</v>
      </c>
      <c r="D1022" s="12" t="s">
        <v>1229</v>
      </c>
      <c r="E1022" s="2" t="s">
        <v>38</v>
      </c>
      <c r="F1022" s="12" t="s">
        <v>215</v>
      </c>
      <c r="G1022" s="12" t="s">
        <v>257</v>
      </c>
      <c r="H1022" s="57" t="str">
        <f>Table1[[#This Row],[Tabela]]&amp;Table1[[#This Row],[Campo]]</f>
        <v>modesg_inp_nfrd_alinhamento_taxccm_capex_trnstn_algnd</v>
      </c>
      <c r="I1022" s="2" t="s">
        <v>612</v>
      </c>
      <c r="J1022" s="45">
        <f>VLOOKUP(Table1[[#This Row],[Status]],Auxiliar!$B$16:$C$24,2,0)</f>
        <v>1</v>
      </c>
      <c r="K1022" s="20" t="s">
        <v>1175</v>
      </c>
      <c r="L1022" s="27"/>
      <c r="M1022" s="20" t="s">
        <v>1180</v>
      </c>
      <c r="N1022" s="47">
        <v>45540</v>
      </c>
      <c r="O1022" s="20">
        <f>INDEX(Auxiliar!$D$5:$F$13,MATCH(Table1[[#This Row],[Tipologia_Testes]],Auxiliar!$B$5:$B$13,0),MATCH(Table1[[#This Row],[Complexidade]],Auxiliar!$D$4:$F$4,0))</f>
        <v>0.1</v>
      </c>
      <c r="P1022" s="2" t="s">
        <v>1243</v>
      </c>
      <c r="Q1022" s="2"/>
      <c r="R1022" s="151">
        <v>45261</v>
      </c>
      <c r="S1022" s="151"/>
      <c r="T1022" s="151"/>
      <c r="U1022" s="151">
        <v>45603</v>
      </c>
      <c r="V1022" s="151">
        <v>45534</v>
      </c>
      <c r="W1022" s="2">
        <f>VLOOKUP(Table1[[#This Row],[Status]],Auxiliar!$B$16:$D$24,3,0)*Table1[[#This Row],[Estimação (horas)]]</f>
        <v>0.1</v>
      </c>
      <c r="X1022" s="167">
        <f>+VLOOKUP(CONCATENATE(Table1[[#This Row],[Tabela]],Table1[[#This Row],[Campo]]),'2. Status Detalhe Campos FY24'!A:J,9,FALSE)</f>
        <v>0</v>
      </c>
    </row>
    <row r="1023" spans="2:24" ht="17.899999999999999" customHeight="1">
      <c r="B1023" s="12" t="s">
        <v>26</v>
      </c>
      <c r="C1023" s="12" t="s">
        <v>181</v>
      </c>
      <c r="D1023" s="12" t="s">
        <v>1229</v>
      </c>
      <c r="E1023" s="2" t="s">
        <v>38</v>
      </c>
      <c r="F1023" s="12" t="s">
        <v>215</v>
      </c>
      <c r="G1023" s="12" t="s">
        <v>257</v>
      </c>
      <c r="H1023" s="57" t="str">
        <f>Table1[[#This Row],[Tabela]]&amp;Table1[[#This Row],[Campo]]</f>
        <v>modesg_inp_nfrd_alinhamento_taxccm_capex_trnstn_algnd</v>
      </c>
      <c r="I1023" s="2" t="s">
        <v>612</v>
      </c>
      <c r="J1023" s="45">
        <f>VLOOKUP(Table1[[#This Row],[Status]],Auxiliar!$B$16:$C$24,2,0)</f>
        <v>1</v>
      </c>
      <c r="K1023" s="20" t="s">
        <v>1183</v>
      </c>
      <c r="L1023" s="27"/>
      <c r="M1023" s="20" t="s">
        <v>1180</v>
      </c>
      <c r="N1023" s="47">
        <v>45540</v>
      </c>
      <c r="O1023" s="20">
        <f>INDEX(Auxiliar!$D$5:$F$13,MATCH(Table1[[#This Row],[Tipologia_Testes]],Auxiliar!$B$5:$B$13,0),MATCH(Table1[[#This Row],[Complexidade]],Auxiliar!$D$4:$F$4,0))</f>
        <v>0.5</v>
      </c>
      <c r="P1023" s="2"/>
      <c r="Q1023" s="2"/>
      <c r="R1023" s="151">
        <v>45261</v>
      </c>
      <c r="S1023" s="151"/>
      <c r="T1023" s="151"/>
      <c r="U1023" s="151">
        <v>45603</v>
      </c>
      <c r="V1023" s="151">
        <v>45534</v>
      </c>
      <c r="W1023" s="2">
        <f>VLOOKUP(Table1[[#This Row],[Status]],Auxiliar!$B$16:$D$24,3,0)*Table1[[#This Row],[Estimação (horas)]]</f>
        <v>0.5</v>
      </c>
      <c r="X1023" s="167">
        <f>+VLOOKUP(CONCATENATE(Table1[[#This Row],[Tabela]],Table1[[#This Row],[Campo]]),'2. Status Detalhe Campos FY24'!A:J,9,FALSE)</f>
        <v>0</v>
      </c>
    </row>
    <row r="1024" spans="2:24" ht="17.899999999999999" customHeight="1">
      <c r="B1024" s="12" t="s">
        <v>26</v>
      </c>
      <c r="C1024" s="12" t="s">
        <v>181</v>
      </c>
      <c r="D1024" s="12" t="s">
        <v>1229</v>
      </c>
      <c r="E1024" s="2" t="s">
        <v>38</v>
      </c>
      <c r="F1024" s="12" t="s">
        <v>215</v>
      </c>
      <c r="G1024" s="12" t="s">
        <v>258</v>
      </c>
      <c r="H1024" s="57" t="str">
        <f>Table1[[#This Row],[Tabela]]&amp;Table1[[#This Row],[Campo]]</f>
        <v>modesg_inp_nfrd_alinhamento_taxccm_capex_own_prfrmnce_algnd</v>
      </c>
      <c r="I1024" s="2" t="s">
        <v>612</v>
      </c>
      <c r="J1024" s="45">
        <f>VLOOKUP(Table1[[#This Row],[Status]],Auxiliar!$B$16:$C$24,2,0)</f>
        <v>1</v>
      </c>
      <c r="K1024" s="20" t="s">
        <v>1175</v>
      </c>
      <c r="L1024" s="27"/>
      <c r="M1024" s="20" t="s">
        <v>1180</v>
      </c>
      <c r="N1024" s="47">
        <v>45540</v>
      </c>
      <c r="O1024" s="20">
        <f>INDEX(Auxiliar!$D$5:$F$13,MATCH(Table1[[#This Row],[Tipologia_Testes]],Auxiliar!$B$5:$B$13,0),MATCH(Table1[[#This Row],[Complexidade]],Auxiliar!$D$4:$F$4,0))</f>
        <v>0.1</v>
      </c>
      <c r="P1024" s="2" t="s">
        <v>1244</v>
      </c>
      <c r="Q1024" s="2"/>
      <c r="R1024" s="151">
        <v>45261</v>
      </c>
      <c r="S1024" s="151"/>
      <c r="T1024" s="151"/>
      <c r="U1024" s="151">
        <v>45603</v>
      </c>
      <c r="V1024" s="151">
        <v>45534</v>
      </c>
      <c r="W1024" s="2">
        <f>VLOOKUP(Table1[[#This Row],[Status]],Auxiliar!$B$16:$D$24,3,0)*Table1[[#This Row],[Estimação (horas)]]</f>
        <v>0.1</v>
      </c>
      <c r="X1024" s="167">
        <f>+VLOOKUP(CONCATENATE(Table1[[#This Row],[Tabela]],Table1[[#This Row],[Campo]]),'2. Status Detalhe Campos FY24'!A:J,9,FALSE)</f>
        <v>0</v>
      </c>
    </row>
    <row r="1025" spans="2:24" ht="17.899999999999999" customHeight="1">
      <c r="B1025" s="12" t="s">
        <v>26</v>
      </c>
      <c r="C1025" s="12" t="s">
        <v>181</v>
      </c>
      <c r="D1025" s="12" t="s">
        <v>1229</v>
      </c>
      <c r="E1025" s="2" t="s">
        <v>38</v>
      </c>
      <c r="F1025" s="12" t="s">
        <v>215</v>
      </c>
      <c r="G1025" s="12" t="s">
        <v>258</v>
      </c>
      <c r="H1025" s="57" t="str">
        <f>Table1[[#This Row],[Tabela]]&amp;Table1[[#This Row],[Campo]]</f>
        <v>modesg_inp_nfrd_alinhamento_taxccm_capex_own_prfrmnce_algnd</v>
      </c>
      <c r="I1025" s="2" t="s">
        <v>612</v>
      </c>
      <c r="J1025" s="45">
        <f>VLOOKUP(Table1[[#This Row],[Status]],Auxiliar!$B$16:$C$24,2,0)</f>
        <v>1</v>
      </c>
      <c r="K1025" s="20" t="s">
        <v>1183</v>
      </c>
      <c r="L1025" s="27"/>
      <c r="M1025" s="20" t="s">
        <v>1180</v>
      </c>
      <c r="N1025" s="47">
        <v>45540</v>
      </c>
      <c r="O1025" s="20">
        <f>INDEX(Auxiliar!$D$5:$F$13,MATCH(Table1[[#This Row],[Tipologia_Testes]],Auxiliar!$B$5:$B$13,0),MATCH(Table1[[#This Row],[Complexidade]],Auxiliar!$D$4:$F$4,0))</f>
        <v>0.5</v>
      </c>
      <c r="P1025" s="2"/>
      <c r="Q1025" s="2"/>
      <c r="R1025" s="151">
        <v>45261</v>
      </c>
      <c r="S1025" s="151"/>
      <c r="T1025" s="151"/>
      <c r="U1025" s="151">
        <v>45603</v>
      </c>
      <c r="V1025" s="151">
        <v>45534</v>
      </c>
      <c r="W1025" s="2">
        <f>VLOOKUP(Table1[[#This Row],[Status]],Auxiliar!$B$16:$D$24,3,0)*Table1[[#This Row],[Estimação (horas)]]</f>
        <v>0.5</v>
      </c>
      <c r="X1025" s="167">
        <f>+VLOOKUP(CONCATENATE(Table1[[#This Row],[Tabela]],Table1[[#This Row],[Campo]]),'2. Status Detalhe Campos FY24'!A:J,9,FALSE)</f>
        <v>0</v>
      </c>
    </row>
    <row r="1026" spans="2:24" ht="17.899999999999999" customHeight="1">
      <c r="B1026" s="12" t="s">
        <v>26</v>
      </c>
      <c r="C1026" s="12" t="s">
        <v>181</v>
      </c>
      <c r="D1026" s="12" t="s">
        <v>1229</v>
      </c>
      <c r="E1026" s="2" t="s">
        <v>38</v>
      </c>
      <c r="F1026" s="12" t="s">
        <v>215</v>
      </c>
      <c r="G1026" s="12" t="s">
        <v>259</v>
      </c>
      <c r="H1026" s="57" t="str">
        <f>Table1[[#This Row],[Tabela]]&amp;Table1[[#This Row],[Campo]]</f>
        <v>modesg_inp_nfrd_alinhamento_taxppc_trnvr_ttl_elgbl</v>
      </c>
      <c r="I1026" s="2" t="s">
        <v>612</v>
      </c>
      <c r="J1026" s="45">
        <f>VLOOKUP(Table1[[#This Row],[Status]],Auxiliar!$B$16:$C$24,2,0)</f>
        <v>1</v>
      </c>
      <c r="K1026" s="20" t="s">
        <v>1175</v>
      </c>
      <c r="L1026" s="2" t="s">
        <v>641</v>
      </c>
      <c r="M1026" s="20" t="s">
        <v>1180</v>
      </c>
      <c r="N1026" s="47">
        <v>45540</v>
      </c>
      <c r="O1026" s="20">
        <f>INDEX(Auxiliar!$D$5:$F$13,MATCH(Table1[[#This Row],[Tipologia_Testes]],Auxiliar!$B$5:$B$13,0),MATCH(Table1[[#This Row],[Complexidade]],Auxiliar!$D$4:$F$4,0))</f>
        <v>0.1</v>
      </c>
      <c r="P1026" s="2" t="s">
        <v>1245</v>
      </c>
      <c r="Q1026" s="2"/>
      <c r="R1026" s="151">
        <v>45261</v>
      </c>
      <c r="S1026" s="151"/>
      <c r="T1026" s="151"/>
      <c r="U1026" s="151">
        <v>45603</v>
      </c>
      <c r="V1026" s="151">
        <v>45534</v>
      </c>
      <c r="W1026" s="2">
        <f>VLOOKUP(Table1[[#This Row],[Status]],Auxiliar!$B$16:$D$24,3,0)*Table1[[#This Row],[Estimação (horas)]]</f>
        <v>0.1</v>
      </c>
      <c r="X1026" s="167">
        <f>+VLOOKUP(CONCATENATE(Table1[[#This Row],[Tabela]],Table1[[#This Row],[Campo]]),'2. Status Detalhe Campos FY24'!A:J,9,FALSE)</f>
        <v>0</v>
      </c>
    </row>
    <row r="1027" spans="2:24" ht="17.899999999999999" customHeight="1">
      <c r="B1027" s="12" t="s">
        <v>26</v>
      </c>
      <c r="C1027" s="12" t="s">
        <v>181</v>
      </c>
      <c r="D1027" s="12" t="s">
        <v>1229</v>
      </c>
      <c r="E1027" s="2" t="s">
        <v>38</v>
      </c>
      <c r="F1027" s="12" t="s">
        <v>215</v>
      </c>
      <c r="G1027" s="12" t="s">
        <v>259</v>
      </c>
      <c r="H1027" s="57" t="str">
        <f>Table1[[#This Row],[Tabela]]&amp;Table1[[#This Row],[Campo]]</f>
        <v>modesg_inp_nfrd_alinhamento_taxppc_trnvr_ttl_elgbl</v>
      </c>
      <c r="I1027" s="2" t="s">
        <v>612</v>
      </c>
      <c r="J1027" s="45">
        <f>VLOOKUP(Table1[[#This Row],[Status]],Auxiliar!$B$16:$C$24,2,0)</f>
        <v>1</v>
      </c>
      <c r="K1027" s="20" t="s">
        <v>1183</v>
      </c>
      <c r="L1027" s="2" t="s">
        <v>641</v>
      </c>
      <c r="M1027" s="20" t="s">
        <v>1180</v>
      </c>
      <c r="N1027" s="47">
        <v>45540</v>
      </c>
      <c r="O1027" s="20">
        <f>INDEX(Auxiliar!$D$5:$F$13,MATCH(Table1[[#This Row],[Tipologia_Testes]],Auxiliar!$B$5:$B$13,0),MATCH(Table1[[#This Row],[Complexidade]],Auxiliar!$D$4:$F$4,0))</f>
        <v>0.5</v>
      </c>
      <c r="P1027" s="2"/>
      <c r="Q1027" s="2"/>
      <c r="R1027" s="151">
        <v>45261</v>
      </c>
      <c r="S1027" s="151"/>
      <c r="T1027" s="151"/>
      <c r="U1027" s="151">
        <v>45603</v>
      </c>
      <c r="V1027" s="151">
        <v>45534</v>
      </c>
      <c r="W1027" s="2">
        <f>VLOOKUP(Table1[[#This Row],[Status]],Auxiliar!$B$16:$D$24,3,0)*Table1[[#This Row],[Estimação (horas)]]</f>
        <v>0.5</v>
      </c>
      <c r="X1027" s="167">
        <f>+VLOOKUP(CONCATENATE(Table1[[#This Row],[Tabela]],Table1[[#This Row],[Campo]]),'2. Status Detalhe Campos FY24'!A:J,9,FALSE)</f>
        <v>0</v>
      </c>
    </row>
    <row r="1028" spans="2:24" ht="17.899999999999999" customHeight="1">
      <c r="B1028" s="12" t="s">
        <v>26</v>
      </c>
      <c r="C1028" s="12" t="s">
        <v>181</v>
      </c>
      <c r="D1028" s="12" t="s">
        <v>1229</v>
      </c>
      <c r="E1028" s="2" t="s">
        <v>38</v>
      </c>
      <c r="F1028" s="12" t="s">
        <v>215</v>
      </c>
      <c r="G1028" s="12" t="s">
        <v>260</v>
      </c>
      <c r="H1028" s="57" t="str">
        <f>Table1[[#This Row],[Tabela]]&amp;Table1[[#This Row],[Campo]]</f>
        <v>modesg_inp_nfrd_alinhamento_taxppc_turnover_own_prfrmnce_algnd</v>
      </c>
      <c r="I1028" s="2" t="s">
        <v>612</v>
      </c>
      <c r="J1028" s="45">
        <f>VLOOKUP(Table1[[#This Row],[Status]],Auxiliar!$B$16:$C$24,2,0)</f>
        <v>1</v>
      </c>
      <c r="K1028" s="20" t="s">
        <v>1175</v>
      </c>
      <c r="L1028" s="2" t="s">
        <v>641</v>
      </c>
      <c r="M1028" s="20" t="s">
        <v>1180</v>
      </c>
      <c r="N1028" s="47">
        <v>45540</v>
      </c>
      <c r="O1028" s="20">
        <f>INDEX(Auxiliar!$D$5:$F$13,MATCH(Table1[[#This Row],[Tipologia_Testes]],Auxiliar!$B$5:$B$13,0),MATCH(Table1[[#This Row],[Complexidade]],Auxiliar!$D$4:$F$4,0))</f>
        <v>0.1</v>
      </c>
      <c r="P1028" s="2" t="s">
        <v>1245</v>
      </c>
      <c r="Q1028" s="2"/>
      <c r="R1028" s="151">
        <v>45261</v>
      </c>
      <c r="S1028" s="151"/>
      <c r="T1028" s="151"/>
      <c r="U1028" s="151">
        <v>45603</v>
      </c>
      <c r="V1028" s="151">
        <v>45534</v>
      </c>
      <c r="W1028" s="2">
        <f>VLOOKUP(Table1[[#This Row],[Status]],Auxiliar!$B$16:$D$24,3,0)*Table1[[#This Row],[Estimação (horas)]]</f>
        <v>0.1</v>
      </c>
      <c r="X1028" s="167">
        <f>+VLOOKUP(CONCATENATE(Table1[[#This Row],[Tabela]],Table1[[#This Row],[Campo]]),'2. Status Detalhe Campos FY24'!A:J,9,FALSE)</f>
        <v>0</v>
      </c>
    </row>
    <row r="1029" spans="2:24" ht="17.899999999999999" customHeight="1">
      <c r="B1029" s="12" t="s">
        <v>26</v>
      </c>
      <c r="C1029" s="12" t="s">
        <v>181</v>
      </c>
      <c r="D1029" s="12" t="s">
        <v>1229</v>
      </c>
      <c r="E1029" s="2" t="s">
        <v>38</v>
      </c>
      <c r="F1029" s="12" t="s">
        <v>215</v>
      </c>
      <c r="G1029" s="12" t="s">
        <v>260</v>
      </c>
      <c r="H1029" s="57" t="str">
        <f>Table1[[#This Row],[Tabela]]&amp;Table1[[#This Row],[Campo]]</f>
        <v>modesg_inp_nfrd_alinhamento_taxppc_turnover_own_prfrmnce_algnd</v>
      </c>
      <c r="I1029" s="2" t="s">
        <v>612</v>
      </c>
      <c r="J1029" s="45">
        <f>VLOOKUP(Table1[[#This Row],[Status]],Auxiliar!$B$16:$C$24,2,0)</f>
        <v>1</v>
      </c>
      <c r="K1029" s="20" t="s">
        <v>1183</v>
      </c>
      <c r="L1029" s="2" t="s">
        <v>641</v>
      </c>
      <c r="M1029" s="20" t="s">
        <v>1180</v>
      </c>
      <c r="N1029" s="47">
        <v>45540</v>
      </c>
      <c r="O1029" s="20">
        <f>INDEX(Auxiliar!$D$5:$F$13,MATCH(Table1[[#This Row],[Tipologia_Testes]],Auxiliar!$B$5:$B$13,0),MATCH(Table1[[#This Row],[Complexidade]],Auxiliar!$D$4:$F$4,0))</f>
        <v>0.5</v>
      </c>
      <c r="P1029" s="2"/>
      <c r="Q1029" s="2"/>
      <c r="R1029" s="151">
        <v>45261</v>
      </c>
      <c r="S1029" s="151"/>
      <c r="T1029" s="151"/>
      <c r="U1029" s="151">
        <v>45603</v>
      </c>
      <c r="V1029" s="151">
        <v>45534</v>
      </c>
      <c r="W1029" s="2">
        <f>VLOOKUP(Table1[[#This Row],[Status]],Auxiliar!$B$16:$D$24,3,0)*Table1[[#This Row],[Estimação (horas)]]</f>
        <v>0.5</v>
      </c>
      <c r="X1029" s="167">
        <f>+VLOOKUP(CONCATENATE(Table1[[#This Row],[Tabela]],Table1[[#This Row],[Campo]]),'2. Status Detalhe Campos FY24'!A:J,9,FALSE)</f>
        <v>0</v>
      </c>
    </row>
    <row r="1030" spans="2:24" ht="17.899999999999999" customHeight="1">
      <c r="B1030" s="12" t="s">
        <v>26</v>
      </c>
      <c r="C1030" s="12" t="s">
        <v>181</v>
      </c>
      <c r="D1030" s="12" t="s">
        <v>1229</v>
      </c>
      <c r="E1030" s="2" t="s">
        <v>38</v>
      </c>
      <c r="F1030" s="12" t="s">
        <v>215</v>
      </c>
      <c r="G1030" s="12" t="s">
        <v>261</v>
      </c>
      <c r="H1030" s="57" t="str">
        <f>Table1[[#This Row],[Tabela]]&amp;Table1[[#This Row],[Campo]]</f>
        <v>modesg_inp_nfrd_alinhamento_taxppc_capex_ttl_elgbl</v>
      </c>
      <c r="I1030" s="2" t="s">
        <v>612</v>
      </c>
      <c r="J1030" s="45">
        <f>VLOOKUP(Table1[[#This Row],[Status]],Auxiliar!$B$16:$C$24,2,0)</f>
        <v>1</v>
      </c>
      <c r="K1030" s="20" t="s">
        <v>1175</v>
      </c>
      <c r="L1030" s="2" t="s">
        <v>641</v>
      </c>
      <c r="M1030" s="20" t="s">
        <v>1180</v>
      </c>
      <c r="N1030" s="47">
        <v>45540</v>
      </c>
      <c r="O1030" s="20">
        <f>INDEX(Auxiliar!$D$5:$F$13,MATCH(Table1[[#This Row],[Tipologia_Testes]],Auxiliar!$B$5:$B$13,0),MATCH(Table1[[#This Row],[Complexidade]],Auxiliar!$D$4:$F$4,0))</f>
        <v>0.1</v>
      </c>
      <c r="P1030" s="2" t="s">
        <v>1245</v>
      </c>
      <c r="Q1030" s="2"/>
      <c r="R1030" s="151">
        <v>45261</v>
      </c>
      <c r="S1030" s="151"/>
      <c r="T1030" s="151"/>
      <c r="U1030" s="151">
        <v>45603</v>
      </c>
      <c r="V1030" s="151">
        <v>45534</v>
      </c>
      <c r="W1030" s="2">
        <f>VLOOKUP(Table1[[#This Row],[Status]],Auxiliar!$B$16:$D$24,3,0)*Table1[[#This Row],[Estimação (horas)]]</f>
        <v>0.1</v>
      </c>
      <c r="X1030" s="167">
        <f>+VLOOKUP(CONCATENATE(Table1[[#This Row],[Tabela]],Table1[[#This Row],[Campo]]),'2. Status Detalhe Campos FY24'!A:J,9,FALSE)</f>
        <v>0</v>
      </c>
    </row>
    <row r="1031" spans="2:24" ht="17.899999999999999" customHeight="1">
      <c r="B1031" s="12" t="s">
        <v>26</v>
      </c>
      <c r="C1031" s="12" t="s">
        <v>181</v>
      </c>
      <c r="D1031" s="12" t="s">
        <v>1229</v>
      </c>
      <c r="E1031" s="2" t="s">
        <v>38</v>
      </c>
      <c r="F1031" s="12" t="s">
        <v>215</v>
      </c>
      <c r="G1031" s="12" t="s">
        <v>261</v>
      </c>
      <c r="H1031" s="57" t="str">
        <f>Table1[[#This Row],[Tabela]]&amp;Table1[[#This Row],[Campo]]</f>
        <v>modesg_inp_nfrd_alinhamento_taxppc_capex_ttl_elgbl</v>
      </c>
      <c r="I1031" s="2" t="s">
        <v>612</v>
      </c>
      <c r="J1031" s="45">
        <f>VLOOKUP(Table1[[#This Row],[Status]],Auxiliar!$B$16:$C$24,2,0)</f>
        <v>1</v>
      </c>
      <c r="K1031" s="20" t="s">
        <v>1183</v>
      </c>
      <c r="L1031" s="2" t="s">
        <v>641</v>
      </c>
      <c r="M1031" s="20" t="s">
        <v>1180</v>
      </c>
      <c r="N1031" s="47">
        <v>45540</v>
      </c>
      <c r="O1031" s="20">
        <f>INDEX(Auxiliar!$D$5:$F$13,MATCH(Table1[[#This Row],[Tipologia_Testes]],Auxiliar!$B$5:$B$13,0),MATCH(Table1[[#This Row],[Complexidade]],Auxiliar!$D$4:$F$4,0))</f>
        <v>0.5</v>
      </c>
      <c r="P1031" s="2"/>
      <c r="Q1031" s="2"/>
      <c r="R1031" s="151">
        <v>45261</v>
      </c>
      <c r="S1031" s="151"/>
      <c r="T1031" s="151"/>
      <c r="U1031" s="151">
        <v>45603</v>
      </c>
      <c r="V1031" s="151">
        <v>45534</v>
      </c>
      <c r="W1031" s="2">
        <f>VLOOKUP(Table1[[#This Row],[Status]],Auxiliar!$B$16:$D$24,3,0)*Table1[[#This Row],[Estimação (horas)]]</f>
        <v>0.5</v>
      </c>
      <c r="X1031" s="167">
        <f>+VLOOKUP(CONCATENATE(Table1[[#This Row],[Tabela]],Table1[[#This Row],[Campo]]),'2. Status Detalhe Campos FY24'!A:J,9,FALSE)</f>
        <v>0</v>
      </c>
    </row>
    <row r="1032" spans="2:24" ht="17.899999999999999" customHeight="1">
      <c r="B1032" s="12" t="s">
        <v>26</v>
      </c>
      <c r="C1032" s="12" t="s">
        <v>181</v>
      </c>
      <c r="D1032" s="12" t="s">
        <v>1229</v>
      </c>
      <c r="E1032" s="2" t="s">
        <v>38</v>
      </c>
      <c r="F1032" s="12" t="s">
        <v>215</v>
      </c>
      <c r="G1032" s="12" t="s">
        <v>262</v>
      </c>
      <c r="H1032" s="57" t="str">
        <f>Table1[[#This Row],[Tabela]]&amp;Table1[[#This Row],[Campo]]</f>
        <v>modesg_inp_nfrd_alinhamento_taxppc_capex_own_prfrmnce_algnd</v>
      </c>
      <c r="I1032" s="2" t="s">
        <v>612</v>
      </c>
      <c r="J1032" s="45">
        <f>VLOOKUP(Table1[[#This Row],[Status]],Auxiliar!$B$16:$C$24,2,0)</f>
        <v>1</v>
      </c>
      <c r="K1032" s="20" t="s">
        <v>1175</v>
      </c>
      <c r="L1032" s="2" t="s">
        <v>641</v>
      </c>
      <c r="M1032" s="20" t="s">
        <v>1180</v>
      </c>
      <c r="N1032" s="47">
        <v>45540</v>
      </c>
      <c r="O1032" s="20">
        <f>INDEX(Auxiliar!$D$5:$F$13,MATCH(Table1[[#This Row],[Tipologia_Testes]],Auxiliar!$B$5:$B$13,0),MATCH(Table1[[#This Row],[Complexidade]],Auxiliar!$D$4:$F$4,0))</f>
        <v>0.1</v>
      </c>
      <c r="P1032" s="2" t="s">
        <v>1245</v>
      </c>
      <c r="Q1032" s="2"/>
      <c r="R1032" s="151">
        <v>45261</v>
      </c>
      <c r="S1032" s="151"/>
      <c r="T1032" s="151"/>
      <c r="U1032" s="151">
        <v>45603</v>
      </c>
      <c r="V1032" s="151">
        <v>45534</v>
      </c>
      <c r="W1032" s="2">
        <f>VLOOKUP(Table1[[#This Row],[Status]],Auxiliar!$B$16:$D$24,3,0)*Table1[[#This Row],[Estimação (horas)]]</f>
        <v>0.1</v>
      </c>
      <c r="X1032" s="167">
        <f>+VLOOKUP(CONCATENATE(Table1[[#This Row],[Tabela]],Table1[[#This Row],[Campo]]),'2. Status Detalhe Campos FY24'!A:J,9,FALSE)</f>
        <v>0</v>
      </c>
    </row>
    <row r="1033" spans="2:24" ht="17.899999999999999" customHeight="1">
      <c r="B1033" s="12" t="s">
        <v>26</v>
      </c>
      <c r="C1033" s="12" t="s">
        <v>181</v>
      </c>
      <c r="D1033" s="12" t="s">
        <v>1229</v>
      </c>
      <c r="E1033" s="2" t="s">
        <v>38</v>
      </c>
      <c r="F1033" s="12" t="s">
        <v>215</v>
      </c>
      <c r="G1033" s="12" t="s">
        <v>262</v>
      </c>
      <c r="H1033" s="57" t="str">
        <f>Table1[[#This Row],[Tabela]]&amp;Table1[[#This Row],[Campo]]</f>
        <v>modesg_inp_nfrd_alinhamento_taxppc_capex_own_prfrmnce_algnd</v>
      </c>
      <c r="I1033" s="2" t="s">
        <v>612</v>
      </c>
      <c r="J1033" s="45">
        <f>VLOOKUP(Table1[[#This Row],[Status]],Auxiliar!$B$16:$C$24,2,0)</f>
        <v>1</v>
      </c>
      <c r="K1033" s="20" t="s">
        <v>1183</v>
      </c>
      <c r="L1033" s="2" t="s">
        <v>641</v>
      </c>
      <c r="M1033" s="20" t="s">
        <v>1180</v>
      </c>
      <c r="N1033" s="47">
        <v>45540</v>
      </c>
      <c r="O1033" s="20">
        <f>INDEX(Auxiliar!$D$5:$F$13,MATCH(Table1[[#This Row],[Tipologia_Testes]],Auxiliar!$B$5:$B$13,0),MATCH(Table1[[#This Row],[Complexidade]],Auxiliar!$D$4:$F$4,0))</f>
        <v>0.5</v>
      </c>
      <c r="P1033" s="2"/>
      <c r="Q1033" s="2"/>
      <c r="R1033" s="151">
        <v>45261</v>
      </c>
      <c r="S1033" s="151"/>
      <c r="T1033" s="151"/>
      <c r="U1033" s="151">
        <v>45603</v>
      </c>
      <c r="V1033" s="151">
        <v>45534</v>
      </c>
      <c r="W1033" s="2">
        <f>VLOOKUP(Table1[[#This Row],[Status]],Auxiliar!$B$16:$D$24,3,0)*Table1[[#This Row],[Estimação (horas)]]</f>
        <v>0.5</v>
      </c>
      <c r="X1033" s="167">
        <f>+VLOOKUP(CONCATENATE(Table1[[#This Row],[Tabela]],Table1[[#This Row],[Campo]]),'2. Status Detalhe Campos FY24'!A:J,9,FALSE)</f>
        <v>0</v>
      </c>
    </row>
    <row r="1034" spans="2:24" ht="17.899999999999999" customHeight="1">
      <c r="B1034" s="12" t="s">
        <v>26</v>
      </c>
      <c r="C1034" s="12" t="s">
        <v>181</v>
      </c>
      <c r="D1034" s="12" t="s">
        <v>1229</v>
      </c>
      <c r="E1034" s="2" t="s">
        <v>38</v>
      </c>
      <c r="F1034" s="12" t="s">
        <v>215</v>
      </c>
      <c r="G1034" s="12" t="s">
        <v>263</v>
      </c>
      <c r="H1034" s="57" t="str">
        <f>Table1[[#This Row],[Tabela]]&amp;Table1[[#This Row],[Campo]]</f>
        <v>modesg_inp_nfrd_alinhamento_taxbio_trnvr_ttl_elgbl</v>
      </c>
      <c r="I1034" s="2" t="s">
        <v>612</v>
      </c>
      <c r="J1034" s="45">
        <f>VLOOKUP(Table1[[#This Row],[Status]],Auxiliar!$B$16:$C$24,2,0)</f>
        <v>1</v>
      </c>
      <c r="K1034" s="20" t="s">
        <v>1175</v>
      </c>
      <c r="L1034" s="2" t="s">
        <v>641</v>
      </c>
      <c r="M1034" s="20" t="s">
        <v>1180</v>
      </c>
      <c r="N1034" s="47">
        <v>45540</v>
      </c>
      <c r="O1034" s="20">
        <f>INDEX(Auxiliar!$D$5:$F$13,MATCH(Table1[[#This Row],[Tipologia_Testes]],Auxiliar!$B$5:$B$13,0),MATCH(Table1[[#This Row],[Complexidade]],Auxiliar!$D$4:$F$4,0))</f>
        <v>0.1</v>
      </c>
      <c r="P1034" s="2" t="s">
        <v>1245</v>
      </c>
      <c r="Q1034" s="2"/>
      <c r="R1034" s="151">
        <v>45261</v>
      </c>
      <c r="S1034" s="151"/>
      <c r="T1034" s="151"/>
      <c r="U1034" s="151">
        <v>45603</v>
      </c>
      <c r="V1034" s="151">
        <v>45534</v>
      </c>
      <c r="W1034" s="2">
        <f>VLOOKUP(Table1[[#This Row],[Status]],Auxiliar!$B$16:$D$24,3,0)*Table1[[#This Row],[Estimação (horas)]]</f>
        <v>0.1</v>
      </c>
      <c r="X1034" s="167">
        <f>+VLOOKUP(CONCATENATE(Table1[[#This Row],[Tabela]],Table1[[#This Row],[Campo]]),'2. Status Detalhe Campos FY24'!A:J,9,FALSE)</f>
        <v>0</v>
      </c>
    </row>
    <row r="1035" spans="2:24" ht="17.899999999999999" customHeight="1">
      <c r="B1035" s="12" t="s">
        <v>26</v>
      </c>
      <c r="C1035" s="12" t="s">
        <v>181</v>
      </c>
      <c r="D1035" s="12" t="s">
        <v>1229</v>
      </c>
      <c r="E1035" s="2" t="s">
        <v>38</v>
      </c>
      <c r="F1035" s="12" t="s">
        <v>215</v>
      </c>
      <c r="G1035" s="12" t="s">
        <v>263</v>
      </c>
      <c r="H1035" s="57" t="str">
        <f>Table1[[#This Row],[Tabela]]&amp;Table1[[#This Row],[Campo]]</f>
        <v>modesg_inp_nfrd_alinhamento_taxbio_trnvr_ttl_elgbl</v>
      </c>
      <c r="I1035" s="2" t="s">
        <v>612</v>
      </c>
      <c r="J1035" s="45">
        <f>VLOOKUP(Table1[[#This Row],[Status]],Auxiliar!$B$16:$C$24,2,0)</f>
        <v>1</v>
      </c>
      <c r="K1035" s="20" t="s">
        <v>1183</v>
      </c>
      <c r="L1035" s="2" t="s">
        <v>641</v>
      </c>
      <c r="M1035" s="20" t="s">
        <v>1180</v>
      </c>
      <c r="N1035" s="47">
        <v>45540</v>
      </c>
      <c r="O1035" s="20">
        <f>INDEX(Auxiliar!$D$5:$F$13,MATCH(Table1[[#This Row],[Tipologia_Testes]],Auxiliar!$B$5:$B$13,0),MATCH(Table1[[#This Row],[Complexidade]],Auxiliar!$D$4:$F$4,0))</f>
        <v>0.5</v>
      </c>
      <c r="P1035" s="2"/>
      <c r="Q1035" s="2"/>
      <c r="R1035" s="151">
        <v>45261</v>
      </c>
      <c r="S1035" s="151"/>
      <c r="T1035" s="151"/>
      <c r="U1035" s="151">
        <v>45603</v>
      </c>
      <c r="V1035" s="151">
        <v>45534</v>
      </c>
      <c r="W1035" s="2">
        <f>VLOOKUP(Table1[[#This Row],[Status]],Auxiliar!$B$16:$D$24,3,0)*Table1[[#This Row],[Estimação (horas)]]</f>
        <v>0.5</v>
      </c>
      <c r="X1035" s="167">
        <f>+VLOOKUP(CONCATENATE(Table1[[#This Row],[Tabela]],Table1[[#This Row],[Campo]]),'2. Status Detalhe Campos FY24'!A:J,9,FALSE)</f>
        <v>0</v>
      </c>
    </row>
    <row r="1036" spans="2:24" ht="17.899999999999999" customHeight="1">
      <c r="B1036" s="12" t="s">
        <v>26</v>
      </c>
      <c r="C1036" s="12" t="s">
        <v>181</v>
      </c>
      <c r="D1036" s="12" t="s">
        <v>1229</v>
      </c>
      <c r="E1036" s="2" t="s">
        <v>38</v>
      </c>
      <c r="F1036" s="12" t="s">
        <v>215</v>
      </c>
      <c r="G1036" s="12" t="s">
        <v>264</v>
      </c>
      <c r="H1036" s="57" t="str">
        <f>Table1[[#This Row],[Tabela]]&amp;Table1[[#This Row],[Campo]]</f>
        <v>modesg_inp_nfrd_alinhamento_taxbio_turnover_own_prfrmnce_algnd</v>
      </c>
      <c r="I1036" s="2" t="s">
        <v>612</v>
      </c>
      <c r="J1036" s="45">
        <f>VLOOKUP(Table1[[#This Row],[Status]],Auxiliar!$B$16:$C$24,2,0)</f>
        <v>1</v>
      </c>
      <c r="K1036" s="20" t="s">
        <v>1175</v>
      </c>
      <c r="L1036" s="2" t="s">
        <v>641</v>
      </c>
      <c r="M1036" s="20" t="s">
        <v>1180</v>
      </c>
      <c r="N1036" s="47">
        <v>45540</v>
      </c>
      <c r="O1036" s="20">
        <f>INDEX(Auxiliar!$D$5:$F$13,MATCH(Table1[[#This Row],[Tipologia_Testes]],Auxiliar!$B$5:$B$13,0),MATCH(Table1[[#This Row],[Complexidade]],Auxiliar!$D$4:$F$4,0))</f>
        <v>0.1</v>
      </c>
      <c r="P1036" s="2" t="s">
        <v>1245</v>
      </c>
      <c r="Q1036" s="2"/>
      <c r="R1036" s="151">
        <v>45261</v>
      </c>
      <c r="S1036" s="151"/>
      <c r="T1036" s="151"/>
      <c r="U1036" s="151">
        <v>45603</v>
      </c>
      <c r="V1036" s="151">
        <v>45534</v>
      </c>
      <c r="W1036" s="2">
        <f>VLOOKUP(Table1[[#This Row],[Status]],Auxiliar!$B$16:$D$24,3,0)*Table1[[#This Row],[Estimação (horas)]]</f>
        <v>0.1</v>
      </c>
      <c r="X1036" s="167">
        <f>+VLOOKUP(CONCATENATE(Table1[[#This Row],[Tabela]],Table1[[#This Row],[Campo]]),'2. Status Detalhe Campos FY24'!A:J,9,FALSE)</f>
        <v>0</v>
      </c>
    </row>
    <row r="1037" spans="2:24" ht="17.899999999999999" customHeight="1">
      <c r="B1037" s="12" t="s">
        <v>26</v>
      </c>
      <c r="C1037" s="12" t="s">
        <v>181</v>
      </c>
      <c r="D1037" s="12" t="s">
        <v>1229</v>
      </c>
      <c r="E1037" s="2" t="s">
        <v>38</v>
      </c>
      <c r="F1037" s="12" t="s">
        <v>215</v>
      </c>
      <c r="G1037" s="12" t="s">
        <v>264</v>
      </c>
      <c r="H1037" s="57" t="str">
        <f>Table1[[#This Row],[Tabela]]&amp;Table1[[#This Row],[Campo]]</f>
        <v>modesg_inp_nfrd_alinhamento_taxbio_turnover_own_prfrmnce_algnd</v>
      </c>
      <c r="I1037" s="2" t="s">
        <v>612</v>
      </c>
      <c r="J1037" s="45">
        <f>VLOOKUP(Table1[[#This Row],[Status]],Auxiliar!$B$16:$C$24,2,0)</f>
        <v>1</v>
      </c>
      <c r="K1037" s="20" t="s">
        <v>1183</v>
      </c>
      <c r="L1037" s="2" t="s">
        <v>641</v>
      </c>
      <c r="M1037" s="20" t="s">
        <v>1180</v>
      </c>
      <c r="N1037" s="47">
        <v>45540</v>
      </c>
      <c r="O1037" s="20">
        <f>INDEX(Auxiliar!$D$5:$F$13,MATCH(Table1[[#This Row],[Tipologia_Testes]],Auxiliar!$B$5:$B$13,0),MATCH(Table1[[#This Row],[Complexidade]],Auxiliar!$D$4:$F$4,0))</f>
        <v>0.5</v>
      </c>
      <c r="P1037" s="2"/>
      <c r="Q1037" s="2"/>
      <c r="R1037" s="151">
        <v>45261</v>
      </c>
      <c r="S1037" s="151"/>
      <c r="T1037" s="151"/>
      <c r="U1037" s="151">
        <v>45603</v>
      </c>
      <c r="V1037" s="151">
        <v>45534</v>
      </c>
      <c r="W1037" s="2">
        <f>VLOOKUP(Table1[[#This Row],[Status]],Auxiliar!$B$16:$D$24,3,0)*Table1[[#This Row],[Estimação (horas)]]</f>
        <v>0.5</v>
      </c>
      <c r="X1037" s="167">
        <f>+VLOOKUP(CONCATENATE(Table1[[#This Row],[Tabela]],Table1[[#This Row],[Campo]]),'2. Status Detalhe Campos FY24'!A:J,9,FALSE)</f>
        <v>0</v>
      </c>
    </row>
    <row r="1038" spans="2:24" ht="17.899999999999999" customHeight="1">
      <c r="B1038" s="12" t="s">
        <v>26</v>
      </c>
      <c r="C1038" s="12" t="s">
        <v>181</v>
      </c>
      <c r="D1038" s="12" t="s">
        <v>1229</v>
      </c>
      <c r="E1038" s="2" t="s">
        <v>38</v>
      </c>
      <c r="F1038" s="12" t="s">
        <v>215</v>
      </c>
      <c r="G1038" s="12" t="s">
        <v>265</v>
      </c>
      <c r="H1038" s="57" t="str">
        <f>Table1[[#This Row],[Tabela]]&amp;Table1[[#This Row],[Campo]]</f>
        <v>modesg_inp_nfrd_alinhamento_taxbio_capex_ttl_elgbl</v>
      </c>
      <c r="I1038" s="2" t="s">
        <v>612</v>
      </c>
      <c r="J1038" s="45">
        <f>VLOOKUP(Table1[[#This Row],[Status]],Auxiliar!$B$16:$C$24,2,0)</f>
        <v>1</v>
      </c>
      <c r="K1038" s="20" t="s">
        <v>1175</v>
      </c>
      <c r="L1038" s="2" t="s">
        <v>641</v>
      </c>
      <c r="M1038" s="20" t="s">
        <v>1180</v>
      </c>
      <c r="N1038" s="47">
        <v>45540</v>
      </c>
      <c r="O1038" s="20">
        <f>INDEX(Auxiliar!$D$5:$F$13,MATCH(Table1[[#This Row],[Tipologia_Testes]],Auxiliar!$B$5:$B$13,0),MATCH(Table1[[#This Row],[Complexidade]],Auxiliar!$D$4:$F$4,0))</f>
        <v>0.1</v>
      </c>
      <c r="P1038" s="2" t="s">
        <v>1245</v>
      </c>
      <c r="Q1038" s="2"/>
      <c r="R1038" s="151">
        <v>45261</v>
      </c>
      <c r="S1038" s="151"/>
      <c r="T1038" s="151"/>
      <c r="U1038" s="151">
        <v>45603</v>
      </c>
      <c r="V1038" s="151">
        <v>45534</v>
      </c>
      <c r="W1038" s="2">
        <f>VLOOKUP(Table1[[#This Row],[Status]],Auxiliar!$B$16:$D$24,3,0)*Table1[[#This Row],[Estimação (horas)]]</f>
        <v>0.1</v>
      </c>
      <c r="X1038" s="167">
        <f>+VLOOKUP(CONCATENATE(Table1[[#This Row],[Tabela]],Table1[[#This Row],[Campo]]),'2. Status Detalhe Campos FY24'!A:J,9,FALSE)</f>
        <v>0</v>
      </c>
    </row>
    <row r="1039" spans="2:24" ht="17.899999999999999" customHeight="1">
      <c r="B1039" s="12" t="s">
        <v>26</v>
      </c>
      <c r="C1039" s="12" t="s">
        <v>181</v>
      </c>
      <c r="D1039" s="12" t="s">
        <v>1229</v>
      </c>
      <c r="E1039" s="2" t="s">
        <v>38</v>
      </c>
      <c r="F1039" s="12" t="s">
        <v>215</v>
      </c>
      <c r="G1039" s="12" t="s">
        <v>265</v>
      </c>
      <c r="H1039" s="57" t="str">
        <f>Table1[[#This Row],[Tabela]]&amp;Table1[[#This Row],[Campo]]</f>
        <v>modesg_inp_nfrd_alinhamento_taxbio_capex_ttl_elgbl</v>
      </c>
      <c r="I1039" s="2" t="s">
        <v>612</v>
      </c>
      <c r="J1039" s="45">
        <f>VLOOKUP(Table1[[#This Row],[Status]],Auxiliar!$B$16:$C$24,2,0)</f>
        <v>1</v>
      </c>
      <c r="K1039" s="20" t="s">
        <v>1183</v>
      </c>
      <c r="L1039" s="2" t="s">
        <v>641</v>
      </c>
      <c r="M1039" s="20" t="s">
        <v>1180</v>
      </c>
      <c r="N1039" s="47">
        <v>45540</v>
      </c>
      <c r="O1039" s="20">
        <f>INDEX(Auxiliar!$D$5:$F$13,MATCH(Table1[[#This Row],[Tipologia_Testes]],Auxiliar!$B$5:$B$13,0),MATCH(Table1[[#This Row],[Complexidade]],Auxiliar!$D$4:$F$4,0))</f>
        <v>0.5</v>
      </c>
      <c r="P1039" s="2"/>
      <c r="Q1039" s="2"/>
      <c r="R1039" s="151">
        <v>45261</v>
      </c>
      <c r="S1039" s="151"/>
      <c r="T1039" s="151"/>
      <c r="U1039" s="151">
        <v>45603</v>
      </c>
      <c r="V1039" s="151">
        <v>45534</v>
      </c>
      <c r="W1039" s="2">
        <f>VLOOKUP(Table1[[#This Row],[Status]],Auxiliar!$B$16:$D$24,3,0)*Table1[[#This Row],[Estimação (horas)]]</f>
        <v>0.5</v>
      </c>
      <c r="X1039" s="167">
        <f>+VLOOKUP(CONCATENATE(Table1[[#This Row],[Tabela]],Table1[[#This Row],[Campo]]),'2. Status Detalhe Campos FY24'!A:J,9,FALSE)</f>
        <v>0</v>
      </c>
    </row>
    <row r="1040" spans="2:24" ht="17.899999999999999" customHeight="1">
      <c r="B1040" s="12" t="s">
        <v>26</v>
      </c>
      <c r="C1040" s="12" t="s">
        <v>181</v>
      </c>
      <c r="D1040" s="12" t="s">
        <v>1229</v>
      </c>
      <c r="E1040" s="2" t="s">
        <v>38</v>
      </c>
      <c r="F1040" s="12" t="s">
        <v>215</v>
      </c>
      <c r="G1040" s="12" t="s">
        <v>266</v>
      </c>
      <c r="H1040" s="57" t="str">
        <f>Table1[[#This Row],[Tabela]]&amp;Table1[[#This Row],[Campo]]</f>
        <v>modesg_inp_nfrd_alinhamento_taxbio_capex_own_prfrmnce_algnd</v>
      </c>
      <c r="I1040" s="2" t="s">
        <v>612</v>
      </c>
      <c r="J1040" s="45">
        <f>VLOOKUP(Table1[[#This Row],[Status]],Auxiliar!$B$16:$C$24,2,0)</f>
        <v>1</v>
      </c>
      <c r="K1040" s="20" t="s">
        <v>1175</v>
      </c>
      <c r="L1040" s="2" t="s">
        <v>641</v>
      </c>
      <c r="M1040" s="20" t="s">
        <v>1180</v>
      </c>
      <c r="N1040" s="47">
        <v>45540</v>
      </c>
      <c r="O1040" s="20">
        <f>INDEX(Auxiliar!$D$5:$F$13,MATCH(Table1[[#This Row],[Tipologia_Testes]],Auxiliar!$B$5:$B$13,0),MATCH(Table1[[#This Row],[Complexidade]],Auxiliar!$D$4:$F$4,0))</f>
        <v>0.1</v>
      </c>
      <c r="P1040" s="2" t="s">
        <v>1245</v>
      </c>
      <c r="Q1040" s="2"/>
      <c r="R1040" s="151">
        <v>45261</v>
      </c>
      <c r="S1040" s="151"/>
      <c r="T1040" s="151"/>
      <c r="U1040" s="151">
        <v>45603</v>
      </c>
      <c r="V1040" s="151">
        <v>45534</v>
      </c>
      <c r="W1040" s="2">
        <f>VLOOKUP(Table1[[#This Row],[Status]],Auxiliar!$B$16:$D$24,3,0)*Table1[[#This Row],[Estimação (horas)]]</f>
        <v>0.1</v>
      </c>
      <c r="X1040" s="167">
        <f>+VLOOKUP(CONCATENATE(Table1[[#This Row],[Tabela]],Table1[[#This Row],[Campo]]),'2. Status Detalhe Campos FY24'!A:J,9,FALSE)</f>
        <v>0</v>
      </c>
    </row>
    <row r="1041" spans="2:24" ht="17.899999999999999" customHeight="1">
      <c r="B1041" s="12" t="s">
        <v>26</v>
      </c>
      <c r="C1041" s="12" t="s">
        <v>181</v>
      </c>
      <c r="D1041" s="12" t="s">
        <v>1229</v>
      </c>
      <c r="E1041" s="2" t="s">
        <v>38</v>
      </c>
      <c r="F1041" s="12" t="s">
        <v>215</v>
      </c>
      <c r="G1041" s="12" t="s">
        <v>266</v>
      </c>
      <c r="H1041" s="57" t="str">
        <f>Table1[[#This Row],[Tabela]]&amp;Table1[[#This Row],[Campo]]</f>
        <v>modesg_inp_nfrd_alinhamento_taxbio_capex_own_prfrmnce_algnd</v>
      </c>
      <c r="I1041" s="2" t="s">
        <v>612</v>
      </c>
      <c r="J1041" s="45">
        <f>VLOOKUP(Table1[[#This Row],[Status]],Auxiliar!$B$16:$C$24,2,0)</f>
        <v>1</v>
      </c>
      <c r="K1041" s="20" t="s">
        <v>1183</v>
      </c>
      <c r="L1041" s="2" t="s">
        <v>641</v>
      </c>
      <c r="M1041" s="20" t="s">
        <v>1180</v>
      </c>
      <c r="N1041" s="47">
        <v>45540</v>
      </c>
      <c r="O1041" s="20">
        <f>INDEX(Auxiliar!$D$5:$F$13,MATCH(Table1[[#This Row],[Tipologia_Testes]],Auxiliar!$B$5:$B$13,0),MATCH(Table1[[#This Row],[Complexidade]],Auxiliar!$D$4:$F$4,0))</f>
        <v>0.5</v>
      </c>
      <c r="P1041" s="2"/>
      <c r="Q1041" s="2"/>
      <c r="R1041" s="151">
        <v>45261</v>
      </c>
      <c r="S1041" s="151"/>
      <c r="T1041" s="151"/>
      <c r="U1041" s="151">
        <v>45603</v>
      </c>
      <c r="V1041" s="151">
        <v>45534</v>
      </c>
      <c r="W1041" s="2">
        <f>VLOOKUP(Table1[[#This Row],[Status]],Auxiliar!$B$16:$D$24,3,0)*Table1[[#This Row],[Estimação (horas)]]</f>
        <v>0.5</v>
      </c>
      <c r="X1041" s="167">
        <f>+VLOOKUP(CONCATENATE(Table1[[#This Row],[Tabela]],Table1[[#This Row],[Campo]]),'2. Status Detalhe Campos FY24'!A:J,9,FALSE)</f>
        <v>0</v>
      </c>
    </row>
    <row r="1042" spans="2:24" ht="17.899999999999999" customHeight="1">
      <c r="B1042" s="12" t="s">
        <v>26</v>
      </c>
      <c r="C1042" s="12" t="s">
        <v>181</v>
      </c>
      <c r="D1042" s="12" t="s">
        <v>1229</v>
      </c>
      <c r="E1042" s="2" t="s">
        <v>38</v>
      </c>
      <c r="F1042" s="12" t="s">
        <v>215</v>
      </c>
      <c r="G1042" s="12" t="s">
        <v>267</v>
      </c>
      <c r="H1042" s="57" t="str">
        <f>Table1[[#This Row],[Tabela]]&amp;Table1[[#This Row],[Campo]]</f>
        <v>modesg_inp_nfrd_alinhamento_taxwtr_trnvr_ttl_elgbl</v>
      </c>
      <c r="I1042" s="2" t="s">
        <v>612</v>
      </c>
      <c r="J1042" s="45">
        <f>VLOOKUP(Table1[[#This Row],[Status]],Auxiliar!$B$16:$C$24,2,0)</f>
        <v>1</v>
      </c>
      <c r="K1042" s="20" t="s">
        <v>1175</v>
      </c>
      <c r="L1042" s="2" t="s">
        <v>641</v>
      </c>
      <c r="M1042" s="20" t="s">
        <v>1180</v>
      </c>
      <c r="N1042" s="47">
        <v>45540</v>
      </c>
      <c r="O1042" s="20">
        <f>INDEX(Auxiliar!$D$5:$F$13,MATCH(Table1[[#This Row],[Tipologia_Testes]],Auxiliar!$B$5:$B$13,0),MATCH(Table1[[#This Row],[Complexidade]],Auxiliar!$D$4:$F$4,0))</f>
        <v>0.1</v>
      </c>
      <c r="P1042" s="2" t="s">
        <v>1245</v>
      </c>
      <c r="Q1042" s="2"/>
      <c r="R1042" s="151">
        <v>45261</v>
      </c>
      <c r="S1042" s="151"/>
      <c r="T1042" s="151"/>
      <c r="U1042" s="151">
        <v>45603</v>
      </c>
      <c r="V1042" s="151">
        <v>45534</v>
      </c>
      <c r="W1042" s="2">
        <f>VLOOKUP(Table1[[#This Row],[Status]],Auxiliar!$B$16:$D$24,3,0)*Table1[[#This Row],[Estimação (horas)]]</f>
        <v>0.1</v>
      </c>
      <c r="X1042" s="167">
        <f>+VLOOKUP(CONCATENATE(Table1[[#This Row],[Tabela]],Table1[[#This Row],[Campo]]),'2. Status Detalhe Campos FY24'!A:J,9,FALSE)</f>
        <v>0</v>
      </c>
    </row>
    <row r="1043" spans="2:24" ht="17.899999999999999" customHeight="1">
      <c r="B1043" s="12" t="s">
        <v>26</v>
      </c>
      <c r="C1043" s="12" t="s">
        <v>181</v>
      </c>
      <c r="D1043" s="12" t="s">
        <v>1229</v>
      </c>
      <c r="E1043" s="2" t="s">
        <v>38</v>
      </c>
      <c r="F1043" s="12" t="s">
        <v>215</v>
      </c>
      <c r="G1043" s="12" t="s">
        <v>267</v>
      </c>
      <c r="H1043" s="57" t="str">
        <f>Table1[[#This Row],[Tabela]]&amp;Table1[[#This Row],[Campo]]</f>
        <v>modesg_inp_nfrd_alinhamento_taxwtr_trnvr_ttl_elgbl</v>
      </c>
      <c r="I1043" s="2" t="s">
        <v>612</v>
      </c>
      <c r="J1043" s="45">
        <f>VLOOKUP(Table1[[#This Row],[Status]],Auxiliar!$B$16:$C$24,2,0)</f>
        <v>1</v>
      </c>
      <c r="K1043" s="20" t="s">
        <v>1183</v>
      </c>
      <c r="L1043" s="2" t="s">
        <v>641</v>
      </c>
      <c r="M1043" s="20" t="s">
        <v>1180</v>
      </c>
      <c r="N1043" s="47">
        <v>45540</v>
      </c>
      <c r="O1043" s="20">
        <f>INDEX(Auxiliar!$D$5:$F$13,MATCH(Table1[[#This Row],[Tipologia_Testes]],Auxiliar!$B$5:$B$13,0),MATCH(Table1[[#This Row],[Complexidade]],Auxiliar!$D$4:$F$4,0))</f>
        <v>0.5</v>
      </c>
      <c r="P1043" s="2"/>
      <c r="Q1043" s="2"/>
      <c r="R1043" s="151">
        <v>45261</v>
      </c>
      <c r="S1043" s="151"/>
      <c r="T1043" s="151"/>
      <c r="U1043" s="151">
        <v>45603</v>
      </c>
      <c r="V1043" s="151">
        <v>45534</v>
      </c>
      <c r="W1043" s="2">
        <f>VLOOKUP(Table1[[#This Row],[Status]],Auxiliar!$B$16:$D$24,3,0)*Table1[[#This Row],[Estimação (horas)]]</f>
        <v>0.5</v>
      </c>
      <c r="X1043" s="167">
        <f>+VLOOKUP(CONCATENATE(Table1[[#This Row],[Tabela]],Table1[[#This Row],[Campo]]),'2. Status Detalhe Campos FY24'!A:J,9,FALSE)</f>
        <v>0</v>
      </c>
    </row>
    <row r="1044" spans="2:24" ht="17.899999999999999" customHeight="1">
      <c r="B1044" s="12" t="s">
        <v>26</v>
      </c>
      <c r="C1044" s="12" t="s">
        <v>181</v>
      </c>
      <c r="D1044" s="12" t="s">
        <v>1229</v>
      </c>
      <c r="E1044" s="2" t="s">
        <v>38</v>
      </c>
      <c r="F1044" s="12" t="s">
        <v>215</v>
      </c>
      <c r="G1044" s="12" t="s">
        <v>268</v>
      </c>
      <c r="H1044" s="57" t="str">
        <f>Table1[[#This Row],[Tabela]]&amp;Table1[[#This Row],[Campo]]</f>
        <v>modesg_inp_nfrd_alinhamento_taxwtr_trnvr_enblng_alignd</v>
      </c>
      <c r="I1044" s="2" t="s">
        <v>612</v>
      </c>
      <c r="J1044" s="45">
        <f>VLOOKUP(Table1[[#This Row],[Status]],Auxiliar!$B$16:$C$24,2,0)</f>
        <v>1</v>
      </c>
      <c r="K1044" s="20" t="s">
        <v>1175</v>
      </c>
      <c r="L1044" s="2" t="s">
        <v>641</v>
      </c>
      <c r="M1044" s="20" t="s">
        <v>1180</v>
      </c>
      <c r="N1044" s="47">
        <v>45540</v>
      </c>
      <c r="O1044" s="20">
        <f>INDEX(Auxiliar!$D$5:$F$13,MATCH(Table1[[#This Row],[Tipologia_Testes]],Auxiliar!$B$5:$B$13,0),MATCH(Table1[[#This Row],[Complexidade]],Auxiliar!$D$4:$F$4,0))</f>
        <v>0.1</v>
      </c>
      <c r="P1044" s="2" t="s">
        <v>1245</v>
      </c>
      <c r="Q1044" s="2"/>
      <c r="R1044" s="151">
        <v>45261</v>
      </c>
      <c r="S1044" s="151"/>
      <c r="T1044" s="151"/>
      <c r="U1044" s="151">
        <v>45603</v>
      </c>
      <c r="V1044" s="151">
        <v>45534</v>
      </c>
      <c r="W1044" s="2">
        <f>VLOOKUP(Table1[[#This Row],[Status]],Auxiliar!$B$16:$D$24,3,0)*Table1[[#This Row],[Estimação (horas)]]</f>
        <v>0.1</v>
      </c>
      <c r="X1044" s="167">
        <f>+VLOOKUP(CONCATENATE(Table1[[#This Row],[Tabela]],Table1[[#This Row],[Campo]]),'2. Status Detalhe Campos FY24'!A:J,9,FALSE)</f>
        <v>0</v>
      </c>
    </row>
    <row r="1045" spans="2:24" ht="17.899999999999999" customHeight="1">
      <c r="B1045" s="12" t="s">
        <v>26</v>
      </c>
      <c r="C1045" s="12" t="s">
        <v>181</v>
      </c>
      <c r="D1045" s="12" t="s">
        <v>1229</v>
      </c>
      <c r="E1045" s="2" t="s">
        <v>38</v>
      </c>
      <c r="F1045" s="12" t="s">
        <v>215</v>
      </c>
      <c r="G1045" s="12" t="s">
        <v>268</v>
      </c>
      <c r="H1045" s="57" t="str">
        <f>Table1[[#This Row],[Tabela]]&amp;Table1[[#This Row],[Campo]]</f>
        <v>modesg_inp_nfrd_alinhamento_taxwtr_trnvr_enblng_alignd</v>
      </c>
      <c r="I1045" s="2" t="s">
        <v>612</v>
      </c>
      <c r="J1045" s="45">
        <f>VLOOKUP(Table1[[#This Row],[Status]],Auxiliar!$B$16:$C$24,2,0)</f>
        <v>1</v>
      </c>
      <c r="K1045" s="20" t="s">
        <v>1183</v>
      </c>
      <c r="L1045" s="2" t="s">
        <v>641</v>
      </c>
      <c r="M1045" s="20" t="s">
        <v>1180</v>
      </c>
      <c r="N1045" s="47">
        <v>45540</v>
      </c>
      <c r="O1045" s="20">
        <f>INDEX(Auxiliar!$D$5:$F$13,MATCH(Table1[[#This Row],[Tipologia_Testes]],Auxiliar!$B$5:$B$13,0),MATCH(Table1[[#This Row],[Complexidade]],Auxiliar!$D$4:$F$4,0))</f>
        <v>0.5</v>
      </c>
      <c r="P1045" s="2"/>
      <c r="Q1045" s="2"/>
      <c r="R1045" s="151">
        <v>45261</v>
      </c>
      <c r="S1045" s="151"/>
      <c r="T1045" s="151"/>
      <c r="U1045" s="151">
        <v>45603</v>
      </c>
      <c r="V1045" s="151">
        <v>45534</v>
      </c>
      <c r="W1045" s="2">
        <f>VLOOKUP(Table1[[#This Row],[Status]],Auxiliar!$B$16:$D$24,3,0)*Table1[[#This Row],[Estimação (horas)]]</f>
        <v>0.5</v>
      </c>
      <c r="X1045" s="167">
        <f>+VLOOKUP(CONCATENATE(Table1[[#This Row],[Tabela]],Table1[[#This Row],[Campo]]),'2. Status Detalhe Campos FY24'!A:J,9,FALSE)</f>
        <v>0</v>
      </c>
    </row>
    <row r="1046" spans="2:24" ht="17.899999999999999" customHeight="1">
      <c r="B1046" s="12" t="s">
        <v>26</v>
      </c>
      <c r="C1046" s="12" t="s">
        <v>181</v>
      </c>
      <c r="D1046" s="12" t="s">
        <v>1229</v>
      </c>
      <c r="E1046" s="2" t="s">
        <v>38</v>
      </c>
      <c r="F1046" s="12" t="s">
        <v>215</v>
      </c>
      <c r="G1046" s="12" t="s">
        <v>269</v>
      </c>
      <c r="H1046" s="57" t="str">
        <f>Table1[[#This Row],[Tabela]]&amp;Table1[[#This Row],[Campo]]</f>
        <v>modesg_inp_nfrd_alinhamento_taxwtr_turnover_own_prfrmnce_algnd</v>
      </c>
      <c r="I1046" s="2" t="s">
        <v>612</v>
      </c>
      <c r="J1046" s="45">
        <f>VLOOKUP(Table1[[#This Row],[Status]],Auxiliar!$B$16:$C$24,2,0)</f>
        <v>1</v>
      </c>
      <c r="K1046" s="20" t="s">
        <v>1175</v>
      </c>
      <c r="L1046" s="2" t="s">
        <v>641</v>
      </c>
      <c r="M1046" s="20" t="s">
        <v>1180</v>
      </c>
      <c r="N1046" s="47">
        <v>45540</v>
      </c>
      <c r="O1046" s="20">
        <f>INDEX(Auxiliar!$D$5:$F$13,MATCH(Table1[[#This Row],[Tipologia_Testes]],Auxiliar!$B$5:$B$13,0),MATCH(Table1[[#This Row],[Complexidade]],Auxiliar!$D$4:$F$4,0))</f>
        <v>0.1</v>
      </c>
      <c r="P1046" s="2" t="s">
        <v>1245</v>
      </c>
      <c r="Q1046" s="2"/>
      <c r="R1046" s="151">
        <v>45261</v>
      </c>
      <c r="S1046" s="151"/>
      <c r="T1046" s="151"/>
      <c r="U1046" s="151">
        <v>45603</v>
      </c>
      <c r="V1046" s="151">
        <v>45534</v>
      </c>
      <c r="W1046" s="2">
        <f>VLOOKUP(Table1[[#This Row],[Status]],Auxiliar!$B$16:$D$24,3,0)*Table1[[#This Row],[Estimação (horas)]]</f>
        <v>0.1</v>
      </c>
      <c r="X1046" s="167">
        <f>+VLOOKUP(CONCATENATE(Table1[[#This Row],[Tabela]],Table1[[#This Row],[Campo]]),'2. Status Detalhe Campos FY24'!A:J,9,FALSE)</f>
        <v>0</v>
      </c>
    </row>
    <row r="1047" spans="2:24" ht="17.899999999999999" customHeight="1">
      <c r="B1047" s="12" t="s">
        <v>26</v>
      </c>
      <c r="C1047" s="12" t="s">
        <v>181</v>
      </c>
      <c r="D1047" s="12" t="s">
        <v>1229</v>
      </c>
      <c r="E1047" s="2" t="s">
        <v>38</v>
      </c>
      <c r="F1047" s="12" t="s">
        <v>215</v>
      </c>
      <c r="G1047" s="12" t="s">
        <v>269</v>
      </c>
      <c r="H1047" s="57" t="str">
        <f>Table1[[#This Row],[Tabela]]&amp;Table1[[#This Row],[Campo]]</f>
        <v>modesg_inp_nfrd_alinhamento_taxwtr_turnover_own_prfrmnce_algnd</v>
      </c>
      <c r="I1047" s="2" t="s">
        <v>612</v>
      </c>
      <c r="J1047" s="45">
        <f>VLOOKUP(Table1[[#This Row],[Status]],Auxiliar!$B$16:$C$24,2,0)</f>
        <v>1</v>
      </c>
      <c r="K1047" s="20" t="s">
        <v>1183</v>
      </c>
      <c r="L1047" s="2" t="s">
        <v>641</v>
      </c>
      <c r="M1047" s="20" t="s">
        <v>1180</v>
      </c>
      <c r="N1047" s="47">
        <v>45540</v>
      </c>
      <c r="O1047" s="20">
        <f>INDEX(Auxiliar!$D$5:$F$13,MATCH(Table1[[#This Row],[Tipologia_Testes]],Auxiliar!$B$5:$B$13,0),MATCH(Table1[[#This Row],[Complexidade]],Auxiliar!$D$4:$F$4,0))</f>
        <v>0.5</v>
      </c>
      <c r="P1047" s="2"/>
      <c r="Q1047" s="2"/>
      <c r="R1047" s="151">
        <v>45261</v>
      </c>
      <c r="S1047" s="151"/>
      <c r="T1047" s="151"/>
      <c r="U1047" s="151">
        <v>45603</v>
      </c>
      <c r="V1047" s="151">
        <v>45534</v>
      </c>
      <c r="W1047" s="2">
        <f>VLOOKUP(Table1[[#This Row],[Status]],Auxiliar!$B$16:$D$24,3,0)*Table1[[#This Row],[Estimação (horas)]]</f>
        <v>0.5</v>
      </c>
      <c r="X1047" s="167">
        <f>+VLOOKUP(CONCATENATE(Table1[[#This Row],[Tabela]],Table1[[#This Row],[Campo]]),'2. Status Detalhe Campos FY24'!A:J,9,FALSE)</f>
        <v>0</v>
      </c>
    </row>
    <row r="1048" spans="2:24" ht="17.899999999999999" customHeight="1">
      <c r="B1048" s="12" t="s">
        <v>26</v>
      </c>
      <c r="C1048" s="12" t="s">
        <v>181</v>
      </c>
      <c r="D1048" s="12" t="s">
        <v>1229</v>
      </c>
      <c r="E1048" s="2" t="s">
        <v>38</v>
      </c>
      <c r="F1048" s="12" t="s">
        <v>215</v>
      </c>
      <c r="G1048" s="12" t="s">
        <v>270</v>
      </c>
      <c r="H1048" s="57" t="str">
        <f>Table1[[#This Row],[Tabela]]&amp;Table1[[#This Row],[Campo]]</f>
        <v>modesg_inp_nfrd_alinhamento_taxwtr_capex_ttl_elgbl</v>
      </c>
      <c r="I1048" s="2" t="s">
        <v>612</v>
      </c>
      <c r="J1048" s="45">
        <f>VLOOKUP(Table1[[#This Row],[Status]],Auxiliar!$B$16:$C$24,2,0)</f>
        <v>1</v>
      </c>
      <c r="K1048" s="20" t="s">
        <v>1175</v>
      </c>
      <c r="L1048" s="2" t="s">
        <v>641</v>
      </c>
      <c r="M1048" s="20" t="s">
        <v>1180</v>
      </c>
      <c r="N1048" s="47">
        <v>45540</v>
      </c>
      <c r="O1048" s="20">
        <f>INDEX(Auxiliar!$D$5:$F$13,MATCH(Table1[[#This Row],[Tipologia_Testes]],Auxiliar!$B$5:$B$13,0),MATCH(Table1[[#This Row],[Complexidade]],Auxiliar!$D$4:$F$4,0))</f>
        <v>0.1</v>
      </c>
      <c r="P1048" s="2" t="s">
        <v>1245</v>
      </c>
      <c r="Q1048" s="2"/>
      <c r="R1048" s="151">
        <v>45261</v>
      </c>
      <c r="S1048" s="151"/>
      <c r="T1048" s="151"/>
      <c r="U1048" s="151">
        <v>45603</v>
      </c>
      <c r="V1048" s="151">
        <v>45534</v>
      </c>
      <c r="W1048" s="2">
        <f>VLOOKUP(Table1[[#This Row],[Status]],Auxiliar!$B$16:$D$24,3,0)*Table1[[#This Row],[Estimação (horas)]]</f>
        <v>0.1</v>
      </c>
      <c r="X1048" s="167">
        <f>+VLOOKUP(CONCATENATE(Table1[[#This Row],[Tabela]],Table1[[#This Row],[Campo]]),'2. Status Detalhe Campos FY24'!A:J,9,FALSE)</f>
        <v>0</v>
      </c>
    </row>
    <row r="1049" spans="2:24" ht="17.899999999999999" customHeight="1">
      <c r="B1049" s="12" t="s">
        <v>26</v>
      </c>
      <c r="C1049" s="12" t="s">
        <v>181</v>
      </c>
      <c r="D1049" s="12" t="s">
        <v>1229</v>
      </c>
      <c r="E1049" s="2" t="s">
        <v>38</v>
      </c>
      <c r="F1049" s="12" t="s">
        <v>215</v>
      </c>
      <c r="G1049" s="12" t="s">
        <v>270</v>
      </c>
      <c r="H1049" s="57" t="str">
        <f>Table1[[#This Row],[Tabela]]&amp;Table1[[#This Row],[Campo]]</f>
        <v>modesg_inp_nfrd_alinhamento_taxwtr_capex_ttl_elgbl</v>
      </c>
      <c r="I1049" s="2" t="s">
        <v>612</v>
      </c>
      <c r="J1049" s="45">
        <f>VLOOKUP(Table1[[#This Row],[Status]],Auxiliar!$B$16:$C$24,2,0)</f>
        <v>1</v>
      </c>
      <c r="K1049" s="20" t="s">
        <v>1183</v>
      </c>
      <c r="L1049" s="2" t="s">
        <v>641</v>
      </c>
      <c r="M1049" s="20" t="s">
        <v>1180</v>
      </c>
      <c r="N1049" s="47">
        <v>45540</v>
      </c>
      <c r="O1049" s="20">
        <f>INDEX(Auxiliar!$D$5:$F$13,MATCH(Table1[[#This Row],[Tipologia_Testes]],Auxiliar!$B$5:$B$13,0),MATCH(Table1[[#This Row],[Complexidade]],Auxiliar!$D$4:$F$4,0))</f>
        <v>0.5</v>
      </c>
      <c r="P1049" s="2"/>
      <c r="Q1049" s="2"/>
      <c r="R1049" s="151">
        <v>45261</v>
      </c>
      <c r="S1049" s="151"/>
      <c r="T1049" s="151"/>
      <c r="U1049" s="151">
        <v>45603</v>
      </c>
      <c r="V1049" s="151">
        <v>45534</v>
      </c>
      <c r="W1049" s="2">
        <f>VLOOKUP(Table1[[#This Row],[Status]],Auxiliar!$B$16:$D$24,3,0)*Table1[[#This Row],[Estimação (horas)]]</f>
        <v>0.5</v>
      </c>
      <c r="X1049" s="167">
        <f>+VLOOKUP(CONCATENATE(Table1[[#This Row],[Tabela]],Table1[[#This Row],[Campo]]),'2. Status Detalhe Campos FY24'!A:J,9,FALSE)</f>
        <v>0</v>
      </c>
    </row>
    <row r="1050" spans="2:24" ht="17.899999999999999" customHeight="1">
      <c r="B1050" s="12" t="s">
        <v>26</v>
      </c>
      <c r="C1050" s="12" t="s">
        <v>181</v>
      </c>
      <c r="D1050" s="12" t="s">
        <v>1229</v>
      </c>
      <c r="E1050" s="2" t="s">
        <v>38</v>
      </c>
      <c r="F1050" s="12" t="s">
        <v>215</v>
      </c>
      <c r="G1050" s="12" t="s">
        <v>271</v>
      </c>
      <c r="H1050" s="57" t="str">
        <f>Table1[[#This Row],[Tabela]]&amp;Table1[[#This Row],[Campo]]</f>
        <v>modesg_inp_nfrd_alinhamento_taxwtr_capex_enblng_algnd</v>
      </c>
      <c r="I1050" s="2" t="s">
        <v>612</v>
      </c>
      <c r="J1050" s="45">
        <f>VLOOKUP(Table1[[#This Row],[Status]],Auxiliar!$B$16:$C$24,2,0)</f>
        <v>1</v>
      </c>
      <c r="K1050" s="20" t="s">
        <v>1175</v>
      </c>
      <c r="L1050" s="2" t="s">
        <v>641</v>
      </c>
      <c r="M1050" s="20" t="s">
        <v>1180</v>
      </c>
      <c r="N1050" s="47">
        <v>45540</v>
      </c>
      <c r="O1050" s="20">
        <f>INDEX(Auxiliar!$D$5:$F$13,MATCH(Table1[[#This Row],[Tipologia_Testes]],Auxiliar!$B$5:$B$13,0),MATCH(Table1[[#This Row],[Complexidade]],Auxiliar!$D$4:$F$4,0))</f>
        <v>0.1</v>
      </c>
      <c r="P1050" s="2" t="s">
        <v>1245</v>
      </c>
      <c r="Q1050" s="2"/>
      <c r="R1050" s="151">
        <v>45261</v>
      </c>
      <c r="S1050" s="151"/>
      <c r="T1050" s="151"/>
      <c r="U1050" s="151">
        <v>45603</v>
      </c>
      <c r="V1050" s="151">
        <v>45534</v>
      </c>
      <c r="W1050" s="2">
        <f>VLOOKUP(Table1[[#This Row],[Status]],Auxiliar!$B$16:$D$24,3,0)*Table1[[#This Row],[Estimação (horas)]]</f>
        <v>0.1</v>
      </c>
      <c r="X1050" s="167">
        <f>+VLOOKUP(CONCATENATE(Table1[[#This Row],[Tabela]],Table1[[#This Row],[Campo]]),'2. Status Detalhe Campos FY24'!A:J,9,FALSE)</f>
        <v>0</v>
      </c>
    </row>
    <row r="1051" spans="2:24" ht="17.899999999999999" customHeight="1">
      <c r="B1051" s="12" t="s">
        <v>26</v>
      </c>
      <c r="C1051" s="12" t="s">
        <v>181</v>
      </c>
      <c r="D1051" s="12" t="s">
        <v>1229</v>
      </c>
      <c r="E1051" s="2" t="s">
        <v>38</v>
      </c>
      <c r="F1051" s="12" t="s">
        <v>215</v>
      </c>
      <c r="G1051" s="12" t="s">
        <v>271</v>
      </c>
      <c r="H1051" s="57" t="str">
        <f>Table1[[#This Row],[Tabela]]&amp;Table1[[#This Row],[Campo]]</f>
        <v>modesg_inp_nfrd_alinhamento_taxwtr_capex_enblng_algnd</v>
      </c>
      <c r="I1051" s="2" t="s">
        <v>612</v>
      </c>
      <c r="J1051" s="45">
        <f>VLOOKUP(Table1[[#This Row],[Status]],Auxiliar!$B$16:$C$24,2,0)</f>
        <v>1</v>
      </c>
      <c r="K1051" s="20" t="s">
        <v>1183</v>
      </c>
      <c r="L1051" s="2" t="s">
        <v>641</v>
      </c>
      <c r="M1051" s="20" t="s">
        <v>1180</v>
      </c>
      <c r="N1051" s="47">
        <v>45540</v>
      </c>
      <c r="O1051" s="20">
        <f>INDEX(Auxiliar!$D$5:$F$13,MATCH(Table1[[#This Row],[Tipologia_Testes]],Auxiliar!$B$5:$B$13,0),MATCH(Table1[[#This Row],[Complexidade]],Auxiliar!$D$4:$F$4,0))</f>
        <v>0.5</v>
      </c>
      <c r="P1051" s="2"/>
      <c r="Q1051" s="2"/>
      <c r="R1051" s="151">
        <v>45261</v>
      </c>
      <c r="S1051" s="151"/>
      <c r="T1051" s="151"/>
      <c r="U1051" s="151">
        <v>45603</v>
      </c>
      <c r="V1051" s="151">
        <v>45534</v>
      </c>
      <c r="W1051" s="2">
        <f>VLOOKUP(Table1[[#This Row],[Status]],Auxiliar!$B$16:$D$24,3,0)*Table1[[#This Row],[Estimação (horas)]]</f>
        <v>0.5</v>
      </c>
      <c r="X1051" s="167">
        <f>+VLOOKUP(CONCATENATE(Table1[[#This Row],[Tabela]],Table1[[#This Row],[Campo]]),'2. Status Detalhe Campos FY24'!A:J,9,FALSE)</f>
        <v>0</v>
      </c>
    </row>
    <row r="1052" spans="2:24" ht="17.899999999999999" customHeight="1">
      <c r="B1052" s="12" t="s">
        <v>26</v>
      </c>
      <c r="C1052" s="12" t="s">
        <v>181</v>
      </c>
      <c r="D1052" s="12" t="s">
        <v>1229</v>
      </c>
      <c r="E1052" s="2" t="s">
        <v>38</v>
      </c>
      <c r="F1052" s="12" t="s">
        <v>215</v>
      </c>
      <c r="G1052" s="12" t="s">
        <v>272</v>
      </c>
      <c r="H1052" s="57" t="str">
        <f>Table1[[#This Row],[Tabela]]&amp;Table1[[#This Row],[Campo]]</f>
        <v>modesg_inp_nfrd_alinhamento_taxwtr_capex_own_prfrmnce_algnd</v>
      </c>
      <c r="I1052" s="2" t="s">
        <v>612</v>
      </c>
      <c r="J1052" s="45">
        <f>VLOOKUP(Table1[[#This Row],[Status]],Auxiliar!$B$16:$C$24,2,0)</f>
        <v>1</v>
      </c>
      <c r="K1052" s="20" t="s">
        <v>1175</v>
      </c>
      <c r="L1052" s="2" t="s">
        <v>641</v>
      </c>
      <c r="M1052" s="20" t="s">
        <v>1180</v>
      </c>
      <c r="N1052" s="47">
        <v>45540</v>
      </c>
      <c r="O1052" s="20">
        <f>INDEX(Auxiliar!$D$5:$F$13,MATCH(Table1[[#This Row],[Tipologia_Testes]],Auxiliar!$B$5:$B$13,0),MATCH(Table1[[#This Row],[Complexidade]],Auxiliar!$D$4:$F$4,0))</f>
        <v>0.1</v>
      </c>
      <c r="P1052" s="2" t="s">
        <v>1245</v>
      </c>
      <c r="Q1052" s="2"/>
      <c r="R1052" s="151">
        <v>45261</v>
      </c>
      <c r="S1052" s="151"/>
      <c r="T1052" s="151"/>
      <c r="U1052" s="151">
        <v>45603</v>
      </c>
      <c r="V1052" s="151">
        <v>45534</v>
      </c>
      <c r="W1052" s="2">
        <f>VLOOKUP(Table1[[#This Row],[Status]],Auxiliar!$B$16:$D$24,3,0)*Table1[[#This Row],[Estimação (horas)]]</f>
        <v>0.1</v>
      </c>
      <c r="X1052" s="167">
        <f>+VLOOKUP(CONCATENATE(Table1[[#This Row],[Tabela]],Table1[[#This Row],[Campo]]),'2. Status Detalhe Campos FY24'!A:J,9,FALSE)</f>
        <v>0</v>
      </c>
    </row>
    <row r="1053" spans="2:24" ht="17.899999999999999" customHeight="1">
      <c r="B1053" s="12" t="s">
        <v>26</v>
      </c>
      <c r="C1053" s="12" t="s">
        <v>181</v>
      </c>
      <c r="D1053" s="12" t="s">
        <v>1229</v>
      </c>
      <c r="E1053" s="2" t="s">
        <v>38</v>
      </c>
      <c r="F1053" s="12" t="s">
        <v>215</v>
      </c>
      <c r="G1053" s="12" t="s">
        <v>272</v>
      </c>
      <c r="H1053" s="57" t="str">
        <f>Table1[[#This Row],[Tabela]]&amp;Table1[[#This Row],[Campo]]</f>
        <v>modesg_inp_nfrd_alinhamento_taxwtr_capex_own_prfrmnce_algnd</v>
      </c>
      <c r="I1053" s="2" t="s">
        <v>612</v>
      </c>
      <c r="J1053" s="45">
        <f>VLOOKUP(Table1[[#This Row],[Status]],Auxiliar!$B$16:$C$24,2,0)</f>
        <v>1</v>
      </c>
      <c r="K1053" s="20" t="s">
        <v>1183</v>
      </c>
      <c r="L1053" s="2" t="s">
        <v>641</v>
      </c>
      <c r="M1053" s="20" t="s">
        <v>1180</v>
      </c>
      <c r="N1053" s="47">
        <v>45540</v>
      </c>
      <c r="O1053" s="20">
        <f>INDEX(Auxiliar!$D$5:$F$13,MATCH(Table1[[#This Row],[Tipologia_Testes]],Auxiliar!$B$5:$B$13,0),MATCH(Table1[[#This Row],[Complexidade]],Auxiliar!$D$4:$F$4,0))</f>
        <v>0.5</v>
      </c>
      <c r="P1053" s="2"/>
      <c r="Q1053" s="2"/>
      <c r="R1053" s="151">
        <v>45261</v>
      </c>
      <c r="S1053" s="151"/>
      <c r="T1053" s="151"/>
      <c r="U1053" s="151">
        <v>45603</v>
      </c>
      <c r="V1053" s="151">
        <v>45534</v>
      </c>
      <c r="W1053" s="2">
        <f>VLOOKUP(Table1[[#This Row],[Status]],Auxiliar!$B$16:$D$24,3,0)*Table1[[#This Row],[Estimação (horas)]]</f>
        <v>0.5</v>
      </c>
      <c r="X1053" s="167">
        <f>+VLOOKUP(CONCATENATE(Table1[[#This Row],[Tabela]],Table1[[#This Row],[Campo]]),'2. Status Detalhe Campos FY24'!A:J,9,FALSE)</f>
        <v>0</v>
      </c>
    </row>
    <row r="1054" spans="2:24" ht="17.899999999999999" customHeight="1">
      <c r="B1054" s="12" t="s">
        <v>26</v>
      </c>
      <c r="C1054" s="12" t="s">
        <v>181</v>
      </c>
      <c r="D1054" s="12" t="s">
        <v>1229</v>
      </c>
      <c r="E1054" s="2" t="s">
        <v>38</v>
      </c>
      <c r="F1054" s="12" t="s">
        <v>215</v>
      </c>
      <c r="G1054" s="12" t="s">
        <v>273</v>
      </c>
      <c r="H1054" s="57" t="str">
        <f>Table1[[#This Row],[Tabela]]&amp;Table1[[#This Row],[Campo]]</f>
        <v>modesg_inp_nfrd_alinhamento_taxce_trnvr_ttl_elgbl</v>
      </c>
      <c r="I1054" s="2" t="s">
        <v>612</v>
      </c>
      <c r="J1054" s="45">
        <f>VLOOKUP(Table1[[#This Row],[Status]],Auxiliar!$B$16:$C$24,2,0)</f>
        <v>1</v>
      </c>
      <c r="K1054" s="20" t="s">
        <v>1175</v>
      </c>
      <c r="L1054" s="2" t="s">
        <v>641</v>
      </c>
      <c r="M1054" s="20" t="s">
        <v>1180</v>
      </c>
      <c r="N1054" s="47">
        <v>45540</v>
      </c>
      <c r="O1054" s="20">
        <f>INDEX(Auxiliar!$D$5:$F$13,MATCH(Table1[[#This Row],[Tipologia_Testes]],Auxiliar!$B$5:$B$13,0),MATCH(Table1[[#This Row],[Complexidade]],Auxiliar!$D$4:$F$4,0))</f>
        <v>0.1</v>
      </c>
      <c r="P1054" s="2" t="s">
        <v>1245</v>
      </c>
      <c r="Q1054" s="2"/>
      <c r="R1054" s="151">
        <v>45261</v>
      </c>
      <c r="S1054" s="151"/>
      <c r="T1054" s="151"/>
      <c r="U1054" s="151">
        <v>45603</v>
      </c>
      <c r="V1054" s="151">
        <v>45534</v>
      </c>
      <c r="W1054" s="2">
        <f>VLOOKUP(Table1[[#This Row],[Status]],Auxiliar!$B$16:$D$24,3,0)*Table1[[#This Row],[Estimação (horas)]]</f>
        <v>0.1</v>
      </c>
      <c r="X1054" s="167">
        <f>+VLOOKUP(CONCATENATE(Table1[[#This Row],[Tabela]],Table1[[#This Row],[Campo]]),'2. Status Detalhe Campos FY24'!A:J,9,FALSE)</f>
        <v>0</v>
      </c>
    </row>
    <row r="1055" spans="2:24" ht="17.899999999999999" customHeight="1">
      <c r="B1055" s="12" t="s">
        <v>26</v>
      </c>
      <c r="C1055" s="12" t="s">
        <v>181</v>
      </c>
      <c r="D1055" s="12" t="s">
        <v>1229</v>
      </c>
      <c r="E1055" s="2" t="s">
        <v>38</v>
      </c>
      <c r="F1055" s="12" t="s">
        <v>215</v>
      </c>
      <c r="G1055" s="12" t="s">
        <v>273</v>
      </c>
      <c r="H1055" s="57" t="str">
        <f>Table1[[#This Row],[Tabela]]&amp;Table1[[#This Row],[Campo]]</f>
        <v>modesg_inp_nfrd_alinhamento_taxce_trnvr_ttl_elgbl</v>
      </c>
      <c r="I1055" s="2" t="s">
        <v>612</v>
      </c>
      <c r="J1055" s="45">
        <f>VLOOKUP(Table1[[#This Row],[Status]],Auxiliar!$B$16:$C$24,2,0)</f>
        <v>1</v>
      </c>
      <c r="K1055" s="20" t="s">
        <v>1183</v>
      </c>
      <c r="L1055" s="2" t="s">
        <v>641</v>
      </c>
      <c r="M1055" s="20" t="s">
        <v>1180</v>
      </c>
      <c r="N1055" s="47">
        <v>45540</v>
      </c>
      <c r="O1055" s="20">
        <f>INDEX(Auxiliar!$D$5:$F$13,MATCH(Table1[[#This Row],[Tipologia_Testes]],Auxiliar!$B$5:$B$13,0),MATCH(Table1[[#This Row],[Complexidade]],Auxiliar!$D$4:$F$4,0))</f>
        <v>0.5</v>
      </c>
      <c r="P1055" s="2"/>
      <c r="Q1055" s="2"/>
      <c r="R1055" s="151">
        <v>45261</v>
      </c>
      <c r="S1055" s="151"/>
      <c r="T1055" s="151"/>
      <c r="U1055" s="151">
        <v>45603</v>
      </c>
      <c r="V1055" s="151">
        <v>45534</v>
      </c>
      <c r="W1055" s="2">
        <f>VLOOKUP(Table1[[#This Row],[Status]],Auxiliar!$B$16:$D$24,3,0)*Table1[[#This Row],[Estimação (horas)]]</f>
        <v>0.5</v>
      </c>
      <c r="X1055" s="167">
        <f>+VLOOKUP(CONCATENATE(Table1[[#This Row],[Tabela]],Table1[[#This Row],[Campo]]),'2. Status Detalhe Campos FY24'!A:J,9,FALSE)</f>
        <v>0</v>
      </c>
    </row>
    <row r="1056" spans="2:24" ht="17.899999999999999" customHeight="1">
      <c r="B1056" s="12" t="s">
        <v>26</v>
      </c>
      <c r="C1056" s="12" t="s">
        <v>181</v>
      </c>
      <c r="D1056" s="12" t="s">
        <v>1229</v>
      </c>
      <c r="E1056" s="2" t="s">
        <v>38</v>
      </c>
      <c r="F1056" s="12" t="s">
        <v>215</v>
      </c>
      <c r="G1056" s="12" t="s">
        <v>274</v>
      </c>
      <c r="H1056" s="57" t="str">
        <f>Table1[[#This Row],[Tabela]]&amp;Table1[[#This Row],[Campo]]</f>
        <v>modesg_inp_nfrd_alinhamento_taxce_trnvr_enblng_alignd</v>
      </c>
      <c r="I1056" s="2" t="s">
        <v>612</v>
      </c>
      <c r="J1056" s="45">
        <f>VLOOKUP(Table1[[#This Row],[Status]],Auxiliar!$B$16:$C$24,2,0)</f>
        <v>1</v>
      </c>
      <c r="K1056" s="20" t="s">
        <v>1175</v>
      </c>
      <c r="L1056" s="2" t="s">
        <v>641</v>
      </c>
      <c r="M1056" s="20" t="s">
        <v>1180</v>
      </c>
      <c r="N1056" s="47">
        <v>45540</v>
      </c>
      <c r="O1056" s="20">
        <f>INDEX(Auxiliar!$D$5:$F$13,MATCH(Table1[[#This Row],[Tipologia_Testes]],Auxiliar!$B$5:$B$13,0),MATCH(Table1[[#This Row],[Complexidade]],Auxiliar!$D$4:$F$4,0))</f>
        <v>0.1</v>
      </c>
      <c r="P1056" s="2" t="s">
        <v>1245</v>
      </c>
      <c r="Q1056" s="2"/>
      <c r="R1056" s="151">
        <v>45261</v>
      </c>
      <c r="S1056" s="151"/>
      <c r="T1056" s="151"/>
      <c r="U1056" s="151">
        <v>45603</v>
      </c>
      <c r="V1056" s="151">
        <v>45534</v>
      </c>
      <c r="W1056" s="2">
        <f>VLOOKUP(Table1[[#This Row],[Status]],Auxiliar!$B$16:$D$24,3,0)*Table1[[#This Row],[Estimação (horas)]]</f>
        <v>0.1</v>
      </c>
      <c r="X1056" s="167">
        <f>+VLOOKUP(CONCATENATE(Table1[[#This Row],[Tabela]],Table1[[#This Row],[Campo]]),'2. Status Detalhe Campos FY24'!A:J,9,FALSE)</f>
        <v>0</v>
      </c>
    </row>
    <row r="1057" spans="2:24" ht="17.899999999999999" customHeight="1">
      <c r="B1057" s="12" t="s">
        <v>26</v>
      </c>
      <c r="C1057" s="12" t="s">
        <v>181</v>
      </c>
      <c r="D1057" s="12" t="s">
        <v>1229</v>
      </c>
      <c r="E1057" s="2" t="s">
        <v>38</v>
      </c>
      <c r="F1057" s="12" t="s">
        <v>215</v>
      </c>
      <c r="G1057" s="12" t="s">
        <v>274</v>
      </c>
      <c r="H1057" s="57" t="str">
        <f>Table1[[#This Row],[Tabela]]&amp;Table1[[#This Row],[Campo]]</f>
        <v>modesg_inp_nfrd_alinhamento_taxce_trnvr_enblng_alignd</v>
      </c>
      <c r="I1057" s="2" t="s">
        <v>612</v>
      </c>
      <c r="J1057" s="45">
        <f>VLOOKUP(Table1[[#This Row],[Status]],Auxiliar!$B$16:$C$24,2,0)</f>
        <v>1</v>
      </c>
      <c r="K1057" s="20" t="s">
        <v>1183</v>
      </c>
      <c r="L1057" s="2" t="s">
        <v>641</v>
      </c>
      <c r="M1057" s="20" t="s">
        <v>1180</v>
      </c>
      <c r="N1057" s="47">
        <v>45540</v>
      </c>
      <c r="O1057" s="20">
        <f>INDEX(Auxiliar!$D$5:$F$13,MATCH(Table1[[#This Row],[Tipologia_Testes]],Auxiliar!$B$5:$B$13,0),MATCH(Table1[[#This Row],[Complexidade]],Auxiliar!$D$4:$F$4,0))</f>
        <v>0.5</v>
      </c>
      <c r="P1057" s="2"/>
      <c r="Q1057" s="2"/>
      <c r="R1057" s="151">
        <v>45261</v>
      </c>
      <c r="S1057" s="151"/>
      <c r="T1057" s="151"/>
      <c r="U1057" s="151">
        <v>45603</v>
      </c>
      <c r="V1057" s="151">
        <v>45534</v>
      </c>
      <c r="W1057" s="2">
        <f>VLOOKUP(Table1[[#This Row],[Status]],Auxiliar!$B$16:$D$24,3,0)*Table1[[#This Row],[Estimação (horas)]]</f>
        <v>0.5</v>
      </c>
      <c r="X1057" s="167">
        <f>+VLOOKUP(CONCATENATE(Table1[[#This Row],[Tabela]],Table1[[#This Row],[Campo]]),'2. Status Detalhe Campos FY24'!A:J,9,FALSE)</f>
        <v>0</v>
      </c>
    </row>
    <row r="1058" spans="2:24" ht="17.899999999999999" customHeight="1">
      <c r="B1058" s="12" t="s">
        <v>26</v>
      </c>
      <c r="C1058" s="12" t="s">
        <v>181</v>
      </c>
      <c r="D1058" s="12" t="s">
        <v>1229</v>
      </c>
      <c r="E1058" s="2" t="s">
        <v>38</v>
      </c>
      <c r="F1058" s="12" t="s">
        <v>215</v>
      </c>
      <c r="G1058" s="12" t="s">
        <v>275</v>
      </c>
      <c r="H1058" s="57" t="str">
        <f>Table1[[#This Row],[Tabela]]&amp;Table1[[#This Row],[Campo]]</f>
        <v>modesg_inp_nfrd_alinhamento_taxce_turnover_own_prfrmnce_algnd</v>
      </c>
      <c r="I1058" s="2" t="s">
        <v>612</v>
      </c>
      <c r="J1058" s="45">
        <f>VLOOKUP(Table1[[#This Row],[Status]],Auxiliar!$B$16:$C$24,2,0)</f>
        <v>1</v>
      </c>
      <c r="K1058" s="20" t="s">
        <v>1175</v>
      </c>
      <c r="L1058" s="2" t="s">
        <v>641</v>
      </c>
      <c r="M1058" s="20" t="s">
        <v>1180</v>
      </c>
      <c r="N1058" s="47">
        <v>45540</v>
      </c>
      <c r="O1058" s="20">
        <f>INDEX(Auxiliar!$D$5:$F$13,MATCH(Table1[[#This Row],[Tipologia_Testes]],Auxiliar!$B$5:$B$13,0),MATCH(Table1[[#This Row],[Complexidade]],Auxiliar!$D$4:$F$4,0))</f>
        <v>0.1</v>
      </c>
      <c r="P1058" s="2" t="s">
        <v>1245</v>
      </c>
      <c r="Q1058" s="2"/>
      <c r="R1058" s="151">
        <v>45261</v>
      </c>
      <c r="S1058" s="151"/>
      <c r="T1058" s="151"/>
      <c r="U1058" s="151">
        <v>45603</v>
      </c>
      <c r="V1058" s="151">
        <v>45534</v>
      </c>
      <c r="W1058" s="2">
        <f>VLOOKUP(Table1[[#This Row],[Status]],Auxiliar!$B$16:$D$24,3,0)*Table1[[#This Row],[Estimação (horas)]]</f>
        <v>0.1</v>
      </c>
      <c r="X1058" s="167">
        <f>+VLOOKUP(CONCATENATE(Table1[[#This Row],[Tabela]],Table1[[#This Row],[Campo]]),'2. Status Detalhe Campos FY24'!A:J,9,FALSE)</f>
        <v>0</v>
      </c>
    </row>
    <row r="1059" spans="2:24" ht="17.899999999999999" customHeight="1">
      <c r="B1059" s="12" t="s">
        <v>26</v>
      </c>
      <c r="C1059" s="12" t="s">
        <v>181</v>
      </c>
      <c r="D1059" s="12" t="s">
        <v>1229</v>
      </c>
      <c r="E1059" s="2" t="s">
        <v>38</v>
      </c>
      <c r="F1059" s="12" t="s">
        <v>215</v>
      </c>
      <c r="G1059" s="12" t="s">
        <v>275</v>
      </c>
      <c r="H1059" s="57" t="str">
        <f>Table1[[#This Row],[Tabela]]&amp;Table1[[#This Row],[Campo]]</f>
        <v>modesg_inp_nfrd_alinhamento_taxce_turnover_own_prfrmnce_algnd</v>
      </c>
      <c r="I1059" s="2" t="s">
        <v>612</v>
      </c>
      <c r="J1059" s="45">
        <f>VLOOKUP(Table1[[#This Row],[Status]],Auxiliar!$B$16:$C$24,2,0)</f>
        <v>1</v>
      </c>
      <c r="K1059" s="20" t="s">
        <v>1183</v>
      </c>
      <c r="L1059" s="2" t="s">
        <v>641</v>
      </c>
      <c r="M1059" s="20" t="s">
        <v>1180</v>
      </c>
      <c r="N1059" s="47">
        <v>45540</v>
      </c>
      <c r="O1059" s="20">
        <f>INDEX(Auxiliar!$D$5:$F$13,MATCH(Table1[[#This Row],[Tipologia_Testes]],Auxiliar!$B$5:$B$13,0),MATCH(Table1[[#This Row],[Complexidade]],Auxiliar!$D$4:$F$4,0))</f>
        <v>0.5</v>
      </c>
      <c r="P1059" s="2"/>
      <c r="Q1059" s="2"/>
      <c r="R1059" s="151">
        <v>45261</v>
      </c>
      <c r="S1059" s="151"/>
      <c r="T1059" s="151"/>
      <c r="U1059" s="151">
        <v>45603</v>
      </c>
      <c r="V1059" s="151">
        <v>45534</v>
      </c>
      <c r="W1059" s="2">
        <f>VLOOKUP(Table1[[#This Row],[Status]],Auxiliar!$B$16:$D$24,3,0)*Table1[[#This Row],[Estimação (horas)]]</f>
        <v>0.5</v>
      </c>
      <c r="X1059" s="167">
        <f>+VLOOKUP(CONCATENATE(Table1[[#This Row],[Tabela]],Table1[[#This Row],[Campo]]),'2. Status Detalhe Campos FY24'!A:J,9,FALSE)</f>
        <v>0</v>
      </c>
    </row>
    <row r="1060" spans="2:24" ht="17.899999999999999" customHeight="1">
      <c r="B1060" s="12" t="s">
        <v>26</v>
      </c>
      <c r="C1060" s="12" t="s">
        <v>181</v>
      </c>
      <c r="D1060" s="12" t="s">
        <v>1229</v>
      </c>
      <c r="E1060" s="2" t="s">
        <v>38</v>
      </c>
      <c r="F1060" s="12" t="s">
        <v>215</v>
      </c>
      <c r="G1060" s="12" t="s">
        <v>276</v>
      </c>
      <c r="H1060" s="57" t="str">
        <f>Table1[[#This Row],[Tabela]]&amp;Table1[[#This Row],[Campo]]</f>
        <v>modesg_inp_nfrd_alinhamento_taxce_capex_ttl_elgbl</v>
      </c>
      <c r="I1060" s="2" t="s">
        <v>612</v>
      </c>
      <c r="J1060" s="45">
        <f>VLOOKUP(Table1[[#This Row],[Status]],Auxiliar!$B$16:$C$24,2,0)</f>
        <v>1</v>
      </c>
      <c r="K1060" s="20" t="s">
        <v>1175</v>
      </c>
      <c r="L1060" s="2" t="s">
        <v>641</v>
      </c>
      <c r="M1060" s="20" t="s">
        <v>1180</v>
      </c>
      <c r="N1060" s="47">
        <v>45540</v>
      </c>
      <c r="O1060" s="20">
        <f>INDEX(Auxiliar!$D$5:$F$13,MATCH(Table1[[#This Row],[Tipologia_Testes]],Auxiliar!$B$5:$B$13,0),MATCH(Table1[[#This Row],[Complexidade]],Auxiliar!$D$4:$F$4,0))</f>
        <v>0.1</v>
      </c>
      <c r="P1060" s="2" t="s">
        <v>1245</v>
      </c>
      <c r="Q1060" s="2"/>
      <c r="R1060" s="151">
        <v>45261</v>
      </c>
      <c r="S1060" s="151"/>
      <c r="T1060" s="151"/>
      <c r="U1060" s="151">
        <v>45603</v>
      </c>
      <c r="V1060" s="151">
        <v>45534</v>
      </c>
      <c r="W1060" s="2">
        <f>VLOOKUP(Table1[[#This Row],[Status]],Auxiliar!$B$16:$D$24,3,0)*Table1[[#This Row],[Estimação (horas)]]</f>
        <v>0.1</v>
      </c>
      <c r="X1060" s="167">
        <f>+VLOOKUP(CONCATENATE(Table1[[#This Row],[Tabela]],Table1[[#This Row],[Campo]]),'2. Status Detalhe Campos FY24'!A:J,9,FALSE)</f>
        <v>0</v>
      </c>
    </row>
    <row r="1061" spans="2:24" ht="17.899999999999999" customHeight="1">
      <c r="B1061" s="12" t="s">
        <v>26</v>
      </c>
      <c r="C1061" s="12" t="s">
        <v>181</v>
      </c>
      <c r="D1061" s="12" t="s">
        <v>1229</v>
      </c>
      <c r="E1061" s="2" t="s">
        <v>38</v>
      </c>
      <c r="F1061" s="12" t="s">
        <v>215</v>
      </c>
      <c r="G1061" s="12" t="s">
        <v>276</v>
      </c>
      <c r="H1061" s="57" t="str">
        <f>Table1[[#This Row],[Tabela]]&amp;Table1[[#This Row],[Campo]]</f>
        <v>modesg_inp_nfrd_alinhamento_taxce_capex_ttl_elgbl</v>
      </c>
      <c r="I1061" s="2" t="s">
        <v>612</v>
      </c>
      <c r="J1061" s="45">
        <f>VLOOKUP(Table1[[#This Row],[Status]],Auxiliar!$B$16:$C$24,2,0)</f>
        <v>1</v>
      </c>
      <c r="K1061" s="20" t="s">
        <v>1183</v>
      </c>
      <c r="L1061" s="2" t="s">
        <v>641</v>
      </c>
      <c r="M1061" s="20" t="s">
        <v>1180</v>
      </c>
      <c r="N1061" s="47">
        <v>45540</v>
      </c>
      <c r="O1061" s="20">
        <f>INDEX(Auxiliar!$D$5:$F$13,MATCH(Table1[[#This Row],[Tipologia_Testes]],Auxiliar!$B$5:$B$13,0),MATCH(Table1[[#This Row],[Complexidade]],Auxiliar!$D$4:$F$4,0))</f>
        <v>0.5</v>
      </c>
      <c r="P1061" s="2"/>
      <c r="Q1061" s="2"/>
      <c r="R1061" s="151">
        <v>45261</v>
      </c>
      <c r="S1061" s="151"/>
      <c r="T1061" s="151"/>
      <c r="U1061" s="151">
        <v>45603</v>
      </c>
      <c r="V1061" s="151">
        <v>45534</v>
      </c>
      <c r="W1061" s="2">
        <f>VLOOKUP(Table1[[#This Row],[Status]],Auxiliar!$B$16:$D$24,3,0)*Table1[[#This Row],[Estimação (horas)]]</f>
        <v>0.5</v>
      </c>
      <c r="X1061" s="167">
        <f>+VLOOKUP(CONCATENATE(Table1[[#This Row],[Tabela]],Table1[[#This Row],[Campo]]),'2. Status Detalhe Campos FY24'!A:J,9,FALSE)</f>
        <v>0</v>
      </c>
    </row>
    <row r="1062" spans="2:24" ht="17.899999999999999" customHeight="1">
      <c r="B1062" s="12" t="s">
        <v>26</v>
      </c>
      <c r="C1062" s="12" t="s">
        <v>181</v>
      </c>
      <c r="D1062" s="12" t="s">
        <v>1229</v>
      </c>
      <c r="E1062" s="2" t="s">
        <v>38</v>
      </c>
      <c r="F1062" s="12" t="s">
        <v>215</v>
      </c>
      <c r="G1062" s="12" t="s">
        <v>277</v>
      </c>
      <c r="H1062" s="57" t="str">
        <f>Table1[[#This Row],[Tabela]]&amp;Table1[[#This Row],[Campo]]</f>
        <v>modesg_inp_nfrd_alinhamento_taxce_capex_enblng_algnd</v>
      </c>
      <c r="I1062" s="2" t="s">
        <v>612</v>
      </c>
      <c r="J1062" s="45">
        <f>VLOOKUP(Table1[[#This Row],[Status]],Auxiliar!$B$16:$C$24,2,0)</f>
        <v>1</v>
      </c>
      <c r="K1062" s="20" t="s">
        <v>1175</v>
      </c>
      <c r="L1062" s="2" t="s">
        <v>641</v>
      </c>
      <c r="M1062" s="20" t="s">
        <v>1180</v>
      </c>
      <c r="N1062" s="47">
        <v>45540</v>
      </c>
      <c r="O1062" s="20">
        <f>INDEX(Auxiliar!$D$5:$F$13,MATCH(Table1[[#This Row],[Tipologia_Testes]],Auxiliar!$B$5:$B$13,0),MATCH(Table1[[#This Row],[Complexidade]],Auxiliar!$D$4:$F$4,0))</f>
        <v>0.1</v>
      </c>
      <c r="P1062" s="2" t="s">
        <v>1245</v>
      </c>
      <c r="Q1062" s="2"/>
      <c r="R1062" s="151">
        <v>45261</v>
      </c>
      <c r="S1062" s="151"/>
      <c r="T1062" s="151"/>
      <c r="U1062" s="151">
        <v>45603</v>
      </c>
      <c r="V1062" s="151">
        <v>45534</v>
      </c>
      <c r="W1062" s="2">
        <f>VLOOKUP(Table1[[#This Row],[Status]],Auxiliar!$B$16:$D$24,3,0)*Table1[[#This Row],[Estimação (horas)]]</f>
        <v>0.1</v>
      </c>
      <c r="X1062" s="167">
        <f>+VLOOKUP(CONCATENATE(Table1[[#This Row],[Tabela]],Table1[[#This Row],[Campo]]),'2. Status Detalhe Campos FY24'!A:J,9,FALSE)</f>
        <v>0</v>
      </c>
    </row>
    <row r="1063" spans="2:24" ht="17.899999999999999" customHeight="1">
      <c r="B1063" s="12" t="s">
        <v>26</v>
      </c>
      <c r="C1063" s="12" t="s">
        <v>181</v>
      </c>
      <c r="D1063" s="12" t="s">
        <v>1229</v>
      </c>
      <c r="E1063" s="2" t="s">
        <v>38</v>
      </c>
      <c r="F1063" s="12" t="s">
        <v>215</v>
      </c>
      <c r="G1063" s="12" t="s">
        <v>277</v>
      </c>
      <c r="H1063" s="57" t="str">
        <f>Table1[[#This Row],[Tabela]]&amp;Table1[[#This Row],[Campo]]</f>
        <v>modesg_inp_nfrd_alinhamento_taxce_capex_enblng_algnd</v>
      </c>
      <c r="I1063" s="2" t="s">
        <v>612</v>
      </c>
      <c r="J1063" s="45">
        <f>VLOOKUP(Table1[[#This Row],[Status]],Auxiliar!$B$16:$C$24,2,0)</f>
        <v>1</v>
      </c>
      <c r="K1063" s="20" t="s">
        <v>1183</v>
      </c>
      <c r="L1063" s="2" t="s">
        <v>641</v>
      </c>
      <c r="M1063" s="20" t="s">
        <v>1180</v>
      </c>
      <c r="N1063" s="47">
        <v>45540</v>
      </c>
      <c r="O1063" s="20">
        <f>INDEX(Auxiliar!$D$5:$F$13,MATCH(Table1[[#This Row],[Tipologia_Testes]],Auxiliar!$B$5:$B$13,0),MATCH(Table1[[#This Row],[Complexidade]],Auxiliar!$D$4:$F$4,0))</f>
        <v>0.5</v>
      </c>
      <c r="P1063" s="2"/>
      <c r="Q1063" s="2"/>
      <c r="R1063" s="151">
        <v>45261</v>
      </c>
      <c r="S1063" s="151"/>
      <c r="T1063" s="151"/>
      <c r="U1063" s="151">
        <v>45603</v>
      </c>
      <c r="V1063" s="151">
        <v>45534</v>
      </c>
      <c r="W1063" s="2">
        <f>VLOOKUP(Table1[[#This Row],[Status]],Auxiliar!$B$16:$D$24,3,0)*Table1[[#This Row],[Estimação (horas)]]</f>
        <v>0.5</v>
      </c>
      <c r="X1063" s="167">
        <f>+VLOOKUP(CONCATENATE(Table1[[#This Row],[Tabela]],Table1[[#This Row],[Campo]]),'2. Status Detalhe Campos FY24'!A:J,9,FALSE)</f>
        <v>0</v>
      </c>
    </row>
    <row r="1064" spans="2:24" ht="17.899999999999999" customHeight="1">
      <c r="B1064" s="12" t="s">
        <v>26</v>
      </c>
      <c r="C1064" s="12" t="s">
        <v>181</v>
      </c>
      <c r="D1064" s="12" t="s">
        <v>1229</v>
      </c>
      <c r="E1064" s="2" t="s">
        <v>38</v>
      </c>
      <c r="F1064" s="12" t="s">
        <v>215</v>
      </c>
      <c r="G1064" s="12" t="s">
        <v>278</v>
      </c>
      <c r="H1064" s="57" t="str">
        <f>Table1[[#This Row],[Tabela]]&amp;Table1[[#This Row],[Campo]]</f>
        <v>modesg_inp_nfrd_alinhamento_taxce_capex_own_prfrmnce_algnd</v>
      </c>
      <c r="I1064" s="2" t="s">
        <v>612</v>
      </c>
      <c r="J1064" s="45">
        <f>VLOOKUP(Table1[[#This Row],[Status]],Auxiliar!$B$16:$C$24,2,0)</f>
        <v>1</v>
      </c>
      <c r="K1064" s="20" t="s">
        <v>1175</v>
      </c>
      <c r="L1064" s="2" t="s">
        <v>641</v>
      </c>
      <c r="M1064" s="20" t="s">
        <v>1180</v>
      </c>
      <c r="N1064" s="47">
        <v>45540</v>
      </c>
      <c r="O1064" s="20">
        <f>INDEX(Auxiliar!$D$5:$F$13,MATCH(Table1[[#This Row],[Tipologia_Testes]],Auxiliar!$B$5:$B$13,0),MATCH(Table1[[#This Row],[Complexidade]],Auxiliar!$D$4:$F$4,0))</f>
        <v>0.1</v>
      </c>
      <c r="P1064" s="2" t="s">
        <v>1245</v>
      </c>
      <c r="Q1064" s="2"/>
      <c r="R1064" s="151">
        <v>45261</v>
      </c>
      <c r="S1064" s="151"/>
      <c r="T1064" s="151"/>
      <c r="U1064" s="151">
        <v>45603</v>
      </c>
      <c r="V1064" s="151">
        <v>45534</v>
      </c>
      <c r="W1064" s="2">
        <f>VLOOKUP(Table1[[#This Row],[Status]],Auxiliar!$B$16:$D$24,3,0)*Table1[[#This Row],[Estimação (horas)]]</f>
        <v>0.1</v>
      </c>
      <c r="X1064" s="167">
        <f>+VLOOKUP(CONCATENATE(Table1[[#This Row],[Tabela]],Table1[[#This Row],[Campo]]),'2. Status Detalhe Campos FY24'!A:J,9,FALSE)</f>
        <v>0</v>
      </c>
    </row>
    <row r="1065" spans="2:24" ht="17.899999999999999" customHeight="1">
      <c r="B1065" s="12" t="s">
        <v>26</v>
      </c>
      <c r="C1065" s="12" t="s">
        <v>181</v>
      </c>
      <c r="D1065" s="12" t="s">
        <v>1229</v>
      </c>
      <c r="E1065" s="2" t="s">
        <v>38</v>
      </c>
      <c r="F1065" s="12" t="s">
        <v>215</v>
      </c>
      <c r="G1065" s="12" t="s">
        <v>278</v>
      </c>
      <c r="H1065" s="57" t="str">
        <f>Table1[[#This Row],[Tabela]]&amp;Table1[[#This Row],[Campo]]</f>
        <v>modesg_inp_nfrd_alinhamento_taxce_capex_own_prfrmnce_algnd</v>
      </c>
      <c r="I1065" s="2" t="s">
        <v>612</v>
      </c>
      <c r="J1065" s="45">
        <f>VLOOKUP(Table1[[#This Row],[Status]],Auxiliar!$B$16:$C$24,2,0)</f>
        <v>1</v>
      </c>
      <c r="K1065" s="20" t="s">
        <v>1183</v>
      </c>
      <c r="L1065" s="2" t="s">
        <v>641</v>
      </c>
      <c r="M1065" s="20" t="s">
        <v>1180</v>
      </c>
      <c r="N1065" s="47">
        <v>45540</v>
      </c>
      <c r="O1065" s="20">
        <f>INDEX(Auxiliar!$D$5:$F$13,MATCH(Table1[[#This Row],[Tipologia_Testes]],Auxiliar!$B$5:$B$13,0),MATCH(Table1[[#This Row],[Complexidade]],Auxiliar!$D$4:$F$4,0))</f>
        <v>0.5</v>
      </c>
      <c r="P1065" s="2"/>
      <c r="Q1065" s="2"/>
      <c r="R1065" s="151">
        <v>45261</v>
      </c>
      <c r="S1065" s="151"/>
      <c r="T1065" s="151"/>
      <c r="U1065" s="151">
        <v>45603</v>
      </c>
      <c r="V1065" s="151">
        <v>45534</v>
      </c>
      <c r="W1065" s="2">
        <f>VLOOKUP(Table1[[#This Row],[Status]],Auxiliar!$B$16:$D$24,3,0)*Table1[[#This Row],[Estimação (horas)]]</f>
        <v>0.5</v>
      </c>
      <c r="X1065" s="167">
        <f>+VLOOKUP(CONCATENATE(Table1[[#This Row],[Tabela]],Table1[[#This Row],[Campo]]),'2. Status Detalhe Campos FY24'!A:J,9,FALSE)</f>
        <v>0</v>
      </c>
    </row>
    <row r="1066" spans="2:24" ht="17.899999999999999" customHeight="1">
      <c r="B1066" s="12" t="s">
        <v>26</v>
      </c>
      <c r="C1066" s="12" t="s">
        <v>181</v>
      </c>
      <c r="D1066" s="12" t="s">
        <v>1230</v>
      </c>
      <c r="E1066" s="2" t="s">
        <v>38</v>
      </c>
      <c r="F1066" s="12" t="s">
        <v>216</v>
      </c>
      <c r="G1066" s="12" t="s">
        <v>208</v>
      </c>
      <c r="H1066" s="57" t="str">
        <f>Table1[[#This Row],[Tabela]]&amp;Table1[[#This Row],[Campo]]</f>
        <v>modesg_inp_risco_fisicoref_date</v>
      </c>
      <c r="I1066" s="3" t="s">
        <v>612</v>
      </c>
      <c r="J1066" s="53">
        <f>VLOOKUP(Table1[[#This Row],[Status]],Auxiliar!$B$16:$C$24,2,0)</f>
        <v>1</v>
      </c>
      <c r="K1066" s="20" t="s">
        <v>1183</v>
      </c>
      <c r="L1066" s="2" t="s">
        <v>641</v>
      </c>
      <c r="M1066" s="20" t="s">
        <v>1180</v>
      </c>
      <c r="N1066" s="47">
        <v>45485</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167">
        <f>+VLOOKUP(CONCATENATE(Table1[[#This Row],[Tabela]],Table1[[#This Row],[Campo]]),'2. Status Detalhe Campos FY24'!A:J,9,FALSE)</f>
        <v>0</v>
      </c>
    </row>
    <row r="1067" spans="2:24" ht="17.899999999999999" customHeight="1">
      <c r="B1067" s="12" t="s">
        <v>26</v>
      </c>
      <c r="C1067" s="12" t="s">
        <v>181</v>
      </c>
      <c r="D1067" s="12" t="s">
        <v>1230</v>
      </c>
      <c r="E1067" s="2" t="s">
        <v>38</v>
      </c>
      <c r="F1067" s="12" t="s">
        <v>216</v>
      </c>
      <c r="G1067" s="12" t="s">
        <v>279</v>
      </c>
      <c r="H1067" s="57" t="str">
        <f>Table1[[#This Row],[Tabela]]&amp;Table1[[#This Row],[Campo]]</f>
        <v>modesg_inp_risco_fisicocod_pais</v>
      </c>
      <c r="I1067" s="3" t="s">
        <v>612</v>
      </c>
      <c r="J1067" s="53">
        <f>VLOOKUP(Table1[[#This Row],[Status]],Auxiliar!$B$16:$C$24,2,0)</f>
        <v>1</v>
      </c>
      <c r="K1067" s="20" t="s">
        <v>1175</v>
      </c>
      <c r="L1067" s="2" t="s">
        <v>1178</v>
      </c>
      <c r="M1067" s="20" t="s">
        <v>1180</v>
      </c>
      <c r="N1067" s="47">
        <v>45485</v>
      </c>
      <c r="O1067" s="20">
        <f>INDEX(Auxiliar!$D$5:$F$13,MATCH(Table1[[#This Row],[Tipologia_Testes]],Auxiliar!$B$5:$B$13,0),MATCH(Table1[[#This Row],[Complexidade]],Auxiliar!$D$4:$F$4,0))</f>
        <v>0.1</v>
      </c>
      <c r="P1067" s="2" t="s">
        <v>1246</v>
      </c>
      <c r="Q1067" s="2"/>
      <c r="R1067" s="151">
        <v>45261</v>
      </c>
      <c r="S1067" s="151"/>
      <c r="T1067" s="151"/>
      <c r="U1067" s="151">
        <v>45603</v>
      </c>
      <c r="V1067" s="151"/>
      <c r="W1067" s="2">
        <f>VLOOKUP(Table1[[#This Row],[Status]],Auxiliar!$B$16:$D$24,3,0)*Table1[[#This Row],[Estimação (horas)]]</f>
        <v>0.1</v>
      </c>
      <c r="X1067" s="167">
        <f>+VLOOKUP(CONCATENATE(Table1[[#This Row],[Tabela]],Table1[[#This Row],[Campo]]),'2. Status Detalhe Campos FY24'!A:J,9,FALSE)</f>
        <v>0</v>
      </c>
    </row>
    <row r="1068" spans="2:24" ht="17.899999999999999" customHeight="1">
      <c r="B1068" s="12" t="s">
        <v>26</v>
      </c>
      <c r="C1068" s="12" t="s">
        <v>181</v>
      </c>
      <c r="D1068" s="12" t="s">
        <v>1230</v>
      </c>
      <c r="E1068" s="2" t="s">
        <v>38</v>
      </c>
      <c r="F1068" s="12" t="s">
        <v>216</v>
      </c>
      <c r="G1068" s="12" t="s">
        <v>279</v>
      </c>
      <c r="H1068" s="57" t="str">
        <f>Table1[[#This Row],[Tabela]]&amp;Table1[[#This Row],[Campo]]</f>
        <v>modesg_inp_risco_fisicocod_pais</v>
      </c>
      <c r="I1068" s="3" t="s">
        <v>612</v>
      </c>
      <c r="J1068" s="53">
        <f>VLOOKUP(Table1[[#This Row],[Status]],Auxiliar!$B$16:$C$24,2,0)</f>
        <v>1</v>
      </c>
      <c r="K1068" s="20" t="s">
        <v>1183</v>
      </c>
      <c r="L1068" s="2" t="s">
        <v>1178</v>
      </c>
      <c r="M1068" s="20" t="s">
        <v>1180</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167">
        <f>+VLOOKUP(CONCATENATE(Table1[[#This Row],[Tabela]],Table1[[#This Row],[Campo]]),'2. Status Detalhe Campos FY24'!A:J,9,FALSE)</f>
        <v>0</v>
      </c>
    </row>
    <row r="1069" spans="2:24" ht="17.899999999999999" customHeight="1">
      <c r="B1069" s="12" t="s">
        <v>26</v>
      </c>
      <c r="C1069" s="12" t="s">
        <v>181</v>
      </c>
      <c r="D1069" s="12" t="s">
        <v>1230</v>
      </c>
      <c r="E1069" s="2" t="s">
        <v>38</v>
      </c>
      <c r="F1069" s="12" t="s">
        <v>216</v>
      </c>
      <c r="G1069" s="12" t="s">
        <v>280</v>
      </c>
      <c r="H1069" s="57" t="str">
        <f>Table1[[#This Row],[Tabela]]&amp;Table1[[#This Row],[Campo]]</f>
        <v>modesg_inp_risco_fisicocod_nutiii</v>
      </c>
      <c r="I1069" s="3" t="s">
        <v>612</v>
      </c>
      <c r="J1069" s="53">
        <f>VLOOKUP(Table1[[#This Row],[Status]],Auxiliar!$B$16:$C$24,2,0)</f>
        <v>1</v>
      </c>
      <c r="K1069" s="20" t="s">
        <v>1183</v>
      </c>
      <c r="L1069" s="2" t="s">
        <v>1178</v>
      </c>
      <c r="M1069" s="20" t="s">
        <v>1180</v>
      </c>
      <c r="N1069" s="47">
        <v>45485</v>
      </c>
      <c r="O1069" s="20">
        <f>INDEX(Auxiliar!$D$5:$F$13,MATCH(Table1[[#This Row],[Tipologia_Testes]],Auxiliar!$B$5:$B$13,0),MATCH(Table1[[#This Row],[Complexidade]],Auxiliar!$D$4:$F$4,0))</f>
        <v>0.5</v>
      </c>
      <c r="P1069" s="2"/>
      <c r="Q1069" s="2"/>
      <c r="R1069" s="151">
        <v>45261</v>
      </c>
      <c r="S1069" s="151"/>
      <c r="T1069" s="151"/>
      <c r="U1069" s="151">
        <v>45603</v>
      </c>
      <c r="V1069" s="151"/>
      <c r="W1069" s="2">
        <f>VLOOKUP(Table1[[#This Row],[Status]],Auxiliar!$B$16:$D$24,3,0)*Table1[[#This Row],[Estimação (horas)]]</f>
        <v>0.5</v>
      </c>
      <c r="X1069" s="167">
        <f>+VLOOKUP(CONCATENATE(Table1[[#This Row],[Tabela]],Table1[[#This Row],[Campo]]),'2. Status Detalhe Campos FY24'!A:J,9,FALSE)</f>
        <v>0</v>
      </c>
    </row>
    <row r="1070" spans="2:24" ht="17.899999999999999" customHeight="1">
      <c r="B1070" s="12" t="s">
        <v>26</v>
      </c>
      <c r="C1070" s="12" t="s">
        <v>181</v>
      </c>
      <c r="D1070" s="12" t="s">
        <v>1230</v>
      </c>
      <c r="E1070" s="2" t="s">
        <v>38</v>
      </c>
      <c r="F1070" s="12" t="s">
        <v>216</v>
      </c>
      <c r="G1070" s="12" t="s">
        <v>281</v>
      </c>
      <c r="H1070" s="57" t="str">
        <f>Table1[[#This Row],[Tabela]]&amp;Table1[[#This Row],[Campo]]</f>
        <v>modesg_inp_risco_fisicocod_nace_esg</v>
      </c>
      <c r="I1070" s="3" t="s">
        <v>612</v>
      </c>
      <c r="J1070" s="53">
        <f>VLOOKUP(Table1[[#This Row],[Status]],Auxiliar!$B$16:$C$24,2,0)</f>
        <v>1</v>
      </c>
      <c r="K1070" s="20" t="s">
        <v>1175</v>
      </c>
      <c r="L1070" s="2" t="s">
        <v>1178</v>
      </c>
      <c r="M1070" s="20" t="s">
        <v>1180</v>
      </c>
      <c r="N1070" s="47">
        <v>45569</v>
      </c>
      <c r="O1070" s="20">
        <f>INDEX(Auxiliar!$D$5:$F$13,MATCH(Table1[[#This Row],[Tipologia_Testes]],Auxiliar!$B$5:$B$13,0),MATCH(Table1[[#This Row],[Complexidade]],Auxiliar!$D$4:$F$4,0))</f>
        <v>0.1</v>
      </c>
      <c r="P1070" s="2" t="s">
        <v>1246</v>
      </c>
      <c r="Q1070" s="2"/>
      <c r="R1070" s="151">
        <v>45261</v>
      </c>
      <c r="S1070" s="151"/>
      <c r="T1070" s="151"/>
      <c r="U1070" s="151">
        <v>45603</v>
      </c>
      <c r="V1070" s="151"/>
      <c r="W1070" s="2">
        <f>VLOOKUP(Table1[[#This Row],[Status]],Auxiliar!$B$16:$D$24,3,0)*Table1[[#This Row],[Estimação (horas)]]</f>
        <v>0.1</v>
      </c>
      <c r="X1070" s="167">
        <f>+VLOOKUP(CONCATENATE(Table1[[#This Row],[Tabela]],Table1[[#This Row],[Campo]]),'2. Status Detalhe Campos FY24'!A:J,9,FALSE)</f>
        <v>0</v>
      </c>
    </row>
    <row r="1071" spans="2:24" ht="17.899999999999999" customHeight="1">
      <c r="B1071" s="12" t="s">
        <v>26</v>
      </c>
      <c r="C1071" s="12" t="s">
        <v>181</v>
      </c>
      <c r="D1071" s="12" t="s">
        <v>1230</v>
      </c>
      <c r="E1071" s="2" t="s">
        <v>38</v>
      </c>
      <c r="F1071" s="12" t="s">
        <v>216</v>
      </c>
      <c r="G1071" s="12" t="s">
        <v>281</v>
      </c>
      <c r="H1071" s="57" t="str">
        <f>Table1[[#This Row],[Tabela]]&amp;Table1[[#This Row],[Campo]]</f>
        <v>modesg_inp_risco_fisicocod_nace_esg</v>
      </c>
      <c r="I1071" s="3" t="s">
        <v>612</v>
      </c>
      <c r="J1071" s="53">
        <f>VLOOKUP(Table1[[#This Row],[Status]],Auxiliar!$B$16:$C$24,2,0)</f>
        <v>1</v>
      </c>
      <c r="K1071" s="20" t="s">
        <v>1183</v>
      </c>
      <c r="L1071" s="2" t="s">
        <v>1178</v>
      </c>
      <c r="M1071" s="20" t="s">
        <v>1180</v>
      </c>
      <c r="N1071" s="47">
        <v>45569</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7">
        <f>+VLOOKUP(CONCATENATE(Table1[[#This Row],[Tabela]],Table1[[#This Row],[Campo]]),'2. Status Detalhe Campos FY24'!A:J,9,FALSE)</f>
        <v>0</v>
      </c>
    </row>
    <row r="1072" spans="2:24" ht="17.899999999999999" customHeight="1">
      <c r="B1072" s="12" t="s">
        <v>26</v>
      </c>
      <c r="C1072" s="12" t="s">
        <v>181</v>
      </c>
      <c r="D1072" s="12" t="s">
        <v>1230</v>
      </c>
      <c r="E1072" s="2" t="s">
        <v>38</v>
      </c>
      <c r="F1072" s="12" t="s">
        <v>216</v>
      </c>
      <c r="G1072" s="12" t="s">
        <v>282</v>
      </c>
      <c r="H1072" s="57" t="str">
        <f>Table1[[#This Row],[Tabela]]&amp;Table1[[#This Row],[Campo]]</f>
        <v>modesg_inp_risco_fisicoflg_rsc_fsc_agd</v>
      </c>
      <c r="I1072" s="3" t="s">
        <v>612</v>
      </c>
      <c r="J1072" s="53">
        <f>VLOOKUP(Table1[[#This Row],[Status]],Auxiliar!$B$16:$C$24,2,0)</f>
        <v>1</v>
      </c>
      <c r="K1072" s="20" t="s">
        <v>1175</v>
      </c>
      <c r="L1072" s="2" t="s">
        <v>1178</v>
      </c>
      <c r="M1072" s="20" t="s">
        <v>1180</v>
      </c>
      <c r="N1072" s="47">
        <v>45485</v>
      </c>
      <c r="O1072" s="20">
        <f>INDEX(Auxiliar!$D$5:$F$13,MATCH(Table1[[#This Row],[Tipologia_Testes]],Auxiliar!$B$5:$B$13,0),MATCH(Table1[[#This Row],[Complexidade]],Auxiliar!$D$4:$F$4,0))</f>
        <v>0.1</v>
      </c>
      <c r="P1072" s="2" t="s">
        <v>1247</v>
      </c>
      <c r="Q1072" s="2"/>
      <c r="R1072" s="151">
        <v>45261</v>
      </c>
      <c r="S1072" s="151"/>
      <c r="T1072" s="151"/>
      <c r="U1072" s="151">
        <v>45603</v>
      </c>
      <c r="V1072" s="151"/>
      <c r="W1072" s="2">
        <f>VLOOKUP(Table1[[#This Row],[Status]],Auxiliar!$B$16:$D$24,3,0)*Table1[[#This Row],[Estimação (horas)]]</f>
        <v>0.1</v>
      </c>
      <c r="X1072" s="167">
        <f>+VLOOKUP(CONCATENATE(Table1[[#This Row],[Tabela]],Table1[[#This Row],[Campo]]),'2. Status Detalhe Campos FY24'!A:J,9,FALSE)</f>
        <v>0</v>
      </c>
    </row>
    <row r="1073" spans="2:24" ht="17.899999999999999" customHeight="1">
      <c r="B1073" s="12" t="s">
        <v>26</v>
      </c>
      <c r="C1073" s="12" t="s">
        <v>181</v>
      </c>
      <c r="D1073" s="12" t="s">
        <v>1230</v>
      </c>
      <c r="E1073" s="2" t="s">
        <v>38</v>
      </c>
      <c r="F1073" s="12" t="s">
        <v>216</v>
      </c>
      <c r="G1073" s="12" t="s">
        <v>282</v>
      </c>
      <c r="H1073" s="57" t="str">
        <f>Table1[[#This Row],[Tabela]]&amp;Table1[[#This Row],[Campo]]</f>
        <v>modesg_inp_risco_fisicoflg_rsc_fsc_agd</v>
      </c>
      <c r="I1073" s="3" t="s">
        <v>612</v>
      </c>
      <c r="J1073" s="53">
        <f>VLOOKUP(Table1[[#This Row],[Status]],Auxiliar!$B$16:$C$24,2,0)</f>
        <v>1</v>
      </c>
      <c r="K1073" s="20" t="s">
        <v>1183</v>
      </c>
      <c r="L1073" s="2" t="s">
        <v>1178</v>
      </c>
      <c r="M1073" s="20" t="s">
        <v>1180</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7">
        <f>+VLOOKUP(CONCATENATE(Table1[[#This Row],[Tabela]],Table1[[#This Row],[Campo]]),'2. Status Detalhe Campos FY24'!A:J,9,FALSE)</f>
        <v>0</v>
      </c>
    </row>
    <row r="1074" spans="2:24" ht="17.899999999999999" customHeight="1">
      <c r="B1074" s="12" t="s">
        <v>26</v>
      </c>
      <c r="C1074" s="12" t="s">
        <v>181</v>
      </c>
      <c r="D1074" s="12" t="s">
        <v>1230</v>
      </c>
      <c r="E1074" s="2" t="s">
        <v>38</v>
      </c>
      <c r="F1074" s="12" t="s">
        <v>216</v>
      </c>
      <c r="G1074" s="12" t="s">
        <v>283</v>
      </c>
      <c r="H1074" s="57" t="str">
        <f>Table1[[#This Row],[Tabela]]&amp;Table1[[#This Row],[Campo]]</f>
        <v>modesg_inp_risco_fisicoflg_rsc_fsc_crnc</v>
      </c>
      <c r="I1074" s="3" t="s">
        <v>612</v>
      </c>
      <c r="J1074" s="53">
        <f>VLOOKUP(Table1[[#This Row],[Status]],Auxiliar!$B$16:$C$24,2,0)</f>
        <v>1</v>
      </c>
      <c r="K1074" s="20" t="s">
        <v>1175</v>
      </c>
      <c r="L1074" s="2" t="s">
        <v>1178</v>
      </c>
      <c r="M1074" s="20" t="s">
        <v>1180</v>
      </c>
      <c r="N1074" s="47">
        <v>45485</v>
      </c>
      <c r="O1074" s="20">
        <f>INDEX(Auxiliar!$D$5:$F$13,MATCH(Table1[[#This Row],[Tipologia_Testes]],Auxiliar!$B$5:$B$13,0),MATCH(Table1[[#This Row],[Complexidade]],Auxiliar!$D$4:$F$4,0))</f>
        <v>0.1</v>
      </c>
      <c r="P1074" s="2" t="s">
        <v>1247</v>
      </c>
      <c r="Q1074" s="2"/>
      <c r="R1074" s="151">
        <v>45261</v>
      </c>
      <c r="S1074" s="151"/>
      <c r="T1074" s="151"/>
      <c r="U1074" s="151">
        <v>45603</v>
      </c>
      <c r="V1074" s="151"/>
      <c r="W1074" s="2">
        <f>VLOOKUP(Table1[[#This Row],[Status]],Auxiliar!$B$16:$D$24,3,0)*Table1[[#This Row],[Estimação (horas)]]</f>
        <v>0.1</v>
      </c>
      <c r="X1074" s="167">
        <f>+VLOOKUP(CONCATENATE(Table1[[#This Row],[Tabela]],Table1[[#This Row],[Campo]]),'2. Status Detalhe Campos FY24'!A:J,9,FALSE)</f>
        <v>0</v>
      </c>
    </row>
    <row r="1075" spans="2:24" ht="17.899999999999999" customHeight="1">
      <c r="B1075" s="12" t="s">
        <v>26</v>
      </c>
      <c r="C1075" s="12" t="s">
        <v>181</v>
      </c>
      <c r="D1075" s="12" t="s">
        <v>1230</v>
      </c>
      <c r="E1075" s="2" t="s">
        <v>38</v>
      </c>
      <c r="F1075" s="12" t="s">
        <v>216</v>
      </c>
      <c r="G1075" s="12" t="s">
        <v>283</v>
      </c>
      <c r="H1075" s="57" t="str">
        <f>Table1[[#This Row],[Tabela]]&amp;Table1[[#This Row],[Campo]]</f>
        <v>modesg_inp_risco_fisicoflg_rsc_fsc_crnc</v>
      </c>
      <c r="I1075" s="3" t="s">
        <v>612</v>
      </c>
      <c r="J1075" s="53">
        <f>VLOOKUP(Table1[[#This Row],[Status]],Auxiliar!$B$16:$C$24,2,0)</f>
        <v>1</v>
      </c>
      <c r="K1075" s="20" t="s">
        <v>1183</v>
      </c>
      <c r="L1075" s="2" t="s">
        <v>1178</v>
      </c>
      <c r="M1075" s="20" t="s">
        <v>1180</v>
      </c>
      <c r="N1075" s="47">
        <v>45485</v>
      </c>
      <c r="O1075" s="20">
        <f>INDEX(Auxiliar!$D$5:$F$13,MATCH(Table1[[#This Row],[Tipologia_Testes]],Auxiliar!$B$5:$B$13,0),MATCH(Table1[[#This Row],[Complexidade]],Auxiliar!$D$4:$F$4,0))</f>
        <v>0.5</v>
      </c>
      <c r="P1075" s="2"/>
      <c r="Q1075" s="2"/>
      <c r="R1075" s="151">
        <v>45261</v>
      </c>
      <c r="S1075" s="151"/>
      <c r="T1075" s="151"/>
      <c r="U1075" s="151">
        <v>45603</v>
      </c>
      <c r="V1075" s="151"/>
      <c r="W1075" s="2">
        <f>VLOOKUP(Table1[[#This Row],[Status]],Auxiliar!$B$16:$D$24,3,0)*Table1[[#This Row],[Estimação (horas)]]</f>
        <v>0.5</v>
      </c>
      <c r="X1075" s="167">
        <f>+VLOOKUP(CONCATENATE(Table1[[#This Row],[Tabela]],Table1[[#This Row],[Campo]]),'2. Status Detalhe Campos FY24'!A:J,9,FALSE)</f>
        <v>0</v>
      </c>
    </row>
    <row r="1076" spans="2:24" ht="17.899999999999999" customHeight="1">
      <c r="B1076" s="12" t="s">
        <v>26</v>
      </c>
      <c r="C1076" s="12" t="s">
        <v>181</v>
      </c>
      <c r="D1076" s="12" t="s">
        <v>1230</v>
      </c>
      <c r="E1076" s="2" t="s">
        <v>38</v>
      </c>
      <c r="F1076" s="12" t="s">
        <v>2161</v>
      </c>
      <c r="G1076" s="12" t="s">
        <v>279</v>
      </c>
      <c r="H1076" s="57" t="str">
        <f>Table1[[#This Row],[Tabela]]&amp;Table1[[#This Row],[Campo]]</f>
        <v>modesg_inp_risco_fisico_zipcodecod_pais</v>
      </c>
      <c r="I1076" s="3" t="s">
        <v>2328</v>
      </c>
      <c r="J1076" s="53">
        <f>VLOOKUP(Table1[[#This Row],[Status]],Auxiliar!$B$16:$C$24,2,0)</f>
        <v>7</v>
      </c>
      <c r="K1076" s="20" t="s">
        <v>1183</v>
      </c>
      <c r="L1076" s="2" t="s">
        <v>1178</v>
      </c>
      <c r="M1076" s="20" t="s">
        <v>1180</v>
      </c>
      <c r="N1076" s="47">
        <v>45695</v>
      </c>
      <c r="O1076" s="20" t="e">
        <f>INDEX(Auxiliar!$D$5:$F$11,MATCH(Table1[[#This Row],[Tipologia_Testes]],Auxiliar!$B$5:$B$11,0),MATCH(Table1[[#This Row],[Complexidade]],Auxiliar!$D$4:$F$4,0))</f>
        <v>#N/A</v>
      </c>
      <c r="P1076" s="2"/>
      <c r="Q1076" s="2"/>
      <c r="R1076" s="151"/>
      <c r="S1076" s="151"/>
      <c r="T1076" s="151"/>
      <c r="U1076" s="151"/>
      <c r="V1076" s="151"/>
      <c r="W1076" s="2" t="e">
        <f>VLOOKUP(Table1[[#This Row],[Status]],Auxiliar!$B$16:$D$24,3,0)*Table1[[#This Row],[Estimação (horas)]]</f>
        <v>#N/A</v>
      </c>
      <c r="X1076" s="167">
        <f>+VLOOKUP(CONCATENATE(Table1[[#This Row],[Tabela]],Table1[[#This Row],[Campo]]),'2. Status Detalhe Campos FY24'!A:J,9,FALSE)</f>
        <v>0</v>
      </c>
    </row>
    <row r="1077" spans="2:24" ht="17.899999999999999" customHeight="1">
      <c r="B1077" s="12" t="s">
        <v>26</v>
      </c>
      <c r="C1077" s="12" t="s">
        <v>181</v>
      </c>
      <c r="D1077" s="12" t="s">
        <v>1230</v>
      </c>
      <c r="E1077" s="2" t="s">
        <v>38</v>
      </c>
      <c r="F1077" s="12" t="s">
        <v>2161</v>
      </c>
      <c r="G1077" s="12" t="s">
        <v>2162</v>
      </c>
      <c r="H1077" s="57" t="str">
        <f>Table1[[#This Row],[Tabela]]&amp;Table1[[#This Row],[Campo]]</f>
        <v>modesg_inp_risco_fisico_zipcodelocalizacao</v>
      </c>
      <c r="I1077" s="3" t="s">
        <v>2328</v>
      </c>
      <c r="J1077" s="53">
        <f>VLOOKUP(Table1[[#This Row],[Status]],Auxiliar!$B$16:$C$24,2,0)</f>
        <v>7</v>
      </c>
      <c r="K1077" s="20" t="s">
        <v>1183</v>
      </c>
      <c r="L1077" s="2" t="s">
        <v>1178</v>
      </c>
      <c r="M1077" s="20" t="s">
        <v>1180</v>
      </c>
      <c r="N1077" s="47">
        <v>45695</v>
      </c>
      <c r="O1077" s="20" t="e">
        <f>INDEX(Auxiliar!$D$5:$F$11,MATCH(Table1[[#This Row],[Tipologia_Testes]],Auxiliar!$B$5:$B$11,0),MATCH(Table1[[#This Row],[Complexidade]],Auxiliar!$D$4:$F$4,0))</f>
        <v>#N/A</v>
      </c>
      <c r="P1077" s="2"/>
      <c r="Q1077" s="2"/>
      <c r="R1077" s="151"/>
      <c r="S1077" s="151"/>
      <c r="T1077" s="151"/>
      <c r="U1077" s="151"/>
      <c r="V1077" s="151"/>
      <c r="W1077" s="2" t="e">
        <f>VLOOKUP(Table1[[#This Row],[Status]],Auxiliar!$B$16:$D$24,3,0)*Table1[[#This Row],[Estimação (horas)]]</f>
        <v>#N/A</v>
      </c>
      <c r="X1077" s="167">
        <f>+VLOOKUP(CONCATENATE(Table1[[#This Row],[Tabela]],Table1[[#This Row],[Campo]]),'2. Status Detalhe Campos FY24'!A:J,9,FALSE)</f>
        <v>0</v>
      </c>
    </row>
    <row r="1078" spans="2:24" ht="17.899999999999999" customHeight="1">
      <c r="B1078" s="12" t="s">
        <v>26</v>
      </c>
      <c r="C1078" s="12" t="s">
        <v>181</v>
      </c>
      <c r="D1078" s="12" t="s">
        <v>1230</v>
      </c>
      <c r="E1078" s="2" t="s">
        <v>38</v>
      </c>
      <c r="F1078" s="12" t="s">
        <v>2161</v>
      </c>
      <c r="G1078" s="12" t="s">
        <v>281</v>
      </c>
      <c r="H1078" s="57" t="str">
        <f>Table1[[#This Row],[Tabela]]&amp;Table1[[#This Row],[Campo]]</f>
        <v>modesg_inp_risco_fisico_zipcodecod_nace_esg</v>
      </c>
      <c r="I1078" s="3" t="s">
        <v>2328</v>
      </c>
      <c r="J1078" s="53">
        <f>VLOOKUP(Table1[[#This Row],[Status]],Auxiliar!$B$16:$C$24,2,0)</f>
        <v>7</v>
      </c>
      <c r="K1078" s="20" t="s">
        <v>1183</v>
      </c>
      <c r="L1078" s="2" t="s">
        <v>1178</v>
      </c>
      <c r="M1078" s="20" t="s">
        <v>1180</v>
      </c>
      <c r="N1078" s="47">
        <v>45695</v>
      </c>
      <c r="O1078" s="20" t="e">
        <f>INDEX(Auxiliar!$D$5:$F$11,MATCH(Table1[[#This Row],[Tipologia_Testes]],Auxiliar!$B$5:$B$11,0),MATCH(Table1[[#This Row],[Complexidade]],Auxiliar!$D$4:$F$4,0))</f>
        <v>#N/A</v>
      </c>
      <c r="P1078" s="2"/>
      <c r="Q1078" s="2"/>
      <c r="R1078" s="151"/>
      <c r="S1078" s="151"/>
      <c r="T1078" s="151"/>
      <c r="U1078" s="151"/>
      <c r="V1078" s="151"/>
      <c r="W1078" s="2" t="e">
        <f>VLOOKUP(Table1[[#This Row],[Status]],Auxiliar!$B$16:$D$24,3,0)*Table1[[#This Row],[Estimação (horas)]]</f>
        <v>#N/A</v>
      </c>
      <c r="X1078" s="167">
        <f>+VLOOKUP(CONCATENATE(Table1[[#This Row],[Tabela]],Table1[[#This Row],[Campo]]),'2. Status Detalhe Campos FY24'!A:J,9,FALSE)</f>
        <v>0</v>
      </c>
    </row>
    <row r="1079" spans="2:24" ht="17.899999999999999" customHeight="1">
      <c r="B1079" s="12" t="s">
        <v>26</v>
      </c>
      <c r="C1079" s="12" t="s">
        <v>181</v>
      </c>
      <c r="D1079" s="12" t="s">
        <v>1230</v>
      </c>
      <c r="E1079" s="2" t="s">
        <v>38</v>
      </c>
      <c r="F1079" s="12" t="s">
        <v>2161</v>
      </c>
      <c r="G1079" s="12" t="s">
        <v>282</v>
      </c>
      <c r="H1079" s="57" t="str">
        <f>Table1[[#This Row],[Tabela]]&amp;Table1[[#This Row],[Campo]]</f>
        <v>modesg_inp_risco_fisico_zipcodeflg_rsc_fsc_agd</v>
      </c>
      <c r="I1079" s="3" t="s">
        <v>2328</v>
      </c>
      <c r="J1079" s="53">
        <f>VLOOKUP(Table1[[#This Row],[Status]],Auxiliar!$B$16:$C$24,2,0)</f>
        <v>7</v>
      </c>
      <c r="K1079" s="20" t="s">
        <v>1183</v>
      </c>
      <c r="L1079" s="2" t="s">
        <v>1178</v>
      </c>
      <c r="M1079" s="20" t="s">
        <v>1180</v>
      </c>
      <c r="N1079" s="47">
        <v>45695</v>
      </c>
      <c r="O1079" s="20" t="e">
        <f>INDEX(Auxiliar!$D$5:$F$11,MATCH(Table1[[#This Row],[Tipologia_Testes]],Auxiliar!$B$5:$B$11,0),MATCH(Table1[[#This Row],[Complexidade]],Auxiliar!$D$4:$F$4,0))</f>
        <v>#N/A</v>
      </c>
      <c r="P1079" s="2"/>
      <c r="Q1079" s="2"/>
      <c r="R1079" s="151"/>
      <c r="S1079" s="151"/>
      <c r="T1079" s="151"/>
      <c r="U1079" s="151"/>
      <c r="V1079" s="151"/>
      <c r="W1079" s="2" t="e">
        <f>VLOOKUP(Table1[[#This Row],[Status]],Auxiliar!$B$16:$D$24,3,0)*Table1[[#This Row],[Estimação (horas)]]</f>
        <v>#N/A</v>
      </c>
      <c r="X1079" s="167">
        <f>+VLOOKUP(CONCATENATE(Table1[[#This Row],[Tabela]],Table1[[#This Row],[Campo]]),'2. Status Detalhe Campos FY24'!A:J,9,FALSE)</f>
        <v>0</v>
      </c>
    </row>
    <row r="1080" spans="2:24" ht="17.899999999999999" customHeight="1">
      <c r="B1080" s="12" t="s">
        <v>26</v>
      </c>
      <c r="C1080" s="12" t="s">
        <v>181</v>
      </c>
      <c r="D1080" s="12" t="s">
        <v>1230</v>
      </c>
      <c r="E1080" s="2" t="s">
        <v>38</v>
      </c>
      <c r="F1080" s="12" t="s">
        <v>2161</v>
      </c>
      <c r="G1080" s="12" t="s">
        <v>283</v>
      </c>
      <c r="H1080" s="57" t="str">
        <f>Table1[[#This Row],[Tabela]]&amp;Table1[[#This Row],[Campo]]</f>
        <v>modesg_inp_risco_fisico_zipcodeflg_rsc_fsc_crnc</v>
      </c>
      <c r="I1080" s="3" t="s">
        <v>2328</v>
      </c>
      <c r="J1080" s="53">
        <f>VLOOKUP(Table1[[#This Row],[Status]],Auxiliar!$B$16:$C$24,2,0)</f>
        <v>7</v>
      </c>
      <c r="K1080" s="20" t="s">
        <v>1183</v>
      </c>
      <c r="L1080" s="2" t="s">
        <v>1178</v>
      </c>
      <c r="M1080" s="20" t="s">
        <v>1180</v>
      </c>
      <c r="N1080" s="47">
        <v>45695</v>
      </c>
      <c r="O1080" s="20" t="e">
        <f>INDEX(Auxiliar!$D$5:$F$11,MATCH(Table1[[#This Row],[Tipologia_Testes]],Auxiliar!$B$5:$B$11,0),MATCH(Table1[[#This Row],[Complexidade]],Auxiliar!$D$4:$F$4,0))</f>
        <v>#N/A</v>
      </c>
      <c r="P1080" s="2"/>
      <c r="Q1080" s="2"/>
      <c r="R1080" s="151"/>
      <c r="S1080" s="151"/>
      <c r="T1080" s="151"/>
      <c r="U1080" s="151"/>
      <c r="V1080" s="151"/>
      <c r="W1080" s="2" t="e">
        <f>VLOOKUP(Table1[[#This Row],[Status]],Auxiliar!$B$16:$D$24,3,0)*Table1[[#This Row],[Estimação (horas)]]</f>
        <v>#N/A</v>
      </c>
      <c r="X1080" s="167">
        <f>+VLOOKUP(CONCATENATE(Table1[[#This Row],[Tabela]],Table1[[#This Row],[Campo]]),'2. Status Detalhe Campos FY24'!A:J,9,FALSE)</f>
        <v>0</v>
      </c>
    </row>
    <row r="1081" spans="2:24" ht="17.899999999999999" customHeight="1">
      <c r="B1081" s="12" t="s">
        <v>26</v>
      </c>
      <c r="C1081" s="12" t="s">
        <v>181</v>
      </c>
      <c r="D1081" s="12" t="s">
        <v>1222</v>
      </c>
      <c r="E1081" s="2" t="s">
        <v>38</v>
      </c>
      <c r="F1081" s="12" t="s">
        <v>217</v>
      </c>
      <c r="G1081" s="12" t="s">
        <v>208</v>
      </c>
      <c r="H1081" s="57" t="str">
        <f>Table1[[#This Row],[Tabela]]&amp;Table1[[#This Row],[Campo]]</f>
        <v>modesg_inp_emss_scibref_date</v>
      </c>
      <c r="I1081" s="2" t="s">
        <v>612</v>
      </c>
      <c r="J1081" s="45">
        <f>VLOOKUP(Table1[[#This Row],[Status]],Auxiliar!$B$16:$C$24,2,0)</f>
        <v>1</v>
      </c>
      <c r="K1081" s="20" t="s">
        <v>1183</v>
      </c>
      <c r="L1081" s="2" t="s">
        <v>1178</v>
      </c>
      <c r="M1081" s="20" t="s">
        <v>1180</v>
      </c>
      <c r="N1081" s="47">
        <v>45490</v>
      </c>
      <c r="O1081" s="20">
        <f>INDEX(Auxiliar!$D$5:$F$13,MATCH(Table1[[#This Row],[Tipologia_Testes]],Auxiliar!$B$5:$B$13,0),MATCH(Table1[[#This Row],[Complexidade]],Auxiliar!$D$4:$F$4,0))</f>
        <v>0.5</v>
      </c>
      <c r="P1081" s="2"/>
      <c r="Q1081" s="2" t="s">
        <v>1225</v>
      </c>
      <c r="R1081" s="151">
        <v>45261</v>
      </c>
      <c r="S1081" s="151"/>
      <c r="T1081" s="151"/>
      <c r="U1081" s="151">
        <v>45603</v>
      </c>
      <c r="V1081" s="151"/>
      <c r="W1081" s="2">
        <f>VLOOKUP(Table1[[#This Row],[Status]],Auxiliar!$B$16:$D$24,3,0)*Table1[[#This Row],[Estimação (horas)]]</f>
        <v>0.5</v>
      </c>
      <c r="X1081" s="167">
        <f>+VLOOKUP(CONCATENATE(Table1[[#This Row],[Tabela]],Table1[[#This Row],[Campo]]),'2. Status Detalhe Campos FY24'!A:J,9,FALSE)</f>
        <v>0</v>
      </c>
    </row>
    <row r="1082" spans="2:24" ht="17.899999999999999" customHeight="1">
      <c r="B1082" s="12" t="s">
        <v>26</v>
      </c>
      <c r="C1082" s="12" t="s">
        <v>181</v>
      </c>
      <c r="D1082" s="12" t="s">
        <v>1222</v>
      </c>
      <c r="E1082" s="2" t="s">
        <v>38</v>
      </c>
      <c r="F1082" s="12" t="s">
        <v>217</v>
      </c>
      <c r="G1082" s="12" t="s">
        <v>240</v>
      </c>
      <c r="H1082" s="57" t="str">
        <f>Table1[[#This Row],[Tabela]]&amp;Table1[[#This Row],[Campo]]</f>
        <v>modesg_inp_emss_scibccli_kgl</v>
      </c>
      <c r="I1082" s="2" t="s">
        <v>612</v>
      </c>
      <c r="J1082" s="45">
        <f>VLOOKUP(Table1[[#This Row],[Status]],Auxiliar!$B$16:$C$24,2,0)</f>
        <v>1</v>
      </c>
      <c r="K1082" s="20" t="s">
        <v>1175</v>
      </c>
      <c r="L1082" s="2" t="s">
        <v>1178</v>
      </c>
      <c r="M1082" s="20" t="s">
        <v>1180</v>
      </c>
      <c r="N1082" s="47">
        <v>45490</v>
      </c>
      <c r="O1082" s="20">
        <f>INDEX(Auxiliar!$D$5:$F$13,MATCH(Table1[[#This Row],[Tipologia_Testes]],Auxiliar!$B$5:$B$13,0),MATCH(Table1[[#This Row],[Complexidade]],Auxiliar!$D$4:$F$4,0))</f>
        <v>0.1</v>
      </c>
      <c r="P1082" s="2" t="s">
        <v>1241</v>
      </c>
      <c r="Q1082" s="2" t="s">
        <v>1225</v>
      </c>
      <c r="R1082" s="151">
        <v>45261</v>
      </c>
      <c r="S1082" s="151"/>
      <c r="T1082" s="151"/>
      <c r="U1082" s="151">
        <v>45603</v>
      </c>
      <c r="V1082" s="151"/>
      <c r="W1082" s="2">
        <f>VLOOKUP(Table1[[#This Row],[Status]],Auxiliar!$B$16:$D$24,3,0)*Table1[[#This Row],[Estimação (horas)]]</f>
        <v>0.1</v>
      </c>
      <c r="X1082" s="167">
        <f>+VLOOKUP(CONCATENATE(Table1[[#This Row],[Tabela]],Table1[[#This Row],[Campo]]),'2. Status Detalhe Campos FY24'!A:J,9,FALSE)</f>
        <v>0</v>
      </c>
    </row>
    <row r="1083" spans="2:24" ht="17.899999999999999" customHeight="1">
      <c r="B1083" s="12" t="s">
        <v>26</v>
      </c>
      <c r="C1083" s="12" t="s">
        <v>181</v>
      </c>
      <c r="D1083" s="12" t="s">
        <v>1222</v>
      </c>
      <c r="E1083" s="2" t="s">
        <v>38</v>
      </c>
      <c r="F1083" s="12" t="s">
        <v>217</v>
      </c>
      <c r="G1083" s="12" t="s">
        <v>240</v>
      </c>
      <c r="H1083" s="57" t="str">
        <f>Table1[[#This Row],[Tabela]]&amp;Table1[[#This Row],[Campo]]</f>
        <v>modesg_inp_emss_scibccli_kgl</v>
      </c>
      <c r="I1083" s="2" t="s">
        <v>612</v>
      </c>
      <c r="J1083" s="45">
        <f>VLOOKUP(Table1[[#This Row],[Status]],Auxiliar!$B$16:$C$24,2,0)</f>
        <v>1</v>
      </c>
      <c r="K1083" s="20" t="s">
        <v>1183</v>
      </c>
      <c r="L1083" s="2" t="s">
        <v>1178</v>
      </c>
      <c r="M1083" s="20" t="s">
        <v>1180</v>
      </c>
      <c r="N1083" s="47">
        <v>45490</v>
      </c>
      <c r="O1083" s="20">
        <f>INDEX(Auxiliar!$D$5:$F$13,MATCH(Table1[[#This Row],[Tipologia_Testes]],Auxiliar!$B$5:$B$13,0),MATCH(Table1[[#This Row],[Complexidade]],Auxiliar!$D$4:$F$4,0))</f>
        <v>0.5</v>
      </c>
      <c r="P1083" s="2"/>
      <c r="Q1083" s="2" t="s">
        <v>1225</v>
      </c>
      <c r="R1083" s="151">
        <v>45261</v>
      </c>
      <c r="S1083" s="151"/>
      <c r="T1083" s="151"/>
      <c r="U1083" s="151">
        <v>45603</v>
      </c>
      <c r="V1083" s="151"/>
      <c r="W1083" s="2">
        <f>VLOOKUP(Table1[[#This Row],[Status]],Auxiliar!$B$16:$D$24,3,0)*Table1[[#This Row],[Estimação (horas)]]</f>
        <v>0.5</v>
      </c>
      <c r="X1083" s="167">
        <f>+VLOOKUP(CONCATENATE(Table1[[#This Row],[Tabela]],Table1[[#This Row],[Campo]]),'2. Status Detalhe Campos FY24'!A:J,9,FALSE)</f>
        <v>0</v>
      </c>
    </row>
    <row r="1084" spans="2:24" ht="17.899999999999999" customHeight="1">
      <c r="B1084" s="12" t="s">
        <v>26</v>
      </c>
      <c r="C1084" s="12" t="s">
        <v>181</v>
      </c>
      <c r="D1084" s="12" t="s">
        <v>1222</v>
      </c>
      <c r="E1084" s="2" t="s">
        <v>38</v>
      </c>
      <c r="F1084" s="12" t="s">
        <v>217</v>
      </c>
      <c r="G1084" s="12" t="s">
        <v>284</v>
      </c>
      <c r="H1084" s="57" t="str">
        <f>Table1[[#This Row],[Tabela]]&amp;Table1[[#This Row],[Campo]]</f>
        <v>modesg_inp_emss_scibnome_grupo</v>
      </c>
      <c r="I1084" s="2" t="s">
        <v>612</v>
      </c>
      <c r="J1084" s="45">
        <f>VLOOKUP(Table1[[#This Row],[Status]],Auxiliar!$B$16:$C$24,2,0)</f>
        <v>1</v>
      </c>
      <c r="K1084" s="20" t="s">
        <v>1183</v>
      </c>
      <c r="L1084" s="2" t="s">
        <v>1178</v>
      </c>
      <c r="M1084" s="20" t="s">
        <v>1180</v>
      </c>
      <c r="N1084" s="47">
        <v>45490</v>
      </c>
      <c r="O1084" s="20">
        <f>INDEX(Auxiliar!$D$5:$F$13,MATCH(Table1[[#This Row],[Tipologia_Testes]],Auxiliar!$B$5:$B$13,0),MATCH(Table1[[#This Row],[Complexidade]],Auxiliar!$D$4:$F$4,0))</f>
        <v>0.5</v>
      </c>
      <c r="P1084" s="2"/>
      <c r="Q1084" s="2" t="s">
        <v>1225</v>
      </c>
      <c r="R1084" s="151">
        <v>45261</v>
      </c>
      <c r="S1084" s="151"/>
      <c r="T1084" s="151"/>
      <c r="U1084" s="151">
        <v>45603</v>
      </c>
      <c r="V1084" s="151"/>
      <c r="W1084" s="2">
        <f>VLOOKUP(Table1[[#This Row],[Status]],Auxiliar!$B$16:$D$24,3,0)*Table1[[#This Row],[Estimação (horas)]]</f>
        <v>0.5</v>
      </c>
      <c r="X1084" s="167">
        <f>+VLOOKUP(CONCATENATE(Table1[[#This Row],[Tabela]],Table1[[#This Row],[Campo]]),'2. Status Detalhe Campos FY24'!A:J,9,FALSE)</f>
        <v>0</v>
      </c>
    </row>
    <row r="1085" spans="2:24" ht="17.899999999999999" customHeight="1">
      <c r="B1085" s="12" t="s">
        <v>26</v>
      </c>
      <c r="C1085" s="12" t="s">
        <v>181</v>
      </c>
      <c r="D1085" s="12" t="s">
        <v>1222</v>
      </c>
      <c r="E1085" s="2" t="s">
        <v>38</v>
      </c>
      <c r="F1085" s="12" t="s">
        <v>217</v>
      </c>
      <c r="G1085" s="12" t="s">
        <v>238</v>
      </c>
      <c r="H1085" s="57" t="str">
        <f>Table1[[#This Row],[Tabela]]&amp;Table1[[#This Row],[Campo]]</f>
        <v>modesg_inp_emss_scibisin</v>
      </c>
      <c r="I1085" s="2" t="s">
        <v>612</v>
      </c>
      <c r="J1085" s="45">
        <f>VLOOKUP(Table1[[#This Row],[Status]],Auxiliar!$B$16:$C$24,2,0)</f>
        <v>1</v>
      </c>
      <c r="K1085" s="20" t="s">
        <v>1175</v>
      </c>
      <c r="L1085" s="2" t="s">
        <v>1178</v>
      </c>
      <c r="M1085" s="20" t="s">
        <v>1180</v>
      </c>
      <c r="N1085" s="47">
        <v>45490</v>
      </c>
      <c r="O1085" s="20">
        <f>INDEX(Auxiliar!$D$5:$F$13,MATCH(Table1[[#This Row],[Tipologia_Testes]],Auxiliar!$B$5:$B$13,0),MATCH(Table1[[#This Row],[Complexidade]],Auxiliar!$D$4:$F$4,0))</f>
        <v>0.1</v>
      </c>
      <c r="P1085" s="2" t="s">
        <v>1241</v>
      </c>
      <c r="Q1085" s="2" t="s">
        <v>1225</v>
      </c>
      <c r="R1085" s="151">
        <v>45261</v>
      </c>
      <c r="S1085" s="151"/>
      <c r="T1085" s="151"/>
      <c r="U1085" s="151">
        <v>45603</v>
      </c>
      <c r="V1085" s="151"/>
      <c r="W1085" s="2">
        <f>VLOOKUP(Table1[[#This Row],[Status]],Auxiliar!$B$16:$D$24,3,0)*Table1[[#This Row],[Estimação (horas)]]</f>
        <v>0.1</v>
      </c>
      <c r="X1085" s="167">
        <f>+VLOOKUP(CONCATENATE(Table1[[#This Row],[Tabela]],Table1[[#This Row],[Campo]]),'2. Status Detalhe Campos FY24'!A:J,9,FALSE)</f>
        <v>0</v>
      </c>
    </row>
    <row r="1086" spans="2:24" ht="17.899999999999999" customHeight="1">
      <c r="B1086" s="12" t="s">
        <v>26</v>
      </c>
      <c r="C1086" s="12" t="s">
        <v>181</v>
      </c>
      <c r="D1086" s="12" t="s">
        <v>1222</v>
      </c>
      <c r="E1086" s="2" t="s">
        <v>38</v>
      </c>
      <c r="F1086" s="12" t="s">
        <v>217</v>
      </c>
      <c r="G1086" s="12" t="s">
        <v>238</v>
      </c>
      <c r="H1086" s="57" t="str">
        <f>Table1[[#This Row],[Tabela]]&amp;Table1[[#This Row],[Campo]]</f>
        <v>modesg_inp_emss_scibisin</v>
      </c>
      <c r="I1086" s="2" t="s">
        <v>612</v>
      </c>
      <c r="J1086" s="45">
        <f>VLOOKUP(Table1[[#This Row],[Status]],Auxiliar!$B$16:$C$24,2,0)</f>
        <v>1</v>
      </c>
      <c r="K1086" s="20" t="s">
        <v>1183</v>
      </c>
      <c r="L1086" s="2" t="s">
        <v>1178</v>
      </c>
      <c r="M1086" s="20" t="s">
        <v>1180</v>
      </c>
      <c r="N1086" s="47">
        <v>45490</v>
      </c>
      <c r="O1086" s="20">
        <f>INDEX(Auxiliar!$D$5:$F$13,MATCH(Table1[[#This Row],[Tipologia_Testes]],Auxiliar!$B$5:$B$13,0),MATCH(Table1[[#This Row],[Complexidade]],Auxiliar!$D$4:$F$4,0))</f>
        <v>0.5</v>
      </c>
      <c r="P1086" s="2"/>
      <c r="Q1086" s="2" t="s">
        <v>1225</v>
      </c>
      <c r="R1086" s="151">
        <v>45261</v>
      </c>
      <c r="S1086" s="151"/>
      <c r="T1086" s="151"/>
      <c r="U1086" s="151">
        <v>45603</v>
      </c>
      <c r="V1086" s="151"/>
      <c r="W1086" s="2">
        <f>VLOOKUP(Table1[[#This Row],[Status]],Auxiliar!$B$16:$D$24,3,0)*Table1[[#This Row],[Estimação (horas)]]</f>
        <v>0.5</v>
      </c>
      <c r="X1086" s="167">
        <f>+VLOOKUP(CONCATENATE(Table1[[#This Row],[Tabela]],Table1[[#This Row],[Campo]]),'2. Status Detalhe Campos FY24'!A:J,9,FALSE)</f>
        <v>0</v>
      </c>
    </row>
    <row r="1087" spans="2:24" ht="17.899999999999999" customHeight="1">
      <c r="B1087" s="12" t="s">
        <v>26</v>
      </c>
      <c r="C1087" s="12" t="s">
        <v>181</v>
      </c>
      <c r="D1087" s="12" t="s">
        <v>1222</v>
      </c>
      <c r="E1087" s="2" t="s">
        <v>38</v>
      </c>
      <c r="F1087" s="12" t="s">
        <v>217</v>
      </c>
      <c r="G1087" s="12" t="s">
        <v>239</v>
      </c>
      <c r="H1087" s="57" t="str">
        <f>Table1[[#This Row],[Tabela]]&amp;Table1[[#This Row],[Campo]]</f>
        <v>modesg_inp_emss_scibclei</v>
      </c>
      <c r="I1087" s="2" t="s">
        <v>612</v>
      </c>
      <c r="J1087" s="45">
        <f>VLOOKUP(Table1[[#This Row],[Status]],Auxiliar!$B$16:$C$24,2,0)</f>
        <v>1</v>
      </c>
      <c r="K1087" s="20" t="s">
        <v>1175</v>
      </c>
      <c r="L1087" s="2" t="s">
        <v>1178</v>
      </c>
      <c r="M1087" s="20" t="s">
        <v>1180</v>
      </c>
      <c r="N1087" s="47">
        <v>45490</v>
      </c>
      <c r="O1087" s="20">
        <f>INDEX(Auxiliar!$D$5:$F$13,MATCH(Table1[[#This Row],[Tipologia_Testes]],Auxiliar!$B$5:$B$13,0),MATCH(Table1[[#This Row],[Complexidade]],Auxiliar!$D$4:$F$4,0))</f>
        <v>0.1</v>
      </c>
      <c r="P1087" s="2" t="s">
        <v>1241</v>
      </c>
      <c r="Q1087" s="2" t="s">
        <v>1225</v>
      </c>
      <c r="R1087" s="151">
        <v>45261</v>
      </c>
      <c r="S1087" s="151"/>
      <c r="T1087" s="151"/>
      <c r="U1087" s="151">
        <v>45603</v>
      </c>
      <c r="V1087" s="151"/>
      <c r="W1087" s="2">
        <f>VLOOKUP(Table1[[#This Row],[Status]],Auxiliar!$B$16:$D$24,3,0)*Table1[[#This Row],[Estimação (horas)]]</f>
        <v>0.1</v>
      </c>
      <c r="X1087" s="167">
        <f>+VLOOKUP(CONCATENATE(Table1[[#This Row],[Tabela]],Table1[[#This Row],[Campo]]),'2. Status Detalhe Campos FY24'!A:J,9,FALSE)</f>
        <v>0</v>
      </c>
    </row>
    <row r="1088" spans="2:24" ht="17.899999999999999" customHeight="1">
      <c r="B1088" s="12" t="s">
        <v>26</v>
      </c>
      <c r="C1088" s="12" t="s">
        <v>181</v>
      </c>
      <c r="D1088" s="12" t="s">
        <v>1222</v>
      </c>
      <c r="E1088" s="2" t="s">
        <v>38</v>
      </c>
      <c r="F1088" s="12" t="s">
        <v>217</v>
      </c>
      <c r="G1088" s="12" t="s">
        <v>239</v>
      </c>
      <c r="H1088" s="57" t="str">
        <f>Table1[[#This Row],[Tabela]]&amp;Table1[[#This Row],[Campo]]</f>
        <v>modesg_inp_emss_scibclei</v>
      </c>
      <c r="I1088" s="2" t="s">
        <v>612</v>
      </c>
      <c r="J1088" s="45">
        <f>VLOOKUP(Table1[[#This Row],[Status]],Auxiliar!$B$16:$C$24,2,0)</f>
        <v>1</v>
      </c>
      <c r="K1088" s="20" t="s">
        <v>1183</v>
      </c>
      <c r="L1088" s="2" t="s">
        <v>1178</v>
      </c>
      <c r="M1088" s="20" t="s">
        <v>1180</v>
      </c>
      <c r="N1088" s="47">
        <v>45490</v>
      </c>
      <c r="O1088" s="20">
        <f>INDEX(Auxiliar!$D$5:$F$13,MATCH(Table1[[#This Row],[Tipologia_Testes]],Auxiliar!$B$5:$B$13,0),MATCH(Table1[[#This Row],[Complexidade]],Auxiliar!$D$4:$F$4,0))</f>
        <v>0.5</v>
      </c>
      <c r="P1088" s="2"/>
      <c r="Q1088" s="2" t="s">
        <v>1225</v>
      </c>
      <c r="R1088" s="151">
        <v>45261</v>
      </c>
      <c r="S1088" s="151"/>
      <c r="T1088" s="151"/>
      <c r="U1088" s="151">
        <v>45603</v>
      </c>
      <c r="V1088" s="151"/>
      <c r="W1088" s="2">
        <f>VLOOKUP(Table1[[#This Row],[Status]],Auxiliar!$B$16:$D$24,3,0)*Table1[[#This Row],[Estimação (horas)]]</f>
        <v>0.5</v>
      </c>
      <c r="X1088" s="167">
        <f>+VLOOKUP(CONCATENATE(Table1[[#This Row],[Tabela]],Table1[[#This Row],[Campo]]),'2. Status Detalhe Campos FY24'!A:J,9,FALSE)</f>
        <v>0</v>
      </c>
    </row>
    <row r="1089" spans="2:24" ht="17.899999999999999" customHeight="1">
      <c r="B1089" s="12" t="s">
        <v>26</v>
      </c>
      <c r="C1089" s="12" t="s">
        <v>181</v>
      </c>
      <c r="D1089" s="12" t="s">
        <v>1222</v>
      </c>
      <c r="E1089" s="2" t="s">
        <v>38</v>
      </c>
      <c r="F1089" s="12" t="s">
        <v>217</v>
      </c>
      <c r="G1089" s="12" t="s">
        <v>285</v>
      </c>
      <c r="H1089" s="57" t="str">
        <f>Table1[[#This Row],[Tabela]]&amp;Table1[[#This Row],[Campo]]</f>
        <v>modesg_inp_emss_scibscp1_emss</v>
      </c>
      <c r="I1089" s="2" t="s">
        <v>612</v>
      </c>
      <c r="J1089" s="45">
        <f>VLOOKUP(Table1[[#This Row],[Status]],Auxiliar!$B$16:$C$24,2,0)</f>
        <v>1</v>
      </c>
      <c r="K1089" s="20" t="s">
        <v>1175</v>
      </c>
      <c r="L1089" s="2" t="s">
        <v>1178</v>
      </c>
      <c r="M1089" s="20" t="s">
        <v>1180</v>
      </c>
      <c r="N1089" s="47">
        <v>45499</v>
      </c>
      <c r="O1089" s="20">
        <f>INDEX(Auxiliar!$D$5:$F$13,MATCH(Table1[[#This Row],[Tipologia_Testes]],Auxiliar!$B$5:$B$13,0),MATCH(Table1[[#This Row],[Complexidade]],Auxiliar!$D$4:$F$4,0))</f>
        <v>0.1</v>
      </c>
      <c r="P1089" s="2" t="s">
        <v>1248</v>
      </c>
      <c r="Q1089" s="2" t="s">
        <v>1225</v>
      </c>
      <c r="R1089" s="151">
        <v>45136</v>
      </c>
      <c r="S1089" s="151">
        <v>45439</v>
      </c>
      <c r="T1089" s="151">
        <v>45491</v>
      </c>
      <c r="U1089" s="151">
        <v>45603</v>
      </c>
      <c r="V1089" s="151">
        <v>45499</v>
      </c>
      <c r="W1089" s="2">
        <f>VLOOKUP(Table1[[#This Row],[Status]],Auxiliar!$B$16:$D$24,3,0)*Table1[[#This Row],[Estimação (horas)]]</f>
        <v>0.1</v>
      </c>
      <c r="X1089" s="167">
        <f>+VLOOKUP(CONCATENATE(Table1[[#This Row],[Tabela]],Table1[[#This Row],[Campo]]),'2. Status Detalhe Campos FY24'!A:J,9,FALSE)</f>
        <v>0</v>
      </c>
    </row>
    <row r="1090" spans="2:24" ht="17.899999999999999" customHeight="1">
      <c r="B1090" s="12" t="s">
        <v>26</v>
      </c>
      <c r="C1090" s="12" t="s">
        <v>181</v>
      </c>
      <c r="D1090" s="12" t="s">
        <v>1222</v>
      </c>
      <c r="E1090" s="2" t="s">
        <v>38</v>
      </c>
      <c r="F1090" s="12" t="s">
        <v>217</v>
      </c>
      <c r="G1090" s="12" t="s">
        <v>285</v>
      </c>
      <c r="H1090" s="57" t="str">
        <f>Table1[[#This Row],[Tabela]]&amp;Table1[[#This Row],[Campo]]</f>
        <v>modesg_inp_emss_scibscp1_emss</v>
      </c>
      <c r="I1090" s="2" t="s">
        <v>612</v>
      </c>
      <c r="J1090" s="45">
        <f>VLOOKUP(Table1[[#This Row],[Status]],Auxiliar!$B$16:$C$24,2,0)</f>
        <v>1</v>
      </c>
      <c r="K1090" s="20" t="s">
        <v>1183</v>
      </c>
      <c r="L1090" s="2" t="s">
        <v>1178</v>
      </c>
      <c r="M1090" s="20" t="s">
        <v>1180</v>
      </c>
      <c r="N1090" s="47">
        <v>45490</v>
      </c>
      <c r="O1090" s="20">
        <f>INDEX(Auxiliar!$D$5:$F$13,MATCH(Table1[[#This Row],[Tipologia_Testes]],Auxiliar!$B$5:$B$13,0),MATCH(Table1[[#This Row],[Complexidade]],Auxiliar!$D$4:$F$4,0))</f>
        <v>0.5</v>
      </c>
      <c r="P1090" s="2"/>
      <c r="Q1090" s="2" t="s">
        <v>1225</v>
      </c>
      <c r="R1090" s="151">
        <v>45261</v>
      </c>
      <c r="S1090" s="151"/>
      <c r="T1090" s="151"/>
      <c r="U1090" s="151">
        <v>45603</v>
      </c>
      <c r="V1090" s="151"/>
      <c r="W1090" s="2">
        <f>VLOOKUP(Table1[[#This Row],[Status]],Auxiliar!$B$16:$D$24,3,0)*Table1[[#This Row],[Estimação (horas)]]</f>
        <v>0.5</v>
      </c>
      <c r="X1090" s="167">
        <f>+VLOOKUP(CONCATENATE(Table1[[#This Row],[Tabela]],Table1[[#This Row],[Campo]]),'2. Status Detalhe Campos FY24'!A:J,9,FALSE)</f>
        <v>0</v>
      </c>
    </row>
    <row r="1091" spans="2:24" ht="17.899999999999999" customHeight="1">
      <c r="B1091" s="12" t="s">
        <v>26</v>
      </c>
      <c r="C1091" s="12" t="s">
        <v>181</v>
      </c>
      <c r="D1091" s="12" t="s">
        <v>1222</v>
      </c>
      <c r="E1091" s="2" t="s">
        <v>38</v>
      </c>
      <c r="F1091" s="12" t="s">
        <v>217</v>
      </c>
      <c r="G1091" s="12" t="s">
        <v>286</v>
      </c>
      <c r="H1091" s="57" t="str">
        <f>Table1[[#This Row],[Tabela]]&amp;Table1[[#This Row],[Campo]]</f>
        <v>modesg_inp_emss_scibscp2_emss</v>
      </c>
      <c r="I1091" s="2" t="s">
        <v>612</v>
      </c>
      <c r="J1091" s="45">
        <f>VLOOKUP(Table1[[#This Row],[Status]],Auxiliar!$B$16:$C$24,2,0)</f>
        <v>1</v>
      </c>
      <c r="K1091" s="20" t="s">
        <v>1175</v>
      </c>
      <c r="L1091" s="2" t="s">
        <v>1178</v>
      </c>
      <c r="M1091" s="20" t="s">
        <v>1180</v>
      </c>
      <c r="N1091" s="47">
        <v>45499</v>
      </c>
      <c r="O1091" s="20">
        <f>INDEX(Auxiliar!$D$5:$F$13,MATCH(Table1[[#This Row],[Tipologia_Testes]],Auxiliar!$B$5:$B$13,0),MATCH(Table1[[#This Row],[Complexidade]],Auxiliar!$D$4:$F$4,0))</f>
        <v>0.1</v>
      </c>
      <c r="P1091" s="2" t="s">
        <v>1248</v>
      </c>
      <c r="Q1091" s="2" t="s">
        <v>1225</v>
      </c>
      <c r="R1091" s="151">
        <v>45136</v>
      </c>
      <c r="S1091" s="151">
        <v>45439</v>
      </c>
      <c r="T1091" s="151">
        <v>45491</v>
      </c>
      <c r="U1091" s="151">
        <v>45603</v>
      </c>
      <c r="V1091" s="151">
        <v>45499</v>
      </c>
      <c r="W1091" s="2">
        <f>VLOOKUP(Table1[[#This Row],[Status]],Auxiliar!$B$16:$D$24,3,0)*Table1[[#This Row],[Estimação (horas)]]</f>
        <v>0.1</v>
      </c>
      <c r="X1091" s="167">
        <f>+VLOOKUP(CONCATENATE(Table1[[#This Row],[Tabela]],Table1[[#This Row],[Campo]]),'2. Status Detalhe Campos FY24'!A:J,9,FALSE)</f>
        <v>0</v>
      </c>
    </row>
    <row r="1092" spans="2:24" ht="17.899999999999999" customHeight="1">
      <c r="B1092" s="12" t="s">
        <v>26</v>
      </c>
      <c r="C1092" s="12" t="s">
        <v>181</v>
      </c>
      <c r="D1092" s="12" t="s">
        <v>1222</v>
      </c>
      <c r="E1092" s="2" t="s">
        <v>38</v>
      </c>
      <c r="F1092" s="12" t="s">
        <v>217</v>
      </c>
      <c r="G1092" s="12" t="s">
        <v>286</v>
      </c>
      <c r="H1092" s="57" t="str">
        <f>Table1[[#This Row],[Tabela]]&amp;Table1[[#This Row],[Campo]]</f>
        <v>modesg_inp_emss_scibscp2_emss</v>
      </c>
      <c r="I1092" s="2" t="s">
        <v>612</v>
      </c>
      <c r="J1092" s="45">
        <f>VLOOKUP(Table1[[#This Row],[Status]],Auxiliar!$B$16:$C$24,2,0)</f>
        <v>1</v>
      </c>
      <c r="K1092" s="20" t="s">
        <v>1183</v>
      </c>
      <c r="L1092" s="2" t="s">
        <v>1178</v>
      </c>
      <c r="M1092" s="20" t="s">
        <v>1180</v>
      </c>
      <c r="N1092" s="47">
        <v>45490</v>
      </c>
      <c r="O1092" s="20">
        <f>INDEX(Auxiliar!$D$5:$F$13,MATCH(Table1[[#This Row],[Tipologia_Testes]],Auxiliar!$B$5:$B$13,0),MATCH(Table1[[#This Row],[Complexidade]],Auxiliar!$D$4:$F$4,0))</f>
        <v>0.5</v>
      </c>
      <c r="P1092" s="2"/>
      <c r="Q1092" s="2" t="s">
        <v>1225</v>
      </c>
      <c r="R1092" s="151">
        <v>45261</v>
      </c>
      <c r="S1092" s="151"/>
      <c r="T1092" s="151"/>
      <c r="U1092" s="151">
        <v>45603</v>
      </c>
      <c r="V1092" s="151"/>
      <c r="W1092" s="2">
        <f>VLOOKUP(Table1[[#This Row],[Status]],Auxiliar!$B$16:$D$24,3,0)*Table1[[#This Row],[Estimação (horas)]]</f>
        <v>0.5</v>
      </c>
      <c r="X1092" s="167">
        <f>+VLOOKUP(CONCATENATE(Table1[[#This Row],[Tabela]],Table1[[#This Row],[Campo]]),'2. Status Detalhe Campos FY24'!A:J,9,FALSE)</f>
        <v>0</v>
      </c>
    </row>
    <row r="1093" spans="2:24" ht="17.899999999999999" customHeight="1">
      <c r="B1093" s="12" t="s">
        <v>26</v>
      </c>
      <c r="C1093" s="12" t="s">
        <v>181</v>
      </c>
      <c r="D1093" s="12" t="s">
        <v>1222</v>
      </c>
      <c r="E1093" s="2" t="s">
        <v>38</v>
      </c>
      <c r="F1093" s="12" t="s">
        <v>217</v>
      </c>
      <c r="G1093" s="12" t="s">
        <v>287</v>
      </c>
      <c r="H1093" s="57" t="str">
        <f>Table1[[#This Row],[Tabela]]&amp;Table1[[#This Row],[Campo]]</f>
        <v>modesg_inp_emss_scibscp3_emss</v>
      </c>
      <c r="I1093" s="2" t="s">
        <v>612</v>
      </c>
      <c r="J1093" s="45">
        <f>VLOOKUP(Table1[[#This Row],[Status]],Auxiliar!$B$16:$C$24,2,0)</f>
        <v>1</v>
      </c>
      <c r="K1093" s="20" t="s">
        <v>1175</v>
      </c>
      <c r="L1093" s="2" t="s">
        <v>1178</v>
      </c>
      <c r="M1093" s="20" t="s">
        <v>1180</v>
      </c>
      <c r="N1093" s="47">
        <v>45490</v>
      </c>
      <c r="O1093" s="20">
        <f>INDEX(Auxiliar!$D$5:$F$13,MATCH(Table1[[#This Row],[Tipologia_Testes]],Auxiliar!$B$5:$B$13,0),MATCH(Table1[[#This Row],[Complexidade]],Auxiliar!$D$4:$F$4,0))</f>
        <v>0.1</v>
      </c>
      <c r="P1093" s="2" t="s">
        <v>1248</v>
      </c>
      <c r="Q1093" s="2" t="s">
        <v>1225</v>
      </c>
      <c r="R1093" s="151">
        <v>45261</v>
      </c>
      <c r="S1093" s="151"/>
      <c r="T1093" s="151"/>
      <c r="U1093" s="151">
        <v>45603</v>
      </c>
      <c r="V1093" s="151"/>
      <c r="W1093" s="2">
        <f>VLOOKUP(Table1[[#This Row],[Status]],Auxiliar!$B$16:$D$24,3,0)*Table1[[#This Row],[Estimação (horas)]]</f>
        <v>0.1</v>
      </c>
      <c r="X1093" s="167">
        <f>+VLOOKUP(CONCATENATE(Table1[[#This Row],[Tabela]],Table1[[#This Row],[Campo]]),'2. Status Detalhe Campos FY24'!A:J,9,FALSE)</f>
        <v>0</v>
      </c>
    </row>
    <row r="1094" spans="2:24" ht="17.899999999999999" customHeight="1">
      <c r="B1094" s="12" t="s">
        <v>26</v>
      </c>
      <c r="C1094" s="12" t="s">
        <v>181</v>
      </c>
      <c r="D1094" s="12" t="s">
        <v>1222</v>
      </c>
      <c r="E1094" s="2" t="s">
        <v>38</v>
      </c>
      <c r="F1094" s="12" t="s">
        <v>217</v>
      </c>
      <c r="G1094" s="12" t="s">
        <v>287</v>
      </c>
      <c r="H1094" s="57" t="str">
        <f>Table1[[#This Row],[Tabela]]&amp;Table1[[#This Row],[Campo]]</f>
        <v>modesg_inp_emss_scibscp3_emss</v>
      </c>
      <c r="I1094" s="2" t="s">
        <v>612</v>
      </c>
      <c r="J1094" s="45">
        <f>VLOOKUP(Table1[[#This Row],[Status]],Auxiliar!$B$16:$C$24,2,0)</f>
        <v>1</v>
      </c>
      <c r="K1094" s="20" t="s">
        <v>1183</v>
      </c>
      <c r="L1094" s="2" t="s">
        <v>1178</v>
      </c>
      <c r="M1094" s="20" t="s">
        <v>1180</v>
      </c>
      <c r="N1094" s="47">
        <v>45490</v>
      </c>
      <c r="O1094" s="20">
        <f>INDEX(Auxiliar!$D$5:$F$13,MATCH(Table1[[#This Row],[Tipologia_Testes]],Auxiliar!$B$5:$B$13,0),MATCH(Table1[[#This Row],[Complexidade]],Auxiliar!$D$4:$F$4,0))</f>
        <v>0.5</v>
      </c>
      <c r="P1094" s="2"/>
      <c r="Q1094" s="2" t="s">
        <v>1225</v>
      </c>
      <c r="R1094" s="151">
        <v>45261</v>
      </c>
      <c r="S1094" s="151"/>
      <c r="T1094" s="151"/>
      <c r="U1094" s="151">
        <v>45603</v>
      </c>
      <c r="V1094" s="151"/>
      <c r="W1094" s="2">
        <f>VLOOKUP(Table1[[#This Row],[Status]],Auxiliar!$B$16:$D$24,3,0)*Table1[[#This Row],[Estimação (horas)]]</f>
        <v>0.5</v>
      </c>
      <c r="X1094" s="167">
        <f>+VLOOKUP(CONCATENATE(Table1[[#This Row],[Tabela]],Table1[[#This Row],[Campo]]),'2. Status Detalhe Campos FY24'!A:J,9,FALSE)</f>
        <v>0</v>
      </c>
    </row>
    <row r="1095" spans="2:24" ht="17.899999999999999" customHeight="1">
      <c r="B1095" s="12" t="s">
        <v>26</v>
      </c>
      <c r="C1095" s="12" t="s">
        <v>181</v>
      </c>
      <c r="D1095" s="12" t="s">
        <v>1222</v>
      </c>
      <c r="E1095" s="2" t="s">
        <v>38</v>
      </c>
      <c r="F1095" s="12" t="s">
        <v>217</v>
      </c>
      <c r="G1095" s="12" t="s">
        <v>288</v>
      </c>
      <c r="H1095" s="57" t="str">
        <f>Table1[[#This Row],[Tabela]]&amp;Table1[[#This Row],[Campo]]</f>
        <v>modesg_inp_emss_scibscore_scp1</v>
      </c>
      <c r="I1095" s="2" t="s">
        <v>612</v>
      </c>
      <c r="J1095" s="45">
        <f>VLOOKUP(Table1[[#This Row],[Status]],Auxiliar!$B$16:$C$24,2,0)</f>
        <v>1</v>
      </c>
      <c r="K1095" s="20" t="s">
        <v>1183</v>
      </c>
      <c r="L1095" s="2" t="s">
        <v>1178</v>
      </c>
      <c r="M1095" s="20" t="s">
        <v>1180</v>
      </c>
      <c r="N1095" s="47">
        <v>45490</v>
      </c>
      <c r="O1095" s="20">
        <f>INDEX(Auxiliar!$D$5:$F$13,MATCH(Table1[[#This Row],[Tipologia_Testes]],Auxiliar!$B$5:$B$13,0),MATCH(Table1[[#This Row],[Complexidade]],Auxiliar!$D$4:$F$4,0))</f>
        <v>0.5</v>
      </c>
      <c r="P1095" s="2"/>
      <c r="Q1095" s="2" t="s">
        <v>1225</v>
      </c>
      <c r="R1095" s="151">
        <v>45261</v>
      </c>
      <c r="S1095" s="151"/>
      <c r="T1095" s="151"/>
      <c r="U1095" s="151">
        <v>45603</v>
      </c>
      <c r="V1095" s="151"/>
      <c r="W1095" s="2">
        <f>VLOOKUP(Table1[[#This Row],[Status]],Auxiliar!$B$16:$D$24,3,0)*Table1[[#This Row],[Estimação (horas)]]</f>
        <v>0.5</v>
      </c>
      <c r="X1095" s="167">
        <f>+VLOOKUP(CONCATENATE(Table1[[#This Row],[Tabela]],Table1[[#This Row],[Campo]]),'2. Status Detalhe Campos FY24'!A:J,9,FALSE)</f>
        <v>0</v>
      </c>
    </row>
    <row r="1096" spans="2:24" ht="17.899999999999999" customHeight="1">
      <c r="B1096" s="12" t="s">
        <v>26</v>
      </c>
      <c r="C1096" s="12" t="s">
        <v>181</v>
      </c>
      <c r="D1096" s="12" t="s">
        <v>1222</v>
      </c>
      <c r="E1096" s="2" t="s">
        <v>38</v>
      </c>
      <c r="F1096" s="12" t="s">
        <v>217</v>
      </c>
      <c r="G1096" s="12" t="s">
        <v>289</v>
      </c>
      <c r="H1096" s="57" t="str">
        <f>Table1[[#This Row],[Tabela]]&amp;Table1[[#This Row],[Campo]]</f>
        <v>modesg_inp_emss_scibscore_scp2</v>
      </c>
      <c r="I1096" s="2" t="s">
        <v>612</v>
      </c>
      <c r="J1096" s="45">
        <f>VLOOKUP(Table1[[#This Row],[Status]],Auxiliar!$B$16:$C$24,2,0)</f>
        <v>1</v>
      </c>
      <c r="K1096" s="20" t="s">
        <v>1183</v>
      </c>
      <c r="L1096" s="2" t="s">
        <v>1178</v>
      </c>
      <c r="M1096" s="20" t="s">
        <v>1180</v>
      </c>
      <c r="N1096" s="47">
        <v>45490</v>
      </c>
      <c r="O1096" s="20">
        <f>INDEX(Auxiliar!$D$5:$F$13,MATCH(Table1[[#This Row],[Tipologia_Testes]],Auxiliar!$B$5:$B$13,0),MATCH(Table1[[#This Row],[Complexidade]],Auxiliar!$D$4:$F$4,0))</f>
        <v>0.5</v>
      </c>
      <c r="P1096" s="2"/>
      <c r="Q1096" s="2" t="s">
        <v>1225</v>
      </c>
      <c r="R1096" s="151">
        <v>45261</v>
      </c>
      <c r="S1096" s="151"/>
      <c r="T1096" s="151"/>
      <c r="U1096" s="151">
        <v>45603</v>
      </c>
      <c r="V1096" s="151"/>
      <c r="W1096" s="2">
        <f>VLOOKUP(Table1[[#This Row],[Status]],Auxiliar!$B$16:$D$24,3,0)*Table1[[#This Row],[Estimação (horas)]]</f>
        <v>0.5</v>
      </c>
      <c r="X1096" s="167">
        <f>+VLOOKUP(CONCATENATE(Table1[[#This Row],[Tabela]],Table1[[#This Row],[Campo]]),'2. Status Detalhe Campos FY24'!A:J,9,FALSE)</f>
        <v>0</v>
      </c>
    </row>
    <row r="1097" spans="2:24" ht="17.899999999999999" customHeight="1">
      <c r="B1097" s="12" t="s">
        <v>26</v>
      </c>
      <c r="C1097" s="12" t="s">
        <v>181</v>
      </c>
      <c r="D1097" s="12" t="s">
        <v>1222</v>
      </c>
      <c r="E1097" s="2" t="s">
        <v>38</v>
      </c>
      <c r="F1097" s="12" t="s">
        <v>217</v>
      </c>
      <c r="G1097" s="12" t="s">
        <v>290</v>
      </c>
      <c r="H1097" s="57" t="str">
        <f>Table1[[#This Row],[Tabela]]&amp;Table1[[#This Row],[Campo]]</f>
        <v>modesg_inp_emss_scibscore_scp3</v>
      </c>
      <c r="I1097" s="2" t="s">
        <v>612</v>
      </c>
      <c r="J1097" s="45">
        <f>VLOOKUP(Table1[[#This Row],[Status]],Auxiliar!$B$16:$C$24,2,0)</f>
        <v>1</v>
      </c>
      <c r="K1097" s="20" t="s">
        <v>1183</v>
      </c>
      <c r="L1097" s="2" t="s">
        <v>1178</v>
      </c>
      <c r="M1097" s="20" t="s">
        <v>1180</v>
      </c>
      <c r="N1097" s="47">
        <v>45490</v>
      </c>
      <c r="O1097" s="20">
        <f>INDEX(Auxiliar!$D$5:$F$13,MATCH(Table1[[#This Row],[Tipologia_Testes]],Auxiliar!$B$5:$B$13,0),MATCH(Table1[[#This Row],[Complexidade]],Auxiliar!$D$4:$F$4,0))</f>
        <v>0.5</v>
      </c>
      <c r="P1097" s="2"/>
      <c r="Q1097" s="2" t="s">
        <v>1225</v>
      </c>
      <c r="R1097" s="151">
        <v>45261</v>
      </c>
      <c r="S1097" s="151"/>
      <c r="T1097" s="151"/>
      <c r="U1097" s="151">
        <v>45603</v>
      </c>
      <c r="V1097" s="151"/>
      <c r="W1097" s="2">
        <f>VLOOKUP(Table1[[#This Row],[Status]],Auxiliar!$B$16:$D$24,3,0)*Table1[[#This Row],[Estimação (horas)]]</f>
        <v>0.5</v>
      </c>
      <c r="X1097" s="167">
        <f>+VLOOKUP(CONCATENATE(Table1[[#This Row],[Tabela]],Table1[[#This Row],[Campo]]),'2. Status Detalhe Campos FY24'!A:J,9,FALSE)</f>
        <v>0</v>
      </c>
    </row>
    <row r="1098" spans="2:24" ht="17.899999999999999" customHeight="1">
      <c r="B1098" s="12" t="s">
        <v>26</v>
      </c>
      <c r="C1098" s="12" t="s">
        <v>181</v>
      </c>
      <c r="D1098" s="12" t="s">
        <v>1222</v>
      </c>
      <c r="E1098" s="2" t="s">
        <v>38</v>
      </c>
      <c r="F1098" s="12" t="s">
        <v>217</v>
      </c>
      <c r="G1098" s="12" t="s">
        <v>291</v>
      </c>
      <c r="H1098" s="57" t="str">
        <f>Table1[[#This Row],[Tabela]]&amp;Table1[[#This Row],[Campo]]</f>
        <v>modesg_inp_emss_sciborigem_scp1</v>
      </c>
      <c r="I1098" s="2" t="s">
        <v>612</v>
      </c>
      <c r="J1098" s="45">
        <f>VLOOKUP(Table1[[#This Row],[Status]],Auxiliar!$B$16:$C$24,2,0)</f>
        <v>1</v>
      </c>
      <c r="K1098" s="20" t="s">
        <v>1183</v>
      </c>
      <c r="L1098" s="2" t="s">
        <v>1178</v>
      </c>
      <c r="M1098" s="20" t="s">
        <v>1180</v>
      </c>
      <c r="N1098" s="47">
        <v>45490</v>
      </c>
      <c r="O1098" s="20">
        <f>INDEX(Auxiliar!$D$5:$F$13,MATCH(Table1[[#This Row],[Tipologia_Testes]],Auxiliar!$B$5:$B$13,0),MATCH(Table1[[#This Row],[Complexidade]],Auxiliar!$D$4:$F$4,0))</f>
        <v>0.5</v>
      </c>
      <c r="P1098" s="2"/>
      <c r="Q1098" s="2" t="s">
        <v>1225</v>
      </c>
      <c r="R1098" s="151">
        <v>45261</v>
      </c>
      <c r="S1098" s="151"/>
      <c r="T1098" s="151"/>
      <c r="U1098" s="151">
        <v>45603</v>
      </c>
      <c r="V1098" s="151"/>
      <c r="W1098" s="2">
        <f>VLOOKUP(Table1[[#This Row],[Status]],Auxiliar!$B$16:$D$24,3,0)*Table1[[#This Row],[Estimação (horas)]]</f>
        <v>0.5</v>
      </c>
      <c r="X1098" s="167">
        <f>+VLOOKUP(CONCATENATE(Table1[[#This Row],[Tabela]],Table1[[#This Row],[Campo]]),'2. Status Detalhe Campos FY24'!A:J,9,FALSE)</f>
        <v>0</v>
      </c>
    </row>
    <row r="1099" spans="2:24" ht="17.899999999999999" customHeight="1">
      <c r="B1099" s="12" t="s">
        <v>26</v>
      </c>
      <c r="C1099" s="12" t="s">
        <v>181</v>
      </c>
      <c r="D1099" s="12" t="s">
        <v>1222</v>
      </c>
      <c r="E1099" s="2" t="s">
        <v>38</v>
      </c>
      <c r="F1099" s="12" t="s">
        <v>217</v>
      </c>
      <c r="G1099" s="12" t="s">
        <v>292</v>
      </c>
      <c r="H1099" s="57" t="str">
        <f>Table1[[#This Row],[Tabela]]&amp;Table1[[#This Row],[Campo]]</f>
        <v>modesg_inp_emss_sciborigem_scp2</v>
      </c>
      <c r="I1099" s="2" t="s">
        <v>612</v>
      </c>
      <c r="J1099" s="45">
        <f>VLOOKUP(Table1[[#This Row],[Status]],Auxiliar!$B$16:$C$24,2,0)</f>
        <v>1</v>
      </c>
      <c r="K1099" s="20" t="s">
        <v>1183</v>
      </c>
      <c r="L1099" s="2" t="s">
        <v>1178</v>
      </c>
      <c r="M1099" s="20" t="s">
        <v>1180</v>
      </c>
      <c r="N1099" s="47">
        <v>45490</v>
      </c>
      <c r="O1099" s="20">
        <f>INDEX(Auxiliar!$D$5:$F$13,MATCH(Table1[[#This Row],[Tipologia_Testes]],Auxiliar!$B$5:$B$13,0),MATCH(Table1[[#This Row],[Complexidade]],Auxiliar!$D$4:$F$4,0))</f>
        <v>0.5</v>
      </c>
      <c r="P1099" s="2"/>
      <c r="Q1099" s="2" t="s">
        <v>1225</v>
      </c>
      <c r="R1099" s="151">
        <v>45261</v>
      </c>
      <c r="S1099" s="151"/>
      <c r="T1099" s="151"/>
      <c r="U1099" s="151">
        <v>45603</v>
      </c>
      <c r="V1099" s="151"/>
      <c r="W1099" s="2">
        <f>VLOOKUP(Table1[[#This Row],[Status]],Auxiliar!$B$16:$D$24,3,0)*Table1[[#This Row],[Estimação (horas)]]</f>
        <v>0.5</v>
      </c>
      <c r="X1099" s="167">
        <f>+VLOOKUP(CONCATENATE(Table1[[#This Row],[Tabela]],Table1[[#This Row],[Campo]]),'2. Status Detalhe Campos FY24'!A:J,9,FALSE)</f>
        <v>0</v>
      </c>
    </row>
    <row r="1100" spans="2:24" ht="17.899999999999999" customHeight="1">
      <c r="B1100" s="12" t="s">
        <v>26</v>
      </c>
      <c r="C1100" s="12" t="s">
        <v>181</v>
      </c>
      <c r="D1100" s="12" t="s">
        <v>1222</v>
      </c>
      <c r="E1100" s="2" t="s">
        <v>38</v>
      </c>
      <c r="F1100" s="12" t="s">
        <v>217</v>
      </c>
      <c r="G1100" s="12" t="s">
        <v>293</v>
      </c>
      <c r="H1100" s="57" t="str">
        <f>Table1[[#This Row],[Tabela]]&amp;Table1[[#This Row],[Campo]]</f>
        <v>modesg_inp_emss_sciborigem_scp3</v>
      </c>
      <c r="I1100" s="2" t="s">
        <v>612</v>
      </c>
      <c r="J1100" s="45">
        <f>VLOOKUP(Table1[[#This Row],[Status]],Auxiliar!$B$16:$C$24,2,0)</f>
        <v>1</v>
      </c>
      <c r="K1100" s="20" t="s">
        <v>1183</v>
      </c>
      <c r="L1100" s="2" t="s">
        <v>1178</v>
      </c>
      <c r="M1100" s="20" t="s">
        <v>1180</v>
      </c>
      <c r="N1100" s="47">
        <v>45490</v>
      </c>
      <c r="O1100" s="20">
        <f>INDEX(Auxiliar!$D$5:$F$13,MATCH(Table1[[#This Row],[Tipologia_Testes]],Auxiliar!$B$5:$B$13,0),MATCH(Table1[[#This Row],[Complexidade]],Auxiliar!$D$4:$F$4,0))</f>
        <v>0.5</v>
      </c>
      <c r="P1100" s="2"/>
      <c r="Q1100" s="2" t="s">
        <v>1225</v>
      </c>
      <c r="R1100" s="151">
        <v>45261</v>
      </c>
      <c r="S1100" s="151"/>
      <c r="T1100" s="151"/>
      <c r="U1100" s="151">
        <v>45603</v>
      </c>
      <c r="V1100" s="151"/>
      <c r="W1100" s="2">
        <f>VLOOKUP(Table1[[#This Row],[Status]],Auxiliar!$B$16:$D$24,3,0)*Table1[[#This Row],[Estimação (horas)]]</f>
        <v>0.5</v>
      </c>
      <c r="X1100" s="167">
        <f>+VLOOKUP(CONCATENATE(Table1[[#This Row],[Tabela]],Table1[[#This Row],[Campo]]),'2. Status Detalhe Campos FY24'!A:J,9,FALSE)</f>
        <v>0</v>
      </c>
    </row>
    <row r="1101" spans="2:24" ht="17.899999999999999" customHeight="1">
      <c r="B1101" s="12" t="s">
        <v>26</v>
      </c>
      <c r="C1101" s="12" t="s">
        <v>181</v>
      </c>
      <c r="D1101" s="12" t="s">
        <v>1222</v>
      </c>
      <c r="E1101" s="2" t="s">
        <v>38</v>
      </c>
      <c r="F1101" s="12" t="s">
        <v>217</v>
      </c>
      <c r="G1101" s="12" t="s">
        <v>294</v>
      </c>
      <c r="H1101" s="57" t="str">
        <f>Table1[[#This Row],[Tabela]]&amp;Table1[[#This Row],[Campo]]</f>
        <v>modesg_inp_emss_scibano_info</v>
      </c>
      <c r="I1101" s="2" t="s">
        <v>612</v>
      </c>
      <c r="J1101" s="45">
        <f>VLOOKUP(Table1[[#This Row],[Status]],Auxiliar!$B$16:$C$24,2,0)</f>
        <v>1</v>
      </c>
      <c r="K1101" s="20" t="s">
        <v>1183</v>
      </c>
      <c r="L1101" s="2" t="s">
        <v>1170</v>
      </c>
      <c r="M1101" s="20" t="s">
        <v>1180</v>
      </c>
      <c r="N1101" s="47">
        <v>45490</v>
      </c>
      <c r="O1101" s="20">
        <f>INDEX(Auxiliar!$D$5:$F$13,MATCH(Table1[[#This Row],[Tipologia_Testes]],Auxiliar!$B$5:$B$13,0),MATCH(Table1[[#This Row],[Complexidade]],Auxiliar!$D$4:$F$4,0))</f>
        <v>0.5</v>
      </c>
      <c r="P1101" s="2" t="s">
        <v>1249</v>
      </c>
      <c r="Q1101" s="2" t="s">
        <v>1225</v>
      </c>
      <c r="R1101" s="151">
        <v>45261</v>
      </c>
      <c r="S1101" s="151"/>
      <c r="T1101" s="151"/>
      <c r="U1101" s="151">
        <v>45603</v>
      </c>
      <c r="V1101" s="151"/>
      <c r="W1101" s="2">
        <f>VLOOKUP(Table1[[#This Row],[Status]],Auxiliar!$B$16:$D$24,3,0)*Table1[[#This Row],[Estimação (horas)]]</f>
        <v>0.5</v>
      </c>
      <c r="X1101" s="167">
        <f>+VLOOKUP(CONCATENATE(Table1[[#This Row],[Tabela]],Table1[[#This Row],[Campo]]),'2. Status Detalhe Campos FY24'!A:J,9,FALSE)</f>
        <v>0</v>
      </c>
    </row>
    <row r="1102" spans="2:24" ht="17.899999999999999" customHeight="1">
      <c r="B1102" s="12" t="s">
        <v>26</v>
      </c>
      <c r="C1102" s="12" t="s">
        <v>181</v>
      </c>
      <c r="D1102" s="12" t="s">
        <v>1222</v>
      </c>
      <c r="E1102" s="2" t="s">
        <v>38</v>
      </c>
      <c r="F1102" s="12" t="s">
        <v>217</v>
      </c>
      <c r="G1102" s="12" t="s">
        <v>295</v>
      </c>
      <c r="H1102" s="57" t="str">
        <f>Table1[[#This Row],[Tabela]]&amp;Table1[[#This Row],[Campo]]</f>
        <v>modesg_inp_emss_scibdivida_total</v>
      </c>
      <c r="I1102" s="2" t="s">
        <v>612</v>
      </c>
      <c r="J1102" s="45">
        <f>VLOOKUP(Table1[[#This Row],[Status]],Auxiliar!$B$16:$C$24,2,0)</f>
        <v>1</v>
      </c>
      <c r="K1102" s="20" t="s">
        <v>1183</v>
      </c>
      <c r="L1102" s="2" t="s">
        <v>1178</v>
      </c>
      <c r="M1102" s="20" t="s">
        <v>1180</v>
      </c>
      <c r="N1102" s="47">
        <v>45490</v>
      </c>
      <c r="O1102" s="20">
        <f>INDEX(Auxiliar!$D$5:$F$13,MATCH(Table1[[#This Row],[Tipologia_Testes]],Auxiliar!$B$5:$B$13,0),MATCH(Table1[[#This Row],[Complexidade]],Auxiliar!$D$4:$F$4,0))</f>
        <v>0.5</v>
      </c>
      <c r="P1102" s="2"/>
      <c r="Q1102" s="2" t="s">
        <v>1225</v>
      </c>
      <c r="R1102" s="151">
        <v>45261</v>
      </c>
      <c r="S1102" s="151"/>
      <c r="T1102" s="151"/>
      <c r="U1102" s="151">
        <v>45603</v>
      </c>
      <c r="V1102" s="151"/>
      <c r="W1102" s="2">
        <f>VLOOKUP(Table1[[#This Row],[Status]],Auxiliar!$B$16:$D$24,3,0)*Table1[[#This Row],[Estimação (horas)]]</f>
        <v>0.5</v>
      </c>
      <c r="X1102" s="167">
        <f>+VLOOKUP(CONCATENATE(Table1[[#This Row],[Tabela]],Table1[[#This Row],[Campo]]),'2. Status Detalhe Campos FY24'!A:J,9,FALSE)</f>
        <v>0</v>
      </c>
    </row>
    <row r="1103" spans="2:24" ht="17.899999999999999" customHeight="1">
      <c r="B1103" s="12" t="s">
        <v>26</v>
      </c>
      <c r="C1103" s="12" t="s">
        <v>181</v>
      </c>
      <c r="D1103" s="12" t="s">
        <v>1222</v>
      </c>
      <c r="E1103" s="2" t="s">
        <v>38</v>
      </c>
      <c r="F1103" s="12" t="s">
        <v>217</v>
      </c>
      <c r="G1103" s="12" t="s">
        <v>296</v>
      </c>
      <c r="H1103" s="57" t="str">
        <f>Table1[[#This Row],[Tabela]]&amp;Table1[[#This Row],[Campo]]</f>
        <v>modesg_inp_emss_scibcapital_proprio</v>
      </c>
      <c r="I1103" s="2" t="s">
        <v>612</v>
      </c>
      <c r="J1103" s="45">
        <f>VLOOKUP(Table1[[#This Row],[Status]],Auxiliar!$B$16:$C$24,2,0)</f>
        <v>1</v>
      </c>
      <c r="K1103" s="20" t="s">
        <v>1183</v>
      </c>
      <c r="L1103" s="2" t="s">
        <v>1178</v>
      </c>
      <c r="M1103" s="20" t="s">
        <v>1180</v>
      </c>
      <c r="N1103" s="47">
        <v>45490</v>
      </c>
      <c r="O1103" s="20">
        <f>INDEX(Auxiliar!$D$5:$F$13,MATCH(Table1[[#This Row],[Tipologia_Testes]],Auxiliar!$B$5:$B$13,0),MATCH(Table1[[#This Row],[Complexidade]],Auxiliar!$D$4:$F$4,0))</f>
        <v>0.5</v>
      </c>
      <c r="P1103" s="2"/>
      <c r="Q1103" s="2" t="s">
        <v>1225</v>
      </c>
      <c r="R1103" s="151">
        <v>45261</v>
      </c>
      <c r="S1103" s="151"/>
      <c r="T1103" s="151"/>
      <c r="U1103" s="151">
        <v>45603</v>
      </c>
      <c r="V1103" s="151"/>
      <c r="W1103" s="2">
        <f>VLOOKUP(Table1[[#This Row],[Status]],Auxiliar!$B$16:$D$24,3,0)*Table1[[#This Row],[Estimação (horas)]]</f>
        <v>0.5</v>
      </c>
      <c r="X1103" s="167">
        <f>+VLOOKUP(CONCATENATE(Table1[[#This Row],[Tabela]],Table1[[#This Row],[Campo]]),'2. Status Detalhe Campos FY24'!A:J,9,FALSE)</f>
        <v>0</v>
      </c>
    </row>
    <row r="1104" spans="2:24" ht="17.899999999999999" customHeight="1">
      <c r="B1104" s="12" t="s">
        <v>26</v>
      </c>
      <c r="C1104" s="12" t="s">
        <v>181</v>
      </c>
      <c r="D1104" s="12" t="s">
        <v>1222</v>
      </c>
      <c r="E1104" s="2" t="s">
        <v>38</v>
      </c>
      <c r="F1104" s="12" t="s">
        <v>218</v>
      </c>
      <c r="G1104" s="12" t="s">
        <v>208</v>
      </c>
      <c r="H1104" s="57" t="str">
        <f>Table1[[#This Row],[Tabela]]&amp;Table1[[#This Row],[Campo]]</f>
        <v>modesg_inp_emss_naceref_date</v>
      </c>
      <c r="I1104" s="2" t="s">
        <v>612</v>
      </c>
      <c r="J1104" s="45">
        <f>VLOOKUP(Table1[[#This Row],[Status]],Auxiliar!$B$16:$C$24,2,0)</f>
        <v>1</v>
      </c>
      <c r="K1104" s="20" t="s">
        <v>1183</v>
      </c>
      <c r="L1104" s="2" t="s">
        <v>1178</v>
      </c>
      <c r="M1104" s="20" t="s">
        <v>1180</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167">
        <f>+VLOOKUP(CONCATENATE(Table1[[#This Row],[Tabela]],Table1[[#This Row],[Campo]]),'2. Status Detalhe Campos FY24'!A:J,9,FALSE)</f>
        <v>0</v>
      </c>
    </row>
    <row r="1105" spans="2:24" ht="17.899999999999999" customHeight="1">
      <c r="B1105" s="12" t="s">
        <v>26</v>
      </c>
      <c r="C1105" s="12" t="s">
        <v>181</v>
      </c>
      <c r="D1105" s="12" t="s">
        <v>1222</v>
      </c>
      <c r="E1105" s="2" t="s">
        <v>38</v>
      </c>
      <c r="F1105" s="12" t="s">
        <v>218</v>
      </c>
      <c r="G1105" s="12" t="s">
        <v>297</v>
      </c>
      <c r="H1105" s="57" t="str">
        <f>Table1[[#This Row],[Tabela]]&amp;Table1[[#This Row],[Campo]]</f>
        <v>modesg_inp_emss_naceano</v>
      </c>
      <c r="I1105" s="2" t="s">
        <v>612</v>
      </c>
      <c r="J1105" s="45">
        <f>VLOOKUP(Table1[[#This Row],[Status]],Auxiliar!$B$16:$C$24,2,0)</f>
        <v>1</v>
      </c>
      <c r="K1105" s="20" t="s">
        <v>1183</v>
      </c>
      <c r="L1105" s="2" t="s">
        <v>641</v>
      </c>
      <c r="M1105" s="20" t="s">
        <v>1180</v>
      </c>
      <c r="N1105" s="47">
        <v>45540</v>
      </c>
      <c r="O1105" s="20">
        <f>INDEX(Auxiliar!$D$5:$F$13,MATCH(Table1[[#This Row],[Tipologia_Testes]],Auxiliar!$B$5:$B$13,0),MATCH(Table1[[#This Row],[Complexidade]],Auxiliar!$D$4:$F$4,0))</f>
        <v>0.5</v>
      </c>
      <c r="P1105" s="2"/>
      <c r="Q1105" s="2"/>
      <c r="R1105" s="151">
        <v>45261</v>
      </c>
      <c r="S1105" s="151"/>
      <c r="T1105" s="151"/>
      <c r="U1105" s="151">
        <v>45603</v>
      </c>
      <c r="V1105" s="151"/>
      <c r="W1105" s="2">
        <f>VLOOKUP(Table1[[#This Row],[Status]],Auxiliar!$B$16:$D$24,3,0)*Table1[[#This Row],[Estimação (horas)]]</f>
        <v>0.5</v>
      </c>
      <c r="X1105" s="167">
        <f>+VLOOKUP(CONCATENATE(Table1[[#This Row],[Tabela]],Table1[[#This Row],[Campo]]),'2. Status Detalhe Campos FY24'!A:J,9,FALSE)</f>
        <v>0</v>
      </c>
    </row>
    <row r="1106" spans="2:24" ht="87" customHeight="1">
      <c r="B1106" s="12" t="s">
        <v>26</v>
      </c>
      <c r="C1106" s="12" t="s">
        <v>181</v>
      </c>
      <c r="D1106" s="12" t="s">
        <v>1222</v>
      </c>
      <c r="E1106" s="2" t="s">
        <v>38</v>
      </c>
      <c r="F1106" s="12" t="s">
        <v>218</v>
      </c>
      <c r="G1106" s="12" t="s">
        <v>221</v>
      </c>
      <c r="H1106" s="57" t="str">
        <f>Table1[[#This Row],[Tabela]]&amp;Table1[[#This Row],[Campo]]</f>
        <v>modesg_inp_emss_nacenome_pais</v>
      </c>
      <c r="I1106" s="2" t="s">
        <v>612</v>
      </c>
      <c r="J1106" s="45">
        <f>VLOOKUP(Table1[[#This Row],[Status]],Auxiliar!$B$16:$C$24,2,0)</f>
        <v>1</v>
      </c>
      <c r="K1106" s="20" t="s">
        <v>1183</v>
      </c>
      <c r="L1106" s="2" t="s">
        <v>641</v>
      </c>
      <c r="M1106" s="20" t="s">
        <v>1180</v>
      </c>
      <c r="N1106" s="47">
        <v>45540</v>
      </c>
      <c r="O1106" s="20">
        <f>INDEX(Auxiliar!$D$5:$F$13,MATCH(Table1[[#This Row],[Tipologia_Testes]],Auxiliar!$B$5:$B$13,0),MATCH(Table1[[#This Row],[Complexidade]],Auxiliar!$D$4:$F$4,0))</f>
        <v>0.5</v>
      </c>
      <c r="P1106" s="2"/>
      <c r="Q1106" s="2"/>
      <c r="R1106" s="151">
        <v>45261</v>
      </c>
      <c r="S1106" s="151"/>
      <c r="T1106" s="151"/>
      <c r="U1106" s="151">
        <v>45603</v>
      </c>
      <c r="V1106" s="151"/>
      <c r="W1106" s="2">
        <f>VLOOKUP(Table1[[#This Row],[Status]],Auxiliar!$B$16:$D$24,3,0)*Table1[[#This Row],[Estimação (horas)]]</f>
        <v>0.5</v>
      </c>
      <c r="X1106" s="167">
        <f>+VLOOKUP(CONCATENATE(Table1[[#This Row],[Tabela]],Table1[[#This Row],[Campo]]),'2. Status Detalhe Campos FY24'!A:J,9,FALSE)</f>
        <v>0</v>
      </c>
    </row>
    <row r="1107" spans="2:24" ht="87" customHeight="1">
      <c r="B1107" s="12" t="s">
        <v>26</v>
      </c>
      <c r="C1107" s="12" t="s">
        <v>181</v>
      </c>
      <c r="D1107" s="12" t="s">
        <v>1222</v>
      </c>
      <c r="E1107" s="2" t="s">
        <v>38</v>
      </c>
      <c r="F1107" s="12" t="s">
        <v>218</v>
      </c>
      <c r="G1107" s="12" t="s">
        <v>281</v>
      </c>
      <c r="H1107" s="57" t="str">
        <f>Table1[[#This Row],[Tabela]]&amp;Table1[[#This Row],[Campo]]</f>
        <v>modesg_inp_emss_nacecod_nace_esg</v>
      </c>
      <c r="I1107" s="2" t="s">
        <v>612</v>
      </c>
      <c r="J1107" s="45">
        <f>VLOOKUP(Table1[[#This Row],[Status]],Auxiliar!$B$16:$C$24,2,0)</f>
        <v>1</v>
      </c>
      <c r="K1107" s="20" t="s">
        <v>1175</v>
      </c>
      <c r="L1107" s="2" t="s">
        <v>1178</v>
      </c>
      <c r="M1107" s="20" t="s">
        <v>1180</v>
      </c>
      <c r="N1107" s="47">
        <v>45562</v>
      </c>
      <c r="O1107" s="20">
        <f>INDEX(Auxiliar!$D$5:$F$13,MATCH(Table1[[#This Row],[Tipologia_Testes]],Auxiliar!$B$5:$B$13,0),MATCH(Table1[[#This Row],[Complexidade]],Auxiliar!$D$4:$F$4,0))</f>
        <v>0.1</v>
      </c>
      <c r="P1107" s="22" t="s">
        <v>1250</v>
      </c>
      <c r="Q1107" s="2"/>
      <c r="R1107" s="151">
        <v>45261</v>
      </c>
      <c r="S1107" s="151"/>
      <c r="T1107" s="151"/>
      <c r="U1107" s="151">
        <v>45603</v>
      </c>
      <c r="V1107" s="151"/>
      <c r="W1107" s="2">
        <f>VLOOKUP(Table1[[#This Row],[Status]],Auxiliar!$B$16:$D$24,3,0)*Table1[[#This Row],[Estimação (horas)]]</f>
        <v>0.1</v>
      </c>
      <c r="X1107" s="167">
        <f>+VLOOKUP(CONCATENATE(Table1[[#This Row],[Tabela]],Table1[[#This Row],[Campo]]),'2. Status Detalhe Campos FY24'!A:J,9,FALSE)</f>
        <v>0</v>
      </c>
    </row>
    <row r="1108" spans="2:24" ht="17.899999999999999" customHeight="1">
      <c r="B1108" s="12" t="s">
        <v>26</v>
      </c>
      <c r="C1108" s="12" t="s">
        <v>181</v>
      </c>
      <c r="D1108" s="12" t="s">
        <v>1222</v>
      </c>
      <c r="E1108" s="2" t="s">
        <v>38</v>
      </c>
      <c r="F1108" s="12" t="s">
        <v>218</v>
      </c>
      <c r="G1108" s="12" t="s">
        <v>281</v>
      </c>
      <c r="H1108" s="57" t="str">
        <f>Table1[[#This Row],[Tabela]]&amp;Table1[[#This Row],[Campo]]</f>
        <v>modesg_inp_emss_nacecod_nace_esg</v>
      </c>
      <c r="I1108" s="2" t="s">
        <v>612</v>
      </c>
      <c r="J1108" s="45">
        <f>VLOOKUP(Table1[[#This Row],[Status]],Auxiliar!$B$16:$C$24,2,0)</f>
        <v>1</v>
      </c>
      <c r="K1108" s="20" t="s">
        <v>1183</v>
      </c>
      <c r="L1108" s="2" t="s">
        <v>1178</v>
      </c>
      <c r="M1108" s="20" t="s">
        <v>1180</v>
      </c>
      <c r="N1108" s="47">
        <v>45562</v>
      </c>
      <c r="O1108" s="20">
        <f>INDEX(Auxiliar!$D$5:$F$13,MATCH(Table1[[#This Row],[Tipologia_Testes]],Auxiliar!$B$5:$B$13,0),MATCH(Table1[[#This Row],[Complexidade]],Auxiliar!$D$4:$F$4,0))</f>
        <v>0.5</v>
      </c>
      <c r="P1108" s="22" t="s">
        <v>1250</v>
      </c>
      <c r="Q1108" s="2"/>
      <c r="R1108" s="151">
        <v>45261</v>
      </c>
      <c r="S1108" s="151"/>
      <c r="T1108" s="151"/>
      <c r="U1108" s="151">
        <v>45603</v>
      </c>
      <c r="V1108" s="151"/>
      <c r="W1108" s="2">
        <f>VLOOKUP(Table1[[#This Row],[Status]],Auxiliar!$B$16:$D$24,3,0)*Table1[[#This Row],[Estimação (horas)]]</f>
        <v>0.5</v>
      </c>
      <c r="X1108" s="167">
        <f>+VLOOKUP(CONCATENATE(Table1[[#This Row],[Tabela]],Table1[[#This Row],[Campo]]),'2. Status Detalhe Campos FY24'!A:J,9,FALSE)</f>
        <v>0</v>
      </c>
    </row>
    <row r="1109" spans="2:24" ht="17.899999999999999" customHeight="1">
      <c r="B1109" s="12" t="s">
        <v>26</v>
      </c>
      <c r="C1109" s="12" t="s">
        <v>181</v>
      </c>
      <c r="D1109" s="12" t="s">
        <v>1222</v>
      </c>
      <c r="E1109" s="2" t="s">
        <v>38</v>
      </c>
      <c r="F1109" s="12" t="s">
        <v>218</v>
      </c>
      <c r="G1109" s="12" t="s">
        <v>298</v>
      </c>
      <c r="H1109" s="57" t="str">
        <f>Table1[[#This Row],[Tabela]]&amp;Table1[[#This Row],[Campo]]</f>
        <v>modesg_inp_emss_nacecod_class_indust</v>
      </c>
      <c r="I1109" s="2" t="s">
        <v>612</v>
      </c>
      <c r="J1109" s="45">
        <f>VLOOKUP(Table1[[#This Row],[Status]],Auxiliar!$B$16:$C$24,2,0)</f>
        <v>1</v>
      </c>
      <c r="K1109" s="20" t="s">
        <v>1183</v>
      </c>
      <c r="L1109" s="2" t="s">
        <v>1178</v>
      </c>
      <c r="M1109" s="20" t="s">
        <v>1180</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7">
        <f>+VLOOKUP(CONCATENATE(Table1[[#This Row],[Tabela]],Table1[[#This Row],[Campo]]),'2. Status Detalhe Campos FY24'!A:J,9,FALSE)</f>
        <v>0</v>
      </c>
    </row>
    <row r="1110" spans="2:24" ht="17.899999999999999" customHeight="1">
      <c r="B1110" s="12" t="s">
        <v>26</v>
      </c>
      <c r="C1110" s="12" t="s">
        <v>181</v>
      </c>
      <c r="D1110" s="12" t="s">
        <v>1222</v>
      </c>
      <c r="E1110" s="2" t="s">
        <v>38</v>
      </c>
      <c r="F1110" s="12" t="s">
        <v>218</v>
      </c>
      <c r="G1110" s="12" t="s">
        <v>299</v>
      </c>
      <c r="H1110" s="57" t="str">
        <f>Table1[[#This Row],[Tabela]]&amp;Table1[[#This Row],[Campo]]</f>
        <v>modesg_inp_emss_nacenivel_classificacao_1</v>
      </c>
      <c r="I1110" s="2" t="s">
        <v>612</v>
      </c>
      <c r="J1110" s="45">
        <f>VLOOKUP(Table1[[#This Row],[Status]],Auxiliar!$B$16:$C$24,2,0)</f>
        <v>1</v>
      </c>
      <c r="K1110" s="20" t="s">
        <v>1183</v>
      </c>
      <c r="L1110" s="2" t="s">
        <v>641</v>
      </c>
      <c r="M1110" s="20" t="s">
        <v>1180</v>
      </c>
      <c r="N1110" s="47">
        <v>45537</v>
      </c>
      <c r="O1110" s="20">
        <f>INDEX(Auxiliar!$D$5:$F$13,MATCH(Table1[[#This Row],[Tipologia_Testes]],Auxiliar!$B$5:$B$13,0),MATCH(Table1[[#This Row],[Complexidade]],Auxiliar!$D$4:$F$4,0))</f>
        <v>0.5</v>
      </c>
      <c r="P1110" s="2" t="s">
        <v>1251</v>
      </c>
      <c r="Q1110" s="2"/>
      <c r="R1110" s="151">
        <v>45261</v>
      </c>
      <c r="S1110" s="151"/>
      <c r="T1110" s="151"/>
      <c r="U1110" s="151">
        <v>45603</v>
      </c>
      <c r="V1110" s="151"/>
      <c r="W1110" s="2">
        <f>VLOOKUP(Table1[[#This Row],[Status]],Auxiliar!$B$16:$D$24,3,0)*Table1[[#This Row],[Estimação (horas)]]</f>
        <v>0.5</v>
      </c>
      <c r="X1110" s="167">
        <f>+VLOOKUP(CONCATENATE(Table1[[#This Row],[Tabela]],Table1[[#This Row],[Campo]]),'2. Status Detalhe Campos FY24'!A:J,9,FALSE)</f>
        <v>0</v>
      </c>
    </row>
    <row r="1111" spans="2:24" ht="17.899999999999999" customHeight="1">
      <c r="B1111" s="12" t="s">
        <v>26</v>
      </c>
      <c r="C1111" s="12" t="s">
        <v>181</v>
      </c>
      <c r="D1111" s="12" t="s">
        <v>1222</v>
      </c>
      <c r="E1111" s="2" t="s">
        <v>38</v>
      </c>
      <c r="F1111" s="12" t="s">
        <v>218</v>
      </c>
      <c r="G1111" s="12" t="s">
        <v>300</v>
      </c>
      <c r="H1111" s="57" t="str">
        <f>Table1[[#This Row],[Tabela]]&amp;Table1[[#This Row],[Campo]]</f>
        <v>modesg_inp_emss_naceclasse_ativo</v>
      </c>
      <c r="I1111" s="2" t="s">
        <v>612</v>
      </c>
      <c r="J1111" s="45">
        <f>VLOOKUP(Table1[[#This Row],[Status]],Auxiliar!$B$16:$C$24,2,0)</f>
        <v>1</v>
      </c>
      <c r="K1111" s="20" t="s">
        <v>1183</v>
      </c>
      <c r="L1111" s="2" t="s">
        <v>641</v>
      </c>
      <c r="M1111" s="20" t="s">
        <v>1180</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7">
        <f>+VLOOKUP(CONCATENATE(Table1[[#This Row],[Tabela]],Table1[[#This Row],[Campo]]),'2. Status Detalhe Campos FY24'!A:J,9,FALSE)</f>
        <v>0</v>
      </c>
    </row>
    <row r="1112" spans="2:24" ht="17.899999999999999" customHeight="1">
      <c r="B1112" s="12" t="s">
        <v>26</v>
      </c>
      <c r="C1112" s="12" t="s">
        <v>181</v>
      </c>
      <c r="D1112" s="12" t="s">
        <v>1222</v>
      </c>
      <c r="E1112" s="2" t="s">
        <v>38</v>
      </c>
      <c r="F1112" s="12" t="s">
        <v>218</v>
      </c>
      <c r="G1112" s="12" t="s">
        <v>301</v>
      </c>
      <c r="H1112" s="57" t="str">
        <f>Table1[[#This Row],[Tabela]]&amp;Table1[[#This Row],[Campo]]</f>
        <v>modesg_inp_emss_naceopcao_metodologia</v>
      </c>
      <c r="I1112" s="2" t="s">
        <v>612</v>
      </c>
      <c r="J1112" s="45">
        <f>VLOOKUP(Table1[[#This Row],[Status]],Auxiliar!$B$16:$C$24,2,0)</f>
        <v>1</v>
      </c>
      <c r="K1112" s="20" t="s">
        <v>1183</v>
      </c>
      <c r="L1112" s="2" t="s">
        <v>641</v>
      </c>
      <c r="M1112" s="20" t="s">
        <v>1180</v>
      </c>
      <c r="N1112" s="47">
        <v>45540</v>
      </c>
      <c r="O1112" s="20">
        <f>INDEX(Auxiliar!$D$5:$F$13,MATCH(Table1[[#This Row],[Tipologia_Testes]],Auxiliar!$B$5:$B$13,0),MATCH(Table1[[#This Row],[Complexidade]],Auxiliar!$D$4:$F$4,0))</f>
        <v>0.5</v>
      </c>
      <c r="P1112" s="2"/>
      <c r="Q1112" s="2"/>
      <c r="R1112" s="151">
        <v>45261</v>
      </c>
      <c r="S1112" s="151"/>
      <c r="T1112" s="151"/>
      <c r="U1112" s="151">
        <v>45603</v>
      </c>
      <c r="V1112" s="151"/>
      <c r="W1112" s="2">
        <f>VLOOKUP(Table1[[#This Row],[Status]],Auxiliar!$B$16:$D$24,3,0)*Table1[[#This Row],[Estimação (horas)]]</f>
        <v>0.5</v>
      </c>
      <c r="X1112" s="167">
        <f>+VLOOKUP(CONCATENATE(Table1[[#This Row],[Tabela]],Table1[[#This Row],[Campo]]),'2. Status Detalhe Campos FY24'!A:J,9,FALSE)</f>
        <v>0</v>
      </c>
    </row>
    <row r="1113" spans="2:24" ht="17.899999999999999" customHeight="1">
      <c r="B1113" s="12" t="s">
        <v>26</v>
      </c>
      <c r="C1113" s="12" t="s">
        <v>181</v>
      </c>
      <c r="D1113" s="12" t="s">
        <v>1222</v>
      </c>
      <c r="E1113" s="2" t="s">
        <v>38</v>
      </c>
      <c r="F1113" s="12" t="s">
        <v>218</v>
      </c>
      <c r="G1113" s="12" t="s">
        <v>229</v>
      </c>
      <c r="H1113" s="57" t="str">
        <f>Table1[[#This Row],[Tabela]]&amp;Table1[[#This Row],[Campo]]</f>
        <v>modesg_inp_emss_naceunidade_funcional</v>
      </c>
      <c r="I1113" s="2" t="s">
        <v>612</v>
      </c>
      <c r="J1113" s="45">
        <f>VLOOKUP(Table1[[#This Row],[Status]],Auxiliar!$B$16:$C$24,2,0)</f>
        <v>1</v>
      </c>
      <c r="K1113" s="20" t="s">
        <v>1175</v>
      </c>
      <c r="L1113" s="2" t="s">
        <v>1178</v>
      </c>
      <c r="M1113" s="20" t="s">
        <v>1180</v>
      </c>
      <c r="N1113" s="47">
        <v>45540</v>
      </c>
      <c r="O1113" s="20">
        <f>INDEX(Auxiliar!$D$5:$F$13,MATCH(Table1[[#This Row],[Tipologia_Testes]],Auxiliar!$B$5:$B$13,0),MATCH(Table1[[#This Row],[Complexidade]],Auxiliar!$D$4:$F$4,0))</f>
        <v>0.1</v>
      </c>
      <c r="P1113" s="2" t="s">
        <v>1252</v>
      </c>
      <c r="Q1113" s="2"/>
      <c r="R1113" s="151">
        <v>45261</v>
      </c>
      <c r="S1113" s="151"/>
      <c r="T1113" s="151"/>
      <c r="U1113" s="151">
        <v>45603</v>
      </c>
      <c r="V1113" s="151"/>
      <c r="W1113" s="2">
        <f>VLOOKUP(Table1[[#This Row],[Status]],Auxiliar!$B$16:$D$24,3,0)*Table1[[#This Row],[Estimação (horas)]]</f>
        <v>0.1</v>
      </c>
      <c r="X1113" s="167">
        <f>+VLOOKUP(CONCATENATE(Table1[[#This Row],[Tabela]],Table1[[#This Row],[Campo]]),'2. Status Detalhe Campos FY24'!A:J,9,FALSE)</f>
        <v>0</v>
      </c>
    </row>
    <row r="1114" spans="2:24" ht="17.899999999999999" customHeight="1">
      <c r="B1114" s="12" t="s">
        <v>26</v>
      </c>
      <c r="C1114" s="12" t="s">
        <v>181</v>
      </c>
      <c r="D1114" s="12" t="s">
        <v>1222</v>
      </c>
      <c r="E1114" s="2" t="s">
        <v>38</v>
      </c>
      <c r="F1114" s="12" t="s">
        <v>218</v>
      </c>
      <c r="G1114" s="12" t="s">
        <v>229</v>
      </c>
      <c r="H1114" s="57" t="str">
        <f>Table1[[#This Row],[Tabela]]&amp;Table1[[#This Row],[Campo]]</f>
        <v>modesg_inp_emss_naceunidade_funcional</v>
      </c>
      <c r="I1114" s="2" t="s">
        <v>612</v>
      </c>
      <c r="J1114" s="45">
        <f>VLOOKUP(Table1[[#This Row],[Status]],Auxiliar!$B$16:$C$24,2,0)</f>
        <v>1</v>
      </c>
      <c r="K1114" s="20" t="s">
        <v>1183</v>
      </c>
      <c r="L1114" s="2" t="s">
        <v>1178</v>
      </c>
      <c r="M1114" s="20" t="s">
        <v>1180</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7">
        <f>+VLOOKUP(CONCATENATE(Table1[[#This Row],[Tabela]],Table1[[#This Row],[Campo]]),'2. Status Detalhe Campos FY24'!A:J,9,FALSE)</f>
        <v>0</v>
      </c>
    </row>
    <row r="1115" spans="2:24" ht="17.899999999999999" customHeight="1">
      <c r="B1115" s="12" t="s">
        <v>26</v>
      </c>
      <c r="C1115" s="12" t="s">
        <v>181</v>
      </c>
      <c r="D1115" s="12" t="s">
        <v>1222</v>
      </c>
      <c r="E1115" s="2" t="s">
        <v>38</v>
      </c>
      <c r="F1115" s="12" t="s">
        <v>218</v>
      </c>
      <c r="G1115" s="12" t="s">
        <v>302</v>
      </c>
      <c r="H1115" s="57" t="str">
        <f>Table1[[#This Row],[Tabela]]&amp;Table1[[#This Row],[Campo]]</f>
        <v>modesg_inp_emss_naceunidades_fator_de_emissao</v>
      </c>
      <c r="I1115" s="2" t="s">
        <v>612</v>
      </c>
      <c r="J1115" s="45">
        <f>VLOOKUP(Table1[[#This Row],[Status]],Auxiliar!$B$16:$C$24,2,0)</f>
        <v>1</v>
      </c>
      <c r="K1115" s="20" t="s">
        <v>1183</v>
      </c>
      <c r="L1115" s="2" t="s">
        <v>1178</v>
      </c>
      <c r="M1115" s="20" t="s">
        <v>1180</v>
      </c>
      <c r="N1115" s="47">
        <v>45540</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167">
        <f>+VLOOKUP(CONCATENATE(Table1[[#This Row],[Tabela]],Table1[[#This Row],[Campo]]),'2. Status Detalhe Campos FY24'!A:J,9,FALSE)</f>
        <v>0</v>
      </c>
    </row>
    <row r="1116" spans="2:24" ht="17.899999999999999" customHeight="1">
      <c r="B1116" s="12" t="s">
        <v>26</v>
      </c>
      <c r="C1116" s="12" t="s">
        <v>181</v>
      </c>
      <c r="D1116" s="12" t="s">
        <v>1222</v>
      </c>
      <c r="E1116" s="2" t="s">
        <v>38</v>
      </c>
      <c r="F1116" s="12" t="s">
        <v>218</v>
      </c>
      <c r="G1116" s="12" t="s">
        <v>232</v>
      </c>
      <c r="H1116" s="57" t="str">
        <f>Table1[[#This Row],[Tabela]]&amp;Table1[[#This Row],[Campo]]</f>
        <v>modesg_inp_emss_nacescore_qualidade</v>
      </c>
      <c r="I1116" s="2" t="s">
        <v>612</v>
      </c>
      <c r="J1116" s="45">
        <f>VLOOKUP(Table1[[#This Row],[Status]],Auxiliar!$B$16:$C$24,2,0)</f>
        <v>1</v>
      </c>
      <c r="K1116" s="20" t="s">
        <v>1183</v>
      </c>
      <c r="L1116" s="2" t="s">
        <v>1170</v>
      </c>
      <c r="M1116" s="20" t="s">
        <v>1180</v>
      </c>
      <c r="N1116" s="47">
        <v>45540</v>
      </c>
      <c r="O1116" s="20">
        <f>INDEX(Auxiliar!$D$5:$F$13,MATCH(Table1[[#This Row],[Tipologia_Testes]],Auxiliar!$B$5:$B$13,0),MATCH(Table1[[#This Row],[Complexidade]],Auxiliar!$D$4:$F$4,0))</f>
        <v>0.5</v>
      </c>
      <c r="P1116" s="2" t="s">
        <v>1249</v>
      </c>
      <c r="Q1116" s="2"/>
      <c r="R1116" s="151">
        <v>45261</v>
      </c>
      <c r="S1116" s="151"/>
      <c r="T1116" s="151"/>
      <c r="U1116" s="151">
        <v>45603</v>
      </c>
      <c r="V1116" s="151"/>
      <c r="W1116" s="2">
        <f>VLOOKUP(Table1[[#This Row],[Status]],Auxiliar!$B$16:$D$24,3,0)*Table1[[#This Row],[Estimação (horas)]]</f>
        <v>0.5</v>
      </c>
      <c r="X1116" s="167">
        <f>+VLOOKUP(CONCATENATE(Table1[[#This Row],[Tabela]],Table1[[#This Row],[Campo]]),'2. Status Detalhe Campos FY24'!A:J,9,FALSE)</f>
        <v>0</v>
      </c>
    </row>
    <row r="1117" spans="2:24" ht="17.899999999999999" customHeight="1">
      <c r="B1117" s="12" t="s">
        <v>26</v>
      </c>
      <c r="C1117" s="12" t="s">
        <v>181</v>
      </c>
      <c r="D1117" s="12" t="s">
        <v>1222</v>
      </c>
      <c r="E1117" s="2" t="s">
        <v>38</v>
      </c>
      <c r="F1117" s="12" t="s">
        <v>218</v>
      </c>
      <c r="G1117" s="12" t="s">
        <v>233</v>
      </c>
      <c r="H1117" s="57" t="str">
        <f>Table1[[#This Row],[Tabela]]&amp;Table1[[#This Row],[Campo]]</f>
        <v>modesg_inp_emss_nacescp1_ftr_emss</v>
      </c>
      <c r="I1117" s="2" t="s">
        <v>612</v>
      </c>
      <c r="J1117" s="45">
        <f>VLOOKUP(Table1[[#This Row],[Status]],Auxiliar!$B$16:$C$24,2,0)</f>
        <v>1</v>
      </c>
      <c r="K1117" s="20" t="s">
        <v>1175</v>
      </c>
      <c r="L1117" s="2" t="s">
        <v>1178</v>
      </c>
      <c r="M1117" s="20" t="s">
        <v>1180</v>
      </c>
      <c r="N1117" s="47">
        <v>45562</v>
      </c>
      <c r="O1117" s="20">
        <f>INDEX(Auxiliar!$D$5:$F$13,MATCH(Table1[[#This Row],[Tipologia_Testes]],Auxiliar!$B$5:$B$13,0),MATCH(Table1[[#This Row],[Complexidade]],Auxiliar!$D$4:$F$4,0))</f>
        <v>0.1</v>
      </c>
      <c r="P1117" s="2" t="s">
        <v>1253</v>
      </c>
      <c r="Q1117" s="2"/>
      <c r="R1117" s="151">
        <v>45261</v>
      </c>
      <c r="S1117" s="151"/>
      <c r="T1117" s="151"/>
      <c r="U1117" s="151">
        <v>45603</v>
      </c>
      <c r="V1117" s="151"/>
      <c r="W1117" s="2">
        <f>VLOOKUP(Table1[[#This Row],[Status]],Auxiliar!$B$16:$D$24,3,0)*Table1[[#This Row],[Estimação (horas)]]</f>
        <v>0.1</v>
      </c>
      <c r="X1117" s="167">
        <f>+VLOOKUP(CONCATENATE(Table1[[#This Row],[Tabela]],Table1[[#This Row],[Campo]]),'2. Status Detalhe Campos FY24'!A:J,9,FALSE)</f>
        <v>0</v>
      </c>
    </row>
    <row r="1118" spans="2:24" ht="17.899999999999999" customHeight="1">
      <c r="B1118" s="12" t="s">
        <v>26</v>
      </c>
      <c r="C1118" s="12" t="s">
        <v>181</v>
      </c>
      <c r="D1118" s="12" t="s">
        <v>1222</v>
      </c>
      <c r="E1118" s="2" t="s">
        <v>38</v>
      </c>
      <c r="F1118" s="12" t="s">
        <v>218</v>
      </c>
      <c r="G1118" s="12" t="s">
        <v>233</v>
      </c>
      <c r="H1118" s="57" t="str">
        <f>Table1[[#This Row],[Tabela]]&amp;Table1[[#This Row],[Campo]]</f>
        <v>modesg_inp_emss_nacescp1_ftr_emss</v>
      </c>
      <c r="I1118" s="2" t="s">
        <v>612</v>
      </c>
      <c r="J1118" s="45">
        <f>VLOOKUP(Table1[[#This Row],[Status]],Auxiliar!$B$16:$C$24,2,0)</f>
        <v>1</v>
      </c>
      <c r="K1118" s="20" t="s">
        <v>1183</v>
      </c>
      <c r="L1118" s="2" t="s">
        <v>1178</v>
      </c>
      <c r="M1118" s="20" t="s">
        <v>1180</v>
      </c>
      <c r="N1118" s="47">
        <v>45562</v>
      </c>
      <c r="O1118" s="20">
        <f>INDEX(Auxiliar!$D$5:$F$13,MATCH(Table1[[#This Row],[Tipologia_Testes]],Auxiliar!$B$5:$B$13,0),MATCH(Table1[[#This Row],[Complexidade]],Auxiliar!$D$4:$F$4,0))</f>
        <v>0.5</v>
      </c>
      <c r="P1118" s="2"/>
      <c r="Q1118" s="2"/>
      <c r="R1118" s="151">
        <v>45261</v>
      </c>
      <c r="S1118" s="151"/>
      <c r="T1118" s="151"/>
      <c r="U1118" s="151">
        <v>45603</v>
      </c>
      <c r="V1118" s="151"/>
      <c r="W1118" s="2">
        <f>VLOOKUP(Table1[[#This Row],[Status]],Auxiliar!$B$16:$D$24,3,0)*Table1[[#This Row],[Estimação (horas)]]</f>
        <v>0.5</v>
      </c>
      <c r="X1118" s="167">
        <f>+VLOOKUP(CONCATENATE(Table1[[#This Row],[Tabela]],Table1[[#This Row],[Campo]]),'2. Status Detalhe Campos FY24'!A:J,9,FALSE)</f>
        <v>0</v>
      </c>
    </row>
    <row r="1119" spans="2:24" ht="17.899999999999999" customHeight="1">
      <c r="B1119" s="12" t="s">
        <v>26</v>
      </c>
      <c r="C1119" s="12" t="s">
        <v>181</v>
      </c>
      <c r="D1119" s="12" t="s">
        <v>1222</v>
      </c>
      <c r="E1119" s="2" t="s">
        <v>38</v>
      </c>
      <c r="F1119" s="12" t="s">
        <v>218</v>
      </c>
      <c r="G1119" s="12" t="s">
        <v>234</v>
      </c>
      <c r="H1119" s="57" t="str">
        <f>Table1[[#This Row],[Tabela]]&amp;Table1[[#This Row],[Campo]]</f>
        <v>modesg_inp_emss_nacescp2_ftr_emss</v>
      </c>
      <c r="I1119" s="2" t="s">
        <v>612</v>
      </c>
      <c r="J1119" s="45">
        <f>VLOOKUP(Table1[[#This Row],[Status]],Auxiliar!$B$16:$C$24,2,0)</f>
        <v>1</v>
      </c>
      <c r="K1119" s="20" t="s">
        <v>1175</v>
      </c>
      <c r="L1119" s="2" t="s">
        <v>1178</v>
      </c>
      <c r="M1119" s="20" t="s">
        <v>1180</v>
      </c>
      <c r="N1119" s="47">
        <v>45562</v>
      </c>
      <c r="O1119" s="20">
        <f>INDEX(Auxiliar!$D$5:$F$13,MATCH(Table1[[#This Row],[Tipologia_Testes]],Auxiliar!$B$5:$B$13,0),MATCH(Table1[[#This Row],[Complexidade]],Auxiliar!$D$4:$F$4,0))</f>
        <v>0.1</v>
      </c>
      <c r="P1119" s="2" t="s">
        <v>1253</v>
      </c>
      <c r="Q1119" s="2"/>
      <c r="R1119" s="151">
        <v>45261</v>
      </c>
      <c r="S1119" s="151"/>
      <c r="T1119" s="151"/>
      <c r="U1119" s="151">
        <v>45603</v>
      </c>
      <c r="V1119" s="151"/>
      <c r="W1119" s="2">
        <f>VLOOKUP(Table1[[#This Row],[Status]],Auxiliar!$B$16:$D$24,3,0)*Table1[[#This Row],[Estimação (horas)]]</f>
        <v>0.1</v>
      </c>
      <c r="X1119" s="167">
        <f>+VLOOKUP(CONCATENATE(Table1[[#This Row],[Tabela]],Table1[[#This Row],[Campo]]),'2. Status Detalhe Campos FY24'!A:J,9,FALSE)</f>
        <v>0</v>
      </c>
    </row>
    <row r="1120" spans="2:24" ht="17.899999999999999" customHeight="1">
      <c r="B1120" s="12" t="s">
        <v>26</v>
      </c>
      <c r="C1120" s="12" t="s">
        <v>181</v>
      </c>
      <c r="D1120" s="12" t="s">
        <v>1222</v>
      </c>
      <c r="E1120" s="2" t="s">
        <v>38</v>
      </c>
      <c r="F1120" s="12" t="s">
        <v>218</v>
      </c>
      <c r="G1120" s="12" t="s">
        <v>234</v>
      </c>
      <c r="H1120" s="57" t="str">
        <f>Table1[[#This Row],[Tabela]]&amp;Table1[[#This Row],[Campo]]</f>
        <v>modesg_inp_emss_nacescp2_ftr_emss</v>
      </c>
      <c r="I1120" s="2" t="s">
        <v>612</v>
      </c>
      <c r="J1120" s="45">
        <f>VLOOKUP(Table1[[#This Row],[Status]],Auxiliar!$B$16:$C$24,2,0)</f>
        <v>1</v>
      </c>
      <c r="K1120" s="20" t="s">
        <v>1183</v>
      </c>
      <c r="L1120" s="2" t="s">
        <v>1178</v>
      </c>
      <c r="M1120" s="20" t="s">
        <v>1180</v>
      </c>
      <c r="N1120" s="47">
        <v>45562</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7">
        <f>+VLOOKUP(CONCATENATE(Table1[[#This Row],[Tabela]],Table1[[#This Row],[Campo]]),'2. Status Detalhe Campos FY24'!A:J,9,FALSE)</f>
        <v>0</v>
      </c>
    </row>
    <row r="1121" spans="2:24" ht="17.899999999999999" customHeight="1">
      <c r="B1121" s="12" t="s">
        <v>26</v>
      </c>
      <c r="C1121" s="12" t="s">
        <v>181</v>
      </c>
      <c r="D1121" s="12" t="s">
        <v>1222</v>
      </c>
      <c r="E1121" s="2" t="s">
        <v>38</v>
      </c>
      <c r="F1121" s="12" t="s">
        <v>218</v>
      </c>
      <c r="G1121" s="12" t="s">
        <v>235</v>
      </c>
      <c r="H1121" s="57" t="str">
        <f>Table1[[#This Row],[Tabela]]&amp;Table1[[#This Row],[Campo]]</f>
        <v>modesg_inp_emss_nacescp3_ftr_emss</v>
      </c>
      <c r="I1121" s="2" t="s">
        <v>612</v>
      </c>
      <c r="J1121" s="45">
        <f>VLOOKUP(Table1[[#This Row],[Status]],Auxiliar!$B$16:$C$24,2,0)</f>
        <v>1</v>
      </c>
      <c r="K1121" s="20" t="s">
        <v>1175</v>
      </c>
      <c r="L1121" s="2" t="s">
        <v>1178</v>
      </c>
      <c r="M1121" s="20" t="s">
        <v>1180</v>
      </c>
      <c r="N1121" s="47">
        <v>45562</v>
      </c>
      <c r="O1121" s="20">
        <f>INDEX(Auxiliar!$D$5:$F$13,MATCH(Table1[[#This Row],[Tipologia_Testes]],Auxiliar!$B$5:$B$13,0),MATCH(Table1[[#This Row],[Complexidade]],Auxiliar!$D$4:$F$4,0))</f>
        <v>0.1</v>
      </c>
      <c r="P1121" s="2" t="s">
        <v>1253</v>
      </c>
      <c r="Q1121" s="2"/>
      <c r="R1121" s="151">
        <v>45261</v>
      </c>
      <c r="S1121" s="151"/>
      <c r="T1121" s="151"/>
      <c r="U1121" s="151">
        <v>45603</v>
      </c>
      <c r="V1121" s="151"/>
      <c r="W1121" s="2">
        <f>VLOOKUP(Table1[[#This Row],[Status]],Auxiliar!$B$16:$D$24,3,0)*Table1[[#This Row],[Estimação (horas)]]</f>
        <v>0.1</v>
      </c>
      <c r="X1121" s="167">
        <f>+VLOOKUP(CONCATENATE(Table1[[#This Row],[Tabela]],Table1[[#This Row],[Campo]]),'2. Status Detalhe Campos FY24'!A:J,9,FALSE)</f>
        <v>0</v>
      </c>
    </row>
    <row r="1122" spans="2:24" ht="17.899999999999999" customHeight="1">
      <c r="B1122" s="12" t="s">
        <v>26</v>
      </c>
      <c r="C1122" s="12" t="s">
        <v>181</v>
      </c>
      <c r="D1122" s="12" t="s">
        <v>1222</v>
      </c>
      <c r="E1122" s="2" t="s">
        <v>38</v>
      </c>
      <c r="F1122" s="12" t="s">
        <v>218</v>
      </c>
      <c r="G1122" s="12" t="s">
        <v>235</v>
      </c>
      <c r="H1122" s="57" t="str">
        <f>Table1[[#This Row],[Tabela]]&amp;Table1[[#This Row],[Campo]]</f>
        <v>modesg_inp_emss_nacescp3_ftr_emss</v>
      </c>
      <c r="I1122" s="2" t="s">
        <v>612</v>
      </c>
      <c r="J1122" s="45">
        <f>VLOOKUP(Table1[[#This Row],[Status]],Auxiliar!$B$16:$C$24,2,0)</f>
        <v>1</v>
      </c>
      <c r="K1122" s="20" t="s">
        <v>1183</v>
      </c>
      <c r="L1122" s="2" t="s">
        <v>1178</v>
      </c>
      <c r="M1122" s="20" t="s">
        <v>1180</v>
      </c>
      <c r="N1122" s="47">
        <v>45562</v>
      </c>
      <c r="O1122" s="20">
        <f>INDEX(Auxiliar!$D$5:$F$13,MATCH(Table1[[#This Row],[Tipologia_Testes]],Auxiliar!$B$5:$B$13,0),MATCH(Table1[[#This Row],[Complexidade]],Auxiliar!$D$4:$F$4,0))</f>
        <v>0.5</v>
      </c>
      <c r="P1122" s="2"/>
      <c r="Q1122" s="2"/>
      <c r="R1122" s="151">
        <v>45261</v>
      </c>
      <c r="S1122" s="151"/>
      <c r="T1122" s="151"/>
      <c r="U1122" s="151">
        <v>45603</v>
      </c>
      <c r="V1122" s="151"/>
      <c r="W1122" s="2">
        <f>VLOOKUP(Table1[[#This Row],[Status]],Auxiliar!$B$16:$D$24,3,0)*Table1[[#This Row],[Estimação (horas)]]</f>
        <v>0.5</v>
      </c>
      <c r="X1122" s="167">
        <f>+VLOOKUP(CONCATENATE(Table1[[#This Row],[Tabela]],Table1[[#This Row],[Campo]]),'2. Status Detalhe Campos FY24'!A:J,9,FALSE)</f>
        <v>0</v>
      </c>
    </row>
    <row r="1123" spans="2:24" ht="17.899999999999999" customHeight="1">
      <c r="B1123" s="12" t="s">
        <v>26</v>
      </c>
      <c r="C1123" s="12" t="s">
        <v>181</v>
      </c>
      <c r="D1123" s="12" t="s">
        <v>1222</v>
      </c>
      <c r="E1123" s="2" t="s">
        <v>38</v>
      </c>
      <c r="F1123" s="12" t="s">
        <v>219</v>
      </c>
      <c r="G1123" s="12" t="s">
        <v>208</v>
      </c>
      <c r="H1123" s="57" t="str">
        <f>Table1[[#This Row],[Tabela]]&amp;Table1[[#This Row],[Campo]]</f>
        <v>modesg_inp_emss_bens_imoveisref_date</v>
      </c>
      <c r="I1123" s="2" t="s">
        <v>612</v>
      </c>
      <c r="J1123" s="45">
        <f>VLOOKUP(Table1[[#This Row],[Status]],Auxiliar!$B$16:$C$24,2,0)</f>
        <v>1</v>
      </c>
      <c r="K1123" s="20" t="s">
        <v>1183</v>
      </c>
      <c r="L1123" s="20" t="s">
        <v>1178</v>
      </c>
      <c r="M1123" s="20" t="s">
        <v>1180</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167">
        <f>+VLOOKUP(CONCATENATE(Table1[[#This Row],[Tabela]],Table1[[#This Row],[Campo]]),'2. Status Detalhe Campos FY24'!A:J,9,FALSE)</f>
        <v>0</v>
      </c>
    </row>
    <row r="1124" spans="2:24" ht="17.899999999999999" customHeight="1">
      <c r="B1124" s="12" t="s">
        <v>26</v>
      </c>
      <c r="C1124" s="12" t="s">
        <v>181</v>
      </c>
      <c r="D1124" s="12" t="s">
        <v>1222</v>
      </c>
      <c r="E1124" s="2" t="s">
        <v>38</v>
      </c>
      <c r="F1124" s="12" t="s">
        <v>219</v>
      </c>
      <c r="G1124" s="12" t="s">
        <v>221</v>
      </c>
      <c r="H1124" s="57" t="str">
        <f>Table1[[#This Row],[Tabela]]&amp;Table1[[#This Row],[Campo]]</f>
        <v>modesg_inp_emss_bens_imoveisnome_pais</v>
      </c>
      <c r="I1124" s="2" t="s">
        <v>612</v>
      </c>
      <c r="J1124" s="45">
        <f>VLOOKUP(Table1[[#This Row],[Status]],Auxiliar!$B$16:$C$24,2,0)</f>
        <v>1</v>
      </c>
      <c r="K1124" s="20" t="s">
        <v>1183</v>
      </c>
      <c r="L1124" s="20" t="s">
        <v>1178</v>
      </c>
      <c r="M1124" s="20" t="s">
        <v>1180</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167">
        <f>+VLOOKUP(CONCATENATE(Table1[[#This Row],[Tabela]],Table1[[#This Row],[Campo]]),'2. Status Detalhe Campos FY24'!A:J,9,FALSE)</f>
        <v>0</v>
      </c>
    </row>
    <row r="1125" spans="2:24" ht="17.899999999999999" customHeight="1">
      <c r="B1125" s="12" t="s">
        <v>26</v>
      </c>
      <c r="C1125" s="12" t="s">
        <v>181</v>
      </c>
      <c r="D1125" s="12" t="s">
        <v>1222</v>
      </c>
      <c r="E1125" s="2" t="s">
        <v>38</v>
      </c>
      <c r="F1125" s="12" t="s">
        <v>219</v>
      </c>
      <c r="G1125" s="12" t="s">
        <v>222</v>
      </c>
      <c r="H1125" s="57" t="str">
        <f>Table1[[#This Row],[Tabela]]&amp;Table1[[#This Row],[Campo]]</f>
        <v>modesg_inp_emss_bens_imoveisnome_estado</v>
      </c>
      <c r="I1125" s="2" t="s">
        <v>612</v>
      </c>
      <c r="J1125" s="45">
        <f>VLOOKUP(Table1[[#This Row],[Status]],Auxiliar!$B$16:$C$24,2,0)</f>
        <v>1</v>
      </c>
      <c r="K1125" s="20" t="s">
        <v>1183</v>
      </c>
      <c r="L1125" s="20" t="s">
        <v>1178</v>
      </c>
      <c r="M1125" s="20" t="s">
        <v>1180</v>
      </c>
      <c r="N1125" s="47">
        <v>45546</v>
      </c>
      <c r="O1125" s="20">
        <f>INDEX(Auxiliar!$D$5:$F$13,MATCH(Table1[[#This Row],[Tipologia_Testes]],Auxiliar!$B$5:$B$13,0),MATCH(Table1[[#This Row],[Complexidade]],Auxiliar!$D$4:$F$4,0))</f>
        <v>0.5</v>
      </c>
      <c r="P1125" s="2"/>
      <c r="Q1125" s="2"/>
      <c r="R1125" s="151">
        <v>45261</v>
      </c>
      <c r="S1125" s="151"/>
      <c r="T1125" s="151"/>
      <c r="U1125" s="151">
        <v>45603</v>
      </c>
      <c r="V1125" s="151">
        <v>45534</v>
      </c>
      <c r="W1125" s="2">
        <f>VLOOKUP(Table1[[#This Row],[Status]],Auxiliar!$B$16:$D$24,3,0)*Table1[[#This Row],[Estimação (horas)]]</f>
        <v>0.5</v>
      </c>
      <c r="X1125" s="167">
        <f>+VLOOKUP(CONCATENATE(Table1[[#This Row],[Tabela]],Table1[[#This Row],[Campo]]),'2. Status Detalhe Campos FY24'!A:J,9,FALSE)</f>
        <v>0</v>
      </c>
    </row>
    <row r="1126" spans="2:24" ht="17.899999999999999" customHeight="1">
      <c r="B1126" s="12" t="s">
        <v>26</v>
      </c>
      <c r="C1126" s="12" t="s">
        <v>181</v>
      </c>
      <c r="D1126" s="12" t="s">
        <v>1222</v>
      </c>
      <c r="E1126" s="2" t="s">
        <v>38</v>
      </c>
      <c r="F1126" s="12" t="s">
        <v>219</v>
      </c>
      <c r="G1126" s="64" t="s">
        <v>300</v>
      </c>
      <c r="H1126" s="57" t="str">
        <f>Table1[[#This Row],[Tabela]]&amp;Table1[[#This Row],[Campo]]</f>
        <v>modesg_inp_emss_bens_imoveisclasse_ativo</v>
      </c>
      <c r="I1126" s="2" t="s">
        <v>612</v>
      </c>
      <c r="J1126" s="45">
        <f>VLOOKUP(Table1[[#This Row],[Status]],Auxiliar!$B$16:$C$24,2,0)</f>
        <v>1</v>
      </c>
      <c r="K1126" s="20" t="s">
        <v>1183</v>
      </c>
      <c r="L1126" s="2" t="s">
        <v>641</v>
      </c>
      <c r="M1126" s="20" t="s">
        <v>1180</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167">
        <f>+VLOOKUP(CONCATENATE(Table1[[#This Row],[Tabela]],Table1[[#This Row],[Campo]]),'2. Status Detalhe Campos FY24'!A:J,9,FALSE)</f>
        <v>0</v>
      </c>
    </row>
    <row r="1127" spans="2:24" ht="17.899999999999999" customHeight="1">
      <c r="B1127" s="12" t="s">
        <v>26</v>
      </c>
      <c r="C1127" s="12" t="s">
        <v>181</v>
      </c>
      <c r="D1127" s="12" t="s">
        <v>1222</v>
      </c>
      <c r="E1127" s="2" t="s">
        <v>38</v>
      </c>
      <c r="F1127" s="12" t="s">
        <v>219</v>
      </c>
      <c r="G1127" s="12" t="s">
        <v>303</v>
      </c>
      <c r="H1127" s="57" t="str">
        <f>Table1[[#This Row],[Tabela]]&amp;Table1[[#This Row],[Campo]]</f>
        <v>modesg_inp_emss_bens_imoveistipo_fator_emissao</v>
      </c>
      <c r="I1127" s="2" t="s">
        <v>612</v>
      </c>
      <c r="J1127" s="45">
        <f>VLOOKUP(Table1[[#This Row],[Status]],Auxiliar!$B$16:$C$24,2,0)</f>
        <v>1</v>
      </c>
      <c r="K1127" s="20" t="s">
        <v>1183</v>
      </c>
      <c r="L1127" s="2" t="s">
        <v>641</v>
      </c>
      <c r="M1127" s="20" t="s">
        <v>1180</v>
      </c>
      <c r="N1127" s="47">
        <v>45546</v>
      </c>
      <c r="O1127" s="20">
        <f>INDEX(Auxiliar!$D$5:$F$13,MATCH(Table1[[#This Row],[Tipologia_Testes]],Auxiliar!$B$5:$B$13,0),MATCH(Table1[[#This Row],[Complexidade]],Auxiliar!$D$4:$F$4,0))</f>
        <v>0.5</v>
      </c>
      <c r="P1127" s="2"/>
      <c r="Q1127" s="2"/>
      <c r="R1127" s="151">
        <v>45261</v>
      </c>
      <c r="S1127" s="151"/>
      <c r="T1127" s="151"/>
      <c r="U1127" s="151">
        <v>45603</v>
      </c>
      <c r="V1127" s="151">
        <v>45534</v>
      </c>
      <c r="W1127" s="2">
        <f>VLOOKUP(Table1[[#This Row],[Status]],Auxiliar!$B$16:$D$24,3,0)*Table1[[#This Row],[Estimação (horas)]]</f>
        <v>0.5</v>
      </c>
      <c r="X1127" s="167">
        <f>+VLOOKUP(CONCATENATE(Table1[[#This Row],[Tabela]],Table1[[#This Row],[Campo]]),'2. Status Detalhe Campos FY24'!A:J,9,FALSE)</f>
        <v>0</v>
      </c>
    </row>
    <row r="1128" spans="2:24" ht="17.899999999999999" customHeight="1">
      <c r="B1128" s="12" t="s">
        <v>26</v>
      </c>
      <c r="C1128" s="12" t="s">
        <v>181</v>
      </c>
      <c r="D1128" s="12" t="s">
        <v>1222</v>
      </c>
      <c r="E1128" s="2" t="s">
        <v>38</v>
      </c>
      <c r="F1128" s="12" t="s">
        <v>219</v>
      </c>
      <c r="G1128" s="12" t="s">
        <v>304</v>
      </c>
      <c r="H1128" s="57" t="str">
        <f>Table1[[#This Row],[Tabela]]&amp;Table1[[#This Row],[Campo]]</f>
        <v>modesg_inp_emss_bens_imoveisregiao</v>
      </c>
      <c r="I1128" s="2" t="s">
        <v>612</v>
      </c>
      <c r="J1128" s="45">
        <f>VLOOKUP(Table1[[#This Row],[Status]],Auxiliar!$B$16:$C$24,2,0)</f>
        <v>1</v>
      </c>
      <c r="K1128" s="20" t="s">
        <v>1183</v>
      </c>
      <c r="L1128" s="2" t="s">
        <v>641</v>
      </c>
      <c r="M1128" s="20" t="s">
        <v>1180</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7">
        <f>+VLOOKUP(CONCATENATE(Table1[[#This Row],[Tabela]],Table1[[#This Row],[Campo]]),'2. Status Detalhe Campos FY24'!A:J,9,FALSE)</f>
        <v>0</v>
      </c>
    </row>
    <row r="1129" spans="2:24" ht="17.899999999999999" customHeight="1">
      <c r="B1129" s="12" t="s">
        <v>26</v>
      </c>
      <c r="C1129" s="12" t="s">
        <v>181</v>
      </c>
      <c r="D1129" s="12" t="s">
        <v>1222</v>
      </c>
      <c r="E1129" s="2" t="s">
        <v>38</v>
      </c>
      <c r="F1129" s="12" t="s">
        <v>219</v>
      </c>
      <c r="G1129" s="12" t="s">
        <v>305</v>
      </c>
      <c r="H1129" s="57" t="str">
        <f>Table1[[#This Row],[Tabela]]&amp;Table1[[#This Row],[Campo]]</f>
        <v>modesg_inp_emss_bens_imoveistipo_bem</v>
      </c>
      <c r="I1129" s="2" t="s">
        <v>612</v>
      </c>
      <c r="J1129" s="45">
        <f>VLOOKUP(Table1[[#This Row],[Status]],Auxiliar!$B$16:$C$24,2,0)</f>
        <v>1</v>
      </c>
      <c r="K1129" s="20" t="s">
        <v>1183</v>
      </c>
      <c r="L1129" s="20" t="s">
        <v>1178</v>
      </c>
      <c r="M1129" s="20" t="s">
        <v>1180</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7">
        <f>+VLOOKUP(CONCATENATE(Table1[[#This Row],[Tabela]],Table1[[#This Row],[Campo]]),'2. Status Detalhe Campos FY24'!A:J,9,FALSE)</f>
        <v>0</v>
      </c>
    </row>
    <row r="1130" spans="2:24" ht="17.899999999999999" customHeight="1">
      <c r="B1130" s="12" t="s">
        <v>26</v>
      </c>
      <c r="C1130" s="12" t="s">
        <v>181</v>
      </c>
      <c r="D1130" s="12" t="s">
        <v>1222</v>
      </c>
      <c r="E1130" s="2" t="s">
        <v>38</v>
      </c>
      <c r="F1130" s="12" t="s">
        <v>219</v>
      </c>
      <c r="G1130" s="12" t="s">
        <v>306</v>
      </c>
      <c r="H1130" s="57" t="str">
        <f>Table1[[#This Row],[Tabela]]&amp;Table1[[#This Row],[Campo]]</f>
        <v>modesg_inp_emss_bens_imoveistipo_finalidade_bem</v>
      </c>
      <c r="I1130" s="2" t="s">
        <v>612</v>
      </c>
      <c r="J1130" s="45">
        <f>VLOOKUP(Table1[[#This Row],[Status]],Auxiliar!$B$16:$C$24,2,0)</f>
        <v>1</v>
      </c>
      <c r="K1130" s="20" t="s">
        <v>1183</v>
      </c>
      <c r="L1130" s="20" t="s">
        <v>1178</v>
      </c>
      <c r="M1130" s="20" t="s">
        <v>1180</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7">
        <f>+VLOOKUP(CONCATENATE(Table1[[#This Row],[Tabela]],Table1[[#This Row],[Campo]]),'2. Status Detalhe Campos FY24'!A:J,9,FALSE)</f>
        <v>0</v>
      </c>
    </row>
    <row r="1131" spans="2:24" ht="17.899999999999999" customHeight="1">
      <c r="B1131" s="12" t="s">
        <v>26</v>
      </c>
      <c r="C1131" s="12" t="s">
        <v>181</v>
      </c>
      <c r="D1131" s="12" t="s">
        <v>1222</v>
      </c>
      <c r="E1131" s="2" t="s">
        <v>38</v>
      </c>
      <c r="F1131" s="12" t="s">
        <v>219</v>
      </c>
      <c r="G1131" s="12" t="s">
        <v>198</v>
      </c>
      <c r="H1131" s="57" t="str">
        <f>Table1[[#This Row],[Tabela]]&amp;Table1[[#This Row],[Campo]]</f>
        <v>modesg_inp_emss_bens_imoveisepc</v>
      </c>
      <c r="I1131" s="2" t="s">
        <v>612</v>
      </c>
      <c r="J1131" s="45">
        <f>VLOOKUP(Table1[[#This Row],[Status]],Auxiliar!$B$16:$C$24,2,0)</f>
        <v>1</v>
      </c>
      <c r="K1131" s="20" t="s">
        <v>1183</v>
      </c>
      <c r="L1131" s="20" t="s">
        <v>1178</v>
      </c>
      <c r="M1131" s="20" t="s">
        <v>1180</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7">
        <f>+VLOOKUP(CONCATENATE(Table1[[#This Row],[Tabela]],Table1[[#This Row],[Campo]]),'2. Status Detalhe Campos FY24'!A:J,9,FALSE)</f>
        <v>0</v>
      </c>
    </row>
    <row r="1132" spans="2:24" ht="17.899999999999999" customHeight="1">
      <c r="B1132" s="12" t="s">
        <v>26</v>
      </c>
      <c r="C1132" s="12" t="s">
        <v>181</v>
      </c>
      <c r="D1132" s="12" t="s">
        <v>1222</v>
      </c>
      <c r="E1132" s="2" t="s">
        <v>38</v>
      </c>
      <c r="F1132" s="12" t="s">
        <v>219</v>
      </c>
      <c r="G1132" s="12" t="s">
        <v>307</v>
      </c>
      <c r="H1132" s="57" t="str">
        <f>Table1[[#This Row],[Tabela]]&amp;Table1[[#This Row],[Campo]]</f>
        <v>modesg_inp_emss_bens_imoveisflg_ftr_emss_area</v>
      </c>
      <c r="I1132" s="2" t="s">
        <v>611</v>
      </c>
      <c r="J1132" s="45">
        <f>VLOOKUP(Table1[[#This Row],[Status]],Auxiliar!$B$16:$C$24,2,0)</f>
        <v>0</v>
      </c>
      <c r="K1132" s="20" t="s">
        <v>1183</v>
      </c>
      <c r="L1132" s="20" t="s">
        <v>1178</v>
      </c>
      <c r="M1132" s="20" t="s">
        <v>1180</v>
      </c>
      <c r="N1132" s="47">
        <v>45546</v>
      </c>
      <c r="O1132" s="20">
        <f>INDEX(Auxiliar!$D$5:$F$13,MATCH(Table1[[#This Row],[Tipologia_Testes]],Auxiliar!$B$5:$B$13,0),MATCH(Table1[[#This Row],[Complexidade]],Auxiliar!$D$4:$F$4,0))</f>
        <v>0.5</v>
      </c>
      <c r="P1132" s="2"/>
      <c r="Q1132" s="2"/>
      <c r="R1132" s="151">
        <v>45261</v>
      </c>
      <c r="S1132" s="151"/>
      <c r="T1132" s="151"/>
      <c r="U1132" s="151">
        <v>45534</v>
      </c>
      <c r="V1132" s="151">
        <v>45534</v>
      </c>
      <c r="W1132" s="2">
        <f>VLOOKUP(Table1[[#This Row],[Status]],Auxiliar!$B$16:$D$24,3,0)*Table1[[#This Row],[Estimação (horas)]]</f>
        <v>0</v>
      </c>
      <c r="X1132" s="167">
        <f>+VLOOKUP(CONCATENATE(Table1[[#This Row],[Tabela]],Table1[[#This Row],[Campo]]),'2. Status Detalhe Campos FY24'!A:J,9,FALSE)</f>
        <v>0</v>
      </c>
    </row>
    <row r="1133" spans="2:24" ht="17.899999999999999" customHeight="1">
      <c r="B1133" s="12" t="s">
        <v>26</v>
      </c>
      <c r="C1133" s="12" t="s">
        <v>181</v>
      </c>
      <c r="D1133" s="12" t="s">
        <v>1222</v>
      </c>
      <c r="E1133" s="2" t="s">
        <v>38</v>
      </c>
      <c r="F1133" s="12" t="s">
        <v>219</v>
      </c>
      <c r="G1133" s="12" t="s">
        <v>228</v>
      </c>
      <c r="H1133" s="57" t="str">
        <f>Table1[[#This Row],[Tabela]]&amp;Table1[[#This Row],[Campo]]</f>
        <v>modesg_inp_emss_bens_imoveisnome_unidade_funcional</v>
      </c>
      <c r="I1133" s="2" t="s">
        <v>612</v>
      </c>
      <c r="J1133" s="45">
        <f>VLOOKUP(Table1[[#This Row],[Status]],Auxiliar!$B$16:$C$24,2,0)</f>
        <v>1</v>
      </c>
      <c r="K1133" s="20" t="s">
        <v>1183</v>
      </c>
      <c r="L1133" s="20" t="s">
        <v>1178</v>
      </c>
      <c r="M1133" s="20" t="s">
        <v>1180</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7">
        <f>+VLOOKUP(CONCATENATE(Table1[[#This Row],[Tabela]],Table1[[#This Row],[Campo]]),'2. Status Detalhe Campos FY24'!A:J,9,FALSE)</f>
        <v>0</v>
      </c>
    </row>
    <row r="1134" spans="2:24" ht="17.899999999999999" customHeight="1">
      <c r="B1134" s="12" t="s">
        <v>26</v>
      </c>
      <c r="C1134" s="12" t="s">
        <v>181</v>
      </c>
      <c r="D1134" s="12" t="s">
        <v>1222</v>
      </c>
      <c r="E1134" s="2" t="s">
        <v>38</v>
      </c>
      <c r="F1134" s="12" t="s">
        <v>219</v>
      </c>
      <c r="G1134" s="12" t="s">
        <v>229</v>
      </c>
      <c r="H1134" s="57" t="str">
        <f>Table1[[#This Row],[Tabela]]&amp;Table1[[#This Row],[Campo]]</f>
        <v>modesg_inp_emss_bens_imoveisunidade_funcional</v>
      </c>
      <c r="I1134" s="2" t="s">
        <v>612</v>
      </c>
      <c r="J1134" s="45">
        <f>VLOOKUP(Table1[[#This Row],[Status]],Auxiliar!$B$16:$C$24,2,0)</f>
        <v>1</v>
      </c>
      <c r="K1134" s="20" t="s">
        <v>1183</v>
      </c>
      <c r="L1134" s="20" t="s">
        <v>1178</v>
      </c>
      <c r="M1134" s="20" t="s">
        <v>1180</v>
      </c>
      <c r="N1134" s="47">
        <v>45546</v>
      </c>
      <c r="O1134" s="20">
        <f>INDEX(Auxiliar!$D$5:$F$13,MATCH(Table1[[#This Row],[Tipologia_Testes]],Auxiliar!$B$5:$B$13,0),MATCH(Table1[[#This Row],[Complexidade]],Auxiliar!$D$4:$F$4,0))</f>
        <v>0.5</v>
      </c>
      <c r="P1134" s="2" t="s">
        <v>1254</v>
      </c>
      <c r="Q1134" s="2"/>
      <c r="R1134" s="151">
        <v>45261</v>
      </c>
      <c r="S1134" s="151"/>
      <c r="T1134" s="151"/>
      <c r="U1134" s="151">
        <v>45603</v>
      </c>
      <c r="V1134" s="151">
        <v>45534</v>
      </c>
      <c r="W1134" s="2">
        <f>VLOOKUP(Table1[[#This Row],[Status]],Auxiliar!$B$16:$D$24,3,0)*Table1[[#This Row],[Estimação (horas)]]</f>
        <v>0.5</v>
      </c>
      <c r="X1134" s="167">
        <f>+VLOOKUP(CONCATENATE(Table1[[#This Row],[Tabela]],Table1[[#This Row],[Campo]]),'2. Status Detalhe Campos FY24'!A:J,9,FALSE)</f>
        <v>0</v>
      </c>
    </row>
    <row r="1135" spans="2:24" ht="17.899999999999999" customHeight="1">
      <c r="B1135" s="12" t="s">
        <v>26</v>
      </c>
      <c r="C1135" s="12" t="s">
        <v>181</v>
      </c>
      <c r="D1135" s="12" t="s">
        <v>1222</v>
      </c>
      <c r="E1135" s="2" t="s">
        <v>38</v>
      </c>
      <c r="F1135" s="12" t="s">
        <v>219</v>
      </c>
      <c r="G1135" s="12" t="s">
        <v>230</v>
      </c>
      <c r="H1135" s="57" t="str">
        <f>Table1[[#This Row],[Tabela]]&amp;Table1[[#This Row],[Campo]]</f>
        <v>modesg_inp_emss_bens_imoveisnome_fator_emissao</v>
      </c>
      <c r="I1135" s="2" t="s">
        <v>612</v>
      </c>
      <c r="J1135" s="45">
        <f>VLOOKUP(Table1[[#This Row],[Status]],Auxiliar!$B$16:$C$24,2,0)</f>
        <v>1</v>
      </c>
      <c r="K1135" s="20" t="s">
        <v>1183</v>
      </c>
      <c r="L1135" s="20" t="s">
        <v>1178</v>
      </c>
      <c r="M1135" s="20" t="s">
        <v>1180</v>
      </c>
      <c r="N1135" s="47">
        <v>45546</v>
      </c>
      <c r="O1135" s="20">
        <f>INDEX(Auxiliar!$D$5:$F$13,MATCH(Table1[[#This Row],[Tipologia_Testes]],Auxiliar!$B$5:$B$13,0),MATCH(Table1[[#This Row],[Complexidade]],Auxiliar!$D$4:$F$4,0))</f>
        <v>0.5</v>
      </c>
      <c r="P1135" s="2" t="s">
        <v>1254</v>
      </c>
      <c r="Q1135" s="2"/>
      <c r="R1135" s="151">
        <v>45261</v>
      </c>
      <c r="S1135" s="151"/>
      <c r="T1135" s="151"/>
      <c r="U1135" s="151">
        <v>45603</v>
      </c>
      <c r="V1135" s="151">
        <v>45534</v>
      </c>
      <c r="W1135" s="2">
        <f>VLOOKUP(Table1[[#This Row],[Status]],Auxiliar!$B$16:$D$24,3,0)*Table1[[#This Row],[Estimação (horas)]]</f>
        <v>0.5</v>
      </c>
      <c r="X1135" s="167">
        <f>+VLOOKUP(CONCATENATE(Table1[[#This Row],[Tabela]],Table1[[#This Row],[Campo]]),'2. Status Detalhe Campos FY24'!A:J,9,FALSE)</f>
        <v>0</v>
      </c>
    </row>
    <row r="1136" spans="2:24" ht="17.899999999999999" customHeight="1">
      <c r="B1136" s="12" t="s">
        <v>26</v>
      </c>
      <c r="C1136" s="12" t="s">
        <v>181</v>
      </c>
      <c r="D1136" s="12" t="s">
        <v>1222</v>
      </c>
      <c r="E1136" s="2" t="s">
        <v>38</v>
      </c>
      <c r="F1136" s="12" t="s">
        <v>219</v>
      </c>
      <c r="G1136" s="12" t="s">
        <v>231</v>
      </c>
      <c r="H1136" s="57" t="str">
        <f>Table1[[#This Row],[Tabela]]&amp;Table1[[#This Row],[Campo]]</f>
        <v>modesg_inp_emss_bens_imoveisunidade_fator_de_emissao</v>
      </c>
      <c r="I1136" s="2" t="s">
        <v>612</v>
      </c>
      <c r="J1136" s="45">
        <f>VLOOKUP(Table1[[#This Row],[Status]],Auxiliar!$B$16:$C$24,2,0)</f>
        <v>1</v>
      </c>
      <c r="K1136" s="20" t="s">
        <v>1183</v>
      </c>
      <c r="L1136" s="20" t="s">
        <v>1178</v>
      </c>
      <c r="M1136" s="20" t="s">
        <v>1180</v>
      </c>
      <c r="N1136" s="47">
        <v>45546</v>
      </c>
      <c r="O1136" s="20">
        <f>INDEX(Auxiliar!$D$5:$F$13,MATCH(Table1[[#This Row],[Tipologia_Testes]],Auxiliar!$B$5:$B$13,0),MATCH(Table1[[#This Row],[Complexidade]],Auxiliar!$D$4:$F$4,0))</f>
        <v>0.5</v>
      </c>
      <c r="P1136" s="2" t="s">
        <v>1254</v>
      </c>
      <c r="Q1136" s="2"/>
      <c r="R1136" s="151">
        <v>45261</v>
      </c>
      <c r="S1136" s="151"/>
      <c r="T1136" s="151"/>
      <c r="U1136" s="151">
        <v>45603</v>
      </c>
      <c r="V1136" s="151">
        <v>45534</v>
      </c>
      <c r="W1136" s="2">
        <f>VLOOKUP(Table1[[#This Row],[Status]],Auxiliar!$B$16:$D$24,3,0)*Table1[[#This Row],[Estimação (horas)]]</f>
        <v>0.5</v>
      </c>
      <c r="X1136" s="167">
        <f>+VLOOKUP(CONCATENATE(Table1[[#This Row],[Tabela]],Table1[[#This Row],[Campo]]),'2. Status Detalhe Campos FY24'!A:J,9,FALSE)</f>
        <v>0</v>
      </c>
    </row>
    <row r="1137" spans="2:24" ht="17.899999999999999" customHeight="1">
      <c r="B1137" s="12" t="s">
        <v>26</v>
      </c>
      <c r="C1137" s="12" t="s">
        <v>181</v>
      </c>
      <c r="D1137" s="12" t="s">
        <v>1222</v>
      </c>
      <c r="E1137" s="2" t="s">
        <v>38</v>
      </c>
      <c r="F1137" s="12" t="s">
        <v>219</v>
      </c>
      <c r="G1137" s="12" t="s">
        <v>232</v>
      </c>
      <c r="H1137" s="57" t="str">
        <f>Table1[[#This Row],[Tabela]]&amp;Table1[[#This Row],[Campo]]</f>
        <v>modesg_inp_emss_bens_imoveisscore_qualidade</v>
      </c>
      <c r="I1137" s="2" t="s">
        <v>612</v>
      </c>
      <c r="J1137" s="45">
        <f>VLOOKUP(Table1[[#This Row],[Status]],Auxiliar!$B$16:$C$24,2,0)</f>
        <v>1</v>
      </c>
      <c r="K1137" s="20" t="s">
        <v>1183</v>
      </c>
      <c r="L1137" s="2" t="s">
        <v>1170</v>
      </c>
      <c r="M1137" s="20" t="s">
        <v>1180</v>
      </c>
      <c r="N1137" s="47">
        <v>45546</v>
      </c>
      <c r="O1137" s="20">
        <f>INDEX(Auxiliar!$D$5:$F$13,MATCH(Table1[[#This Row],[Tipologia_Testes]],Auxiliar!$B$5:$B$13,0),MATCH(Table1[[#This Row],[Complexidade]],Auxiliar!$D$4:$F$4,0))</f>
        <v>0.5</v>
      </c>
      <c r="P1137" s="2"/>
      <c r="Q1137" s="2"/>
      <c r="R1137" s="151">
        <v>45261</v>
      </c>
      <c r="S1137" s="151"/>
      <c r="T1137" s="151"/>
      <c r="U1137" s="151">
        <v>45603</v>
      </c>
      <c r="V1137" s="151">
        <v>45534</v>
      </c>
      <c r="W1137" s="2">
        <f>VLOOKUP(Table1[[#This Row],[Status]],Auxiliar!$B$16:$D$24,3,0)*Table1[[#This Row],[Estimação (horas)]]</f>
        <v>0.5</v>
      </c>
      <c r="X1137" s="167">
        <f>+VLOOKUP(CONCATENATE(Table1[[#This Row],[Tabela]],Table1[[#This Row],[Campo]]),'2. Status Detalhe Campos FY24'!A:J,9,FALSE)</f>
        <v>0</v>
      </c>
    </row>
    <row r="1138" spans="2:24" ht="17.899999999999999" customHeight="1">
      <c r="B1138" s="12" t="s">
        <v>26</v>
      </c>
      <c r="C1138" s="12" t="s">
        <v>181</v>
      </c>
      <c r="D1138" s="12" t="s">
        <v>1222</v>
      </c>
      <c r="E1138" s="2" t="s">
        <v>38</v>
      </c>
      <c r="F1138" s="12" t="s">
        <v>219</v>
      </c>
      <c r="G1138" s="12" t="s">
        <v>308</v>
      </c>
      <c r="H1138" s="57" t="str">
        <f>Table1[[#This Row],[Tabela]]&amp;Table1[[#This Row],[Campo]]</f>
        <v>modesg_inp_emss_bens_imoveisano_fator_emissao</v>
      </c>
      <c r="I1138" s="2" t="s">
        <v>612</v>
      </c>
      <c r="J1138" s="45">
        <f>VLOOKUP(Table1[[#This Row],[Status]],Auxiliar!$B$16:$C$24,2,0)</f>
        <v>1</v>
      </c>
      <c r="K1138" s="20" t="s">
        <v>1183</v>
      </c>
      <c r="L1138" s="2" t="s">
        <v>641</v>
      </c>
      <c r="M1138" s="20" t="s">
        <v>1180</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7">
        <f>+VLOOKUP(CONCATENATE(Table1[[#This Row],[Tabela]],Table1[[#This Row],[Campo]]),'2. Status Detalhe Campos FY24'!A:J,9,FALSE)</f>
        <v>0</v>
      </c>
    </row>
    <row r="1139" spans="2:24" ht="17.899999999999999" customHeight="1">
      <c r="B1139" s="12" t="s">
        <v>26</v>
      </c>
      <c r="C1139" s="12" t="s">
        <v>181</v>
      </c>
      <c r="D1139" s="12" t="s">
        <v>1222</v>
      </c>
      <c r="E1139" s="2" t="s">
        <v>38</v>
      </c>
      <c r="F1139" s="12" t="s">
        <v>219</v>
      </c>
      <c r="G1139" s="12" t="s">
        <v>233</v>
      </c>
      <c r="H1139" s="57" t="str">
        <f>Table1[[#This Row],[Tabela]]&amp;Table1[[#This Row],[Campo]]</f>
        <v>modesg_inp_emss_bens_imoveisscp1_ftr_emss</v>
      </c>
      <c r="I1139" s="2" t="s">
        <v>612</v>
      </c>
      <c r="J1139" s="45">
        <f>VLOOKUP(Table1[[#This Row],[Status]],Auxiliar!$B$16:$C$24,2,0)</f>
        <v>1</v>
      </c>
      <c r="K1139" s="20" t="s">
        <v>1175</v>
      </c>
      <c r="L1139" s="20" t="s">
        <v>1178</v>
      </c>
      <c r="M1139" s="20" t="s">
        <v>1180</v>
      </c>
      <c r="N1139" s="47">
        <v>45546</v>
      </c>
      <c r="O1139" s="20">
        <f>INDEX(Auxiliar!$D$5:$F$13,MATCH(Table1[[#This Row],[Tipologia_Testes]],Auxiliar!$B$5:$B$13,0),MATCH(Table1[[#This Row],[Complexidade]],Auxiliar!$D$4:$F$4,0))</f>
        <v>0.1</v>
      </c>
      <c r="P1139" s="2" t="s">
        <v>1255</v>
      </c>
      <c r="Q1139" s="2"/>
      <c r="R1139" s="151">
        <v>45261</v>
      </c>
      <c r="S1139" s="151"/>
      <c r="T1139" s="151"/>
      <c r="U1139" s="151">
        <v>45603</v>
      </c>
      <c r="V1139" s="151">
        <v>45534</v>
      </c>
      <c r="W1139" s="2">
        <f>VLOOKUP(Table1[[#This Row],[Status]],Auxiliar!$B$16:$D$24,3,0)*Table1[[#This Row],[Estimação (horas)]]</f>
        <v>0.1</v>
      </c>
      <c r="X1139" s="167">
        <f>+VLOOKUP(CONCATENATE(Table1[[#This Row],[Tabela]],Table1[[#This Row],[Campo]]),'2. Status Detalhe Campos FY24'!A:J,9,FALSE)</f>
        <v>0</v>
      </c>
    </row>
    <row r="1140" spans="2:24" ht="17.899999999999999" customHeight="1">
      <c r="B1140" s="12" t="s">
        <v>26</v>
      </c>
      <c r="C1140" s="12" t="s">
        <v>181</v>
      </c>
      <c r="D1140" s="12" t="s">
        <v>1222</v>
      </c>
      <c r="E1140" s="2" t="s">
        <v>38</v>
      </c>
      <c r="F1140" s="12" t="s">
        <v>219</v>
      </c>
      <c r="G1140" s="12" t="s">
        <v>233</v>
      </c>
      <c r="H1140" s="57" t="str">
        <f>Table1[[#This Row],[Tabela]]&amp;Table1[[#This Row],[Campo]]</f>
        <v>modesg_inp_emss_bens_imoveisscp1_ftr_emss</v>
      </c>
      <c r="I1140" s="2" t="s">
        <v>612</v>
      </c>
      <c r="J1140" s="45">
        <f>VLOOKUP(Table1[[#This Row],[Status]],Auxiliar!$B$16:$C$24,2,0)</f>
        <v>1</v>
      </c>
      <c r="K1140" s="20" t="s">
        <v>1183</v>
      </c>
      <c r="L1140" s="20" t="s">
        <v>1178</v>
      </c>
      <c r="M1140" s="20" t="s">
        <v>1180</v>
      </c>
      <c r="N1140" s="47">
        <v>45546</v>
      </c>
      <c r="O1140" s="20">
        <f>INDEX(Auxiliar!$D$5:$F$13,MATCH(Table1[[#This Row],[Tipologia_Testes]],Auxiliar!$B$5:$B$13,0),MATCH(Table1[[#This Row],[Complexidade]],Auxiliar!$D$4:$F$4,0))</f>
        <v>0.5</v>
      </c>
      <c r="P1140" s="2"/>
      <c r="Q1140" s="2"/>
      <c r="R1140" s="151">
        <v>45261</v>
      </c>
      <c r="S1140" s="151"/>
      <c r="T1140" s="151"/>
      <c r="U1140" s="151">
        <v>45603</v>
      </c>
      <c r="V1140" s="151">
        <v>45534</v>
      </c>
      <c r="W1140" s="2">
        <f>VLOOKUP(Table1[[#This Row],[Status]],Auxiliar!$B$16:$D$24,3,0)*Table1[[#This Row],[Estimação (horas)]]</f>
        <v>0.5</v>
      </c>
      <c r="X1140" s="167">
        <f>+VLOOKUP(CONCATENATE(Table1[[#This Row],[Tabela]],Table1[[#This Row],[Campo]]),'2. Status Detalhe Campos FY24'!A:J,9,FALSE)</f>
        <v>0</v>
      </c>
    </row>
    <row r="1141" spans="2:24" ht="17.899999999999999" customHeight="1">
      <c r="B1141" s="12" t="s">
        <v>26</v>
      </c>
      <c r="C1141" s="12" t="s">
        <v>181</v>
      </c>
      <c r="D1141" s="12" t="s">
        <v>1222</v>
      </c>
      <c r="E1141" s="2" t="s">
        <v>38</v>
      </c>
      <c r="F1141" s="12" t="s">
        <v>219</v>
      </c>
      <c r="G1141" s="12" t="s">
        <v>234</v>
      </c>
      <c r="H1141" s="57" t="str">
        <f>Table1[[#This Row],[Tabela]]&amp;Table1[[#This Row],[Campo]]</f>
        <v>modesg_inp_emss_bens_imoveisscp2_ftr_emss</v>
      </c>
      <c r="I1141" s="2" t="s">
        <v>612</v>
      </c>
      <c r="J1141" s="45">
        <f>VLOOKUP(Table1[[#This Row],[Status]],Auxiliar!$B$16:$C$24,2,0)</f>
        <v>1</v>
      </c>
      <c r="K1141" s="20" t="s">
        <v>1175</v>
      </c>
      <c r="L1141" s="20" t="s">
        <v>1178</v>
      </c>
      <c r="M1141" s="20" t="s">
        <v>1180</v>
      </c>
      <c r="N1141" s="47">
        <v>45546</v>
      </c>
      <c r="O1141" s="20">
        <f>INDEX(Auxiliar!$D$5:$F$13,MATCH(Table1[[#This Row],[Tipologia_Testes]],Auxiliar!$B$5:$B$13,0),MATCH(Table1[[#This Row],[Complexidade]],Auxiliar!$D$4:$F$4,0))</f>
        <v>0.1</v>
      </c>
      <c r="P1141" s="2" t="s">
        <v>1255</v>
      </c>
      <c r="Q1141" s="2"/>
      <c r="R1141" s="151">
        <v>45261</v>
      </c>
      <c r="S1141" s="151"/>
      <c r="T1141" s="151"/>
      <c r="U1141" s="151">
        <v>45603</v>
      </c>
      <c r="V1141" s="151">
        <v>45534</v>
      </c>
      <c r="W1141" s="2">
        <f>VLOOKUP(Table1[[#This Row],[Status]],Auxiliar!$B$16:$D$24,3,0)*Table1[[#This Row],[Estimação (horas)]]</f>
        <v>0.1</v>
      </c>
      <c r="X1141" s="167">
        <f>+VLOOKUP(CONCATENATE(Table1[[#This Row],[Tabela]],Table1[[#This Row],[Campo]]),'2. Status Detalhe Campos FY24'!A:J,9,FALSE)</f>
        <v>0</v>
      </c>
    </row>
    <row r="1142" spans="2:24" ht="17.899999999999999" customHeight="1">
      <c r="B1142" s="12" t="s">
        <v>26</v>
      </c>
      <c r="C1142" s="12" t="s">
        <v>181</v>
      </c>
      <c r="D1142" s="12" t="s">
        <v>1222</v>
      </c>
      <c r="E1142" s="2" t="s">
        <v>38</v>
      </c>
      <c r="F1142" s="12" t="s">
        <v>219</v>
      </c>
      <c r="G1142" s="12" t="s">
        <v>234</v>
      </c>
      <c r="H1142" s="57" t="str">
        <f>Table1[[#This Row],[Tabela]]&amp;Table1[[#This Row],[Campo]]</f>
        <v>modesg_inp_emss_bens_imoveisscp2_ftr_emss</v>
      </c>
      <c r="I1142" s="2" t="s">
        <v>612</v>
      </c>
      <c r="J1142" s="45">
        <f>VLOOKUP(Table1[[#This Row],[Status]],Auxiliar!$B$16:$C$24,2,0)</f>
        <v>1</v>
      </c>
      <c r="K1142" s="20" t="s">
        <v>1183</v>
      </c>
      <c r="L1142" s="20" t="s">
        <v>1178</v>
      </c>
      <c r="M1142" s="20" t="s">
        <v>1180</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7">
        <f>+VLOOKUP(CONCATENATE(Table1[[#This Row],[Tabela]],Table1[[#This Row],[Campo]]),'2. Status Detalhe Campos FY24'!A:J,9,FALSE)</f>
        <v>0</v>
      </c>
    </row>
    <row r="1143" spans="2:24" ht="35.15" customHeight="1">
      <c r="B1143" s="19" t="s">
        <v>26</v>
      </c>
      <c r="C1143" s="19" t="s">
        <v>181</v>
      </c>
      <c r="D1143" s="12" t="s">
        <v>1222</v>
      </c>
      <c r="E1143" s="2" t="s">
        <v>38</v>
      </c>
      <c r="F1143" s="19" t="s">
        <v>219</v>
      </c>
      <c r="G1143" s="19" t="s">
        <v>303</v>
      </c>
      <c r="H1143" s="58" t="str">
        <f>Table1[[#This Row],[Tabela]]&amp;Table1[[#This Row],[Campo]]</f>
        <v>modesg_inp_emss_bens_imoveistipo_fator_emissao</v>
      </c>
      <c r="I1143" s="2" t="s">
        <v>612</v>
      </c>
      <c r="J1143" s="44">
        <f>VLOOKUP(Table1[[#This Row],[Status]],Auxiliar!$B$16:$C$24,2,0)</f>
        <v>1</v>
      </c>
      <c r="K1143" s="43" t="s">
        <v>1183</v>
      </c>
      <c r="L1143" s="20" t="s">
        <v>1178</v>
      </c>
      <c r="M1143" s="20" t="s">
        <v>1180</v>
      </c>
      <c r="N1143" s="47">
        <v>45546</v>
      </c>
      <c r="O1143" s="20">
        <f>INDEX(Auxiliar!$D$5:$F$13,MATCH(Table1[[#This Row],[Tipologia_Testes]],Auxiliar!$B$5:$B$13,0),MATCH(Table1[[#This Row],[Complexidade]],Auxiliar!$D$4:$F$4,0))</f>
        <v>0.5</v>
      </c>
      <c r="P1143" s="31"/>
      <c r="Q1143" s="31"/>
      <c r="R1143" s="151">
        <v>45261</v>
      </c>
      <c r="S1143" s="151"/>
      <c r="T1143" s="151"/>
      <c r="U1143" s="151">
        <v>45603</v>
      </c>
      <c r="V1143" s="151">
        <v>45534</v>
      </c>
      <c r="W1143" s="2">
        <f>VLOOKUP(Table1[[#This Row],[Status]],Auxiliar!$B$16:$D$24,3,0)*Table1[[#This Row],[Estimação (horas)]]</f>
        <v>0.5</v>
      </c>
      <c r="X1143" s="167">
        <f>+VLOOKUP(CONCATENATE(Table1[[#This Row],[Tabela]],Table1[[#This Row],[Campo]]),'2. Status Detalhe Campos FY24'!A:J,9,FALSE)</f>
        <v>0</v>
      </c>
    </row>
    <row r="1144" spans="2:24" ht="35.15" customHeight="1">
      <c r="B1144" s="38" t="s">
        <v>26</v>
      </c>
      <c r="C1144" s="38" t="s">
        <v>26</v>
      </c>
      <c r="D1144" s="35" t="s">
        <v>337</v>
      </c>
      <c r="E1144" s="110" t="s">
        <v>1256</v>
      </c>
      <c r="F1144" s="39" t="s">
        <v>335</v>
      </c>
      <c r="G1144" s="37" t="s">
        <v>336</v>
      </c>
      <c r="H1144" s="59" t="str">
        <f>Table1[[#This Row],[Tabela]]&amp;Table1[[#This Row],[Campo]]</f>
        <v>lt003_entitynace_esg</v>
      </c>
      <c r="I1144" s="2" t="s">
        <v>613</v>
      </c>
      <c r="J1144" s="44">
        <f>VLOOKUP(Table1[[#This Row],[Status]],Auxiliar!$B$16:$C$24,2,0)</f>
        <v>4</v>
      </c>
      <c r="K1144" s="44" t="s">
        <v>1172</v>
      </c>
      <c r="L1144" s="45" t="s">
        <v>1178</v>
      </c>
      <c r="M1144" s="20" t="s">
        <v>1179</v>
      </c>
      <c r="N1144" s="47">
        <v>45674</v>
      </c>
      <c r="O1144" s="20">
        <f>INDEX(Auxiliar!$D$5:$F$13,MATCH(Table1[[#This Row],[Tipologia_Testes]],Auxiliar!$B$5:$B$13,0),MATCH(Table1[[#This Row],[Complexidade]],Auxiliar!$D$4:$F$4,0))</f>
        <v>2</v>
      </c>
      <c r="P1144" s="46"/>
      <c r="Q1144" s="113"/>
      <c r="R1144" s="151">
        <v>45583</v>
      </c>
      <c r="S1144" s="151"/>
      <c r="T1144" s="151">
        <v>45583</v>
      </c>
      <c r="U1144" s="151"/>
      <c r="V1144" s="151">
        <v>45596</v>
      </c>
      <c r="W1144" s="2">
        <f>VLOOKUP(Table1[[#This Row],[Status]],Auxiliar!$B$16:$D$24,3,0)*Table1[[#This Row],[Estimação (horas)]]</f>
        <v>0.5</v>
      </c>
      <c r="X1144" s="167">
        <f>+VLOOKUP(CONCATENATE(Table1[[#This Row],[Tabela]],Table1[[#This Row],[Campo]]),'2. Status Detalhe Campos FY24'!A:J,9,FALSE)</f>
        <v>0</v>
      </c>
    </row>
    <row r="1145" spans="2:24" ht="35.15" customHeight="1">
      <c r="B1145" s="38" t="s">
        <v>26</v>
      </c>
      <c r="C1145" s="38" t="s">
        <v>26</v>
      </c>
      <c r="D1145" s="35" t="s">
        <v>337</v>
      </c>
      <c r="E1145" s="110" t="s">
        <v>1256</v>
      </c>
      <c r="F1145" s="39" t="s">
        <v>335</v>
      </c>
      <c r="G1145" s="37" t="s">
        <v>336</v>
      </c>
      <c r="H1145" s="59" t="str">
        <f>Table1[[#This Row],[Tabela]]&amp;Table1[[#This Row],[Campo]]</f>
        <v>lt003_entitynace_esg</v>
      </c>
      <c r="I1145" s="2" t="s">
        <v>613</v>
      </c>
      <c r="J1145" s="44">
        <f>VLOOKUP(Table1[[#This Row],[Status]],Auxiliar!$B$16:$C$24,2,0)</f>
        <v>4</v>
      </c>
      <c r="K1145" s="44" t="s">
        <v>1173</v>
      </c>
      <c r="L1145" s="45" t="s">
        <v>1178</v>
      </c>
      <c r="M1145" s="20" t="s">
        <v>1179</v>
      </c>
      <c r="N1145" s="47">
        <v>45674</v>
      </c>
      <c r="O1145" s="20">
        <f>INDEX(Auxiliar!$D$5:$F$13,MATCH(Table1[[#This Row],[Tipologia_Testes]],Auxiliar!$B$5:$B$13,0),MATCH(Table1[[#This Row],[Complexidade]],Auxiliar!$D$4:$F$4,0))</f>
        <v>2</v>
      </c>
      <c r="P1145" s="46"/>
      <c r="Q1145" s="113"/>
      <c r="R1145" s="151">
        <v>45583</v>
      </c>
      <c r="S1145" s="151"/>
      <c r="T1145" s="151">
        <v>45583</v>
      </c>
      <c r="U1145" s="151"/>
      <c r="V1145" s="151">
        <v>45596</v>
      </c>
      <c r="W1145" s="2">
        <f>VLOOKUP(Table1[[#This Row],[Status]],Auxiliar!$B$16:$D$24,3,0)*Table1[[#This Row],[Estimação (horas)]]</f>
        <v>0.5</v>
      </c>
      <c r="X1145" s="167">
        <f>+VLOOKUP(CONCATENATE(Table1[[#This Row],[Tabela]],Table1[[#This Row],[Campo]]),'2. Status Detalhe Campos FY24'!A:J,9,FALSE)</f>
        <v>0</v>
      </c>
    </row>
    <row r="1146" spans="2:24" ht="35.15" customHeight="1">
      <c r="B1146" s="38" t="s">
        <v>26</v>
      </c>
      <c r="C1146" s="38" t="s">
        <v>26</v>
      </c>
      <c r="D1146" s="35" t="s">
        <v>337</v>
      </c>
      <c r="E1146" s="110" t="s">
        <v>1256</v>
      </c>
      <c r="F1146" s="39" t="s">
        <v>335</v>
      </c>
      <c r="G1146" s="37" t="s">
        <v>336</v>
      </c>
      <c r="H1146" s="59" t="str">
        <f>Table1[[#This Row],[Tabela]]&amp;Table1[[#This Row],[Campo]]</f>
        <v>lt003_entitynace_esg</v>
      </c>
      <c r="I1146" s="2" t="s">
        <v>613</v>
      </c>
      <c r="J1146" s="44">
        <f>VLOOKUP(Table1[[#This Row],[Status]],Auxiliar!$B$16:$C$24,2,0)</f>
        <v>4</v>
      </c>
      <c r="K1146" s="44" t="s">
        <v>1175</v>
      </c>
      <c r="L1146" s="45" t="s">
        <v>1178</v>
      </c>
      <c r="M1146" s="20" t="s">
        <v>1179</v>
      </c>
      <c r="N1146" s="47">
        <v>45674</v>
      </c>
      <c r="O1146" s="20">
        <f>INDEX(Auxiliar!$D$5:$F$13,MATCH(Table1[[#This Row],[Tipologia_Testes]],Auxiliar!$B$5:$B$13,0),MATCH(Table1[[#This Row],[Complexidade]],Auxiliar!$D$4:$F$4,0))</f>
        <v>0.1</v>
      </c>
      <c r="P1146" s="46"/>
      <c r="Q1146" s="113"/>
      <c r="R1146" s="151">
        <v>45583</v>
      </c>
      <c r="S1146" s="151"/>
      <c r="T1146" s="151">
        <v>45583</v>
      </c>
      <c r="U1146" s="151"/>
      <c r="V1146" s="151">
        <v>45596</v>
      </c>
      <c r="W1146" s="2">
        <f>VLOOKUP(Table1[[#This Row],[Status]],Auxiliar!$B$16:$D$24,3,0)*Table1[[#This Row],[Estimação (horas)]]</f>
        <v>2.5000000000000001E-2</v>
      </c>
      <c r="X1146" s="167">
        <f>+VLOOKUP(CONCATENATE(Table1[[#This Row],[Tabela]],Table1[[#This Row],[Campo]]),'2. Status Detalhe Campos FY24'!A:J,9,FALSE)</f>
        <v>0</v>
      </c>
    </row>
    <row r="1147" spans="2:24" ht="17.899999999999999" customHeight="1">
      <c r="B1147" s="38" t="s">
        <v>26</v>
      </c>
      <c r="C1147" s="38" t="s">
        <v>26</v>
      </c>
      <c r="D1147" s="35" t="s">
        <v>325</v>
      </c>
      <c r="E1147" s="39" t="s">
        <v>255</v>
      </c>
      <c r="F1147" s="39" t="s">
        <v>335</v>
      </c>
      <c r="G1147" s="37" t="s">
        <v>338</v>
      </c>
      <c r="H1147" s="59" t="str">
        <f>Table1[[#This Row],[Tabela]]&amp;Table1[[#This Row],[Campo]]</f>
        <v>lt003_entitytxnmy_elgbl_capex_ccm</v>
      </c>
      <c r="I1147" s="2" t="s">
        <v>612</v>
      </c>
      <c r="J1147" s="44">
        <f>VLOOKUP(Table1[[#This Row],[Status]],Auxiliar!$B$16:$C$24,2,0)</f>
        <v>1</v>
      </c>
      <c r="K1147" s="44" t="s">
        <v>1172</v>
      </c>
      <c r="L1147" s="45" t="s">
        <v>1178</v>
      </c>
      <c r="M1147" s="20" t="s">
        <v>1179</v>
      </c>
      <c r="N1147" s="47">
        <v>45625</v>
      </c>
      <c r="O1147" s="20">
        <f>INDEX(Auxiliar!$D$5:$F$13,MATCH(Table1[[#This Row],[Tipologia_Testes]],Auxiliar!$B$5:$B$13,0),MATCH(Table1[[#This Row],[Complexidade]],Auxiliar!$D$4:$F$4,0))</f>
        <v>2</v>
      </c>
      <c r="P1147" s="46"/>
      <c r="Q1147" s="113"/>
      <c r="R1147" s="151">
        <v>45583</v>
      </c>
      <c r="S1147" s="151"/>
      <c r="T1147" s="151">
        <v>45583</v>
      </c>
      <c r="U1147" s="151">
        <v>45614</v>
      </c>
      <c r="V1147" s="151">
        <v>45596</v>
      </c>
      <c r="W1147" s="2">
        <f>VLOOKUP(Table1[[#This Row],[Status]],Auxiliar!$B$16:$D$24,3,0)*Table1[[#This Row],[Estimação (horas)]]</f>
        <v>2</v>
      </c>
      <c r="X1147" s="167">
        <f>+VLOOKUP(CONCATENATE(Table1[[#This Row],[Tabela]],Table1[[#This Row],[Campo]]),'2. Status Detalhe Campos FY24'!A:J,9,FALSE)</f>
        <v>0</v>
      </c>
    </row>
    <row r="1148" spans="2:24" ht="17.899999999999999" customHeight="1">
      <c r="B1148" s="38" t="s">
        <v>26</v>
      </c>
      <c r="C1148" s="38" t="s">
        <v>26</v>
      </c>
      <c r="D1148" s="38" t="s">
        <v>325</v>
      </c>
      <c r="E1148" s="38" t="s">
        <v>255</v>
      </c>
      <c r="F1148" s="38" t="s">
        <v>335</v>
      </c>
      <c r="G1148" s="38" t="s">
        <v>338</v>
      </c>
      <c r="H1148" s="58" t="str">
        <f>Table1[[#This Row],[Tabela]]&amp;Table1[[#This Row],[Campo]]</f>
        <v>lt003_entitytxnmy_elgbl_capex_ccm</v>
      </c>
      <c r="I1148" s="2" t="s">
        <v>612</v>
      </c>
      <c r="J1148" s="44">
        <f>VLOOKUP(Table1[[#This Row],[Status]],Auxiliar!$B$16:$C$24,2,0)</f>
        <v>1</v>
      </c>
      <c r="K1148" s="44" t="s">
        <v>1173</v>
      </c>
      <c r="L1148" s="45" t="s">
        <v>1178</v>
      </c>
      <c r="M1148" s="20" t="s">
        <v>1179</v>
      </c>
      <c r="N1148" s="47">
        <v>45625</v>
      </c>
      <c r="O1148" s="20">
        <f>INDEX(Auxiliar!$D$5:$F$13,MATCH(Table1[[#This Row],[Tipologia_Testes]],Auxiliar!$B$5:$B$13,0),MATCH(Table1[[#This Row],[Complexidade]],Auxiliar!$D$4:$F$4,0))</f>
        <v>2</v>
      </c>
      <c r="P1148" s="46"/>
      <c r="Q1148" s="113"/>
      <c r="R1148" s="151">
        <v>45589</v>
      </c>
      <c r="S1148" s="151"/>
      <c r="T1148" s="151">
        <v>45583</v>
      </c>
      <c r="U1148" s="151">
        <v>45614</v>
      </c>
      <c r="V1148" s="151">
        <v>45596</v>
      </c>
      <c r="W1148" s="2">
        <f>VLOOKUP(Table1[[#This Row],[Status]],Auxiliar!$B$16:$D$24,3,0)*Table1[[#This Row],[Estimação (horas)]]</f>
        <v>2</v>
      </c>
      <c r="X1148" s="167">
        <f>+VLOOKUP(CONCATENATE(Table1[[#This Row],[Tabela]],Table1[[#This Row],[Campo]]),'2. Status Detalhe Campos FY24'!A:J,9,FALSE)</f>
        <v>0</v>
      </c>
    </row>
    <row r="1149" spans="2:24" ht="35.15" customHeight="1">
      <c r="B1149" s="38" t="s">
        <v>26</v>
      </c>
      <c r="C1149" s="38" t="s">
        <v>26</v>
      </c>
      <c r="D1149" s="38" t="s">
        <v>325</v>
      </c>
      <c r="E1149" s="38" t="s">
        <v>255</v>
      </c>
      <c r="F1149" s="38" t="s">
        <v>335</v>
      </c>
      <c r="G1149" s="38" t="s">
        <v>338</v>
      </c>
      <c r="H1149" s="58" t="str">
        <f>Table1[[#This Row],[Tabela]]&amp;Table1[[#This Row],[Campo]]</f>
        <v>lt003_entitytxnmy_elgbl_capex_ccm</v>
      </c>
      <c r="I1149" s="2" t="s">
        <v>612</v>
      </c>
      <c r="J1149" s="44">
        <f>VLOOKUP(Table1[[#This Row],[Status]],Auxiliar!$B$16:$C$24,2,0)</f>
        <v>1</v>
      </c>
      <c r="K1149" s="44" t="s">
        <v>1175</v>
      </c>
      <c r="L1149" s="45" t="s">
        <v>1178</v>
      </c>
      <c r="M1149" s="20" t="s">
        <v>1179</v>
      </c>
      <c r="N1149" s="47">
        <v>45625</v>
      </c>
      <c r="O1149" s="20">
        <f>INDEX(Auxiliar!$D$5:$F$13,MATCH(Table1[[#This Row],[Tipologia_Testes]],Auxiliar!$B$5:$B$13,0),MATCH(Table1[[#This Row],[Complexidade]],Auxiliar!$D$4:$F$4,0))</f>
        <v>0.1</v>
      </c>
      <c r="P1149" s="46"/>
      <c r="Q1149" s="113"/>
      <c r="R1149" s="151">
        <v>45589</v>
      </c>
      <c r="S1149" s="151"/>
      <c r="T1149" s="151">
        <v>45583</v>
      </c>
      <c r="U1149" s="151">
        <v>45614</v>
      </c>
      <c r="V1149" s="151">
        <v>45596</v>
      </c>
      <c r="W1149" s="2">
        <f>VLOOKUP(Table1[[#This Row],[Status]],Auxiliar!$B$16:$D$24,3,0)*Table1[[#This Row],[Estimação (horas)]]</f>
        <v>0.1</v>
      </c>
      <c r="X1149" s="167">
        <f>+VLOOKUP(CONCATENATE(Table1[[#This Row],[Tabela]],Table1[[#This Row],[Campo]]),'2. Status Detalhe Campos FY24'!A:J,9,FALSE)</f>
        <v>0</v>
      </c>
    </row>
    <row r="1150" spans="2:24" ht="17.899999999999999" customHeight="1">
      <c r="B1150" s="38" t="s">
        <v>26</v>
      </c>
      <c r="C1150" s="38" t="s">
        <v>26</v>
      </c>
      <c r="D1150" s="37" t="s">
        <v>325</v>
      </c>
      <c r="E1150" s="39" t="s">
        <v>251</v>
      </c>
      <c r="F1150" s="39" t="s">
        <v>335</v>
      </c>
      <c r="G1150" s="37" t="s">
        <v>339</v>
      </c>
      <c r="H1150" s="59" t="str">
        <f>Table1[[#This Row],[Tabela]]&amp;Table1[[#This Row],[Campo]]</f>
        <v>lt003_entitytxnmy_elgbl_trnvr_ccm</v>
      </c>
      <c r="I1150" s="2" t="s">
        <v>612</v>
      </c>
      <c r="J1150" s="44">
        <f>VLOOKUP(Table1[[#This Row],[Status]],Auxiliar!$B$16:$C$24,2,0)</f>
        <v>1</v>
      </c>
      <c r="K1150" s="44" t="s">
        <v>1172</v>
      </c>
      <c r="L1150" s="45" t="s">
        <v>1178</v>
      </c>
      <c r="M1150" s="20" t="s">
        <v>1179</v>
      </c>
      <c r="N1150" s="47">
        <v>45625</v>
      </c>
      <c r="O1150" s="20">
        <f>INDEX(Auxiliar!$D$5:$F$13,MATCH(Table1[[#This Row],[Tipologia_Testes]],Auxiliar!$B$5:$B$13,0),MATCH(Table1[[#This Row],[Complexidade]],Auxiliar!$D$4:$F$4,0))</f>
        <v>2</v>
      </c>
      <c r="P1150" s="46"/>
      <c r="Q1150" s="113"/>
      <c r="R1150" s="151">
        <v>45589</v>
      </c>
      <c r="S1150" s="151"/>
      <c r="T1150" s="151"/>
      <c r="U1150" s="151">
        <v>45614</v>
      </c>
      <c r="V1150" s="151">
        <v>45596</v>
      </c>
      <c r="W1150" s="2">
        <f>VLOOKUP(Table1[[#This Row],[Status]],Auxiliar!$B$16:$D$24,3,0)*Table1[[#This Row],[Estimação (horas)]]</f>
        <v>2</v>
      </c>
      <c r="X1150" s="167">
        <f>+VLOOKUP(CONCATENATE(Table1[[#This Row],[Tabela]],Table1[[#This Row],[Campo]]),'2. Status Detalhe Campos FY24'!A:J,9,FALSE)</f>
        <v>0</v>
      </c>
    </row>
    <row r="1151" spans="2:24" ht="17.899999999999999" customHeight="1">
      <c r="B1151" s="38" t="s">
        <v>26</v>
      </c>
      <c r="C1151" s="38" t="s">
        <v>26</v>
      </c>
      <c r="D1151" s="38" t="s">
        <v>325</v>
      </c>
      <c r="E1151" s="38" t="s">
        <v>251</v>
      </c>
      <c r="F1151" s="38" t="s">
        <v>335</v>
      </c>
      <c r="G1151" s="38" t="s">
        <v>339</v>
      </c>
      <c r="H1151" s="58" t="str">
        <f>Table1[[#This Row],[Tabela]]&amp;Table1[[#This Row],[Campo]]</f>
        <v>lt003_entitytxnmy_elgbl_trnvr_ccm</v>
      </c>
      <c r="I1151" s="2" t="s">
        <v>612</v>
      </c>
      <c r="J1151" s="44">
        <f>VLOOKUP(Table1[[#This Row],[Status]],Auxiliar!$B$16:$C$24,2,0)</f>
        <v>1</v>
      </c>
      <c r="K1151" s="44" t="s">
        <v>1173</v>
      </c>
      <c r="L1151" s="45" t="s">
        <v>1178</v>
      </c>
      <c r="M1151" s="20" t="s">
        <v>1179</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67">
        <f>+VLOOKUP(CONCATENATE(Table1[[#This Row],[Tabela]],Table1[[#This Row],[Campo]]),'2. Status Detalhe Campos FY24'!A:J,9,FALSE)</f>
        <v>0</v>
      </c>
    </row>
    <row r="1152" spans="2:24" ht="35.15" customHeight="1">
      <c r="B1152" s="38" t="s">
        <v>26</v>
      </c>
      <c r="C1152" s="38" t="s">
        <v>26</v>
      </c>
      <c r="D1152" s="38" t="s">
        <v>325</v>
      </c>
      <c r="E1152" s="38" t="s">
        <v>251</v>
      </c>
      <c r="F1152" s="38" t="s">
        <v>335</v>
      </c>
      <c r="G1152" s="38" t="s">
        <v>339</v>
      </c>
      <c r="H1152" s="58" t="str">
        <f>Table1[[#This Row],[Tabela]]&amp;Table1[[#This Row],[Campo]]</f>
        <v>lt003_entitytxnmy_elgbl_trnvr_ccm</v>
      </c>
      <c r="I1152" s="2" t="s">
        <v>612</v>
      </c>
      <c r="J1152" s="44">
        <f>VLOOKUP(Table1[[#This Row],[Status]],Auxiliar!$B$16:$C$24,2,0)</f>
        <v>1</v>
      </c>
      <c r="K1152" s="44" t="s">
        <v>1175</v>
      </c>
      <c r="L1152" s="45" t="s">
        <v>1178</v>
      </c>
      <c r="M1152" s="20" t="s">
        <v>1179</v>
      </c>
      <c r="N1152" s="47">
        <v>45625</v>
      </c>
      <c r="O1152" s="20">
        <f>INDEX(Auxiliar!$D$5:$F$13,MATCH(Table1[[#This Row],[Tipologia_Testes]],Auxiliar!$B$5:$B$13,0),MATCH(Table1[[#This Row],[Complexidade]],Auxiliar!$D$4:$F$4,0))</f>
        <v>0.1</v>
      </c>
      <c r="P1152" s="46"/>
      <c r="Q1152" s="113"/>
      <c r="R1152" s="151">
        <v>45589</v>
      </c>
      <c r="S1152" s="151"/>
      <c r="T1152" s="151"/>
      <c r="U1152" s="151">
        <v>45614</v>
      </c>
      <c r="V1152" s="151">
        <v>45596</v>
      </c>
      <c r="W1152" s="2">
        <f>VLOOKUP(Table1[[#This Row],[Status]],Auxiliar!$B$16:$D$24,3,0)*Table1[[#This Row],[Estimação (horas)]]</f>
        <v>0.1</v>
      </c>
      <c r="X1152" s="167">
        <f>+VLOOKUP(CONCATENATE(Table1[[#This Row],[Tabela]],Table1[[#This Row],[Campo]]),'2. Status Detalhe Campos FY24'!A:J,9,FALSE)</f>
        <v>0</v>
      </c>
    </row>
    <row r="1153" spans="2:24" ht="17.899999999999999" customHeight="1">
      <c r="B1153" s="38" t="s">
        <v>26</v>
      </c>
      <c r="C1153" s="38" t="s">
        <v>26</v>
      </c>
      <c r="D1153" s="35" t="s">
        <v>325</v>
      </c>
      <c r="E1153" s="39" t="s">
        <v>248</v>
      </c>
      <c r="F1153" s="39" t="s">
        <v>335</v>
      </c>
      <c r="G1153" s="37" t="s">
        <v>340</v>
      </c>
      <c r="H1153" s="59" t="str">
        <f>Table1[[#This Row],[Tabela]]&amp;Table1[[#This Row],[Campo]]</f>
        <v>lt003_entitytxnmy_elgbl_capex_cca</v>
      </c>
      <c r="I1153" s="2" t="s">
        <v>612</v>
      </c>
      <c r="J1153" s="44">
        <f>VLOOKUP(Table1[[#This Row],[Status]],Auxiliar!$B$16:$C$24,2,0)</f>
        <v>1</v>
      </c>
      <c r="K1153" s="44" t="s">
        <v>1172</v>
      </c>
      <c r="L1153" s="45" t="s">
        <v>1178</v>
      </c>
      <c r="M1153" s="20" t="s">
        <v>1179</v>
      </c>
      <c r="N1153" s="47">
        <v>45625</v>
      </c>
      <c r="O1153" s="20">
        <f>INDEX(Auxiliar!$D$5:$F$13,MATCH(Table1[[#This Row],[Tipologia_Testes]],Auxiliar!$B$5:$B$13,0),MATCH(Table1[[#This Row],[Complexidade]],Auxiliar!$D$4:$F$4,0))</f>
        <v>2</v>
      </c>
      <c r="P1153" s="46"/>
      <c r="Q1153" s="113"/>
      <c r="R1153" s="151">
        <v>45589</v>
      </c>
      <c r="S1153" s="151"/>
      <c r="T1153" s="151"/>
      <c r="U1153" s="151">
        <v>45614</v>
      </c>
      <c r="V1153" s="151">
        <v>45596</v>
      </c>
      <c r="W1153" s="2">
        <f>VLOOKUP(Table1[[#This Row],[Status]],Auxiliar!$B$16:$D$24,3,0)*Table1[[#This Row],[Estimação (horas)]]</f>
        <v>2</v>
      </c>
      <c r="X1153" s="167">
        <f>+VLOOKUP(CONCATENATE(Table1[[#This Row],[Tabela]],Table1[[#This Row],[Campo]]),'2. Status Detalhe Campos FY24'!A:J,9,FALSE)</f>
        <v>0</v>
      </c>
    </row>
    <row r="1154" spans="2:24" ht="17.899999999999999" customHeight="1">
      <c r="B1154" s="38" t="s">
        <v>26</v>
      </c>
      <c r="C1154" s="38" t="s">
        <v>26</v>
      </c>
      <c r="D1154" s="38" t="s">
        <v>325</v>
      </c>
      <c r="E1154" s="38" t="s">
        <v>248</v>
      </c>
      <c r="F1154" s="38" t="s">
        <v>335</v>
      </c>
      <c r="G1154" s="38" t="s">
        <v>340</v>
      </c>
      <c r="H1154" s="58" t="str">
        <f>Table1[[#This Row],[Tabela]]&amp;Table1[[#This Row],[Campo]]</f>
        <v>lt003_entitytxnmy_elgbl_capex_cca</v>
      </c>
      <c r="I1154" s="2" t="s">
        <v>612</v>
      </c>
      <c r="J1154" s="44">
        <f>VLOOKUP(Table1[[#This Row],[Status]],Auxiliar!$B$16:$C$24,2,0)</f>
        <v>1</v>
      </c>
      <c r="K1154" s="44" t="s">
        <v>1173</v>
      </c>
      <c r="L1154" s="45" t="s">
        <v>1178</v>
      </c>
      <c r="M1154" s="20" t="s">
        <v>1179</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67">
        <f>+VLOOKUP(CONCATENATE(Table1[[#This Row],[Tabela]],Table1[[#This Row],[Campo]]),'2. Status Detalhe Campos FY24'!A:J,9,FALSE)</f>
        <v>0</v>
      </c>
    </row>
    <row r="1155" spans="2:24" ht="35.15" customHeight="1">
      <c r="B1155" s="38" t="s">
        <v>26</v>
      </c>
      <c r="C1155" s="38" t="s">
        <v>26</v>
      </c>
      <c r="D1155" s="38" t="s">
        <v>325</v>
      </c>
      <c r="E1155" s="38" t="s">
        <v>248</v>
      </c>
      <c r="F1155" s="38" t="s">
        <v>335</v>
      </c>
      <c r="G1155" s="38" t="s">
        <v>340</v>
      </c>
      <c r="H1155" s="58" t="str">
        <f>Table1[[#This Row],[Tabela]]&amp;Table1[[#This Row],[Campo]]</f>
        <v>lt003_entitytxnmy_elgbl_capex_cca</v>
      </c>
      <c r="I1155" s="2" t="s">
        <v>612</v>
      </c>
      <c r="J1155" s="44">
        <f>VLOOKUP(Table1[[#This Row],[Status]],Auxiliar!$B$16:$C$24,2,0)</f>
        <v>1</v>
      </c>
      <c r="K1155" s="44" t="s">
        <v>1175</v>
      </c>
      <c r="L1155" s="45" t="s">
        <v>1178</v>
      </c>
      <c r="M1155" s="20" t="s">
        <v>1179</v>
      </c>
      <c r="N1155" s="47">
        <v>45625</v>
      </c>
      <c r="O1155" s="20">
        <f>INDEX(Auxiliar!$D$5:$F$13,MATCH(Table1[[#This Row],[Tipologia_Testes]],Auxiliar!$B$5:$B$13,0),MATCH(Table1[[#This Row],[Complexidade]],Auxiliar!$D$4:$F$4,0))</f>
        <v>0.1</v>
      </c>
      <c r="P1155" s="46"/>
      <c r="Q1155" s="113"/>
      <c r="R1155" s="151">
        <v>45589</v>
      </c>
      <c r="S1155" s="151"/>
      <c r="T1155" s="151"/>
      <c r="U1155" s="151">
        <v>45614</v>
      </c>
      <c r="V1155" s="151">
        <v>45596</v>
      </c>
      <c r="W1155" s="2">
        <f>VLOOKUP(Table1[[#This Row],[Status]],Auxiliar!$B$16:$D$24,3,0)*Table1[[#This Row],[Estimação (horas)]]</f>
        <v>0.1</v>
      </c>
      <c r="X1155" s="167">
        <f>+VLOOKUP(CONCATENATE(Table1[[#This Row],[Tabela]],Table1[[#This Row],[Campo]]),'2. Status Detalhe Campos FY24'!A:J,9,FALSE)</f>
        <v>0</v>
      </c>
    </row>
    <row r="1156" spans="2:24" ht="17.899999999999999" customHeight="1">
      <c r="B1156" s="38" t="s">
        <v>26</v>
      </c>
      <c r="C1156" s="38" t="s">
        <v>26</v>
      </c>
      <c r="D1156" s="37" t="s">
        <v>325</v>
      </c>
      <c r="E1156" s="39" t="s">
        <v>245</v>
      </c>
      <c r="F1156" s="39" t="s">
        <v>335</v>
      </c>
      <c r="G1156" s="37" t="s">
        <v>341</v>
      </c>
      <c r="H1156" s="59" t="str">
        <f>Table1[[#This Row],[Tabela]]&amp;Table1[[#This Row],[Campo]]</f>
        <v>lt003_entitytxnmy_elgbl_trnvr_cca</v>
      </c>
      <c r="I1156" s="2" t="s">
        <v>612</v>
      </c>
      <c r="J1156" s="44">
        <f>VLOOKUP(Table1[[#This Row],[Status]],Auxiliar!$B$16:$C$24,2,0)</f>
        <v>1</v>
      </c>
      <c r="K1156" s="44" t="s">
        <v>1172</v>
      </c>
      <c r="L1156" s="45" t="s">
        <v>1178</v>
      </c>
      <c r="M1156" s="20" t="s">
        <v>1179</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7">
        <f>+VLOOKUP(CONCATENATE(Table1[[#This Row],[Tabela]],Table1[[#This Row],[Campo]]),'2. Status Detalhe Campos FY24'!A:J,9,FALSE)</f>
        <v>0</v>
      </c>
    </row>
    <row r="1157" spans="2:24" ht="17.899999999999999" customHeight="1">
      <c r="B1157" s="38" t="s">
        <v>26</v>
      </c>
      <c r="C1157" s="38" t="s">
        <v>26</v>
      </c>
      <c r="D1157" s="38" t="s">
        <v>325</v>
      </c>
      <c r="E1157" s="38" t="s">
        <v>245</v>
      </c>
      <c r="F1157" s="38" t="s">
        <v>335</v>
      </c>
      <c r="G1157" s="38" t="s">
        <v>341</v>
      </c>
      <c r="H1157" s="58" t="str">
        <f>Table1[[#This Row],[Tabela]]&amp;Table1[[#This Row],[Campo]]</f>
        <v>lt003_entitytxnmy_elgbl_trnvr_cca</v>
      </c>
      <c r="I1157" s="2" t="s">
        <v>612</v>
      </c>
      <c r="J1157" s="44">
        <f>VLOOKUP(Table1[[#This Row],[Status]],Auxiliar!$B$16:$C$24,2,0)</f>
        <v>1</v>
      </c>
      <c r="K1157" s="44" t="s">
        <v>1173</v>
      </c>
      <c r="L1157" s="45" t="s">
        <v>1178</v>
      </c>
      <c r="M1157" s="20" t="s">
        <v>1179</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67">
        <f>+VLOOKUP(CONCATENATE(Table1[[#This Row],[Tabela]],Table1[[#This Row],[Campo]]),'2. Status Detalhe Campos FY24'!A:J,9,FALSE)</f>
        <v>0</v>
      </c>
    </row>
    <row r="1158" spans="2:24" ht="35.15" customHeight="1">
      <c r="B1158" s="38" t="s">
        <v>26</v>
      </c>
      <c r="C1158" s="38" t="s">
        <v>26</v>
      </c>
      <c r="D1158" s="38" t="s">
        <v>325</v>
      </c>
      <c r="E1158" s="38" t="s">
        <v>245</v>
      </c>
      <c r="F1158" s="38" t="s">
        <v>335</v>
      </c>
      <c r="G1158" s="38" t="s">
        <v>341</v>
      </c>
      <c r="H1158" s="58" t="str">
        <f>Table1[[#This Row],[Tabela]]&amp;Table1[[#This Row],[Campo]]</f>
        <v>lt003_entitytxnmy_elgbl_trnvr_cca</v>
      </c>
      <c r="I1158" s="2" t="s">
        <v>612</v>
      </c>
      <c r="J1158" s="44">
        <f>VLOOKUP(Table1[[#This Row],[Status]],Auxiliar!$B$16:$C$24,2,0)</f>
        <v>1</v>
      </c>
      <c r="K1158" s="44" t="s">
        <v>1175</v>
      </c>
      <c r="L1158" s="45" t="s">
        <v>1178</v>
      </c>
      <c r="M1158" s="20" t="s">
        <v>1179</v>
      </c>
      <c r="N1158" s="47">
        <v>45625</v>
      </c>
      <c r="O1158" s="20">
        <f>INDEX(Auxiliar!$D$5:$F$13,MATCH(Table1[[#This Row],[Tipologia_Testes]],Auxiliar!$B$5:$B$13,0),MATCH(Table1[[#This Row],[Complexidade]],Auxiliar!$D$4:$F$4,0))</f>
        <v>0.1</v>
      </c>
      <c r="P1158" s="46"/>
      <c r="Q1158" s="113"/>
      <c r="R1158" s="151">
        <v>45589</v>
      </c>
      <c r="S1158" s="151"/>
      <c r="T1158" s="151"/>
      <c r="U1158" s="151">
        <v>45614</v>
      </c>
      <c r="V1158" s="151">
        <v>45596</v>
      </c>
      <c r="W1158" s="2">
        <f>VLOOKUP(Table1[[#This Row],[Status]],Auxiliar!$B$16:$D$24,3,0)*Table1[[#This Row],[Estimação (horas)]]</f>
        <v>0.1</v>
      </c>
      <c r="X1158" s="167">
        <f>+VLOOKUP(CONCATENATE(Table1[[#This Row],[Tabela]],Table1[[#This Row],[Campo]]),'2. Status Detalhe Campos FY24'!A:J,9,FALSE)</f>
        <v>0</v>
      </c>
    </row>
    <row r="1159" spans="2:24" ht="17.899999999999999" customHeight="1">
      <c r="B1159" s="38" t="s">
        <v>26</v>
      </c>
      <c r="C1159" s="38" t="s">
        <v>26</v>
      </c>
      <c r="D1159" s="35" t="s">
        <v>325</v>
      </c>
      <c r="E1159" s="39" t="s">
        <v>256</v>
      </c>
      <c r="F1159" s="39" t="s">
        <v>335</v>
      </c>
      <c r="G1159" s="37" t="s">
        <v>342</v>
      </c>
      <c r="H1159" s="59" t="str">
        <f>Table1[[#This Row],[Tabela]]&amp;Table1[[#This Row],[Campo]]</f>
        <v>lt003_entityenblng_capex_ccm</v>
      </c>
      <c r="I1159" s="2" t="s">
        <v>612</v>
      </c>
      <c r="J1159" s="44">
        <f>VLOOKUP(Table1[[#This Row],[Status]],Auxiliar!$B$16:$C$24,2,0)</f>
        <v>1</v>
      </c>
      <c r="K1159" s="44" t="s">
        <v>1172</v>
      </c>
      <c r="L1159" s="45" t="s">
        <v>1178</v>
      </c>
      <c r="M1159" s="20" t="s">
        <v>1179</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7">
        <f>+VLOOKUP(CONCATENATE(Table1[[#This Row],[Tabela]],Table1[[#This Row],[Campo]]),'2. Status Detalhe Campos FY24'!A:J,9,FALSE)</f>
        <v>0</v>
      </c>
    </row>
    <row r="1160" spans="2:24" ht="17.899999999999999" customHeight="1">
      <c r="B1160" s="38" t="s">
        <v>26</v>
      </c>
      <c r="C1160" s="38" t="s">
        <v>26</v>
      </c>
      <c r="D1160" s="38" t="s">
        <v>325</v>
      </c>
      <c r="E1160" s="38" t="s">
        <v>256</v>
      </c>
      <c r="F1160" s="38" t="s">
        <v>335</v>
      </c>
      <c r="G1160" s="38" t="s">
        <v>342</v>
      </c>
      <c r="H1160" s="58" t="str">
        <f>Table1[[#This Row],[Tabela]]&amp;Table1[[#This Row],[Campo]]</f>
        <v>lt003_entityenblng_capex_ccm</v>
      </c>
      <c r="I1160" s="2" t="s">
        <v>612</v>
      </c>
      <c r="J1160" s="44">
        <f>VLOOKUP(Table1[[#This Row],[Status]],Auxiliar!$B$16:$C$24,2,0)</f>
        <v>1</v>
      </c>
      <c r="K1160" s="44" t="s">
        <v>1173</v>
      </c>
      <c r="L1160" s="45" t="s">
        <v>1178</v>
      </c>
      <c r="M1160" s="20" t="s">
        <v>1179</v>
      </c>
      <c r="N1160" s="47">
        <v>45625</v>
      </c>
      <c r="O1160" s="20">
        <f>INDEX(Auxiliar!$D$5:$F$13,MATCH(Table1[[#This Row],[Tipologia_Testes]],Auxiliar!$B$5:$B$13,0),MATCH(Table1[[#This Row],[Complexidade]],Auxiliar!$D$4:$F$4,0))</f>
        <v>2</v>
      </c>
      <c r="P1160" s="46"/>
      <c r="Q1160" s="113"/>
      <c r="R1160" s="151">
        <v>45589</v>
      </c>
      <c r="S1160" s="151"/>
      <c r="T1160" s="151"/>
      <c r="U1160" s="151">
        <v>45614</v>
      </c>
      <c r="V1160" s="151">
        <v>45596</v>
      </c>
      <c r="W1160" s="2">
        <f>VLOOKUP(Table1[[#This Row],[Status]],Auxiliar!$B$16:$D$24,3,0)*Table1[[#This Row],[Estimação (horas)]]</f>
        <v>2</v>
      </c>
      <c r="X1160" s="167">
        <f>+VLOOKUP(CONCATENATE(Table1[[#This Row],[Tabela]],Table1[[#This Row],[Campo]]),'2. Status Detalhe Campos FY24'!A:J,9,FALSE)</f>
        <v>0</v>
      </c>
    </row>
    <row r="1161" spans="2:24" ht="35.15" customHeight="1">
      <c r="B1161" s="38" t="s">
        <v>26</v>
      </c>
      <c r="C1161" s="38" t="s">
        <v>26</v>
      </c>
      <c r="D1161" s="38" t="s">
        <v>325</v>
      </c>
      <c r="E1161" s="38" t="s">
        <v>256</v>
      </c>
      <c r="F1161" s="38" t="s">
        <v>335</v>
      </c>
      <c r="G1161" s="38" t="s">
        <v>342</v>
      </c>
      <c r="H1161" s="58" t="str">
        <f>Table1[[#This Row],[Tabela]]&amp;Table1[[#This Row],[Campo]]</f>
        <v>lt003_entityenblng_capex_ccm</v>
      </c>
      <c r="I1161" s="2" t="s">
        <v>612</v>
      </c>
      <c r="J1161" s="44">
        <f>VLOOKUP(Table1[[#This Row],[Status]],Auxiliar!$B$16:$C$24,2,0)</f>
        <v>1</v>
      </c>
      <c r="K1161" s="44" t="s">
        <v>1175</v>
      </c>
      <c r="L1161" s="45" t="s">
        <v>1178</v>
      </c>
      <c r="M1161" s="20" t="s">
        <v>1179</v>
      </c>
      <c r="N1161" s="47">
        <v>45625</v>
      </c>
      <c r="O1161" s="20">
        <f>INDEX(Auxiliar!$D$5:$F$13,MATCH(Table1[[#This Row],[Tipologia_Testes]],Auxiliar!$B$5:$B$13,0),MATCH(Table1[[#This Row],[Complexidade]],Auxiliar!$D$4:$F$4,0))</f>
        <v>0.1</v>
      </c>
      <c r="P1161" s="46"/>
      <c r="Q1161" s="113"/>
      <c r="R1161" s="151">
        <v>45589</v>
      </c>
      <c r="S1161" s="151"/>
      <c r="T1161" s="151"/>
      <c r="U1161" s="151">
        <v>45614</v>
      </c>
      <c r="V1161" s="151">
        <v>45596</v>
      </c>
      <c r="W1161" s="2">
        <f>VLOOKUP(Table1[[#This Row],[Status]],Auxiliar!$B$16:$D$24,3,0)*Table1[[#This Row],[Estimação (horas)]]</f>
        <v>0.1</v>
      </c>
      <c r="X1161" s="167">
        <f>+VLOOKUP(CONCATENATE(Table1[[#This Row],[Tabela]],Table1[[#This Row],[Campo]]),'2. Status Detalhe Campos FY24'!A:J,9,FALSE)</f>
        <v>0</v>
      </c>
    </row>
    <row r="1162" spans="2:24" ht="17.899999999999999" customHeight="1">
      <c r="B1162" s="38" t="s">
        <v>26</v>
      </c>
      <c r="C1162" s="38" t="s">
        <v>26</v>
      </c>
      <c r="D1162" s="35" t="s">
        <v>325</v>
      </c>
      <c r="E1162" s="39" t="s">
        <v>249</v>
      </c>
      <c r="F1162" s="39" t="s">
        <v>335</v>
      </c>
      <c r="G1162" s="37" t="s">
        <v>343</v>
      </c>
      <c r="H1162" s="59" t="str">
        <f>Table1[[#This Row],[Tabela]]&amp;Table1[[#This Row],[Campo]]</f>
        <v>lt003_entityenblng_capex_cca</v>
      </c>
      <c r="I1162" s="2" t="s">
        <v>612</v>
      </c>
      <c r="J1162" s="44">
        <f>VLOOKUP(Table1[[#This Row],[Status]],Auxiliar!$B$16:$C$24,2,0)</f>
        <v>1</v>
      </c>
      <c r="K1162" s="44" t="s">
        <v>1172</v>
      </c>
      <c r="L1162" s="45" t="s">
        <v>1178</v>
      </c>
      <c r="M1162" s="20" t="s">
        <v>1179</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7">
        <f>+VLOOKUP(CONCATENATE(Table1[[#This Row],[Tabela]],Table1[[#This Row],[Campo]]),'2. Status Detalhe Campos FY24'!A:J,9,FALSE)</f>
        <v>0</v>
      </c>
    </row>
    <row r="1163" spans="2:24" ht="17.899999999999999" customHeight="1">
      <c r="B1163" s="38" t="s">
        <v>26</v>
      </c>
      <c r="C1163" s="38" t="s">
        <v>26</v>
      </c>
      <c r="D1163" s="38" t="s">
        <v>325</v>
      </c>
      <c r="E1163" s="38" t="s">
        <v>249</v>
      </c>
      <c r="F1163" s="38" t="s">
        <v>335</v>
      </c>
      <c r="G1163" s="38" t="s">
        <v>343</v>
      </c>
      <c r="H1163" s="58" t="str">
        <f>Table1[[#This Row],[Tabela]]&amp;Table1[[#This Row],[Campo]]</f>
        <v>lt003_entityenblng_capex_cca</v>
      </c>
      <c r="I1163" s="2" t="s">
        <v>612</v>
      </c>
      <c r="J1163" s="44">
        <f>VLOOKUP(Table1[[#This Row],[Status]],Auxiliar!$B$16:$C$24,2,0)</f>
        <v>1</v>
      </c>
      <c r="K1163" s="44" t="s">
        <v>1173</v>
      </c>
      <c r="L1163" s="45" t="s">
        <v>1178</v>
      </c>
      <c r="M1163" s="20" t="s">
        <v>1179</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67">
        <f>+VLOOKUP(CONCATENATE(Table1[[#This Row],[Tabela]],Table1[[#This Row],[Campo]]),'2. Status Detalhe Campos FY24'!A:J,9,FALSE)</f>
        <v>0</v>
      </c>
    </row>
    <row r="1164" spans="2:24" ht="35.15" customHeight="1">
      <c r="B1164" s="38" t="s">
        <v>26</v>
      </c>
      <c r="C1164" s="38" t="s">
        <v>26</v>
      </c>
      <c r="D1164" s="38" t="s">
        <v>325</v>
      </c>
      <c r="E1164" s="38" t="s">
        <v>249</v>
      </c>
      <c r="F1164" s="38" t="s">
        <v>335</v>
      </c>
      <c r="G1164" s="38" t="s">
        <v>343</v>
      </c>
      <c r="H1164" s="58" t="str">
        <f>Table1[[#This Row],[Tabela]]&amp;Table1[[#This Row],[Campo]]</f>
        <v>lt003_entityenblng_capex_cca</v>
      </c>
      <c r="I1164" s="2" t="s">
        <v>612</v>
      </c>
      <c r="J1164" s="44">
        <f>VLOOKUP(Table1[[#This Row],[Status]],Auxiliar!$B$16:$C$24,2,0)</f>
        <v>1</v>
      </c>
      <c r="K1164" s="44" t="s">
        <v>1175</v>
      </c>
      <c r="L1164" s="45" t="s">
        <v>1178</v>
      </c>
      <c r="M1164" s="20" t="s">
        <v>1179</v>
      </c>
      <c r="N1164" s="47">
        <v>45625</v>
      </c>
      <c r="O1164" s="20">
        <f>INDEX(Auxiliar!$D$5:$F$13,MATCH(Table1[[#This Row],[Tipologia_Testes]],Auxiliar!$B$5:$B$13,0),MATCH(Table1[[#This Row],[Complexidade]],Auxiliar!$D$4:$F$4,0))</f>
        <v>0.1</v>
      </c>
      <c r="P1164" s="46"/>
      <c r="Q1164" s="113"/>
      <c r="R1164" s="151">
        <v>45589</v>
      </c>
      <c r="S1164" s="151"/>
      <c r="T1164" s="151"/>
      <c r="U1164" s="151">
        <v>45614</v>
      </c>
      <c r="V1164" s="151">
        <v>45596</v>
      </c>
      <c r="W1164" s="2">
        <f>VLOOKUP(Table1[[#This Row],[Status]],Auxiliar!$B$16:$D$24,3,0)*Table1[[#This Row],[Estimação (horas)]]</f>
        <v>0.1</v>
      </c>
      <c r="X1164" s="167">
        <f>+VLOOKUP(CONCATENATE(Table1[[#This Row],[Tabela]],Table1[[#This Row],[Campo]]),'2. Status Detalhe Campos FY24'!A:J,9,FALSE)</f>
        <v>0</v>
      </c>
    </row>
    <row r="1165" spans="2:24" ht="17.899999999999999" customHeight="1">
      <c r="B1165" s="38" t="s">
        <v>26</v>
      </c>
      <c r="C1165" s="38" t="s">
        <v>26</v>
      </c>
      <c r="D1165" s="35" t="s">
        <v>325</v>
      </c>
      <c r="E1165" s="39" t="s">
        <v>257</v>
      </c>
      <c r="F1165" s="39" t="s">
        <v>335</v>
      </c>
      <c r="G1165" s="37" t="s">
        <v>344</v>
      </c>
      <c r="H1165" s="59" t="str">
        <f>Table1[[#This Row],[Tabela]]&amp;Table1[[#This Row],[Campo]]</f>
        <v>lt003_entitytrnstnl_capex</v>
      </c>
      <c r="I1165" s="2" t="s">
        <v>612</v>
      </c>
      <c r="J1165" s="44">
        <f>VLOOKUP(Table1[[#This Row],[Status]],Auxiliar!$B$16:$C$24,2,0)</f>
        <v>1</v>
      </c>
      <c r="K1165" s="44" t="s">
        <v>1172</v>
      </c>
      <c r="L1165" s="45" t="s">
        <v>1178</v>
      </c>
      <c r="M1165" s="20" t="s">
        <v>1179</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7">
        <f>+VLOOKUP(CONCATENATE(Table1[[#This Row],[Tabela]],Table1[[#This Row],[Campo]]),'2. Status Detalhe Campos FY24'!A:J,9,FALSE)</f>
        <v>0</v>
      </c>
    </row>
    <row r="1166" spans="2:24" ht="17.899999999999999" customHeight="1">
      <c r="B1166" s="38" t="s">
        <v>26</v>
      </c>
      <c r="C1166" s="38" t="s">
        <v>26</v>
      </c>
      <c r="D1166" s="38" t="s">
        <v>325</v>
      </c>
      <c r="E1166" s="38" t="s">
        <v>257</v>
      </c>
      <c r="F1166" s="38" t="s">
        <v>335</v>
      </c>
      <c r="G1166" s="38" t="s">
        <v>344</v>
      </c>
      <c r="H1166" s="58" t="str">
        <f>Table1[[#This Row],[Tabela]]&amp;Table1[[#This Row],[Campo]]</f>
        <v>lt003_entitytrnstnl_capex</v>
      </c>
      <c r="I1166" s="2" t="s">
        <v>612</v>
      </c>
      <c r="J1166" s="44">
        <f>VLOOKUP(Table1[[#This Row],[Status]],Auxiliar!$B$16:$C$24,2,0)</f>
        <v>1</v>
      </c>
      <c r="K1166" s="44" t="s">
        <v>1173</v>
      </c>
      <c r="L1166" s="45" t="s">
        <v>1178</v>
      </c>
      <c r="M1166" s="20" t="s">
        <v>1179</v>
      </c>
      <c r="N1166" s="47">
        <v>45625</v>
      </c>
      <c r="O1166" s="20">
        <f>INDEX(Auxiliar!$D$5:$F$13,MATCH(Table1[[#This Row],[Tipologia_Testes]],Auxiliar!$B$5:$B$13,0),MATCH(Table1[[#This Row],[Complexidade]],Auxiliar!$D$4:$F$4,0))</f>
        <v>2</v>
      </c>
      <c r="P1166" s="46"/>
      <c r="Q1166" s="113"/>
      <c r="R1166" s="151">
        <v>45589</v>
      </c>
      <c r="S1166" s="151"/>
      <c r="T1166" s="151"/>
      <c r="U1166" s="151">
        <v>45614</v>
      </c>
      <c r="V1166" s="151">
        <v>45596</v>
      </c>
      <c r="W1166" s="2">
        <f>VLOOKUP(Table1[[#This Row],[Status]],Auxiliar!$B$16:$D$24,3,0)*Table1[[#This Row],[Estimação (horas)]]</f>
        <v>2</v>
      </c>
      <c r="X1166" s="167">
        <f>+VLOOKUP(CONCATENATE(Table1[[#This Row],[Tabela]],Table1[[#This Row],[Campo]]),'2. Status Detalhe Campos FY24'!A:J,9,FALSE)</f>
        <v>0</v>
      </c>
    </row>
    <row r="1167" spans="2:24" ht="35.15" customHeight="1">
      <c r="B1167" s="38" t="s">
        <v>26</v>
      </c>
      <c r="C1167" s="38" t="s">
        <v>26</v>
      </c>
      <c r="D1167" s="38" t="s">
        <v>325</v>
      </c>
      <c r="E1167" s="38" t="s">
        <v>257</v>
      </c>
      <c r="F1167" s="38" t="s">
        <v>335</v>
      </c>
      <c r="G1167" s="38" t="s">
        <v>344</v>
      </c>
      <c r="H1167" s="58" t="str">
        <f>Table1[[#This Row],[Tabela]]&amp;Table1[[#This Row],[Campo]]</f>
        <v>lt003_entitytrnstnl_capex</v>
      </c>
      <c r="I1167" s="2" t="s">
        <v>612</v>
      </c>
      <c r="J1167" s="44">
        <f>VLOOKUP(Table1[[#This Row],[Status]],Auxiliar!$B$16:$C$24,2,0)</f>
        <v>1</v>
      </c>
      <c r="K1167" s="44" t="s">
        <v>1175</v>
      </c>
      <c r="L1167" s="45" t="s">
        <v>1178</v>
      </c>
      <c r="M1167" s="20" t="s">
        <v>1179</v>
      </c>
      <c r="N1167" s="47">
        <v>45625</v>
      </c>
      <c r="O1167" s="20">
        <f>INDEX(Auxiliar!$D$5:$F$13,MATCH(Table1[[#This Row],[Tipologia_Testes]],Auxiliar!$B$5:$B$13,0),MATCH(Table1[[#This Row],[Complexidade]],Auxiliar!$D$4:$F$4,0))</f>
        <v>0.1</v>
      </c>
      <c r="P1167" s="46"/>
      <c r="Q1167" s="113"/>
      <c r="R1167" s="151">
        <v>45589</v>
      </c>
      <c r="S1167" s="151"/>
      <c r="T1167" s="151"/>
      <c r="U1167" s="151">
        <v>45614</v>
      </c>
      <c r="V1167" s="151">
        <v>45596</v>
      </c>
      <c r="W1167" s="2">
        <f>VLOOKUP(Table1[[#This Row],[Status]],Auxiliar!$B$16:$D$24,3,0)*Table1[[#This Row],[Estimação (horas)]]</f>
        <v>0.1</v>
      </c>
      <c r="X1167" s="167">
        <f>+VLOOKUP(CONCATENATE(Table1[[#This Row],[Tabela]],Table1[[#This Row],[Campo]]),'2. Status Detalhe Campos FY24'!A:J,9,FALSE)</f>
        <v>0</v>
      </c>
    </row>
    <row r="1168" spans="2:24" ht="17.899999999999999" customHeight="1">
      <c r="B1168" s="38" t="s">
        <v>26</v>
      </c>
      <c r="C1168" s="38" t="s">
        <v>26</v>
      </c>
      <c r="D1168" s="35" t="s">
        <v>325</v>
      </c>
      <c r="E1168" s="39" t="s">
        <v>258</v>
      </c>
      <c r="F1168" s="39" t="s">
        <v>335</v>
      </c>
      <c r="G1168" s="37" t="s">
        <v>345</v>
      </c>
      <c r="H1168" s="59" t="str">
        <f>Table1[[#This Row],[Tabela]]&amp;Table1[[#This Row],[Campo]]</f>
        <v>lt003_entitypure_capex_ccm</v>
      </c>
      <c r="I1168" s="2" t="s">
        <v>612</v>
      </c>
      <c r="J1168" s="44">
        <f>VLOOKUP(Table1[[#This Row],[Status]],Auxiliar!$B$16:$C$24,2,0)</f>
        <v>1</v>
      </c>
      <c r="K1168" s="44" t="s">
        <v>1172</v>
      </c>
      <c r="L1168" s="45" t="s">
        <v>1178</v>
      </c>
      <c r="M1168" s="20" t="s">
        <v>1179</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7">
        <f>+VLOOKUP(CONCATENATE(Table1[[#This Row],[Tabela]],Table1[[#This Row],[Campo]]),'2. Status Detalhe Campos FY24'!A:J,9,FALSE)</f>
        <v>0</v>
      </c>
    </row>
    <row r="1169" spans="2:24" ht="17.899999999999999" customHeight="1">
      <c r="B1169" s="38" t="s">
        <v>26</v>
      </c>
      <c r="C1169" s="38" t="s">
        <v>26</v>
      </c>
      <c r="D1169" s="38" t="s">
        <v>325</v>
      </c>
      <c r="E1169" s="38" t="s">
        <v>258</v>
      </c>
      <c r="F1169" s="38" t="s">
        <v>335</v>
      </c>
      <c r="G1169" s="38" t="s">
        <v>345</v>
      </c>
      <c r="H1169" s="58" t="str">
        <f>Table1[[#This Row],[Tabela]]&amp;Table1[[#This Row],[Campo]]</f>
        <v>lt003_entitypure_capex_ccm</v>
      </c>
      <c r="I1169" s="2" t="s">
        <v>612</v>
      </c>
      <c r="J1169" s="44">
        <f>VLOOKUP(Table1[[#This Row],[Status]],Auxiliar!$B$16:$C$24,2,0)</f>
        <v>1</v>
      </c>
      <c r="K1169" s="44" t="s">
        <v>1173</v>
      </c>
      <c r="L1169" s="45" t="s">
        <v>1178</v>
      </c>
      <c r="M1169" s="20" t="s">
        <v>1179</v>
      </c>
      <c r="N1169" s="47">
        <v>45625</v>
      </c>
      <c r="O1169" s="20">
        <f>INDEX(Auxiliar!$D$5:$F$13,MATCH(Table1[[#This Row],[Tipologia_Testes]],Auxiliar!$B$5:$B$13,0),MATCH(Table1[[#This Row],[Complexidade]],Auxiliar!$D$4:$F$4,0))</f>
        <v>2</v>
      </c>
      <c r="P1169" s="46"/>
      <c r="Q1169" s="113"/>
      <c r="R1169" s="151">
        <v>45589</v>
      </c>
      <c r="S1169" s="151"/>
      <c r="T1169" s="151"/>
      <c r="U1169" s="151">
        <v>45614</v>
      </c>
      <c r="V1169" s="151">
        <v>45596</v>
      </c>
      <c r="W1169" s="2">
        <f>VLOOKUP(Table1[[#This Row],[Status]],Auxiliar!$B$16:$D$24,3,0)*Table1[[#This Row],[Estimação (horas)]]</f>
        <v>2</v>
      </c>
      <c r="X1169" s="167">
        <f>+VLOOKUP(CONCATENATE(Table1[[#This Row],[Tabela]],Table1[[#This Row],[Campo]]),'2. Status Detalhe Campos FY24'!A:J,9,FALSE)</f>
        <v>0</v>
      </c>
    </row>
    <row r="1170" spans="2:24" ht="35.15" customHeight="1">
      <c r="B1170" s="38" t="s">
        <v>26</v>
      </c>
      <c r="C1170" s="38" t="s">
        <v>26</v>
      </c>
      <c r="D1170" s="38" t="s">
        <v>325</v>
      </c>
      <c r="E1170" s="38" t="s">
        <v>258</v>
      </c>
      <c r="F1170" s="38" t="s">
        <v>335</v>
      </c>
      <c r="G1170" s="38" t="s">
        <v>345</v>
      </c>
      <c r="H1170" s="58" t="str">
        <f>Table1[[#This Row],[Tabela]]&amp;Table1[[#This Row],[Campo]]</f>
        <v>lt003_entitypure_capex_ccm</v>
      </c>
      <c r="I1170" s="2" t="s">
        <v>612</v>
      </c>
      <c r="J1170" s="44">
        <f>VLOOKUP(Table1[[#This Row],[Status]],Auxiliar!$B$16:$C$24,2,0)</f>
        <v>1</v>
      </c>
      <c r="K1170" s="44" t="s">
        <v>1175</v>
      </c>
      <c r="L1170" s="45" t="s">
        <v>1178</v>
      </c>
      <c r="M1170" s="20" t="s">
        <v>1179</v>
      </c>
      <c r="N1170" s="47">
        <v>45625</v>
      </c>
      <c r="O1170" s="20">
        <f>INDEX(Auxiliar!$D$5:$F$13,MATCH(Table1[[#This Row],[Tipologia_Testes]],Auxiliar!$B$5:$B$13,0),MATCH(Table1[[#This Row],[Complexidade]],Auxiliar!$D$4:$F$4,0))</f>
        <v>0.1</v>
      </c>
      <c r="P1170" s="46"/>
      <c r="Q1170" s="113"/>
      <c r="R1170" s="151">
        <v>45589</v>
      </c>
      <c r="S1170" s="151"/>
      <c r="T1170" s="151"/>
      <c r="U1170" s="151">
        <v>45614</v>
      </c>
      <c r="V1170" s="151">
        <v>45596</v>
      </c>
      <c r="W1170" s="2">
        <f>VLOOKUP(Table1[[#This Row],[Status]],Auxiliar!$B$16:$D$24,3,0)*Table1[[#This Row],[Estimação (horas)]]</f>
        <v>0.1</v>
      </c>
      <c r="X1170" s="167">
        <f>+VLOOKUP(CONCATENATE(Table1[[#This Row],[Tabela]],Table1[[#This Row],[Campo]]),'2. Status Detalhe Campos FY24'!A:J,9,FALSE)</f>
        <v>0</v>
      </c>
    </row>
    <row r="1171" spans="2:24" ht="17.899999999999999" customHeight="1">
      <c r="B1171" s="38" t="s">
        <v>26</v>
      </c>
      <c r="C1171" s="38" t="s">
        <v>26</v>
      </c>
      <c r="D1171" s="35" t="s">
        <v>325</v>
      </c>
      <c r="E1171" s="39" t="s">
        <v>250</v>
      </c>
      <c r="F1171" s="39" t="s">
        <v>335</v>
      </c>
      <c r="G1171" s="37" t="s">
        <v>346</v>
      </c>
      <c r="H1171" s="59" t="str">
        <f>Table1[[#This Row],[Tabela]]&amp;Table1[[#This Row],[Campo]]</f>
        <v>lt003_entitypure_capex_cca</v>
      </c>
      <c r="I1171" s="2" t="s">
        <v>612</v>
      </c>
      <c r="J1171" s="44">
        <f>VLOOKUP(Table1[[#This Row],[Status]],Auxiliar!$B$16:$C$24,2,0)</f>
        <v>1</v>
      </c>
      <c r="K1171" s="44" t="s">
        <v>1172</v>
      </c>
      <c r="L1171" s="45" t="s">
        <v>1178</v>
      </c>
      <c r="M1171" s="20" t="s">
        <v>1179</v>
      </c>
      <c r="N1171" s="47">
        <v>45632</v>
      </c>
      <c r="O1171" s="20">
        <f>INDEX(Auxiliar!$D$5:$F$13,MATCH(Table1[[#This Row],[Tipologia_Testes]],Auxiliar!$B$5:$B$13,0),MATCH(Table1[[#This Row],[Complexidade]],Auxiliar!$D$4:$F$4,0))</f>
        <v>2</v>
      </c>
      <c r="P1171" s="46"/>
      <c r="Q1171" s="113"/>
      <c r="R1171" s="151">
        <v>45589</v>
      </c>
      <c r="S1171" s="151"/>
      <c r="T1171" s="151"/>
      <c r="U1171" s="151">
        <v>45611</v>
      </c>
      <c r="V1171" s="151">
        <v>45611</v>
      </c>
      <c r="W1171" s="2">
        <f>VLOOKUP(Table1[[#This Row],[Status]],Auxiliar!$B$16:$D$24,3,0)*Table1[[#This Row],[Estimação (horas)]]</f>
        <v>2</v>
      </c>
      <c r="X1171" s="167">
        <f>+VLOOKUP(CONCATENATE(Table1[[#This Row],[Tabela]],Table1[[#This Row],[Campo]]),'2. Status Detalhe Campos FY24'!A:J,9,FALSE)</f>
        <v>0</v>
      </c>
    </row>
    <row r="1172" spans="2:24" ht="17.899999999999999" customHeight="1">
      <c r="B1172" s="38" t="s">
        <v>26</v>
      </c>
      <c r="C1172" s="38" t="s">
        <v>26</v>
      </c>
      <c r="D1172" s="38" t="s">
        <v>325</v>
      </c>
      <c r="E1172" s="38" t="s">
        <v>250</v>
      </c>
      <c r="F1172" s="38" t="s">
        <v>335</v>
      </c>
      <c r="G1172" s="38" t="s">
        <v>346</v>
      </c>
      <c r="H1172" s="58" t="str">
        <f>Table1[[#This Row],[Tabela]]&amp;Table1[[#This Row],[Campo]]</f>
        <v>lt003_entitypure_capex_cca</v>
      </c>
      <c r="I1172" s="2" t="s">
        <v>612</v>
      </c>
      <c r="J1172" s="44">
        <f>VLOOKUP(Table1[[#This Row],[Status]],Auxiliar!$B$16:$C$24,2,0)</f>
        <v>1</v>
      </c>
      <c r="K1172" s="44" t="s">
        <v>1173</v>
      </c>
      <c r="L1172" s="45" t="s">
        <v>1178</v>
      </c>
      <c r="M1172" s="20" t="s">
        <v>1179</v>
      </c>
      <c r="N1172" s="47">
        <v>45632</v>
      </c>
      <c r="O1172" s="20">
        <f>INDEX(Auxiliar!$D$5:$F$13,MATCH(Table1[[#This Row],[Tipologia_Testes]],Auxiliar!$B$5:$B$13,0),MATCH(Table1[[#This Row],[Complexidade]],Auxiliar!$D$4:$F$4,0))</f>
        <v>2</v>
      </c>
      <c r="P1172" s="46"/>
      <c r="Q1172" s="113"/>
      <c r="R1172" s="151">
        <v>45589</v>
      </c>
      <c r="S1172" s="151"/>
      <c r="T1172" s="151"/>
      <c r="U1172" s="151">
        <v>45611</v>
      </c>
      <c r="V1172" s="151">
        <v>45611</v>
      </c>
      <c r="W1172" s="2">
        <f>VLOOKUP(Table1[[#This Row],[Status]],Auxiliar!$B$16:$D$24,3,0)*Table1[[#This Row],[Estimação (horas)]]</f>
        <v>2</v>
      </c>
      <c r="X1172" s="167">
        <f>+VLOOKUP(CONCATENATE(Table1[[#This Row],[Tabela]],Table1[[#This Row],[Campo]]),'2. Status Detalhe Campos FY24'!A:J,9,FALSE)</f>
        <v>0</v>
      </c>
    </row>
    <row r="1173" spans="2:24" ht="35.15" customHeight="1">
      <c r="B1173" s="38" t="s">
        <v>26</v>
      </c>
      <c r="C1173" s="38" t="s">
        <v>26</v>
      </c>
      <c r="D1173" s="38" t="s">
        <v>325</v>
      </c>
      <c r="E1173" s="38" t="s">
        <v>250</v>
      </c>
      <c r="F1173" s="38" t="s">
        <v>335</v>
      </c>
      <c r="G1173" s="38" t="s">
        <v>346</v>
      </c>
      <c r="H1173" s="58" t="str">
        <f>Table1[[#This Row],[Tabela]]&amp;Table1[[#This Row],[Campo]]</f>
        <v>lt003_entitypure_capex_cca</v>
      </c>
      <c r="I1173" s="2" t="s">
        <v>612</v>
      </c>
      <c r="J1173" s="44">
        <f>VLOOKUP(Table1[[#This Row],[Status]],Auxiliar!$B$16:$C$24,2,0)</f>
        <v>1</v>
      </c>
      <c r="K1173" s="44" t="s">
        <v>1175</v>
      </c>
      <c r="L1173" s="45" t="s">
        <v>1178</v>
      </c>
      <c r="M1173" s="20" t="s">
        <v>1179</v>
      </c>
      <c r="N1173" s="47">
        <v>45632</v>
      </c>
      <c r="O1173" s="20">
        <f>INDEX(Auxiliar!$D$5:$F$13,MATCH(Table1[[#This Row],[Tipologia_Testes]],Auxiliar!$B$5:$B$13,0),MATCH(Table1[[#This Row],[Complexidade]],Auxiliar!$D$4:$F$4,0))</f>
        <v>0.1</v>
      </c>
      <c r="P1173" s="46"/>
      <c r="Q1173" s="113"/>
      <c r="R1173" s="151">
        <v>45589</v>
      </c>
      <c r="S1173" s="151"/>
      <c r="T1173" s="151"/>
      <c r="U1173" s="151">
        <v>45611</v>
      </c>
      <c r="V1173" s="151">
        <v>45611</v>
      </c>
      <c r="W1173" s="2">
        <f>VLOOKUP(Table1[[#This Row],[Status]],Auxiliar!$B$16:$D$24,3,0)*Table1[[#This Row],[Estimação (horas)]]</f>
        <v>0.1</v>
      </c>
      <c r="X1173" s="167">
        <f>+VLOOKUP(CONCATENATE(Table1[[#This Row],[Tabela]],Table1[[#This Row],[Campo]]),'2. Status Detalhe Campos FY24'!A:J,9,FALSE)</f>
        <v>0</v>
      </c>
    </row>
    <row r="1174" spans="2:24" ht="17.899999999999999" customHeight="1">
      <c r="B1174" s="38" t="s">
        <v>26</v>
      </c>
      <c r="C1174" s="38" t="s">
        <v>26</v>
      </c>
      <c r="D1174" s="37" t="s">
        <v>325</v>
      </c>
      <c r="E1174" s="39" t="s">
        <v>252</v>
      </c>
      <c r="F1174" s="39" t="s">
        <v>335</v>
      </c>
      <c r="G1174" s="37" t="s">
        <v>347</v>
      </c>
      <c r="H1174" s="59" t="str">
        <f>Table1[[#This Row],[Tabela]]&amp;Table1[[#This Row],[Campo]]</f>
        <v>lt003_entityenblng_trnvr_ccm</v>
      </c>
      <c r="I1174" s="2" t="s">
        <v>612</v>
      </c>
      <c r="J1174" s="44">
        <f>VLOOKUP(Table1[[#This Row],[Status]],Auxiliar!$B$16:$C$24,2,0)</f>
        <v>1</v>
      </c>
      <c r="K1174" s="44" t="s">
        <v>1172</v>
      </c>
      <c r="L1174" s="45" t="s">
        <v>1178</v>
      </c>
      <c r="M1174" s="20" t="s">
        <v>1179</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7">
        <f>+VLOOKUP(CONCATENATE(Table1[[#This Row],[Tabela]],Table1[[#This Row],[Campo]]),'2. Status Detalhe Campos FY24'!A:J,9,FALSE)</f>
        <v>0</v>
      </c>
    </row>
    <row r="1175" spans="2:24" ht="17.899999999999999" customHeight="1">
      <c r="B1175" s="38" t="s">
        <v>26</v>
      </c>
      <c r="C1175" s="38" t="s">
        <v>26</v>
      </c>
      <c r="D1175" s="38" t="s">
        <v>325</v>
      </c>
      <c r="E1175" s="38" t="s">
        <v>252</v>
      </c>
      <c r="F1175" s="38" t="s">
        <v>335</v>
      </c>
      <c r="G1175" s="38" t="s">
        <v>347</v>
      </c>
      <c r="H1175" s="58" t="str">
        <f>Table1[[#This Row],[Tabela]]&amp;Table1[[#This Row],[Campo]]</f>
        <v>lt003_entityenblng_trnvr_ccm</v>
      </c>
      <c r="I1175" s="2" t="s">
        <v>612</v>
      </c>
      <c r="J1175" s="44">
        <f>VLOOKUP(Table1[[#This Row],[Status]],Auxiliar!$B$16:$C$24,2,0)</f>
        <v>1</v>
      </c>
      <c r="K1175" s="44" t="s">
        <v>1173</v>
      </c>
      <c r="L1175" s="45" t="s">
        <v>1178</v>
      </c>
      <c r="M1175" s="20" t="s">
        <v>1179</v>
      </c>
      <c r="N1175" s="47">
        <v>45625</v>
      </c>
      <c r="O1175" s="20">
        <f>INDEX(Auxiliar!$D$5:$F$13,MATCH(Table1[[#This Row],[Tipologia_Testes]],Auxiliar!$B$5:$B$13,0),MATCH(Table1[[#This Row],[Complexidade]],Auxiliar!$D$4:$F$4,0))</f>
        <v>2</v>
      </c>
      <c r="P1175" s="46"/>
      <c r="Q1175" s="113"/>
      <c r="R1175" s="151">
        <v>45589</v>
      </c>
      <c r="S1175" s="151"/>
      <c r="T1175" s="151"/>
      <c r="U1175" s="151">
        <v>45614</v>
      </c>
      <c r="V1175" s="151">
        <v>45596</v>
      </c>
      <c r="W1175" s="2">
        <f>VLOOKUP(Table1[[#This Row],[Status]],Auxiliar!$B$16:$D$24,3,0)*Table1[[#This Row],[Estimação (horas)]]</f>
        <v>2</v>
      </c>
      <c r="X1175" s="167">
        <f>+VLOOKUP(CONCATENATE(Table1[[#This Row],[Tabela]],Table1[[#This Row],[Campo]]),'2. Status Detalhe Campos FY24'!A:J,9,FALSE)</f>
        <v>0</v>
      </c>
    </row>
    <row r="1176" spans="2:24" ht="35.15" customHeight="1">
      <c r="B1176" s="38" t="s">
        <v>26</v>
      </c>
      <c r="C1176" s="38" t="s">
        <v>26</v>
      </c>
      <c r="D1176" s="38" t="s">
        <v>325</v>
      </c>
      <c r="E1176" s="38" t="s">
        <v>252</v>
      </c>
      <c r="F1176" s="38" t="s">
        <v>335</v>
      </c>
      <c r="G1176" s="38" t="s">
        <v>347</v>
      </c>
      <c r="H1176" s="58" t="str">
        <f>Table1[[#This Row],[Tabela]]&amp;Table1[[#This Row],[Campo]]</f>
        <v>lt003_entityenblng_trnvr_ccm</v>
      </c>
      <c r="I1176" s="2" t="s">
        <v>612</v>
      </c>
      <c r="J1176" s="44">
        <f>VLOOKUP(Table1[[#This Row],[Status]],Auxiliar!$B$16:$C$24,2,0)</f>
        <v>1</v>
      </c>
      <c r="K1176" s="44" t="s">
        <v>1175</v>
      </c>
      <c r="L1176" s="45" t="s">
        <v>1178</v>
      </c>
      <c r="M1176" s="20" t="s">
        <v>1179</v>
      </c>
      <c r="N1176" s="47">
        <v>45625</v>
      </c>
      <c r="O1176" s="20">
        <f>INDEX(Auxiliar!$D$5:$F$13,MATCH(Table1[[#This Row],[Tipologia_Testes]],Auxiliar!$B$5:$B$13,0),MATCH(Table1[[#This Row],[Complexidade]],Auxiliar!$D$4:$F$4,0))</f>
        <v>0.1</v>
      </c>
      <c r="P1176" s="46"/>
      <c r="Q1176" s="113"/>
      <c r="R1176" s="151">
        <v>45589</v>
      </c>
      <c r="S1176" s="151"/>
      <c r="T1176" s="151"/>
      <c r="U1176" s="151">
        <v>45614</v>
      </c>
      <c r="V1176" s="151">
        <v>45596</v>
      </c>
      <c r="W1176" s="2">
        <f>VLOOKUP(Table1[[#This Row],[Status]],Auxiliar!$B$16:$D$24,3,0)*Table1[[#This Row],[Estimação (horas)]]</f>
        <v>0.1</v>
      </c>
      <c r="X1176" s="167">
        <f>+VLOOKUP(CONCATENATE(Table1[[#This Row],[Tabela]],Table1[[#This Row],[Campo]]),'2. Status Detalhe Campos FY24'!A:J,9,FALSE)</f>
        <v>0</v>
      </c>
    </row>
    <row r="1177" spans="2:24" ht="17.899999999999999" customHeight="1">
      <c r="B1177" s="38" t="s">
        <v>26</v>
      </c>
      <c r="C1177" s="38" t="s">
        <v>26</v>
      </c>
      <c r="D1177" s="37" t="s">
        <v>325</v>
      </c>
      <c r="E1177" s="39" t="s">
        <v>246</v>
      </c>
      <c r="F1177" s="39" t="s">
        <v>335</v>
      </c>
      <c r="G1177" s="37" t="s">
        <v>348</v>
      </c>
      <c r="H1177" s="59" t="str">
        <f>Table1[[#This Row],[Tabela]]&amp;Table1[[#This Row],[Campo]]</f>
        <v>lt003_entityenblng_trnvr_cca</v>
      </c>
      <c r="I1177" s="2" t="s">
        <v>612</v>
      </c>
      <c r="J1177" s="44">
        <f>VLOOKUP(Table1[[#This Row],[Status]],Auxiliar!$B$16:$C$24,2,0)</f>
        <v>1</v>
      </c>
      <c r="K1177" s="44" t="s">
        <v>1172</v>
      </c>
      <c r="L1177" s="45" t="s">
        <v>1178</v>
      </c>
      <c r="M1177" s="20" t="s">
        <v>1179</v>
      </c>
      <c r="N1177" s="47">
        <v>45625</v>
      </c>
      <c r="O1177" s="20">
        <f>INDEX(Auxiliar!$D$5:$F$13,MATCH(Table1[[#This Row],[Tipologia_Testes]],Auxiliar!$B$5:$B$13,0),MATCH(Table1[[#This Row],[Complexidade]],Auxiliar!$D$4:$F$4,0))</f>
        <v>2</v>
      </c>
      <c r="P1177" s="46"/>
      <c r="Q1177" s="113"/>
      <c r="R1177" s="151">
        <v>45589</v>
      </c>
      <c r="S1177" s="151"/>
      <c r="T1177" s="151"/>
      <c r="U1177" s="151">
        <v>45614</v>
      </c>
      <c r="V1177" s="151">
        <v>45596</v>
      </c>
      <c r="W1177" s="2">
        <f>VLOOKUP(Table1[[#This Row],[Status]],Auxiliar!$B$16:$D$24,3,0)*Table1[[#This Row],[Estimação (horas)]]</f>
        <v>2</v>
      </c>
      <c r="X1177" s="167">
        <f>+VLOOKUP(CONCATENATE(Table1[[#This Row],[Tabela]],Table1[[#This Row],[Campo]]),'2. Status Detalhe Campos FY24'!A:J,9,FALSE)</f>
        <v>0</v>
      </c>
    </row>
    <row r="1178" spans="2:24" ht="17.899999999999999" customHeight="1">
      <c r="B1178" s="38" t="s">
        <v>26</v>
      </c>
      <c r="C1178" s="38" t="s">
        <v>26</v>
      </c>
      <c r="D1178" s="38" t="s">
        <v>325</v>
      </c>
      <c r="E1178" s="38" t="s">
        <v>246</v>
      </c>
      <c r="F1178" s="38" t="s">
        <v>335</v>
      </c>
      <c r="G1178" s="38" t="s">
        <v>348</v>
      </c>
      <c r="H1178" s="58" t="str">
        <f>Table1[[#This Row],[Tabela]]&amp;Table1[[#This Row],[Campo]]</f>
        <v>lt003_entityenblng_trnvr_cca</v>
      </c>
      <c r="I1178" s="2" t="s">
        <v>612</v>
      </c>
      <c r="J1178" s="44">
        <f>VLOOKUP(Table1[[#This Row],[Status]],Auxiliar!$B$16:$C$24,2,0)</f>
        <v>1</v>
      </c>
      <c r="K1178" s="44" t="s">
        <v>1173</v>
      </c>
      <c r="L1178" s="45" t="s">
        <v>1178</v>
      </c>
      <c r="M1178" s="20" t="s">
        <v>1179</v>
      </c>
      <c r="N1178" s="47">
        <v>45625</v>
      </c>
      <c r="O1178" s="20">
        <f>INDEX(Auxiliar!$D$5:$F$13,MATCH(Table1[[#This Row],[Tipologia_Testes]],Auxiliar!$B$5:$B$13,0),MATCH(Table1[[#This Row],[Complexidade]],Auxiliar!$D$4:$F$4,0))</f>
        <v>2</v>
      </c>
      <c r="P1178" s="46"/>
      <c r="Q1178" s="113"/>
      <c r="R1178" s="151">
        <v>45589</v>
      </c>
      <c r="S1178" s="151"/>
      <c r="T1178" s="151"/>
      <c r="U1178" s="151">
        <v>45614</v>
      </c>
      <c r="V1178" s="151">
        <v>45596</v>
      </c>
      <c r="W1178" s="2">
        <f>VLOOKUP(Table1[[#This Row],[Status]],Auxiliar!$B$16:$D$24,3,0)*Table1[[#This Row],[Estimação (horas)]]</f>
        <v>2</v>
      </c>
      <c r="X1178" s="167">
        <f>+VLOOKUP(CONCATENATE(Table1[[#This Row],[Tabela]],Table1[[#This Row],[Campo]]),'2. Status Detalhe Campos FY24'!A:J,9,FALSE)</f>
        <v>0</v>
      </c>
    </row>
    <row r="1179" spans="2:24" ht="35.15" customHeight="1">
      <c r="B1179" s="38" t="s">
        <v>26</v>
      </c>
      <c r="C1179" s="38" t="s">
        <v>26</v>
      </c>
      <c r="D1179" s="38" t="s">
        <v>325</v>
      </c>
      <c r="E1179" s="38" t="s">
        <v>246</v>
      </c>
      <c r="F1179" s="38" t="s">
        <v>335</v>
      </c>
      <c r="G1179" s="38" t="s">
        <v>348</v>
      </c>
      <c r="H1179" s="58" t="str">
        <f>Table1[[#This Row],[Tabela]]&amp;Table1[[#This Row],[Campo]]</f>
        <v>lt003_entityenblng_trnvr_cca</v>
      </c>
      <c r="I1179" s="2" t="s">
        <v>612</v>
      </c>
      <c r="J1179" s="44">
        <f>VLOOKUP(Table1[[#This Row],[Status]],Auxiliar!$B$16:$C$24,2,0)</f>
        <v>1</v>
      </c>
      <c r="K1179" s="44" t="s">
        <v>1175</v>
      </c>
      <c r="L1179" s="45" t="s">
        <v>1178</v>
      </c>
      <c r="M1179" s="20" t="s">
        <v>1179</v>
      </c>
      <c r="N1179" s="47">
        <v>45625</v>
      </c>
      <c r="O1179" s="20">
        <f>INDEX(Auxiliar!$D$5:$F$13,MATCH(Table1[[#This Row],[Tipologia_Testes]],Auxiliar!$B$5:$B$13,0),MATCH(Table1[[#This Row],[Complexidade]],Auxiliar!$D$4:$F$4,0))</f>
        <v>0.1</v>
      </c>
      <c r="P1179" s="46"/>
      <c r="Q1179" s="113"/>
      <c r="R1179" s="151">
        <v>45589</v>
      </c>
      <c r="S1179" s="151"/>
      <c r="T1179" s="151"/>
      <c r="U1179" s="151">
        <v>45614</v>
      </c>
      <c r="V1179" s="151">
        <v>45596</v>
      </c>
      <c r="W1179" s="2">
        <f>VLOOKUP(Table1[[#This Row],[Status]],Auxiliar!$B$16:$D$24,3,0)*Table1[[#This Row],[Estimação (horas)]]</f>
        <v>0.1</v>
      </c>
      <c r="X1179" s="167">
        <f>+VLOOKUP(CONCATENATE(Table1[[#This Row],[Tabela]],Table1[[#This Row],[Campo]]),'2. Status Detalhe Campos FY24'!A:J,9,FALSE)</f>
        <v>0</v>
      </c>
    </row>
    <row r="1180" spans="2:24" ht="17.899999999999999" customHeight="1">
      <c r="B1180" s="40" t="s">
        <v>26</v>
      </c>
      <c r="C1180" s="40" t="s">
        <v>26</v>
      </c>
      <c r="D1180" s="37" t="s">
        <v>325</v>
      </c>
      <c r="E1180" s="39" t="s">
        <v>253</v>
      </c>
      <c r="F1180" s="39" t="s">
        <v>335</v>
      </c>
      <c r="G1180" s="37" t="s">
        <v>349</v>
      </c>
      <c r="H1180" s="59" t="str">
        <f>Table1[[#This Row],[Tabela]]&amp;Table1[[#This Row],[Campo]]</f>
        <v>lt003_entitytrnstnl_trnvr</v>
      </c>
      <c r="I1180" s="2" t="s">
        <v>612</v>
      </c>
      <c r="J1180" s="44">
        <f>VLOOKUP(Table1[[#This Row],[Status]],Auxiliar!$B$16:$C$24,2,0)</f>
        <v>1</v>
      </c>
      <c r="K1180" s="44" t="s">
        <v>1172</v>
      </c>
      <c r="L1180" s="45" t="s">
        <v>1178</v>
      </c>
      <c r="M1180" s="20" t="s">
        <v>1179</v>
      </c>
      <c r="N1180" s="47">
        <v>45625</v>
      </c>
      <c r="O1180" s="20">
        <f>INDEX(Auxiliar!$D$5:$F$13,MATCH(Table1[[#This Row],[Tipologia_Testes]],Auxiliar!$B$5:$B$13,0),MATCH(Table1[[#This Row],[Complexidade]],Auxiliar!$D$4:$F$4,0))</f>
        <v>2</v>
      </c>
      <c r="P1180" s="42"/>
      <c r="Q1180" s="113"/>
      <c r="R1180" s="151">
        <v>45589</v>
      </c>
      <c r="S1180" s="151"/>
      <c r="T1180" s="151"/>
      <c r="U1180" s="151">
        <v>45614</v>
      </c>
      <c r="V1180" s="151">
        <v>45596</v>
      </c>
      <c r="W1180" s="2">
        <f>VLOOKUP(Table1[[#This Row],[Status]],Auxiliar!$B$16:$D$24,3,0)*Table1[[#This Row],[Estimação (horas)]]</f>
        <v>2</v>
      </c>
      <c r="X1180" s="167">
        <f>+VLOOKUP(CONCATENATE(Table1[[#This Row],[Tabela]],Table1[[#This Row],[Campo]]),'2. Status Detalhe Campos FY24'!A:J,9,FALSE)</f>
        <v>0</v>
      </c>
    </row>
    <row r="1181" spans="2:24" ht="17.899999999999999" customHeight="1">
      <c r="B1181" s="38" t="s">
        <v>26</v>
      </c>
      <c r="C1181" s="38" t="s">
        <v>26</v>
      </c>
      <c r="D1181" s="38" t="s">
        <v>325</v>
      </c>
      <c r="E1181" s="38" t="s">
        <v>253</v>
      </c>
      <c r="F1181" s="38" t="s">
        <v>335</v>
      </c>
      <c r="G1181" s="38" t="s">
        <v>349</v>
      </c>
      <c r="H1181" s="58" t="str">
        <f>Table1[[#This Row],[Tabela]]&amp;Table1[[#This Row],[Campo]]</f>
        <v>lt003_entitytrnstnl_trnvr</v>
      </c>
      <c r="I1181" s="2" t="s">
        <v>612</v>
      </c>
      <c r="J1181" s="44">
        <f>VLOOKUP(Table1[[#This Row],[Status]],Auxiliar!$B$16:$C$24,2,0)</f>
        <v>1</v>
      </c>
      <c r="K1181" s="44" t="s">
        <v>1173</v>
      </c>
      <c r="L1181" s="45" t="s">
        <v>1178</v>
      </c>
      <c r="M1181" s="20" t="s">
        <v>1179</v>
      </c>
      <c r="N1181" s="47">
        <v>45625</v>
      </c>
      <c r="O1181" s="20">
        <f>INDEX(Auxiliar!$D$5:$F$13,MATCH(Table1[[#This Row],[Tipologia_Testes]],Auxiliar!$B$5:$B$13,0),MATCH(Table1[[#This Row],[Complexidade]],Auxiliar!$D$4:$F$4,0))</f>
        <v>2</v>
      </c>
      <c r="P1181" s="42"/>
      <c r="Q1181" s="113"/>
      <c r="R1181" s="151">
        <v>45589</v>
      </c>
      <c r="S1181" s="151"/>
      <c r="T1181" s="151"/>
      <c r="U1181" s="151">
        <v>45614</v>
      </c>
      <c r="V1181" s="151">
        <v>45596</v>
      </c>
      <c r="W1181" s="2">
        <f>VLOOKUP(Table1[[#This Row],[Status]],Auxiliar!$B$16:$D$24,3,0)*Table1[[#This Row],[Estimação (horas)]]</f>
        <v>2</v>
      </c>
      <c r="X1181" s="167">
        <f>+VLOOKUP(CONCATENATE(Table1[[#This Row],[Tabela]],Table1[[#This Row],[Campo]]),'2. Status Detalhe Campos FY24'!A:J,9,FALSE)</f>
        <v>0</v>
      </c>
    </row>
    <row r="1182" spans="2:24" ht="35.15" customHeight="1">
      <c r="B1182" s="38" t="s">
        <v>26</v>
      </c>
      <c r="C1182" s="38" t="s">
        <v>26</v>
      </c>
      <c r="D1182" s="38" t="s">
        <v>325</v>
      </c>
      <c r="E1182" s="38" t="s">
        <v>253</v>
      </c>
      <c r="F1182" s="38" t="s">
        <v>335</v>
      </c>
      <c r="G1182" s="38" t="s">
        <v>349</v>
      </c>
      <c r="H1182" s="58" t="str">
        <f>Table1[[#This Row],[Tabela]]&amp;Table1[[#This Row],[Campo]]</f>
        <v>lt003_entitytrnstnl_trnvr</v>
      </c>
      <c r="I1182" s="2" t="s">
        <v>612</v>
      </c>
      <c r="J1182" s="44">
        <f>VLOOKUP(Table1[[#This Row],[Status]],Auxiliar!$B$16:$C$24,2,0)</f>
        <v>1</v>
      </c>
      <c r="K1182" s="44" t="s">
        <v>1175</v>
      </c>
      <c r="L1182" s="45" t="s">
        <v>1178</v>
      </c>
      <c r="M1182" s="20" t="s">
        <v>1179</v>
      </c>
      <c r="N1182" s="47">
        <v>45625</v>
      </c>
      <c r="O1182" s="20">
        <f>INDEX(Auxiliar!$D$5:$F$13,MATCH(Table1[[#This Row],[Tipologia_Testes]],Auxiliar!$B$5:$B$13,0),MATCH(Table1[[#This Row],[Complexidade]],Auxiliar!$D$4:$F$4,0))</f>
        <v>0.1</v>
      </c>
      <c r="P1182" s="42"/>
      <c r="Q1182" s="113"/>
      <c r="R1182" s="151">
        <v>45589</v>
      </c>
      <c r="S1182" s="151"/>
      <c r="T1182" s="151"/>
      <c r="U1182" s="151">
        <v>45614</v>
      </c>
      <c r="V1182" s="151">
        <v>45596</v>
      </c>
      <c r="W1182" s="2">
        <f>VLOOKUP(Table1[[#This Row],[Status]],Auxiliar!$B$16:$D$24,3,0)*Table1[[#This Row],[Estimação (horas)]]</f>
        <v>0.1</v>
      </c>
      <c r="X1182" s="167">
        <f>+VLOOKUP(CONCATENATE(Table1[[#This Row],[Tabela]],Table1[[#This Row],[Campo]]),'2. Status Detalhe Campos FY24'!A:J,9,FALSE)</f>
        <v>0</v>
      </c>
    </row>
    <row r="1183" spans="2:24" ht="17.899999999999999" customHeight="1">
      <c r="B1183" s="40" t="s">
        <v>26</v>
      </c>
      <c r="C1183" s="40" t="s">
        <v>26</v>
      </c>
      <c r="D1183" s="37" t="s">
        <v>325</v>
      </c>
      <c r="E1183" s="39" t="s">
        <v>254</v>
      </c>
      <c r="F1183" s="39" t="s">
        <v>335</v>
      </c>
      <c r="G1183" s="37" t="s">
        <v>350</v>
      </c>
      <c r="H1183" s="59" t="str">
        <f>Table1[[#This Row],[Tabela]]&amp;Table1[[#This Row],[Campo]]</f>
        <v>lt003_entitypure_trnvr_ccm</v>
      </c>
      <c r="I1183" s="2" t="s">
        <v>612</v>
      </c>
      <c r="J1183" s="44">
        <f>VLOOKUP(Table1[[#This Row],[Status]],Auxiliar!$B$16:$C$24,2,0)</f>
        <v>1</v>
      </c>
      <c r="K1183" s="44" t="s">
        <v>1172</v>
      </c>
      <c r="L1183" s="45" t="s">
        <v>1178</v>
      </c>
      <c r="M1183" s="20" t="s">
        <v>1179</v>
      </c>
      <c r="N1183" s="47">
        <v>45625</v>
      </c>
      <c r="O1183" s="20">
        <f>INDEX(Auxiliar!$D$5:$F$13,MATCH(Table1[[#This Row],[Tipologia_Testes]],Auxiliar!$B$5:$B$13,0),MATCH(Table1[[#This Row],[Complexidade]],Auxiliar!$D$4:$F$4,0))</f>
        <v>2</v>
      </c>
      <c r="P1183" s="42"/>
      <c r="Q1183" s="113"/>
      <c r="R1183" s="151">
        <v>45589</v>
      </c>
      <c r="S1183" s="151"/>
      <c r="T1183" s="151"/>
      <c r="U1183" s="151">
        <v>45614</v>
      </c>
      <c r="V1183" s="151">
        <v>45596</v>
      </c>
      <c r="W1183" s="2">
        <f>VLOOKUP(Table1[[#This Row],[Status]],Auxiliar!$B$16:$D$24,3,0)*Table1[[#This Row],[Estimação (horas)]]</f>
        <v>2</v>
      </c>
      <c r="X1183" s="167">
        <f>+VLOOKUP(CONCATENATE(Table1[[#This Row],[Tabela]],Table1[[#This Row],[Campo]]),'2. Status Detalhe Campos FY24'!A:J,9,FALSE)</f>
        <v>0</v>
      </c>
    </row>
    <row r="1184" spans="2:24" ht="17.899999999999999" customHeight="1">
      <c r="B1184" s="38" t="s">
        <v>26</v>
      </c>
      <c r="C1184" s="38" t="s">
        <v>26</v>
      </c>
      <c r="D1184" s="38" t="s">
        <v>325</v>
      </c>
      <c r="E1184" s="38" t="s">
        <v>254</v>
      </c>
      <c r="F1184" s="38" t="s">
        <v>335</v>
      </c>
      <c r="G1184" s="38" t="s">
        <v>350</v>
      </c>
      <c r="H1184" s="58" t="str">
        <f>Table1[[#This Row],[Tabela]]&amp;Table1[[#This Row],[Campo]]</f>
        <v>lt003_entitypure_trnvr_ccm</v>
      </c>
      <c r="I1184" s="2" t="s">
        <v>612</v>
      </c>
      <c r="J1184" s="44">
        <f>VLOOKUP(Table1[[#This Row],[Status]],Auxiliar!$B$16:$C$24,2,0)</f>
        <v>1</v>
      </c>
      <c r="K1184" s="44" t="s">
        <v>1173</v>
      </c>
      <c r="L1184" s="45" t="s">
        <v>1178</v>
      </c>
      <c r="M1184" s="20" t="s">
        <v>1179</v>
      </c>
      <c r="N1184" s="47">
        <v>45625</v>
      </c>
      <c r="O1184" s="20">
        <f>INDEX(Auxiliar!$D$5:$F$13,MATCH(Table1[[#This Row],[Tipologia_Testes]],Auxiliar!$B$5:$B$13,0),MATCH(Table1[[#This Row],[Complexidade]],Auxiliar!$D$4:$F$4,0))</f>
        <v>2</v>
      </c>
      <c r="P1184" s="42"/>
      <c r="Q1184" s="113"/>
      <c r="R1184" s="151">
        <v>45589</v>
      </c>
      <c r="S1184" s="151"/>
      <c r="T1184" s="151"/>
      <c r="U1184" s="151">
        <v>45614</v>
      </c>
      <c r="V1184" s="151">
        <v>45596</v>
      </c>
      <c r="W1184" s="2">
        <f>VLOOKUP(Table1[[#This Row],[Status]],Auxiliar!$B$16:$D$24,3,0)*Table1[[#This Row],[Estimação (horas)]]</f>
        <v>2</v>
      </c>
      <c r="X1184" s="167">
        <f>+VLOOKUP(CONCATENATE(Table1[[#This Row],[Tabela]],Table1[[#This Row],[Campo]]),'2. Status Detalhe Campos FY24'!A:J,9,FALSE)</f>
        <v>0</v>
      </c>
    </row>
    <row r="1185" spans="2:24" ht="35.15" customHeight="1">
      <c r="B1185" s="38" t="s">
        <v>26</v>
      </c>
      <c r="C1185" s="38" t="s">
        <v>26</v>
      </c>
      <c r="D1185" s="38" t="s">
        <v>325</v>
      </c>
      <c r="E1185" s="38" t="s">
        <v>254</v>
      </c>
      <c r="F1185" s="38" t="s">
        <v>335</v>
      </c>
      <c r="G1185" s="38" t="s">
        <v>350</v>
      </c>
      <c r="H1185" s="58" t="str">
        <f>Table1[[#This Row],[Tabela]]&amp;Table1[[#This Row],[Campo]]</f>
        <v>lt003_entitypure_trnvr_ccm</v>
      </c>
      <c r="I1185" s="2" t="s">
        <v>612</v>
      </c>
      <c r="J1185" s="44">
        <f>VLOOKUP(Table1[[#This Row],[Status]],Auxiliar!$B$16:$C$24,2,0)</f>
        <v>1</v>
      </c>
      <c r="K1185" s="44" t="s">
        <v>1175</v>
      </c>
      <c r="L1185" s="45" t="s">
        <v>1178</v>
      </c>
      <c r="M1185" s="20" t="s">
        <v>1179</v>
      </c>
      <c r="N1185" s="47">
        <v>45625</v>
      </c>
      <c r="O1185" s="20">
        <f>INDEX(Auxiliar!$D$5:$F$13,MATCH(Table1[[#This Row],[Tipologia_Testes]],Auxiliar!$B$5:$B$13,0),MATCH(Table1[[#This Row],[Complexidade]],Auxiliar!$D$4:$F$4,0))</f>
        <v>0.1</v>
      </c>
      <c r="P1185" s="42"/>
      <c r="Q1185" s="113"/>
      <c r="R1185" s="151">
        <v>45589</v>
      </c>
      <c r="S1185" s="151"/>
      <c r="T1185" s="151"/>
      <c r="U1185" s="151">
        <v>45614</v>
      </c>
      <c r="V1185" s="151">
        <v>45596</v>
      </c>
      <c r="W1185" s="2">
        <f>VLOOKUP(Table1[[#This Row],[Status]],Auxiliar!$B$16:$D$24,3,0)*Table1[[#This Row],[Estimação (horas)]]</f>
        <v>0.1</v>
      </c>
      <c r="X1185" s="167">
        <f>+VLOOKUP(CONCATENATE(Table1[[#This Row],[Tabela]],Table1[[#This Row],[Campo]]),'2. Status Detalhe Campos FY24'!A:J,9,FALSE)</f>
        <v>0</v>
      </c>
    </row>
    <row r="1186" spans="2:24" ht="17.899999999999999" customHeight="1">
      <c r="B1186" s="40" t="s">
        <v>26</v>
      </c>
      <c r="C1186" s="40" t="s">
        <v>26</v>
      </c>
      <c r="D1186" s="37" t="s">
        <v>325</v>
      </c>
      <c r="E1186" s="39" t="s">
        <v>247</v>
      </c>
      <c r="F1186" s="39" t="s">
        <v>335</v>
      </c>
      <c r="G1186" s="37" t="s">
        <v>351</v>
      </c>
      <c r="H1186" s="59" t="str">
        <f>Table1[[#This Row],[Tabela]]&amp;Table1[[#This Row],[Campo]]</f>
        <v>lt003_entitypure_trnvr_cca</v>
      </c>
      <c r="I1186" s="2" t="s">
        <v>612</v>
      </c>
      <c r="J1186" s="44">
        <f>VLOOKUP(Table1[[#This Row],[Status]],Auxiliar!$B$16:$C$24,2,0)</f>
        <v>1</v>
      </c>
      <c r="K1186" s="44" t="s">
        <v>1172</v>
      </c>
      <c r="L1186" s="45" t="s">
        <v>1178</v>
      </c>
      <c r="M1186" s="20" t="s">
        <v>1179</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7">
        <f>+VLOOKUP(CONCATENATE(Table1[[#This Row],[Tabela]],Table1[[#This Row],[Campo]]),'2. Status Detalhe Campos FY24'!A:J,9,FALSE)</f>
        <v>0</v>
      </c>
    </row>
    <row r="1187" spans="2:24" ht="17.899999999999999" customHeight="1">
      <c r="B1187" s="38" t="s">
        <v>26</v>
      </c>
      <c r="C1187" s="38" t="s">
        <v>26</v>
      </c>
      <c r="D1187" s="38" t="s">
        <v>325</v>
      </c>
      <c r="E1187" s="38" t="s">
        <v>247</v>
      </c>
      <c r="F1187" s="38" t="s">
        <v>335</v>
      </c>
      <c r="G1187" s="38" t="s">
        <v>351</v>
      </c>
      <c r="H1187" s="58" t="str">
        <f>Table1[[#This Row],[Tabela]]&amp;Table1[[#This Row],[Campo]]</f>
        <v>lt003_entitypure_trnvr_cca</v>
      </c>
      <c r="I1187" s="2" t="s">
        <v>612</v>
      </c>
      <c r="J1187" s="44">
        <f>VLOOKUP(Table1[[#This Row],[Status]],Auxiliar!$B$16:$C$24,2,0)</f>
        <v>1</v>
      </c>
      <c r="K1187" s="44" t="s">
        <v>1173</v>
      </c>
      <c r="L1187" s="45" t="s">
        <v>1178</v>
      </c>
      <c r="M1187" s="20" t="s">
        <v>1179</v>
      </c>
      <c r="N1187" s="47">
        <v>45625</v>
      </c>
      <c r="O1187" s="20">
        <f>INDEX(Auxiliar!$D$5:$F$13,MATCH(Table1[[#This Row],[Tipologia_Testes]],Auxiliar!$B$5:$B$13,0),MATCH(Table1[[#This Row],[Complexidade]],Auxiliar!$D$4:$F$4,0))</f>
        <v>2</v>
      </c>
      <c r="P1187" s="42"/>
      <c r="Q1187" s="113"/>
      <c r="R1187" s="151">
        <v>45589</v>
      </c>
      <c r="S1187" s="151"/>
      <c r="T1187" s="151"/>
      <c r="U1187" s="151">
        <v>45614</v>
      </c>
      <c r="V1187" s="151">
        <v>45596</v>
      </c>
      <c r="W1187" s="2">
        <f>VLOOKUP(Table1[[#This Row],[Status]],Auxiliar!$B$16:$D$24,3,0)*Table1[[#This Row],[Estimação (horas)]]</f>
        <v>2</v>
      </c>
      <c r="X1187" s="167">
        <f>+VLOOKUP(CONCATENATE(Table1[[#This Row],[Tabela]],Table1[[#This Row],[Campo]]),'2. Status Detalhe Campos FY24'!A:J,9,FALSE)</f>
        <v>0</v>
      </c>
    </row>
    <row r="1188" spans="2:24" ht="35.15" customHeight="1">
      <c r="B1188" s="38" t="s">
        <v>26</v>
      </c>
      <c r="C1188" s="38" t="s">
        <v>26</v>
      </c>
      <c r="D1188" s="38" t="s">
        <v>325</v>
      </c>
      <c r="E1188" s="38" t="s">
        <v>247</v>
      </c>
      <c r="F1188" s="38" t="s">
        <v>335</v>
      </c>
      <c r="G1188" s="38" t="s">
        <v>351</v>
      </c>
      <c r="H1188" s="58" t="str">
        <f>Table1[[#This Row],[Tabela]]&amp;Table1[[#This Row],[Campo]]</f>
        <v>lt003_entitypure_trnvr_cca</v>
      </c>
      <c r="I1188" s="2" t="s">
        <v>612</v>
      </c>
      <c r="J1188" s="44">
        <f>VLOOKUP(Table1[[#This Row],[Status]],Auxiliar!$B$16:$C$24,2,0)</f>
        <v>1</v>
      </c>
      <c r="K1188" s="44" t="s">
        <v>1175</v>
      </c>
      <c r="L1188" s="45" t="s">
        <v>1178</v>
      </c>
      <c r="M1188" s="20" t="s">
        <v>1179</v>
      </c>
      <c r="N1188" s="47">
        <v>45625</v>
      </c>
      <c r="O1188" s="20">
        <f>INDEX(Auxiliar!$D$5:$F$13,MATCH(Table1[[#This Row],[Tipologia_Testes]],Auxiliar!$B$5:$B$13,0),MATCH(Table1[[#This Row],[Complexidade]],Auxiliar!$D$4:$F$4,0))</f>
        <v>0.1</v>
      </c>
      <c r="P1188" s="42"/>
      <c r="Q1188" s="113"/>
      <c r="R1188" s="151">
        <v>45589</v>
      </c>
      <c r="S1188" s="151"/>
      <c r="T1188" s="151"/>
      <c r="U1188" s="151">
        <v>45614</v>
      </c>
      <c r="V1188" s="151">
        <v>45596</v>
      </c>
      <c r="W1188" s="2">
        <f>VLOOKUP(Table1[[#This Row],[Status]],Auxiliar!$B$16:$D$24,3,0)*Table1[[#This Row],[Estimação (horas)]]</f>
        <v>0.1</v>
      </c>
      <c r="X1188" s="167">
        <f>+VLOOKUP(CONCATENATE(Table1[[#This Row],[Tabela]],Table1[[#This Row],[Campo]]),'2. Status Detalhe Campos FY24'!A:J,9,FALSE)</f>
        <v>0</v>
      </c>
    </row>
    <row r="1189" spans="2:24" ht="17.899999999999999" customHeight="1">
      <c r="B1189" s="40" t="s">
        <v>26</v>
      </c>
      <c r="C1189" s="40" t="s">
        <v>26</v>
      </c>
      <c r="D1189" s="35" t="s">
        <v>325</v>
      </c>
      <c r="E1189" s="110" t="s">
        <v>1256</v>
      </c>
      <c r="F1189" s="39" t="s">
        <v>335</v>
      </c>
      <c r="G1189" s="37" t="s">
        <v>352</v>
      </c>
      <c r="H1189" s="59" t="str">
        <f>Table1[[#This Row],[Tabela]]&amp;Table1[[#This Row],[Campo]]</f>
        <v>lt003_entityflg_nfrd_applcblty</v>
      </c>
      <c r="I1189" s="2" t="s">
        <v>612</v>
      </c>
      <c r="J1189" s="44">
        <f>VLOOKUP(Table1[[#This Row],[Status]],Auxiliar!$B$16:$C$24,2,0)</f>
        <v>1</v>
      </c>
      <c r="K1189" s="44" t="s">
        <v>1172</v>
      </c>
      <c r="L1189" s="45" t="s">
        <v>1178</v>
      </c>
      <c r="M1189" s="20" t="s">
        <v>1179</v>
      </c>
      <c r="N1189" s="47">
        <v>45632</v>
      </c>
      <c r="O1189" s="20">
        <f>INDEX(Auxiliar!$D$5:$F$13,MATCH(Table1[[#This Row],[Tipologia_Testes]],Auxiliar!$B$5:$B$13,0),MATCH(Table1[[#This Row],[Complexidade]],Auxiliar!$D$4:$F$4,0))</f>
        <v>2</v>
      </c>
      <c r="P1189" s="42"/>
      <c r="Q1189" s="113"/>
      <c r="R1189" s="151">
        <v>45589</v>
      </c>
      <c r="S1189" s="151"/>
      <c r="T1189" s="151">
        <v>45589</v>
      </c>
      <c r="U1189" s="151">
        <v>45611</v>
      </c>
      <c r="V1189" s="151">
        <v>45611</v>
      </c>
      <c r="W1189" s="2">
        <f>VLOOKUP(Table1[[#This Row],[Status]],Auxiliar!$B$16:$D$24,3,0)*Table1[[#This Row],[Estimação (horas)]]</f>
        <v>2</v>
      </c>
      <c r="X1189" s="167">
        <f>+VLOOKUP(CONCATENATE(Table1[[#This Row],[Tabela]],Table1[[#This Row],[Campo]]),'2. Status Detalhe Campos FY24'!A:J,9,FALSE)</f>
        <v>0</v>
      </c>
    </row>
    <row r="1190" spans="2:24" ht="17.899999999999999" customHeight="1">
      <c r="B1190" s="38" t="s">
        <v>26</v>
      </c>
      <c r="C1190" s="38" t="s">
        <v>26</v>
      </c>
      <c r="D1190" s="38" t="s">
        <v>325</v>
      </c>
      <c r="E1190" s="38" t="s">
        <v>1256</v>
      </c>
      <c r="F1190" s="38" t="s">
        <v>335</v>
      </c>
      <c r="G1190" s="38" t="s">
        <v>352</v>
      </c>
      <c r="H1190" s="58" t="str">
        <f>Table1[[#This Row],[Tabela]]&amp;Table1[[#This Row],[Campo]]</f>
        <v>lt003_entityflg_nfrd_applcblty</v>
      </c>
      <c r="I1190" s="2" t="s">
        <v>612</v>
      </c>
      <c r="J1190" s="44">
        <f>VLOOKUP(Table1[[#This Row],[Status]],Auxiliar!$B$16:$C$24,2,0)</f>
        <v>1</v>
      </c>
      <c r="K1190" s="44" t="s">
        <v>1173</v>
      </c>
      <c r="L1190" s="45" t="s">
        <v>1178</v>
      </c>
      <c r="M1190" s="20" t="s">
        <v>1179</v>
      </c>
      <c r="N1190" s="47">
        <v>45632</v>
      </c>
      <c r="O1190" s="20">
        <f>INDEX(Auxiliar!$D$5:$F$13,MATCH(Table1[[#This Row],[Tipologia_Testes]],Auxiliar!$B$5:$B$13,0),MATCH(Table1[[#This Row],[Complexidade]],Auxiliar!$D$4:$F$4,0))</f>
        <v>2</v>
      </c>
      <c r="P1190" s="42"/>
      <c r="Q1190" s="113"/>
      <c r="R1190" s="151">
        <v>45589</v>
      </c>
      <c r="S1190" s="151"/>
      <c r="T1190" s="151">
        <v>45589</v>
      </c>
      <c r="U1190" s="151">
        <v>45611</v>
      </c>
      <c r="V1190" s="151">
        <v>45611</v>
      </c>
      <c r="W1190" s="2">
        <f>VLOOKUP(Table1[[#This Row],[Status]],Auxiliar!$B$16:$D$24,3,0)*Table1[[#This Row],[Estimação (horas)]]</f>
        <v>2</v>
      </c>
      <c r="X1190" s="167">
        <f>+VLOOKUP(CONCATENATE(Table1[[#This Row],[Tabela]],Table1[[#This Row],[Campo]]),'2. Status Detalhe Campos FY24'!A:J,9,FALSE)</f>
        <v>0</v>
      </c>
    </row>
    <row r="1191" spans="2:24" ht="35.15" customHeight="1">
      <c r="B1191" s="38" t="s">
        <v>26</v>
      </c>
      <c r="C1191" s="38" t="s">
        <v>26</v>
      </c>
      <c r="D1191" s="38" t="s">
        <v>325</v>
      </c>
      <c r="E1191" s="38" t="s">
        <v>1256</v>
      </c>
      <c r="F1191" s="38" t="s">
        <v>335</v>
      </c>
      <c r="G1191" s="38" t="s">
        <v>352</v>
      </c>
      <c r="H1191" s="58" t="str">
        <f>Table1[[#This Row],[Tabela]]&amp;Table1[[#This Row],[Campo]]</f>
        <v>lt003_entityflg_nfrd_applcblty</v>
      </c>
      <c r="I1191" s="2" t="s">
        <v>612</v>
      </c>
      <c r="J1191" s="44">
        <f>VLOOKUP(Table1[[#This Row],[Status]],Auxiliar!$B$16:$C$24,2,0)</f>
        <v>1</v>
      </c>
      <c r="K1191" s="44" t="s">
        <v>1175</v>
      </c>
      <c r="L1191" s="45" t="s">
        <v>1178</v>
      </c>
      <c r="M1191" s="20" t="s">
        <v>1179</v>
      </c>
      <c r="N1191" s="47">
        <v>45632</v>
      </c>
      <c r="O1191" s="20">
        <f>INDEX(Auxiliar!$D$5:$F$13,MATCH(Table1[[#This Row],[Tipologia_Testes]],Auxiliar!$B$5:$B$13,0),MATCH(Table1[[#This Row],[Complexidade]],Auxiliar!$D$4:$F$4,0))</f>
        <v>0.1</v>
      </c>
      <c r="P1191" s="42"/>
      <c r="Q1191" s="113"/>
      <c r="R1191" s="151">
        <v>45589</v>
      </c>
      <c r="S1191" s="151"/>
      <c r="T1191" s="151">
        <v>45589</v>
      </c>
      <c r="U1191" s="151">
        <v>45611</v>
      </c>
      <c r="V1191" s="151">
        <v>45611</v>
      </c>
      <c r="W1191" s="2">
        <f>VLOOKUP(Table1[[#This Row],[Status]],Auxiliar!$B$16:$D$24,3,0)*Table1[[#This Row],[Estimação (horas)]]</f>
        <v>0.1</v>
      </c>
      <c r="X1191" s="167">
        <f>+VLOOKUP(CONCATENATE(Table1[[#This Row],[Tabela]],Table1[[#This Row],[Campo]]),'2. Status Detalhe Campos FY24'!A:J,9,FALSE)</f>
        <v>0</v>
      </c>
    </row>
    <row r="1192" spans="2:24" ht="17.899999999999999" customHeight="1">
      <c r="B1192" s="40" t="s">
        <v>26</v>
      </c>
      <c r="C1192" s="40" t="s">
        <v>26</v>
      </c>
      <c r="D1192" s="35" t="s">
        <v>325</v>
      </c>
      <c r="E1192" s="110" t="s">
        <v>285</v>
      </c>
      <c r="F1192" s="39" t="s">
        <v>335</v>
      </c>
      <c r="G1192" s="37" t="s">
        <v>353</v>
      </c>
      <c r="H1192" s="59" t="str">
        <f>Table1[[#This Row],[Tabela]]&amp;Table1[[#This Row],[Campo]]</f>
        <v>lt003_entitycntrprty_emssns_scp1</v>
      </c>
      <c r="I1192" s="2" t="s">
        <v>612</v>
      </c>
      <c r="J1192" s="44">
        <f>VLOOKUP(Table1[[#This Row],[Status]],Auxiliar!$B$16:$C$24,2,0)</f>
        <v>1</v>
      </c>
      <c r="K1192" s="44" t="s">
        <v>1172</v>
      </c>
      <c r="L1192" s="45" t="s">
        <v>1178</v>
      </c>
      <c r="M1192" s="20" t="s">
        <v>1179</v>
      </c>
      <c r="N1192" s="47">
        <v>45674</v>
      </c>
      <c r="O1192" s="20">
        <f>INDEX(Auxiliar!$D$5:$F$13,MATCH(Table1[[#This Row],[Tipologia_Testes]],Auxiliar!$B$5:$B$13,0),MATCH(Table1[[#This Row],[Complexidade]],Auxiliar!$D$4:$F$4,0))</f>
        <v>2</v>
      </c>
      <c r="P1192" s="42"/>
      <c r="Q1192" s="113"/>
      <c r="R1192" s="151">
        <v>45589</v>
      </c>
      <c r="S1192" s="151"/>
      <c r="T1192" s="151"/>
      <c r="U1192" s="151">
        <v>45621</v>
      </c>
      <c r="V1192" s="151">
        <v>45596</v>
      </c>
      <c r="W1192" s="2">
        <f>VLOOKUP(Table1[[#This Row],[Status]],Auxiliar!$B$16:$D$24,3,0)*Table1[[#This Row],[Estimação (horas)]]</f>
        <v>2</v>
      </c>
      <c r="X1192" s="167">
        <f>+VLOOKUP(CONCATENATE(Table1[[#This Row],[Tabela]],Table1[[#This Row],[Campo]]),'2. Status Detalhe Campos FY24'!A:J,9,FALSE)</f>
        <v>0</v>
      </c>
    </row>
    <row r="1193" spans="2:24" ht="17.899999999999999" customHeight="1">
      <c r="B1193" s="38" t="s">
        <v>26</v>
      </c>
      <c r="C1193" s="38" t="s">
        <v>26</v>
      </c>
      <c r="D1193" s="38" t="s">
        <v>325</v>
      </c>
      <c r="E1193" s="38" t="s">
        <v>285</v>
      </c>
      <c r="F1193" s="38" t="s">
        <v>335</v>
      </c>
      <c r="G1193" s="38" t="s">
        <v>353</v>
      </c>
      <c r="H1193" s="58" t="str">
        <f>Table1[[#This Row],[Tabela]]&amp;Table1[[#This Row],[Campo]]</f>
        <v>lt003_entitycntrprty_emssns_scp1</v>
      </c>
      <c r="I1193" s="2" t="s">
        <v>612</v>
      </c>
      <c r="J1193" s="44">
        <f>VLOOKUP(Table1[[#This Row],[Status]],Auxiliar!$B$16:$C$24,2,0)</f>
        <v>1</v>
      </c>
      <c r="K1193" s="44" t="s">
        <v>1173</v>
      </c>
      <c r="L1193" s="45" t="s">
        <v>1178</v>
      </c>
      <c r="M1193" s="20" t="s">
        <v>1179</v>
      </c>
      <c r="N1193" s="47">
        <v>45674</v>
      </c>
      <c r="O1193" s="20">
        <f>INDEX(Auxiliar!$D$5:$F$13,MATCH(Table1[[#This Row],[Tipologia_Testes]],Auxiliar!$B$5:$B$13,0),MATCH(Table1[[#This Row],[Complexidade]],Auxiliar!$D$4:$F$4,0))</f>
        <v>2</v>
      </c>
      <c r="P1193" s="42"/>
      <c r="Q1193" s="113"/>
      <c r="R1193" s="151">
        <v>45589</v>
      </c>
      <c r="S1193" s="151"/>
      <c r="T1193" s="151"/>
      <c r="U1193" s="151">
        <v>45621</v>
      </c>
      <c r="V1193" s="151">
        <v>45596</v>
      </c>
      <c r="W1193" s="2">
        <f>VLOOKUP(Table1[[#This Row],[Status]],Auxiliar!$B$16:$D$24,3,0)*Table1[[#This Row],[Estimação (horas)]]</f>
        <v>2</v>
      </c>
      <c r="X1193" s="167">
        <f>+VLOOKUP(CONCATENATE(Table1[[#This Row],[Tabela]],Table1[[#This Row],[Campo]]),'2. Status Detalhe Campos FY24'!A:J,9,FALSE)</f>
        <v>0</v>
      </c>
    </row>
    <row r="1194" spans="2:24" ht="35.15" customHeight="1">
      <c r="B1194" s="38" t="s">
        <v>26</v>
      </c>
      <c r="C1194" s="38" t="s">
        <v>26</v>
      </c>
      <c r="D1194" s="38" t="s">
        <v>325</v>
      </c>
      <c r="E1194" s="38" t="s">
        <v>285</v>
      </c>
      <c r="F1194" s="38" t="s">
        <v>335</v>
      </c>
      <c r="G1194" s="38" t="s">
        <v>353</v>
      </c>
      <c r="H1194" s="58" t="str">
        <f>Table1[[#This Row],[Tabela]]&amp;Table1[[#This Row],[Campo]]</f>
        <v>lt003_entitycntrprty_emssns_scp1</v>
      </c>
      <c r="I1194" s="2" t="s">
        <v>612</v>
      </c>
      <c r="J1194" s="44">
        <f>VLOOKUP(Table1[[#This Row],[Status]],Auxiliar!$B$16:$C$24,2,0)</f>
        <v>1</v>
      </c>
      <c r="K1194" s="44" t="s">
        <v>1175</v>
      </c>
      <c r="L1194" s="45" t="s">
        <v>1178</v>
      </c>
      <c r="M1194" s="20" t="s">
        <v>1179</v>
      </c>
      <c r="N1194" s="47">
        <v>45674</v>
      </c>
      <c r="O1194" s="20">
        <f>INDEX(Auxiliar!$D$5:$F$13,MATCH(Table1[[#This Row],[Tipologia_Testes]],Auxiliar!$B$5:$B$13,0),MATCH(Table1[[#This Row],[Complexidade]],Auxiliar!$D$4:$F$4,0))</f>
        <v>0.1</v>
      </c>
      <c r="P1194" s="42"/>
      <c r="Q1194" s="113"/>
      <c r="R1194" s="151">
        <v>45589</v>
      </c>
      <c r="S1194" s="151"/>
      <c r="T1194" s="151"/>
      <c r="U1194" s="151">
        <v>45621</v>
      </c>
      <c r="V1194" s="151">
        <v>45596</v>
      </c>
      <c r="W1194" s="2">
        <f>VLOOKUP(Table1[[#This Row],[Status]],Auxiliar!$B$16:$D$24,3,0)*Table1[[#This Row],[Estimação (horas)]]</f>
        <v>0.1</v>
      </c>
      <c r="X1194" s="167">
        <f>+VLOOKUP(CONCATENATE(Table1[[#This Row],[Tabela]],Table1[[#This Row],[Campo]]),'2. Status Detalhe Campos FY24'!A:J,9,FALSE)</f>
        <v>0</v>
      </c>
    </row>
    <row r="1195" spans="2:24" ht="17.899999999999999" customHeight="1">
      <c r="B1195" s="40" t="s">
        <v>26</v>
      </c>
      <c r="C1195" s="40" t="s">
        <v>26</v>
      </c>
      <c r="D1195" s="35" t="s">
        <v>325</v>
      </c>
      <c r="E1195" s="110" t="s">
        <v>286</v>
      </c>
      <c r="F1195" s="39" t="s">
        <v>335</v>
      </c>
      <c r="G1195" s="37" t="s">
        <v>354</v>
      </c>
      <c r="H1195" s="59" t="str">
        <f>Table1[[#This Row],[Tabela]]&amp;Table1[[#This Row],[Campo]]</f>
        <v>lt003_entitycntrprty_emssns_scp2</v>
      </c>
      <c r="I1195" s="2" t="s">
        <v>612</v>
      </c>
      <c r="J1195" s="44">
        <f>VLOOKUP(Table1[[#This Row],[Status]],Auxiliar!$B$16:$C$24,2,0)</f>
        <v>1</v>
      </c>
      <c r="K1195" s="44" t="s">
        <v>1172</v>
      </c>
      <c r="L1195" s="45" t="s">
        <v>1178</v>
      </c>
      <c r="M1195" s="20" t="s">
        <v>1179</v>
      </c>
      <c r="N1195" s="47">
        <v>45674</v>
      </c>
      <c r="O1195" s="20">
        <f>INDEX(Auxiliar!$D$5:$F$13,MATCH(Table1[[#This Row],[Tipologia_Testes]],Auxiliar!$B$5:$B$13,0),MATCH(Table1[[#This Row],[Complexidade]],Auxiliar!$D$4:$F$4,0))</f>
        <v>2</v>
      </c>
      <c r="P1195" s="42"/>
      <c r="Q1195" s="113"/>
      <c r="R1195" s="151">
        <v>45589</v>
      </c>
      <c r="S1195" s="151"/>
      <c r="T1195" s="151"/>
      <c r="U1195" s="151">
        <v>45621</v>
      </c>
      <c r="V1195" s="151">
        <v>45596</v>
      </c>
      <c r="W1195" s="2">
        <f>VLOOKUP(Table1[[#This Row],[Status]],Auxiliar!$B$16:$D$24,3,0)*Table1[[#This Row],[Estimação (horas)]]</f>
        <v>2</v>
      </c>
      <c r="X1195" s="167">
        <f>+VLOOKUP(CONCATENATE(Table1[[#This Row],[Tabela]],Table1[[#This Row],[Campo]]),'2. Status Detalhe Campos FY24'!A:J,9,FALSE)</f>
        <v>0</v>
      </c>
    </row>
    <row r="1196" spans="2:24" ht="17.899999999999999" customHeight="1">
      <c r="B1196" s="38" t="s">
        <v>26</v>
      </c>
      <c r="C1196" s="38" t="s">
        <v>26</v>
      </c>
      <c r="D1196" s="38" t="s">
        <v>325</v>
      </c>
      <c r="E1196" s="38" t="s">
        <v>286</v>
      </c>
      <c r="F1196" s="38" t="s">
        <v>335</v>
      </c>
      <c r="G1196" s="38" t="s">
        <v>354</v>
      </c>
      <c r="H1196" s="58" t="str">
        <f>Table1[[#This Row],[Tabela]]&amp;Table1[[#This Row],[Campo]]</f>
        <v>lt003_entitycntrprty_emssns_scp2</v>
      </c>
      <c r="I1196" s="2" t="s">
        <v>612</v>
      </c>
      <c r="J1196" s="44">
        <f>VLOOKUP(Table1[[#This Row],[Status]],Auxiliar!$B$16:$C$24,2,0)</f>
        <v>1</v>
      </c>
      <c r="K1196" s="44" t="s">
        <v>1173</v>
      </c>
      <c r="L1196" s="45" t="s">
        <v>1178</v>
      </c>
      <c r="M1196" s="20" t="s">
        <v>1179</v>
      </c>
      <c r="N1196" s="47">
        <v>45674</v>
      </c>
      <c r="O1196" s="20">
        <f>INDEX(Auxiliar!$D$5:$F$13,MATCH(Table1[[#This Row],[Tipologia_Testes]],Auxiliar!$B$5:$B$13,0),MATCH(Table1[[#This Row],[Complexidade]],Auxiliar!$D$4:$F$4,0))</f>
        <v>2</v>
      </c>
      <c r="P1196" s="42"/>
      <c r="Q1196" s="113"/>
      <c r="R1196" s="151">
        <v>45589</v>
      </c>
      <c r="S1196" s="151"/>
      <c r="T1196" s="151"/>
      <c r="U1196" s="151">
        <v>45621</v>
      </c>
      <c r="V1196" s="151">
        <v>45596</v>
      </c>
      <c r="W1196" s="2">
        <f>VLOOKUP(Table1[[#This Row],[Status]],Auxiliar!$B$16:$D$24,3,0)*Table1[[#This Row],[Estimação (horas)]]</f>
        <v>2</v>
      </c>
      <c r="X1196" s="167">
        <f>+VLOOKUP(CONCATENATE(Table1[[#This Row],[Tabela]],Table1[[#This Row],[Campo]]),'2. Status Detalhe Campos FY24'!A:J,9,FALSE)</f>
        <v>0</v>
      </c>
    </row>
    <row r="1197" spans="2:24" ht="35.15" customHeight="1">
      <c r="B1197" s="38" t="s">
        <v>26</v>
      </c>
      <c r="C1197" s="38" t="s">
        <v>26</v>
      </c>
      <c r="D1197" s="38" t="s">
        <v>325</v>
      </c>
      <c r="E1197" s="38" t="s">
        <v>286</v>
      </c>
      <c r="F1197" s="38" t="s">
        <v>335</v>
      </c>
      <c r="G1197" s="38" t="s">
        <v>354</v>
      </c>
      <c r="H1197" s="58" t="str">
        <f>Table1[[#This Row],[Tabela]]&amp;Table1[[#This Row],[Campo]]</f>
        <v>lt003_entitycntrprty_emssns_scp2</v>
      </c>
      <c r="I1197" s="2" t="s">
        <v>612</v>
      </c>
      <c r="J1197" s="44">
        <f>VLOOKUP(Table1[[#This Row],[Status]],Auxiliar!$B$16:$C$24,2,0)</f>
        <v>1</v>
      </c>
      <c r="K1197" s="44" t="s">
        <v>1175</v>
      </c>
      <c r="L1197" s="45" t="s">
        <v>1178</v>
      </c>
      <c r="M1197" s="20" t="s">
        <v>1179</v>
      </c>
      <c r="N1197" s="47">
        <v>45674</v>
      </c>
      <c r="O1197" s="20">
        <f>INDEX(Auxiliar!$D$5:$F$13,MATCH(Table1[[#This Row],[Tipologia_Testes]],Auxiliar!$B$5:$B$13,0),MATCH(Table1[[#This Row],[Complexidade]],Auxiliar!$D$4:$F$4,0))</f>
        <v>0.1</v>
      </c>
      <c r="P1197" s="42"/>
      <c r="Q1197" s="113"/>
      <c r="R1197" s="151">
        <v>45589</v>
      </c>
      <c r="S1197" s="151"/>
      <c r="T1197" s="151"/>
      <c r="U1197" s="151">
        <v>45621</v>
      </c>
      <c r="V1197" s="151">
        <v>45596</v>
      </c>
      <c r="W1197" s="2">
        <f>VLOOKUP(Table1[[#This Row],[Status]],Auxiliar!$B$16:$D$24,3,0)*Table1[[#This Row],[Estimação (horas)]]</f>
        <v>0.1</v>
      </c>
      <c r="X1197" s="167">
        <f>+VLOOKUP(CONCATENATE(Table1[[#This Row],[Tabela]],Table1[[#This Row],[Campo]]),'2. Status Detalhe Campos FY24'!A:J,9,FALSE)</f>
        <v>0</v>
      </c>
    </row>
    <row r="1198" spans="2:24" ht="17.899999999999999" customHeight="1">
      <c r="B1198" s="40" t="s">
        <v>26</v>
      </c>
      <c r="C1198" s="40" t="s">
        <v>26</v>
      </c>
      <c r="D1198" s="35" t="s">
        <v>325</v>
      </c>
      <c r="E1198" s="110" t="s">
        <v>287</v>
      </c>
      <c r="F1198" s="39" t="s">
        <v>335</v>
      </c>
      <c r="G1198" s="37" t="s">
        <v>355</v>
      </c>
      <c r="H1198" s="59" t="str">
        <f>Table1[[#This Row],[Tabela]]&amp;Table1[[#This Row],[Campo]]</f>
        <v>lt003_entitycntrprty_emssns_scp3</v>
      </c>
      <c r="I1198" s="2" t="s">
        <v>612</v>
      </c>
      <c r="J1198" s="44">
        <f>VLOOKUP(Table1[[#This Row],[Status]],Auxiliar!$B$16:$C$24,2,0)</f>
        <v>1</v>
      </c>
      <c r="K1198" s="44" t="s">
        <v>1172</v>
      </c>
      <c r="L1198" s="45" t="s">
        <v>1178</v>
      </c>
      <c r="M1198" s="20" t="s">
        <v>1179</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7">
        <f>+VLOOKUP(CONCATENATE(Table1[[#This Row],[Tabela]],Table1[[#This Row],[Campo]]),'2. Status Detalhe Campos FY24'!A:J,9,FALSE)</f>
        <v>0</v>
      </c>
    </row>
    <row r="1199" spans="2:24" ht="17.899999999999999" customHeight="1">
      <c r="B1199" s="38" t="s">
        <v>26</v>
      </c>
      <c r="C1199" s="38" t="s">
        <v>26</v>
      </c>
      <c r="D1199" s="38" t="s">
        <v>325</v>
      </c>
      <c r="E1199" s="38" t="s">
        <v>287</v>
      </c>
      <c r="F1199" s="38" t="s">
        <v>335</v>
      </c>
      <c r="G1199" s="38" t="s">
        <v>355</v>
      </c>
      <c r="H1199" s="58" t="str">
        <f>Table1[[#This Row],[Tabela]]&amp;Table1[[#This Row],[Campo]]</f>
        <v>lt003_entitycntrprty_emssns_scp3</v>
      </c>
      <c r="I1199" s="2" t="s">
        <v>612</v>
      </c>
      <c r="J1199" s="44">
        <f>VLOOKUP(Table1[[#This Row],[Status]],Auxiliar!$B$16:$C$24,2,0)</f>
        <v>1</v>
      </c>
      <c r="K1199" s="44" t="s">
        <v>1173</v>
      </c>
      <c r="L1199" s="45" t="s">
        <v>1178</v>
      </c>
      <c r="M1199" s="20" t="s">
        <v>1179</v>
      </c>
      <c r="N1199" s="47">
        <v>45674</v>
      </c>
      <c r="O1199" s="20">
        <f>INDEX(Auxiliar!$D$5:$F$13,MATCH(Table1[[#This Row],[Tipologia_Testes]],Auxiliar!$B$5:$B$13,0),MATCH(Table1[[#This Row],[Complexidade]],Auxiliar!$D$4:$F$4,0))</f>
        <v>2</v>
      </c>
      <c r="P1199" s="42"/>
      <c r="Q1199" s="113"/>
      <c r="R1199" s="151">
        <v>45589</v>
      </c>
      <c r="S1199" s="151"/>
      <c r="T1199" s="151"/>
      <c r="U1199" s="151">
        <v>45621</v>
      </c>
      <c r="V1199" s="151">
        <v>45596</v>
      </c>
      <c r="W1199" s="2">
        <f>VLOOKUP(Table1[[#This Row],[Status]],Auxiliar!$B$16:$D$24,3,0)*Table1[[#This Row],[Estimação (horas)]]</f>
        <v>2</v>
      </c>
      <c r="X1199" s="167">
        <f>+VLOOKUP(CONCATENATE(Table1[[#This Row],[Tabela]],Table1[[#This Row],[Campo]]),'2. Status Detalhe Campos FY24'!A:J,9,FALSE)</f>
        <v>0</v>
      </c>
    </row>
    <row r="1200" spans="2:24" ht="35.15" customHeight="1">
      <c r="B1200" s="38" t="s">
        <v>26</v>
      </c>
      <c r="C1200" s="38" t="s">
        <v>26</v>
      </c>
      <c r="D1200" s="38" t="s">
        <v>325</v>
      </c>
      <c r="E1200" s="38" t="s">
        <v>287</v>
      </c>
      <c r="F1200" s="38" t="s">
        <v>335</v>
      </c>
      <c r="G1200" s="38" t="s">
        <v>355</v>
      </c>
      <c r="H1200" s="58" t="str">
        <f>Table1[[#This Row],[Tabela]]&amp;Table1[[#This Row],[Campo]]</f>
        <v>lt003_entitycntrprty_emssns_scp3</v>
      </c>
      <c r="I1200" s="2" t="s">
        <v>612</v>
      </c>
      <c r="J1200" s="44">
        <f>VLOOKUP(Table1[[#This Row],[Status]],Auxiliar!$B$16:$C$24,2,0)</f>
        <v>1</v>
      </c>
      <c r="K1200" s="44" t="s">
        <v>1175</v>
      </c>
      <c r="L1200" s="45" t="s">
        <v>1178</v>
      </c>
      <c r="M1200" s="20" t="s">
        <v>1179</v>
      </c>
      <c r="N1200" s="47">
        <v>45674</v>
      </c>
      <c r="O1200" s="20">
        <f>INDEX(Auxiliar!$D$5:$F$13,MATCH(Table1[[#This Row],[Tipologia_Testes]],Auxiliar!$B$5:$B$13,0),MATCH(Table1[[#This Row],[Complexidade]],Auxiliar!$D$4:$F$4,0))</f>
        <v>0.1</v>
      </c>
      <c r="P1200" s="42"/>
      <c r="Q1200" s="113"/>
      <c r="R1200" s="151">
        <v>45589</v>
      </c>
      <c r="S1200" s="151"/>
      <c r="T1200" s="151"/>
      <c r="U1200" s="151">
        <v>45621</v>
      </c>
      <c r="V1200" s="151">
        <v>45596</v>
      </c>
      <c r="W1200" s="2">
        <f>VLOOKUP(Table1[[#This Row],[Status]],Auxiliar!$B$16:$D$24,3,0)*Table1[[#This Row],[Estimação (horas)]]</f>
        <v>0.1</v>
      </c>
      <c r="X1200" s="167">
        <f>+VLOOKUP(CONCATENATE(Table1[[#This Row],[Tabela]],Table1[[#This Row],[Campo]]),'2. Status Detalhe Campos FY24'!A:J,9,FALSE)</f>
        <v>0</v>
      </c>
    </row>
    <row r="1201" spans="2:24" ht="17.899999999999999" customHeight="1">
      <c r="B1201" s="40" t="s">
        <v>26</v>
      </c>
      <c r="C1201" s="40" t="s">
        <v>26</v>
      </c>
      <c r="D1201" s="35" t="s">
        <v>325</v>
      </c>
      <c r="E1201" s="110" t="s">
        <v>1256</v>
      </c>
      <c r="F1201" s="39" t="s">
        <v>335</v>
      </c>
      <c r="G1201" s="37" t="s">
        <v>356</v>
      </c>
      <c r="H1201" s="59" t="str">
        <f>Table1[[#This Row],[Tabela]]&amp;Table1[[#This Row],[Campo]]</f>
        <v>lt003_entityflg_excldd_eu_prs_algnd_bnchmrk</v>
      </c>
      <c r="I1201" s="2" t="s">
        <v>612</v>
      </c>
      <c r="J1201" s="44">
        <f>VLOOKUP(Table1[[#This Row],[Status]],Auxiliar!$B$16:$C$24,2,0)</f>
        <v>1</v>
      </c>
      <c r="K1201" s="44" t="s">
        <v>1172</v>
      </c>
      <c r="L1201" s="45" t="s">
        <v>1178</v>
      </c>
      <c r="M1201" s="20" t="s">
        <v>1179</v>
      </c>
      <c r="N1201" s="47">
        <v>45625</v>
      </c>
      <c r="O1201" s="20">
        <f>INDEX(Auxiliar!$D$5:$F$13,MATCH(Table1[[#This Row],[Tipologia_Testes]],Auxiliar!$B$5:$B$13,0),MATCH(Table1[[#This Row],[Complexidade]],Auxiliar!$D$4:$F$4,0))</f>
        <v>2</v>
      </c>
      <c r="P1201" s="42"/>
      <c r="Q1201" s="113"/>
      <c r="R1201" s="151">
        <v>45589</v>
      </c>
      <c r="S1201" s="151"/>
      <c r="T1201" s="151"/>
      <c r="U1201" s="151">
        <v>45614</v>
      </c>
      <c r="V1201" s="151">
        <v>45596</v>
      </c>
      <c r="W1201" s="2">
        <f>VLOOKUP(Table1[[#This Row],[Status]],Auxiliar!$B$16:$D$24,3,0)*Table1[[#This Row],[Estimação (horas)]]</f>
        <v>2</v>
      </c>
      <c r="X1201" s="167">
        <f>+VLOOKUP(CONCATENATE(Table1[[#This Row],[Tabela]],Table1[[#This Row],[Campo]]),'2. Status Detalhe Campos FY24'!A:J,9,FALSE)</f>
        <v>0</v>
      </c>
    </row>
    <row r="1202" spans="2:24" ht="17.899999999999999" customHeight="1">
      <c r="B1202" s="38" t="s">
        <v>26</v>
      </c>
      <c r="C1202" s="38" t="s">
        <v>26</v>
      </c>
      <c r="D1202" s="38" t="s">
        <v>325</v>
      </c>
      <c r="E1202" s="38" t="s">
        <v>1256</v>
      </c>
      <c r="F1202" s="38" t="s">
        <v>335</v>
      </c>
      <c r="G1202" s="38" t="s">
        <v>356</v>
      </c>
      <c r="H1202" s="58" t="str">
        <f>Table1[[#This Row],[Tabela]]&amp;Table1[[#This Row],[Campo]]</f>
        <v>lt003_entityflg_excldd_eu_prs_algnd_bnchmrk</v>
      </c>
      <c r="I1202" s="2" t="s">
        <v>612</v>
      </c>
      <c r="J1202" s="44">
        <f>VLOOKUP(Table1[[#This Row],[Status]],Auxiliar!$B$16:$C$24,2,0)</f>
        <v>1</v>
      </c>
      <c r="K1202" s="44" t="s">
        <v>1173</v>
      </c>
      <c r="L1202" s="45" t="s">
        <v>1178</v>
      </c>
      <c r="M1202" s="20" t="s">
        <v>1179</v>
      </c>
      <c r="N1202" s="47">
        <v>45625</v>
      </c>
      <c r="O1202" s="20">
        <f>INDEX(Auxiliar!$D$5:$F$13,MATCH(Table1[[#This Row],[Tipologia_Testes]],Auxiliar!$B$5:$B$13,0),MATCH(Table1[[#This Row],[Complexidade]],Auxiliar!$D$4:$F$4,0))</f>
        <v>2</v>
      </c>
      <c r="P1202" s="42"/>
      <c r="Q1202" s="113"/>
      <c r="R1202" s="151">
        <v>45589</v>
      </c>
      <c r="S1202" s="151"/>
      <c r="T1202" s="151"/>
      <c r="U1202" s="151">
        <v>45614</v>
      </c>
      <c r="V1202" s="151">
        <v>45596</v>
      </c>
      <c r="W1202" s="2">
        <f>VLOOKUP(Table1[[#This Row],[Status]],Auxiliar!$B$16:$D$24,3,0)*Table1[[#This Row],[Estimação (horas)]]</f>
        <v>2</v>
      </c>
      <c r="X1202" s="167">
        <f>+VLOOKUP(CONCATENATE(Table1[[#This Row],[Tabela]],Table1[[#This Row],[Campo]]),'2. Status Detalhe Campos FY24'!A:J,9,FALSE)</f>
        <v>0</v>
      </c>
    </row>
    <row r="1203" spans="2:24" ht="35.15" customHeight="1">
      <c r="B1203" s="38" t="s">
        <v>26</v>
      </c>
      <c r="C1203" s="38" t="s">
        <v>26</v>
      </c>
      <c r="D1203" s="38" t="s">
        <v>325</v>
      </c>
      <c r="E1203" s="38" t="s">
        <v>1256</v>
      </c>
      <c r="F1203" s="38" t="s">
        <v>335</v>
      </c>
      <c r="G1203" s="38" t="s">
        <v>356</v>
      </c>
      <c r="H1203" s="58" t="str">
        <f>Table1[[#This Row],[Tabela]]&amp;Table1[[#This Row],[Campo]]</f>
        <v>lt003_entityflg_excldd_eu_prs_algnd_bnchmrk</v>
      </c>
      <c r="I1203" s="2" t="s">
        <v>612</v>
      </c>
      <c r="J1203" s="44">
        <f>VLOOKUP(Table1[[#This Row],[Status]],Auxiliar!$B$16:$C$24,2,0)</f>
        <v>1</v>
      </c>
      <c r="K1203" s="44" t="s">
        <v>1175</v>
      </c>
      <c r="L1203" s="45" t="s">
        <v>1178</v>
      </c>
      <c r="M1203" s="20" t="s">
        <v>1179</v>
      </c>
      <c r="N1203" s="47">
        <v>45625</v>
      </c>
      <c r="O1203" s="20">
        <f>INDEX(Auxiliar!$D$5:$F$13,MATCH(Table1[[#This Row],[Tipologia_Testes]],Auxiliar!$B$5:$B$13,0),MATCH(Table1[[#This Row],[Complexidade]],Auxiliar!$D$4:$F$4,0))</f>
        <v>0.1</v>
      </c>
      <c r="P1203" s="42"/>
      <c r="Q1203" s="113"/>
      <c r="R1203" s="151">
        <v>45589</v>
      </c>
      <c r="S1203" s="151"/>
      <c r="T1203" s="151"/>
      <c r="U1203" s="151">
        <v>45614</v>
      </c>
      <c r="V1203" s="151">
        <v>45596</v>
      </c>
      <c r="W1203" s="2">
        <f>VLOOKUP(Table1[[#This Row],[Status]],Auxiliar!$B$16:$D$24,3,0)*Table1[[#This Row],[Estimação (horas)]]</f>
        <v>0.1</v>
      </c>
      <c r="X1203" s="167">
        <f>+VLOOKUP(CONCATENATE(Table1[[#This Row],[Tabela]],Table1[[#This Row],[Campo]]),'2. Status Detalhe Campos FY24'!A:J,9,FALSE)</f>
        <v>0</v>
      </c>
    </row>
    <row r="1204" spans="2:24" ht="17.899999999999999" customHeight="1">
      <c r="B1204" s="40" t="s">
        <v>26</v>
      </c>
      <c r="C1204" s="40" t="s">
        <v>26</v>
      </c>
      <c r="D1204" s="35" t="s">
        <v>325</v>
      </c>
      <c r="E1204" s="39" t="s">
        <v>1256</v>
      </c>
      <c r="F1204" s="39" t="s">
        <v>335</v>
      </c>
      <c r="G1204" s="37" t="s">
        <v>357</v>
      </c>
      <c r="H1204" s="59" t="str">
        <f>Table1[[#This Row],[Tabela]]&amp;Table1[[#This Row],[Campo]]</f>
        <v>lt003_entityflg_act_physcl_rsk</v>
      </c>
      <c r="I1204" s="2" t="s">
        <v>613</v>
      </c>
      <c r="J1204" s="44">
        <f>VLOOKUP(Table1[[#This Row],[Status]],Auxiliar!$B$16:$C$24,2,0)</f>
        <v>4</v>
      </c>
      <c r="K1204" s="44" t="s">
        <v>1172</v>
      </c>
      <c r="L1204" s="45" t="s">
        <v>1178</v>
      </c>
      <c r="M1204" s="20" t="s">
        <v>1179</v>
      </c>
      <c r="N1204" s="47">
        <v>45642</v>
      </c>
      <c r="O1204" s="20">
        <f>INDEX(Auxiliar!$D$5:$F$13,MATCH(Table1[[#This Row],[Tipologia_Testes]],Auxiliar!$B$5:$B$13,0),MATCH(Table1[[#This Row],[Complexidade]],Auxiliar!$D$4:$F$4,0))</f>
        <v>2</v>
      </c>
      <c r="P1204" s="42"/>
      <c r="Q1204" s="113"/>
      <c r="R1204" s="151">
        <v>45589</v>
      </c>
      <c r="S1204" s="151"/>
      <c r="T1204" s="151">
        <v>45589</v>
      </c>
      <c r="U1204" s="151"/>
      <c r="V1204" s="151">
        <v>45596</v>
      </c>
      <c r="W1204" s="2">
        <f>VLOOKUP(Table1[[#This Row],[Status]],Auxiliar!$B$16:$D$24,3,0)*Table1[[#This Row],[Estimação (horas)]]</f>
        <v>0.5</v>
      </c>
      <c r="X1204" s="167">
        <f>+VLOOKUP(CONCATENATE(Table1[[#This Row],[Tabela]],Table1[[#This Row],[Campo]]),'2. Status Detalhe Campos FY24'!A:J,9,FALSE)</f>
        <v>0</v>
      </c>
    </row>
    <row r="1205" spans="2:24" ht="17.899999999999999" customHeight="1">
      <c r="B1205" s="38" t="s">
        <v>26</v>
      </c>
      <c r="C1205" s="38" t="s">
        <v>26</v>
      </c>
      <c r="D1205" s="38" t="s">
        <v>325</v>
      </c>
      <c r="E1205" s="38" t="s">
        <v>1256</v>
      </c>
      <c r="F1205" s="38" t="s">
        <v>335</v>
      </c>
      <c r="G1205" s="38" t="s">
        <v>357</v>
      </c>
      <c r="H1205" s="58" t="str">
        <f>Table1[[#This Row],[Tabela]]&amp;Table1[[#This Row],[Campo]]</f>
        <v>lt003_entityflg_act_physcl_rsk</v>
      </c>
      <c r="I1205" s="2" t="s">
        <v>613</v>
      </c>
      <c r="J1205" s="44">
        <f>VLOOKUP(Table1[[#This Row],[Status]],Auxiliar!$B$16:$C$24,2,0)</f>
        <v>4</v>
      </c>
      <c r="K1205" s="44" t="s">
        <v>1173</v>
      </c>
      <c r="L1205" s="45" t="s">
        <v>1178</v>
      </c>
      <c r="M1205" s="20" t="s">
        <v>1179</v>
      </c>
      <c r="N1205" s="47">
        <v>45642</v>
      </c>
      <c r="O1205" s="20">
        <f>INDEX(Auxiliar!$D$5:$F$13,MATCH(Table1[[#This Row],[Tipologia_Testes]],Auxiliar!$B$5:$B$13,0),MATCH(Table1[[#This Row],[Complexidade]],Auxiliar!$D$4:$F$4,0))</f>
        <v>2</v>
      </c>
      <c r="P1205" s="42"/>
      <c r="Q1205" s="113"/>
      <c r="R1205" s="151">
        <v>45589</v>
      </c>
      <c r="S1205" s="151"/>
      <c r="T1205" s="151">
        <v>45589</v>
      </c>
      <c r="U1205" s="151"/>
      <c r="V1205" s="151">
        <v>45596</v>
      </c>
      <c r="W1205" s="2">
        <f>VLOOKUP(Table1[[#This Row],[Status]],Auxiliar!$B$16:$D$24,3,0)*Table1[[#This Row],[Estimação (horas)]]</f>
        <v>0.5</v>
      </c>
      <c r="X1205" s="167">
        <f>+VLOOKUP(CONCATENATE(Table1[[#This Row],[Tabela]],Table1[[#This Row],[Campo]]),'2. Status Detalhe Campos FY24'!A:J,9,FALSE)</f>
        <v>0</v>
      </c>
    </row>
    <row r="1206" spans="2:24" ht="35.15" customHeight="1">
      <c r="B1206" s="38" t="s">
        <v>26</v>
      </c>
      <c r="C1206" s="38" t="s">
        <v>26</v>
      </c>
      <c r="D1206" s="38" t="s">
        <v>325</v>
      </c>
      <c r="E1206" s="38" t="s">
        <v>1256</v>
      </c>
      <c r="F1206" s="38" t="s">
        <v>335</v>
      </c>
      <c r="G1206" s="38" t="s">
        <v>357</v>
      </c>
      <c r="H1206" s="58" t="str">
        <f>Table1[[#This Row],[Tabela]]&amp;Table1[[#This Row],[Campo]]</f>
        <v>lt003_entityflg_act_physcl_rsk</v>
      </c>
      <c r="I1206" s="2" t="s">
        <v>613</v>
      </c>
      <c r="J1206" s="44">
        <f>VLOOKUP(Table1[[#This Row],[Status]],Auxiliar!$B$16:$C$24,2,0)</f>
        <v>4</v>
      </c>
      <c r="K1206" s="44" t="s">
        <v>1175</v>
      </c>
      <c r="L1206" s="45" t="s">
        <v>1178</v>
      </c>
      <c r="M1206" s="20" t="s">
        <v>1179</v>
      </c>
      <c r="N1206" s="47">
        <v>45642</v>
      </c>
      <c r="O1206" s="20">
        <f>INDEX(Auxiliar!$D$5:$F$13,MATCH(Table1[[#This Row],[Tipologia_Testes]],Auxiliar!$B$5:$B$13,0),MATCH(Table1[[#This Row],[Complexidade]],Auxiliar!$D$4:$F$4,0))</f>
        <v>0.1</v>
      </c>
      <c r="P1206" s="42"/>
      <c r="Q1206" s="113"/>
      <c r="R1206" s="151">
        <v>45589</v>
      </c>
      <c r="S1206" s="151"/>
      <c r="T1206" s="151">
        <v>45589</v>
      </c>
      <c r="U1206" s="151"/>
      <c r="V1206" s="151">
        <v>45596</v>
      </c>
      <c r="W1206" s="2">
        <f>VLOOKUP(Table1[[#This Row],[Status]],Auxiliar!$B$16:$D$24,3,0)*Table1[[#This Row],[Estimação (horas)]]</f>
        <v>2.5000000000000001E-2</v>
      </c>
      <c r="X1206" s="167">
        <f>+VLOOKUP(CONCATENATE(Table1[[#This Row],[Tabela]],Table1[[#This Row],[Campo]]),'2. Status Detalhe Campos FY24'!A:J,9,FALSE)</f>
        <v>0</v>
      </c>
    </row>
    <row r="1207" spans="2:24" ht="17.899999999999999" customHeight="1">
      <c r="B1207" s="40" t="s">
        <v>26</v>
      </c>
      <c r="C1207" s="40" t="s">
        <v>26</v>
      </c>
      <c r="D1207" s="35" t="s">
        <v>325</v>
      </c>
      <c r="E1207" s="39" t="s">
        <v>1256</v>
      </c>
      <c r="F1207" s="39" t="s">
        <v>335</v>
      </c>
      <c r="G1207" s="37" t="s">
        <v>358</v>
      </c>
      <c r="H1207" s="59" t="str">
        <f>Table1[[#This Row],[Tabela]]&amp;Table1[[#This Row],[Campo]]</f>
        <v>lt003_entityflg_chrnc_physcl_rsk</v>
      </c>
      <c r="I1207" s="2" t="s">
        <v>613</v>
      </c>
      <c r="J1207" s="44">
        <f>VLOOKUP(Table1[[#This Row],[Status]],Auxiliar!$B$16:$C$24,2,0)</f>
        <v>4</v>
      </c>
      <c r="K1207" s="44" t="s">
        <v>1172</v>
      </c>
      <c r="L1207" s="45" t="s">
        <v>1178</v>
      </c>
      <c r="M1207" s="20" t="s">
        <v>1179</v>
      </c>
      <c r="N1207" s="47">
        <v>45642</v>
      </c>
      <c r="O1207" s="20">
        <f>INDEX(Auxiliar!$D$5:$F$13,MATCH(Table1[[#This Row],[Tipologia_Testes]],Auxiliar!$B$5:$B$13,0),MATCH(Table1[[#This Row],[Complexidade]],Auxiliar!$D$4:$F$4,0))</f>
        <v>2</v>
      </c>
      <c r="P1207" s="42"/>
      <c r="Q1207" s="113"/>
      <c r="R1207" s="151">
        <v>45589</v>
      </c>
      <c r="S1207" s="151"/>
      <c r="T1207" s="151">
        <v>45589</v>
      </c>
      <c r="U1207" s="151"/>
      <c r="V1207" s="151">
        <v>45596</v>
      </c>
      <c r="W1207" s="2">
        <f>VLOOKUP(Table1[[#This Row],[Status]],Auxiliar!$B$16:$D$24,3,0)*Table1[[#This Row],[Estimação (horas)]]</f>
        <v>0.5</v>
      </c>
      <c r="X1207" s="167">
        <f>+VLOOKUP(CONCATENATE(Table1[[#This Row],[Tabela]],Table1[[#This Row],[Campo]]),'2. Status Detalhe Campos FY24'!A:J,9,FALSE)</f>
        <v>0</v>
      </c>
    </row>
    <row r="1208" spans="2:24" ht="17.899999999999999" customHeight="1">
      <c r="B1208" s="38" t="s">
        <v>26</v>
      </c>
      <c r="C1208" s="38" t="s">
        <v>26</v>
      </c>
      <c r="D1208" s="38" t="s">
        <v>325</v>
      </c>
      <c r="E1208" s="38" t="s">
        <v>1256</v>
      </c>
      <c r="F1208" s="38" t="s">
        <v>335</v>
      </c>
      <c r="G1208" s="38" t="s">
        <v>358</v>
      </c>
      <c r="H1208" s="58" t="str">
        <f>Table1[[#This Row],[Tabela]]&amp;Table1[[#This Row],[Campo]]</f>
        <v>lt003_entityflg_chrnc_physcl_rsk</v>
      </c>
      <c r="I1208" s="2" t="s">
        <v>613</v>
      </c>
      <c r="J1208" s="44">
        <f>VLOOKUP(Table1[[#This Row],[Status]],Auxiliar!$B$16:$C$24,2,0)</f>
        <v>4</v>
      </c>
      <c r="K1208" s="44" t="s">
        <v>1173</v>
      </c>
      <c r="L1208" s="45" t="s">
        <v>1178</v>
      </c>
      <c r="M1208" s="20" t="s">
        <v>1179</v>
      </c>
      <c r="N1208" s="47">
        <v>45642</v>
      </c>
      <c r="O1208" s="20">
        <f>INDEX(Auxiliar!$D$5:$F$13,MATCH(Table1[[#This Row],[Tipologia_Testes]],Auxiliar!$B$5:$B$13,0),MATCH(Table1[[#This Row],[Complexidade]],Auxiliar!$D$4:$F$4,0))</f>
        <v>2</v>
      </c>
      <c r="P1208" s="42"/>
      <c r="Q1208" s="113"/>
      <c r="R1208" s="151">
        <v>45589</v>
      </c>
      <c r="S1208" s="151"/>
      <c r="T1208" s="151">
        <v>45589</v>
      </c>
      <c r="U1208" s="151"/>
      <c r="V1208" s="151">
        <v>45596</v>
      </c>
      <c r="W1208" s="2">
        <f>VLOOKUP(Table1[[#This Row],[Status]],Auxiliar!$B$16:$D$24,3,0)*Table1[[#This Row],[Estimação (horas)]]</f>
        <v>0.5</v>
      </c>
      <c r="X1208" s="167">
        <f>+VLOOKUP(CONCATENATE(Table1[[#This Row],[Tabela]],Table1[[#This Row],[Campo]]),'2. Status Detalhe Campos FY24'!A:J,9,FALSE)</f>
        <v>0</v>
      </c>
    </row>
    <row r="1209" spans="2:24" ht="17.899999999999999" customHeight="1">
      <c r="B1209" s="38" t="s">
        <v>26</v>
      </c>
      <c r="C1209" s="38" t="s">
        <v>26</v>
      </c>
      <c r="D1209" s="38" t="s">
        <v>325</v>
      </c>
      <c r="E1209" s="38" t="s">
        <v>1256</v>
      </c>
      <c r="F1209" s="38" t="s">
        <v>335</v>
      </c>
      <c r="G1209" s="38" t="s">
        <v>358</v>
      </c>
      <c r="H1209" s="58" t="str">
        <f>Table1[[#This Row],[Tabela]]&amp;Table1[[#This Row],[Campo]]</f>
        <v>lt003_entityflg_chrnc_physcl_rsk</v>
      </c>
      <c r="I1209" s="2" t="s">
        <v>613</v>
      </c>
      <c r="J1209" s="44">
        <f>VLOOKUP(Table1[[#This Row],[Status]],Auxiliar!$B$16:$C$24,2,0)</f>
        <v>4</v>
      </c>
      <c r="K1209" s="44" t="s">
        <v>1175</v>
      </c>
      <c r="L1209" s="45" t="s">
        <v>1178</v>
      </c>
      <c r="M1209" s="20" t="s">
        <v>1179</v>
      </c>
      <c r="N1209" s="47">
        <v>45642</v>
      </c>
      <c r="O1209" s="20">
        <f>INDEX(Auxiliar!$D$5:$F$13,MATCH(Table1[[#This Row],[Tipologia_Testes]],Auxiliar!$B$5:$B$13,0),MATCH(Table1[[#This Row],[Complexidade]],Auxiliar!$D$4:$F$4,0))</f>
        <v>0.1</v>
      </c>
      <c r="P1209" s="42"/>
      <c r="Q1209" s="113"/>
      <c r="R1209" s="151">
        <v>45589</v>
      </c>
      <c r="S1209" s="151"/>
      <c r="T1209" s="151">
        <v>45589</v>
      </c>
      <c r="U1209" s="151"/>
      <c r="V1209" s="151">
        <v>45596</v>
      </c>
      <c r="W1209" s="2">
        <f>VLOOKUP(Table1[[#This Row],[Status]],Auxiliar!$B$16:$D$24,3,0)*Table1[[#This Row],[Estimação (horas)]]</f>
        <v>2.5000000000000001E-2</v>
      </c>
      <c r="X1209" s="167">
        <f>+VLOOKUP(CONCATENATE(Table1[[#This Row],[Tabela]],Table1[[#This Row],[Campo]]),'2. Status Detalhe Campos FY24'!A:J,9,FALSE)</f>
        <v>0</v>
      </c>
    </row>
    <row r="1210" spans="2:24" ht="17.899999999999999" customHeight="1">
      <c r="B1210" s="40" t="s">
        <v>26</v>
      </c>
      <c r="C1210" s="40" t="s">
        <v>26</v>
      </c>
      <c r="D1210" s="41" t="s">
        <v>1258</v>
      </c>
      <c r="E1210" s="110" t="s">
        <v>1259</v>
      </c>
      <c r="F1210" s="39" t="s">
        <v>335</v>
      </c>
      <c r="G1210" s="37" t="s">
        <v>359</v>
      </c>
      <c r="H1210" s="59" t="str">
        <f>Table1[[#This Row],[Tabela]]&amp;Table1[[#This Row],[Campo]]</f>
        <v>lt003_entitypst_cd</v>
      </c>
      <c r="I1210" s="2" t="s">
        <v>612</v>
      </c>
      <c r="J1210" s="44">
        <f>VLOOKUP(Table1[[#This Row],[Status]],Auxiliar!$B$16:$C$24,2,0)</f>
        <v>1</v>
      </c>
      <c r="K1210" s="44" t="s">
        <v>1172</v>
      </c>
      <c r="L1210" s="45" t="s">
        <v>1178</v>
      </c>
      <c r="M1210" s="20" t="s">
        <v>1179</v>
      </c>
      <c r="N1210" s="47">
        <v>45604</v>
      </c>
      <c r="O1210" s="20">
        <f>INDEX(Auxiliar!$D$5:$F$13,MATCH(Table1[[#This Row],[Tipologia_Testes]],Auxiliar!$B$5:$B$13,0),MATCH(Table1[[#This Row],[Complexidade]],Auxiliar!$D$4:$F$4,0))</f>
        <v>2</v>
      </c>
      <c r="P1210" s="42" t="s">
        <v>1260</v>
      </c>
      <c r="Q1210" s="113"/>
      <c r="R1210" s="151">
        <v>45589</v>
      </c>
      <c r="S1210" s="151"/>
      <c r="T1210" s="151">
        <v>45589</v>
      </c>
      <c r="U1210" s="151">
        <v>45596</v>
      </c>
      <c r="V1210" s="151">
        <v>45596</v>
      </c>
      <c r="W1210" s="2">
        <f>VLOOKUP(Table1[[#This Row],[Status]],Auxiliar!$B$16:$D$24,3,0)*Table1[[#This Row],[Estimação (horas)]]</f>
        <v>2</v>
      </c>
      <c r="X1210" s="167">
        <f>+VLOOKUP(CONCATENATE(Table1[[#This Row],[Tabela]],Table1[[#This Row],[Campo]]),'2. Status Detalhe Campos FY24'!A:J,9,FALSE)</f>
        <v>0</v>
      </c>
    </row>
    <row r="1211" spans="2:24" ht="17.899999999999999" customHeight="1">
      <c r="B1211" s="38" t="s">
        <v>26</v>
      </c>
      <c r="C1211" s="38" t="s">
        <v>26</v>
      </c>
      <c r="D1211" s="38" t="s">
        <v>1258</v>
      </c>
      <c r="E1211" s="38" t="s">
        <v>1259</v>
      </c>
      <c r="F1211" s="38" t="s">
        <v>335</v>
      </c>
      <c r="G1211" s="38" t="s">
        <v>359</v>
      </c>
      <c r="H1211" s="58" t="str">
        <f>Table1[[#This Row],[Tabela]]&amp;Table1[[#This Row],[Campo]]</f>
        <v>lt003_entitypst_cd</v>
      </c>
      <c r="I1211" s="2" t="s">
        <v>612</v>
      </c>
      <c r="J1211" s="44">
        <f>VLOOKUP(Table1[[#This Row],[Status]],Auxiliar!$B$16:$C$24,2,0)</f>
        <v>1</v>
      </c>
      <c r="K1211" s="44" t="s">
        <v>1173</v>
      </c>
      <c r="L1211" s="45" t="s">
        <v>1178</v>
      </c>
      <c r="M1211" s="20" t="s">
        <v>1179</v>
      </c>
      <c r="N1211" s="47">
        <v>45604</v>
      </c>
      <c r="O1211" s="20">
        <f>INDEX(Auxiliar!$D$5:$F$13,MATCH(Table1[[#This Row],[Tipologia_Testes]],Auxiliar!$B$5:$B$13,0),MATCH(Table1[[#This Row],[Complexidade]],Auxiliar!$D$4:$F$4,0))</f>
        <v>2</v>
      </c>
      <c r="P1211" s="42" t="s">
        <v>1260</v>
      </c>
      <c r="Q1211" s="113"/>
      <c r="R1211" s="151">
        <v>45589</v>
      </c>
      <c r="S1211" s="151"/>
      <c r="T1211" s="151">
        <v>45589</v>
      </c>
      <c r="U1211" s="151">
        <v>45596</v>
      </c>
      <c r="V1211" s="151">
        <v>45596</v>
      </c>
      <c r="W1211" s="2">
        <f>VLOOKUP(Table1[[#This Row],[Status]],Auxiliar!$B$16:$D$24,3,0)*Table1[[#This Row],[Estimação (horas)]]</f>
        <v>2</v>
      </c>
      <c r="X1211" s="167">
        <f>+VLOOKUP(CONCATENATE(Table1[[#This Row],[Tabela]],Table1[[#This Row],[Campo]]),'2. Status Detalhe Campos FY24'!A:J,9,FALSE)</f>
        <v>0</v>
      </c>
    </row>
    <row r="1212" spans="2:24" ht="17.899999999999999" customHeight="1">
      <c r="B1212" s="38" t="s">
        <v>26</v>
      </c>
      <c r="C1212" s="38" t="s">
        <v>26</v>
      </c>
      <c r="D1212" s="38" t="s">
        <v>1258</v>
      </c>
      <c r="E1212" s="38" t="s">
        <v>1259</v>
      </c>
      <c r="F1212" s="38" t="s">
        <v>335</v>
      </c>
      <c r="G1212" s="38" t="s">
        <v>359</v>
      </c>
      <c r="H1212" s="58" t="str">
        <f>Table1[[#This Row],[Tabela]]&amp;Table1[[#This Row],[Campo]]</f>
        <v>lt003_entitypst_cd</v>
      </c>
      <c r="I1212" s="2" t="s">
        <v>612</v>
      </c>
      <c r="J1212" s="44">
        <f>VLOOKUP(Table1[[#This Row],[Status]],Auxiliar!$B$16:$C$24,2,0)</f>
        <v>1</v>
      </c>
      <c r="K1212" s="44" t="s">
        <v>1175</v>
      </c>
      <c r="L1212" s="45" t="s">
        <v>1178</v>
      </c>
      <c r="M1212" s="20" t="s">
        <v>1179</v>
      </c>
      <c r="N1212" s="47">
        <v>45604</v>
      </c>
      <c r="O1212" s="20">
        <f>INDEX(Auxiliar!$D$5:$F$13,MATCH(Table1[[#This Row],[Tipologia_Testes]],Auxiliar!$B$5:$B$13,0),MATCH(Table1[[#This Row],[Complexidade]],Auxiliar!$D$4:$F$4,0))</f>
        <v>0.1</v>
      </c>
      <c r="P1212" s="42" t="s">
        <v>1260</v>
      </c>
      <c r="Q1212" s="113"/>
      <c r="R1212" s="151">
        <v>45589</v>
      </c>
      <c r="S1212" s="151"/>
      <c r="T1212" s="151">
        <v>45589</v>
      </c>
      <c r="U1212" s="151">
        <v>45596</v>
      </c>
      <c r="V1212" s="151">
        <v>45596</v>
      </c>
      <c r="W1212" s="2">
        <f>VLOOKUP(Table1[[#This Row],[Status]],Auxiliar!$B$16:$D$24,3,0)*Table1[[#This Row],[Estimação (horas)]]</f>
        <v>0.1</v>
      </c>
      <c r="X1212" s="167">
        <f>+VLOOKUP(CONCATENATE(Table1[[#This Row],[Tabela]],Table1[[#This Row],[Campo]]),'2. Status Detalhe Campos FY24'!A:J,9,FALSE)</f>
        <v>0</v>
      </c>
    </row>
    <row r="1213" spans="2:24" ht="17.899999999999999" customHeight="1">
      <c r="B1213" s="40" t="s">
        <v>26</v>
      </c>
      <c r="C1213" s="40" t="s">
        <v>26</v>
      </c>
      <c r="D1213" s="41" t="s">
        <v>392</v>
      </c>
      <c r="E1213" s="110" t="s">
        <v>38</v>
      </c>
      <c r="F1213" s="39" t="s">
        <v>335</v>
      </c>
      <c r="G1213" s="37" t="s">
        <v>360</v>
      </c>
      <c r="H1213" s="59" t="str">
        <f>Table1[[#This Row],[Tabela]]&amp;Table1[[#This Row],[Campo]]</f>
        <v>lt003_entityesg_sbsctr</v>
      </c>
      <c r="I1213" s="2" t="s">
        <v>2328</v>
      </c>
      <c r="J1213" s="44">
        <f>VLOOKUP(Table1[[#This Row],[Status]],Auxiliar!$B$16:$C$24,2,0)</f>
        <v>7</v>
      </c>
      <c r="K1213" s="44" t="s">
        <v>1172</v>
      </c>
      <c r="L1213" s="45" t="s">
        <v>1178</v>
      </c>
      <c r="M1213" s="20" t="s">
        <v>1179</v>
      </c>
      <c r="N1213" s="47">
        <v>45649</v>
      </c>
      <c r="O1213" s="20">
        <f>INDEX(Auxiliar!$D$5:$F$13,MATCH(Table1[[#This Row],[Tipologia_Testes]],Auxiliar!$B$5:$B$13,0),MATCH(Table1[[#This Row],[Complexidade]],Auxiliar!$D$4:$F$4,0))</f>
        <v>2</v>
      </c>
      <c r="P1213" s="42" t="s">
        <v>1257</v>
      </c>
      <c r="Q1213" s="113"/>
      <c r="R1213" s="151">
        <v>45583</v>
      </c>
      <c r="S1213" s="151"/>
      <c r="T1213" s="151">
        <v>45583</v>
      </c>
      <c r="U1213" s="151">
        <v>45611</v>
      </c>
      <c r="V1213" s="151">
        <v>45644</v>
      </c>
      <c r="W1213" s="2">
        <f>VLOOKUP(Table1[[#This Row],[Status]],Auxiliar!$B$16:$D$24,3,0)*Table1[[#This Row],[Estimação (horas)]]</f>
        <v>0.5</v>
      </c>
      <c r="X1213" s="167">
        <f>+VLOOKUP(CONCATENATE(Table1[[#This Row],[Tabela]],Table1[[#This Row],[Campo]]),'2. Status Detalhe Campos FY24'!A:J,9,FALSE)</f>
        <v>0</v>
      </c>
    </row>
    <row r="1214" spans="2:24" ht="17.899999999999999" customHeight="1">
      <c r="B1214" s="38" t="s">
        <v>26</v>
      </c>
      <c r="C1214" s="38" t="s">
        <v>26</v>
      </c>
      <c r="D1214" s="38" t="s">
        <v>392</v>
      </c>
      <c r="E1214" s="38" t="s">
        <v>38</v>
      </c>
      <c r="F1214" s="38" t="s">
        <v>335</v>
      </c>
      <c r="G1214" s="38" t="s">
        <v>360</v>
      </c>
      <c r="H1214" s="58" t="str">
        <f>Table1[[#This Row],[Tabela]]&amp;Table1[[#This Row],[Campo]]</f>
        <v>lt003_entityesg_sbsctr</v>
      </c>
      <c r="I1214" s="2" t="s">
        <v>2328</v>
      </c>
      <c r="J1214" s="44">
        <f>VLOOKUP(Table1[[#This Row],[Status]],Auxiliar!$B$16:$C$24,2,0)</f>
        <v>7</v>
      </c>
      <c r="K1214" s="44" t="s">
        <v>1173</v>
      </c>
      <c r="L1214" s="45" t="s">
        <v>1178</v>
      </c>
      <c r="M1214" s="20" t="s">
        <v>1179</v>
      </c>
      <c r="N1214" s="47">
        <v>45649</v>
      </c>
      <c r="O1214" s="20">
        <f>INDEX(Auxiliar!$D$5:$F$13,MATCH(Table1[[#This Row],[Tipologia_Testes]],Auxiliar!$B$5:$B$13,0),MATCH(Table1[[#This Row],[Complexidade]],Auxiliar!$D$4:$F$4,0))</f>
        <v>2</v>
      </c>
      <c r="P1214" s="42" t="s">
        <v>1257</v>
      </c>
      <c r="Q1214" s="113"/>
      <c r="R1214" s="151">
        <v>45583</v>
      </c>
      <c r="S1214" s="151"/>
      <c r="T1214" s="151">
        <v>45583</v>
      </c>
      <c r="U1214" s="151">
        <v>45611</v>
      </c>
      <c r="V1214" s="151">
        <v>45644</v>
      </c>
      <c r="W1214" s="2">
        <f>VLOOKUP(Table1[[#This Row],[Status]],Auxiliar!$B$16:$D$24,3,0)*Table1[[#This Row],[Estimação (horas)]]</f>
        <v>0.5</v>
      </c>
      <c r="X1214" s="167">
        <f>+VLOOKUP(CONCATENATE(Table1[[#This Row],[Tabela]],Table1[[#This Row],[Campo]]),'2. Status Detalhe Campos FY24'!A:J,9,FALSE)</f>
        <v>0</v>
      </c>
    </row>
    <row r="1215" spans="2:24" ht="35.15" customHeight="1">
      <c r="B1215" s="38" t="s">
        <v>26</v>
      </c>
      <c r="C1215" s="38" t="s">
        <v>26</v>
      </c>
      <c r="D1215" s="38" t="s">
        <v>392</v>
      </c>
      <c r="E1215" s="38" t="s">
        <v>38</v>
      </c>
      <c r="F1215" s="38" t="s">
        <v>335</v>
      </c>
      <c r="G1215" s="38" t="s">
        <v>360</v>
      </c>
      <c r="H1215" s="58" t="str">
        <f>Table1[[#This Row],[Tabela]]&amp;Table1[[#This Row],[Campo]]</f>
        <v>lt003_entityesg_sbsctr</v>
      </c>
      <c r="I1215" s="2" t="s">
        <v>2328</v>
      </c>
      <c r="J1215" s="44">
        <f>VLOOKUP(Table1[[#This Row],[Status]],Auxiliar!$B$16:$C$24,2,0)</f>
        <v>7</v>
      </c>
      <c r="K1215" s="44" t="s">
        <v>1175</v>
      </c>
      <c r="L1215" s="45" t="s">
        <v>1178</v>
      </c>
      <c r="M1215" s="20" t="s">
        <v>1179</v>
      </c>
      <c r="N1215" s="47">
        <v>45649</v>
      </c>
      <c r="O1215" s="20">
        <f>INDEX(Auxiliar!$D$5:$F$13,MATCH(Table1[[#This Row],[Tipologia_Testes]],Auxiliar!$B$5:$B$13,0),MATCH(Table1[[#This Row],[Complexidade]],Auxiliar!$D$4:$F$4,0))</f>
        <v>0.1</v>
      </c>
      <c r="P1215" s="42" t="s">
        <v>1257</v>
      </c>
      <c r="Q1215" s="113"/>
      <c r="R1215" s="151">
        <v>45583</v>
      </c>
      <c r="S1215" s="151"/>
      <c r="T1215" s="151">
        <v>45583</v>
      </c>
      <c r="U1215" s="151">
        <v>45611</v>
      </c>
      <c r="V1215" s="151">
        <v>45644</v>
      </c>
      <c r="W1215" s="2">
        <f>VLOOKUP(Table1[[#This Row],[Status]],Auxiliar!$B$16:$D$24,3,0)*Table1[[#This Row],[Estimação (horas)]]</f>
        <v>2.5000000000000001E-2</v>
      </c>
      <c r="X1215" s="167">
        <f>+VLOOKUP(CONCATENATE(Table1[[#This Row],[Tabela]],Table1[[#This Row],[Campo]]),'2. Status Detalhe Campos FY24'!A:J,9,FALSE)</f>
        <v>0</v>
      </c>
    </row>
    <row r="1216" spans="2:24" ht="17.899999999999999" customHeight="1">
      <c r="B1216" s="40" t="s">
        <v>26</v>
      </c>
      <c r="C1216" s="40" t="s">
        <v>26</v>
      </c>
      <c r="D1216" s="36" t="s">
        <v>1261</v>
      </c>
      <c r="E1216" s="110" t="s">
        <v>1262</v>
      </c>
      <c r="F1216" s="39" t="s">
        <v>335</v>
      </c>
      <c r="G1216" s="37" t="s">
        <v>361</v>
      </c>
      <c r="H1216" s="59" t="str">
        <f>Table1[[#This Row],[Tabela]]&amp;Table1[[#This Row],[Campo]]</f>
        <v>lt003_entityttl_lblty</v>
      </c>
      <c r="I1216" s="2" t="s">
        <v>612</v>
      </c>
      <c r="J1216" s="44">
        <f>VLOOKUP(Table1[[#This Row],[Status]],Auxiliar!$B$16:$C$24,2,0)</f>
        <v>1</v>
      </c>
      <c r="K1216" s="44" t="s">
        <v>1172</v>
      </c>
      <c r="L1216" s="45" t="s">
        <v>1178</v>
      </c>
      <c r="M1216" s="20" t="s">
        <v>1179</v>
      </c>
      <c r="N1216" s="47">
        <v>45649</v>
      </c>
      <c r="O1216" s="20">
        <f>INDEX(Auxiliar!$D$5:$F$13,MATCH(Table1[[#This Row],[Tipologia_Testes]],Auxiliar!$B$5:$B$13,0),MATCH(Table1[[#This Row],[Complexidade]],Auxiliar!$D$4:$F$4,0))</f>
        <v>2</v>
      </c>
      <c r="P1216" s="42" t="s">
        <v>1263</v>
      </c>
      <c r="Q1216" s="113"/>
      <c r="R1216" s="151">
        <v>45593</v>
      </c>
      <c r="S1216" s="151"/>
      <c r="T1216" s="151">
        <v>45593</v>
      </c>
      <c r="U1216" s="151">
        <v>45624</v>
      </c>
      <c r="V1216" s="151">
        <v>45644</v>
      </c>
      <c r="W1216" s="2">
        <f>VLOOKUP(Table1[[#This Row],[Status]],Auxiliar!$B$16:$D$24,3,0)*Table1[[#This Row],[Estimação (horas)]]</f>
        <v>2</v>
      </c>
      <c r="X1216" s="167">
        <f>+VLOOKUP(CONCATENATE(Table1[[#This Row],[Tabela]],Table1[[#This Row],[Campo]]),'2. Status Detalhe Campos FY24'!A:J,9,FALSE)</f>
        <v>0</v>
      </c>
    </row>
    <row r="1217" spans="2:24" ht="17.899999999999999" customHeight="1">
      <c r="B1217" s="38" t="s">
        <v>26</v>
      </c>
      <c r="C1217" s="38" t="s">
        <v>26</v>
      </c>
      <c r="D1217" s="38" t="s">
        <v>1261</v>
      </c>
      <c r="E1217" s="38" t="s">
        <v>1262</v>
      </c>
      <c r="F1217" s="38" t="s">
        <v>335</v>
      </c>
      <c r="G1217" s="38" t="s">
        <v>361</v>
      </c>
      <c r="H1217" s="58" t="str">
        <f>Table1[[#This Row],[Tabela]]&amp;Table1[[#This Row],[Campo]]</f>
        <v>lt003_entityttl_lblty</v>
      </c>
      <c r="I1217" s="2" t="s">
        <v>612</v>
      </c>
      <c r="J1217" s="44">
        <f>VLOOKUP(Table1[[#This Row],[Status]],Auxiliar!$B$16:$C$24,2,0)</f>
        <v>1</v>
      </c>
      <c r="K1217" s="44" t="s">
        <v>1173</v>
      </c>
      <c r="L1217" s="45" t="s">
        <v>1178</v>
      </c>
      <c r="M1217" s="20" t="s">
        <v>1179</v>
      </c>
      <c r="N1217" s="47">
        <v>45649</v>
      </c>
      <c r="O1217" s="20">
        <f>INDEX(Auxiliar!$D$5:$F$13,MATCH(Table1[[#This Row],[Tipologia_Testes]],Auxiliar!$B$5:$B$13,0),MATCH(Table1[[#This Row],[Complexidade]],Auxiliar!$D$4:$F$4,0))</f>
        <v>2</v>
      </c>
      <c r="P1217" s="42" t="s">
        <v>1263</v>
      </c>
      <c r="Q1217" s="113"/>
      <c r="R1217" s="151">
        <v>45593</v>
      </c>
      <c r="S1217" s="151"/>
      <c r="T1217" s="151">
        <v>45593</v>
      </c>
      <c r="U1217" s="151">
        <v>45624</v>
      </c>
      <c r="V1217" s="151">
        <v>45644</v>
      </c>
      <c r="W1217" s="2">
        <f>VLOOKUP(Table1[[#This Row],[Status]],Auxiliar!$B$16:$D$24,3,0)*Table1[[#This Row],[Estimação (horas)]]</f>
        <v>2</v>
      </c>
      <c r="X1217" s="167">
        <f>+VLOOKUP(CONCATENATE(Table1[[#This Row],[Tabela]],Table1[[#This Row],[Campo]]),'2. Status Detalhe Campos FY24'!A:J,9,FALSE)</f>
        <v>0</v>
      </c>
    </row>
    <row r="1218" spans="2:24" ht="35.15" customHeight="1">
      <c r="B1218" s="38" t="s">
        <v>26</v>
      </c>
      <c r="C1218" s="38" t="s">
        <v>26</v>
      </c>
      <c r="D1218" s="38" t="s">
        <v>1261</v>
      </c>
      <c r="E1218" s="38" t="s">
        <v>1262</v>
      </c>
      <c r="F1218" s="38" t="s">
        <v>335</v>
      </c>
      <c r="G1218" s="38" t="s">
        <v>361</v>
      </c>
      <c r="H1218" s="58" t="str">
        <f>Table1[[#This Row],[Tabela]]&amp;Table1[[#This Row],[Campo]]</f>
        <v>lt003_entityttl_lblty</v>
      </c>
      <c r="I1218" s="2" t="s">
        <v>612</v>
      </c>
      <c r="J1218" s="44">
        <f>VLOOKUP(Table1[[#This Row],[Status]],Auxiliar!$B$16:$C$24,2,0)</f>
        <v>1</v>
      </c>
      <c r="K1218" s="44" t="s">
        <v>1175</v>
      </c>
      <c r="L1218" s="45" t="s">
        <v>1178</v>
      </c>
      <c r="M1218" s="20" t="s">
        <v>1179</v>
      </c>
      <c r="N1218" s="47">
        <v>45649</v>
      </c>
      <c r="O1218" s="20">
        <f>INDEX(Auxiliar!$D$5:$F$13,MATCH(Table1[[#This Row],[Tipologia_Testes]],Auxiliar!$B$5:$B$13,0),MATCH(Table1[[#This Row],[Complexidade]],Auxiliar!$D$4:$F$4,0))</f>
        <v>0.1</v>
      </c>
      <c r="P1218" s="42" t="s">
        <v>1263</v>
      </c>
      <c r="Q1218" s="113"/>
      <c r="R1218" s="151">
        <v>45593</v>
      </c>
      <c r="S1218" s="151"/>
      <c r="T1218" s="151">
        <v>45593</v>
      </c>
      <c r="U1218" s="151">
        <v>45624</v>
      </c>
      <c r="V1218" s="151">
        <v>45644</v>
      </c>
      <c r="W1218" s="2">
        <f>VLOOKUP(Table1[[#This Row],[Status]],Auxiliar!$B$16:$D$24,3,0)*Table1[[#This Row],[Estimação (horas)]]</f>
        <v>0.1</v>
      </c>
      <c r="X1218" s="167">
        <f>+VLOOKUP(CONCATENATE(Table1[[#This Row],[Tabela]],Table1[[#This Row],[Campo]]),'2. Status Detalhe Campos FY24'!A:J,9,FALSE)</f>
        <v>0</v>
      </c>
    </row>
    <row r="1219" spans="2:24" ht="17.899999999999999" customHeight="1">
      <c r="B1219" s="40" t="s">
        <v>26</v>
      </c>
      <c r="C1219" s="40" t="s">
        <v>26</v>
      </c>
      <c r="D1219" s="35" t="s">
        <v>1264</v>
      </c>
      <c r="E1219" s="110" t="s">
        <v>1265</v>
      </c>
      <c r="F1219" s="39" t="s">
        <v>335</v>
      </c>
      <c r="G1219" s="37" t="s">
        <v>238</v>
      </c>
      <c r="H1219" s="59" t="str">
        <f>Table1[[#This Row],[Tabela]]&amp;Table1[[#This Row],[Campo]]</f>
        <v>lt003_entityisin</v>
      </c>
      <c r="I1219" s="2" t="s">
        <v>612</v>
      </c>
      <c r="J1219" s="44">
        <f>VLOOKUP(Table1[[#This Row],[Status]],Auxiliar!$B$16:$C$24,2,0)</f>
        <v>1</v>
      </c>
      <c r="K1219" s="44" t="s">
        <v>1172</v>
      </c>
      <c r="L1219" s="45" t="s">
        <v>1178</v>
      </c>
      <c r="M1219" s="20" t="s">
        <v>1179</v>
      </c>
      <c r="N1219" s="47">
        <v>45632</v>
      </c>
      <c r="O1219" s="20">
        <f>INDEX(Auxiliar!$D$5:$F$13,MATCH(Table1[[#This Row],[Tipologia_Testes]],Auxiliar!$B$5:$B$13,0),MATCH(Table1[[#This Row],[Complexidade]],Auxiliar!$D$4:$F$4,0))</f>
        <v>2</v>
      </c>
      <c r="P1219" s="42" t="s">
        <v>642</v>
      </c>
      <c r="Q1219" s="113"/>
      <c r="R1219" s="151">
        <v>45589</v>
      </c>
      <c r="S1219" s="151"/>
      <c r="T1219" s="151">
        <v>45589</v>
      </c>
      <c r="U1219" s="151"/>
      <c r="V1219" s="151">
        <v>45611</v>
      </c>
      <c r="W1219" s="2">
        <f>VLOOKUP(Table1[[#This Row],[Status]],Auxiliar!$B$16:$D$24,3,0)*Table1[[#This Row],[Estimação (horas)]]</f>
        <v>2</v>
      </c>
      <c r="X1219" s="167">
        <f>+VLOOKUP(CONCATENATE(Table1[[#This Row],[Tabela]],Table1[[#This Row],[Campo]]),'2. Status Detalhe Campos FY24'!A:J,9,FALSE)</f>
        <v>0</v>
      </c>
    </row>
    <row r="1220" spans="2:24" ht="17.899999999999999" customHeight="1">
      <c r="B1220" s="38" t="s">
        <v>26</v>
      </c>
      <c r="C1220" s="38" t="s">
        <v>26</v>
      </c>
      <c r="D1220" s="38" t="s">
        <v>1264</v>
      </c>
      <c r="E1220" s="38" t="s">
        <v>1265</v>
      </c>
      <c r="F1220" s="38" t="s">
        <v>335</v>
      </c>
      <c r="G1220" s="38" t="s">
        <v>238</v>
      </c>
      <c r="H1220" s="58" t="str">
        <f>Table1[[#This Row],[Tabela]]&amp;Table1[[#This Row],[Campo]]</f>
        <v>lt003_entityisin</v>
      </c>
      <c r="I1220" s="2" t="s">
        <v>612</v>
      </c>
      <c r="J1220" s="44">
        <f>VLOOKUP(Table1[[#This Row],[Status]],Auxiliar!$B$16:$C$24,2,0)</f>
        <v>1</v>
      </c>
      <c r="K1220" s="44" t="s">
        <v>1173</v>
      </c>
      <c r="L1220" s="45" t="s">
        <v>1178</v>
      </c>
      <c r="M1220" s="20" t="s">
        <v>1179</v>
      </c>
      <c r="N1220" s="47">
        <v>45632</v>
      </c>
      <c r="O1220" s="20">
        <f>INDEX(Auxiliar!$D$5:$F$13,MATCH(Table1[[#This Row],[Tipologia_Testes]],Auxiliar!$B$5:$B$13,0),MATCH(Table1[[#This Row],[Complexidade]],Auxiliar!$D$4:$F$4,0))</f>
        <v>2</v>
      </c>
      <c r="P1220" s="42" t="s">
        <v>642</v>
      </c>
      <c r="Q1220" s="113"/>
      <c r="R1220" s="151">
        <v>45589</v>
      </c>
      <c r="S1220" s="151"/>
      <c r="T1220" s="151">
        <v>45589</v>
      </c>
      <c r="U1220" s="151"/>
      <c r="V1220" s="151">
        <v>45611</v>
      </c>
      <c r="W1220" s="2">
        <f>VLOOKUP(Table1[[#This Row],[Status]],Auxiliar!$B$16:$D$24,3,0)*Table1[[#This Row],[Estimação (horas)]]</f>
        <v>2</v>
      </c>
      <c r="X1220" s="167">
        <f>+VLOOKUP(CONCATENATE(Table1[[#This Row],[Tabela]],Table1[[#This Row],[Campo]]),'2. Status Detalhe Campos FY24'!A:J,9,FALSE)</f>
        <v>0</v>
      </c>
    </row>
    <row r="1221" spans="2:24" ht="35.15" customHeight="1">
      <c r="B1221" s="38" t="s">
        <v>26</v>
      </c>
      <c r="C1221" s="38" t="s">
        <v>26</v>
      </c>
      <c r="D1221" s="38" t="s">
        <v>1264</v>
      </c>
      <c r="E1221" s="38" t="s">
        <v>1265</v>
      </c>
      <c r="F1221" s="38" t="s">
        <v>335</v>
      </c>
      <c r="G1221" s="38" t="s">
        <v>238</v>
      </c>
      <c r="H1221" s="58" t="str">
        <f>Table1[[#This Row],[Tabela]]&amp;Table1[[#This Row],[Campo]]</f>
        <v>lt003_entityisin</v>
      </c>
      <c r="I1221" s="2" t="s">
        <v>612</v>
      </c>
      <c r="J1221" s="44">
        <f>VLOOKUP(Table1[[#This Row],[Status]],Auxiliar!$B$16:$C$24,2,0)</f>
        <v>1</v>
      </c>
      <c r="K1221" s="44" t="s">
        <v>1175</v>
      </c>
      <c r="L1221" s="45" t="s">
        <v>1178</v>
      </c>
      <c r="M1221" s="20" t="s">
        <v>1179</v>
      </c>
      <c r="N1221" s="47">
        <v>45632</v>
      </c>
      <c r="O1221" s="20">
        <f>INDEX(Auxiliar!$D$5:$F$13,MATCH(Table1[[#This Row],[Tipologia_Testes]],Auxiliar!$B$5:$B$13,0),MATCH(Table1[[#This Row],[Complexidade]],Auxiliar!$D$4:$F$4,0))</f>
        <v>0.1</v>
      </c>
      <c r="P1221" s="42" t="s">
        <v>642</v>
      </c>
      <c r="Q1221" s="113"/>
      <c r="R1221" s="151">
        <v>45589</v>
      </c>
      <c r="S1221" s="151"/>
      <c r="T1221" s="151">
        <v>45589</v>
      </c>
      <c r="U1221" s="151"/>
      <c r="V1221" s="151">
        <v>45611</v>
      </c>
      <c r="W1221" s="2">
        <f>VLOOKUP(Table1[[#This Row],[Status]],Auxiliar!$B$16:$D$24,3,0)*Table1[[#This Row],[Estimação (horas)]]</f>
        <v>0.1</v>
      </c>
      <c r="X1221" s="167">
        <f>+VLOOKUP(CONCATENATE(Table1[[#This Row],[Tabela]],Table1[[#This Row],[Campo]]),'2. Status Detalhe Campos FY24'!A:J,9,FALSE)</f>
        <v>0</v>
      </c>
    </row>
    <row r="1222" spans="2:24" ht="17.899999999999999" customHeight="1">
      <c r="B1222" s="40" t="s">
        <v>26</v>
      </c>
      <c r="C1222" s="40" t="s">
        <v>26</v>
      </c>
      <c r="D1222" s="35" t="s">
        <v>1266</v>
      </c>
      <c r="E1222" s="110" t="s">
        <v>1267</v>
      </c>
      <c r="F1222" s="39" t="s">
        <v>335</v>
      </c>
      <c r="G1222" s="37" t="s">
        <v>362</v>
      </c>
      <c r="H1222" s="59" t="str">
        <f>Table1[[#This Row],[Tabela]]&amp;Table1[[#This Row],[Campo]]</f>
        <v>lt003_entitygrp_annl_trnvr_le</v>
      </c>
      <c r="I1222" s="2" t="s">
        <v>612</v>
      </c>
      <c r="J1222" s="44">
        <f>VLOOKUP(Table1[[#This Row],[Status]],Auxiliar!$B$16:$C$24,2,0)</f>
        <v>1</v>
      </c>
      <c r="K1222" s="44" t="s">
        <v>1172</v>
      </c>
      <c r="L1222" s="45" t="s">
        <v>1178</v>
      </c>
      <c r="M1222" s="20" t="s">
        <v>1179</v>
      </c>
      <c r="N1222" s="47">
        <v>45632</v>
      </c>
      <c r="O1222" s="20">
        <f>INDEX(Auxiliar!$D$5:$F$13,MATCH(Table1[[#This Row],[Tipologia_Testes]],Auxiliar!$B$5:$B$13,0),MATCH(Table1[[#This Row],[Complexidade]],Auxiliar!$D$4:$F$4,0))</f>
        <v>2</v>
      </c>
      <c r="P1222" s="42" t="s">
        <v>1263</v>
      </c>
      <c r="Q1222" s="113"/>
      <c r="R1222" s="151">
        <v>45593</v>
      </c>
      <c r="S1222" s="151"/>
      <c r="T1222" s="151">
        <v>45593</v>
      </c>
      <c r="U1222" s="151">
        <v>45611</v>
      </c>
      <c r="V1222" s="151">
        <v>45611</v>
      </c>
      <c r="W1222" s="2">
        <f>VLOOKUP(Table1[[#This Row],[Status]],Auxiliar!$B$16:$D$24,3,0)*Table1[[#This Row],[Estimação (horas)]]</f>
        <v>2</v>
      </c>
      <c r="X1222" s="167">
        <f>+VLOOKUP(CONCATENATE(Table1[[#This Row],[Tabela]],Table1[[#This Row],[Campo]]),'2. Status Detalhe Campos FY24'!A:J,9,FALSE)</f>
        <v>0</v>
      </c>
    </row>
    <row r="1223" spans="2:24" ht="17.899999999999999" customHeight="1">
      <c r="B1223" s="38" t="s">
        <v>26</v>
      </c>
      <c r="C1223" s="38" t="s">
        <v>26</v>
      </c>
      <c r="D1223" s="38" t="s">
        <v>1266</v>
      </c>
      <c r="E1223" s="38" t="s">
        <v>1267</v>
      </c>
      <c r="F1223" s="38" t="s">
        <v>335</v>
      </c>
      <c r="G1223" s="38" t="s">
        <v>362</v>
      </c>
      <c r="H1223" s="58" t="str">
        <f>Table1[[#This Row],[Tabela]]&amp;Table1[[#This Row],[Campo]]</f>
        <v>lt003_entitygrp_annl_trnvr_le</v>
      </c>
      <c r="I1223" s="2" t="s">
        <v>612</v>
      </c>
      <c r="J1223" s="44">
        <f>VLOOKUP(Table1[[#This Row],[Status]],Auxiliar!$B$16:$C$24,2,0)</f>
        <v>1</v>
      </c>
      <c r="K1223" s="44" t="s">
        <v>1173</v>
      </c>
      <c r="L1223" s="45" t="s">
        <v>1178</v>
      </c>
      <c r="M1223" s="20" t="s">
        <v>1179</v>
      </c>
      <c r="N1223" s="47">
        <v>45632</v>
      </c>
      <c r="O1223" s="20">
        <f>INDEX(Auxiliar!$D$5:$F$13,MATCH(Table1[[#This Row],[Tipologia_Testes]],Auxiliar!$B$5:$B$13,0),MATCH(Table1[[#This Row],[Complexidade]],Auxiliar!$D$4:$F$4,0))</f>
        <v>2</v>
      </c>
      <c r="P1223" s="42" t="s">
        <v>1263</v>
      </c>
      <c r="Q1223" s="113"/>
      <c r="R1223" s="151">
        <v>45593</v>
      </c>
      <c r="S1223" s="151"/>
      <c r="T1223" s="151">
        <v>45593</v>
      </c>
      <c r="U1223" s="151">
        <v>45611</v>
      </c>
      <c r="V1223" s="151">
        <v>45611</v>
      </c>
      <c r="W1223" s="2">
        <f>VLOOKUP(Table1[[#This Row],[Status]],Auxiliar!$B$16:$D$24,3,0)*Table1[[#This Row],[Estimação (horas)]]</f>
        <v>2</v>
      </c>
      <c r="X1223" s="167">
        <f>+VLOOKUP(CONCATENATE(Table1[[#This Row],[Tabela]],Table1[[#This Row],[Campo]]),'2. Status Detalhe Campos FY24'!A:J,9,FALSE)</f>
        <v>0</v>
      </c>
    </row>
    <row r="1224" spans="2:24" ht="35.15" customHeight="1">
      <c r="B1224" s="38" t="s">
        <v>26</v>
      </c>
      <c r="C1224" s="38" t="s">
        <v>26</v>
      </c>
      <c r="D1224" s="38" t="s">
        <v>1266</v>
      </c>
      <c r="E1224" s="38" t="s">
        <v>1267</v>
      </c>
      <c r="F1224" s="38" t="s">
        <v>335</v>
      </c>
      <c r="G1224" s="38" t="s">
        <v>362</v>
      </c>
      <c r="H1224" s="58" t="str">
        <f>Table1[[#This Row],[Tabela]]&amp;Table1[[#This Row],[Campo]]</f>
        <v>lt003_entitygrp_annl_trnvr_le</v>
      </c>
      <c r="I1224" s="2" t="s">
        <v>612</v>
      </c>
      <c r="J1224" s="44">
        <f>VLOOKUP(Table1[[#This Row],[Status]],Auxiliar!$B$16:$C$24,2,0)</f>
        <v>1</v>
      </c>
      <c r="K1224" s="44" t="s">
        <v>1175</v>
      </c>
      <c r="L1224" s="45" t="s">
        <v>1178</v>
      </c>
      <c r="M1224" s="20" t="s">
        <v>1179</v>
      </c>
      <c r="N1224" s="47">
        <v>45632</v>
      </c>
      <c r="O1224" s="20">
        <f>INDEX(Auxiliar!$D$5:$F$13,MATCH(Table1[[#This Row],[Tipologia_Testes]],Auxiliar!$B$5:$B$13,0),MATCH(Table1[[#This Row],[Complexidade]],Auxiliar!$D$4:$F$4,0))</f>
        <v>0.1</v>
      </c>
      <c r="P1224" s="42" t="s">
        <v>1263</v>
      </c>
      <c r="Q1224" s="113"/>
      <c r="R1224" s="151">
        <v>45593</v>
      </c>
      <c r="S1224" s="151"/>
      <c r="T1224" s="151">
        <v>45593</v>
      </c>
      <c r="U1224" s="151">
        <v>45611</v>
      </c>
      <c r="V1224" s="151">
        <v>45611</v>
      </c>
      <c r="W1224" s="2">
        <f>VLOOKUP(Table1[[#This Row],[Status]],Auxiliar!$B$16:$D$24,3,0)*Table1[[#This Row],[Estimação (horas)]]</f>
        <v>0.1</v>
      </c>
      <c r="X1224" s="167">
        <f>+VLOOKUP(CONCATENATE(Table1[[#This Row],[Tabela]],Table1[[#This Row],[Campo]]),'2. Status Detalhe Campos FY24'!A:J,9,FALSE)</f>
        <v>0</v>
      </c>
    </row>
    <row r="1225" spans="2:24" ht="17.899999999999999" customHeight="1">
      <c r="B1225" s="40" t="s">
        <v>26</v>
      </c>
      <c r="C1225" s="40" t="s">
        <v>26</v>
      </c>
      <c r="D1225" s="35" t="s">
        <v>1268</v>
      </c>
      <c r="E1225" s="110" t="s">
        <v>1262</v>
      </c>
      <c r="F1225" s="39" t="s">
        <v>335</v>
      </c>
      <c r="G1225" s="37" t="s">
        <v>363</v>
      </c>
      <c r="H1225" s="59" t="str">
        <f>Table1[[#This Row],[Tabela]]&amp;Table1[[#This Row],[Campo]]</f>
        <v>lt003_entitygrp_ttl_lblty</v>
      </c>
      <c r="I1225" s="2" t="s">
        <v>612</v>
      </c>
      <c r="J1225" s="44">
        <f>VLOOKUP(Table1[[#This Row],[Status]],Auxiliar!$B$16:$C$24,2,0)</f>
        <v>1</v>
      </c>
      <c r="K1225" s="44" t="s">
        <v>1172</v>
      </c>
      <c r="L1225" s="45" t="s">
        <v>1178</v>
      </c>
      <c r="M1225" s="20" t="s">
        <v>1179</v>
      </c>
      <c r="N1225" s="47">
        <v>45649</v>
      </c>
      <c r="O1225" s="20">
        <f>INDEX(Auxiliar!$D$5:$F$13,MATCH(Table1[[#This Row],[Tipologia_Testes]],Auxiliar!$B$5:$B$13,0),MATCH(Table1[[#This Row],[Complexidade]],Auxiliar!$D$4:$F$4,0))</f>
        <v>2</v>
      </c>
      <c r="P1225" s="42" t="s">
        <v>1263</v>
      </c>
      <c r="Q1225" s="113"/>
      <c r="R1225" s="151">
        <v>45593</v>
      </c>
      <c r="S1225" s="151"/>
      <c r="T1225" s="151">
        <v>45593</v>
      </c>
      <c r="U1225" s="151">
        <v>45611</v>
      </c>
      <c r="V1225" s="151">
        <v>45644</v>
      </c>
      <c r="W1225" s="2">
        <f>VLOOKUP(Table1[[#This Row],[Status]],Auxiliar!$B$16:$D$24,3,0)*Table1[[#This Row],[Estimação (horas)]]</f>
        <v>2</v>
      </c>
      <c r="X1225" s="167">
        <f>+VLOOKUP(CONCATENATE(Table1[[#This Row],[Tabela]],Table1[[#This Row],[Campo]]),'2. Status Detalhe Campos FY24'!A:J,9,FALSE)</f>
        <v>0</v>
      </c>
    </row>
    <row r="1226" spans="2:24" ht="17.899999999999999" customHeight="1">
      <c r="B1226" s="38" t="s">
        <v>26</v>
      </c>
      <c r="C1226" s="38" t="s">
        <v>26</v>
      </c>
      <c r="D1226" s="38" t="s">
        <v>1268</v>
      </c>
      <c r="E1226" s="38" t="s">
        <v>1262</v>
      </c>
      <c r="F1226" s="38" t="s">
        <v>335</v>
      </c>
      <c r="G1226" s="38" t="s">
        <v>363</v>
      </c>
      <c r="H1226" s="58" t="str">
        <f>Table1[[#This Row],[Tabela]]&amp;Table1[[#This Row],[Campo]]</f>
        <v>lt003_entitygrp_ttl_lblty</v>
      </c>
      <c r="I1226" s="2" t="s">
        <v>612</v>
      </c>
      <c r="J1226" s="44">
        <f>VLOOKUP(Table1[[#This Row],[Status]],Auxiliar!$B$16:$C$24,2,0)</f>
        <v>1</v>
      </c>
      <c r="K1226" s="44" t="s">
        <v>1173</v>
      </c>
      <c r="L1226" s="45" t="s">
        <v>1178</v>
      </c>
      <c r="M1226" s="20" t="s">
        <v>1179</v>
      </c>
      <c r="N1226" s="47">
        <v>45649</v>
      </c>
      <c r="O1226" s="20">
        <f>INDEX(Auxiliar!$D$5:$F$13,MATCH(Table1[[#This Row],[Tipologia_Testes]],Auxiliar!$B$5:$B$13,0),MATCH(Table1[[#This Row],[Complexidade]],Auxiliar!$D$4:$F$4,0))</f>
        <v>2</v>
      </c>
      <c r="P1226" s="42" t="s">
        <v>1263</v>
      </c>
      <c r="Q1226" s="113"/>
      <c r="R1226" s="151">
        <v>45593</v>
      </c>
      <c r="S1226" s="151"/>
      <c r="T1226" s="151">
        <v>45593</v>
      </c>
      <c r="U1226" s="151">
        <v>45611</v>
      </c>
      <c r="V1226" s="151">
        <v>45644</v>
      </c>
      <c r="W1226" s="2">
        <f>VLOOKUP(Table1[[#This Row],[Status]],Auxiliar!$B$16:$D$24,3,0)*Table1[[#This Row],[Estimação (horas)]]</f>
        <v>2</v>
      </c>
      <c r="X1226" s="167">
        <f>+VLOOKUP(CONCATENATE(Table1[[#This Row],[Tabela]],Table1[[#This Row],[Campo]]),'2. Status Detalhe Campos FY24'!A:J,9,FALSE)</f>
        <v>0</v>
      </c>
    </row>
    <row r="1227" spans="2:24" ht="35.15" customHeight="1">
      <c r="B1227" s="38" t="s">
        <v>26</v>
      </c>
      <c r="C1227" s="38" t="s">
        <v>26</v>
      </c>
      <c r="D1227" s="38" t="s">
        <v>1268</v>
      </c>
      <c r="E1227" s="38" t="s">
        <v>1262</v>
      </c>
      <c r="F1227" s="38" t="s">
        <v>335</v>
      </c>
      <c r="G1227" s="38" t="s">
        <v>363</v>
      </c>
      <c r="H1227" s="58" t="str">
        <f>Table1[[#This Row],[Tabela]]&amp;Table1[[#This Row],[Campo]]</f>
        <v>lt003_entitygrp_ttl_lblty</v>
      </c>
      <c r="I1227" s="2" t="s">
        <v>612</v>
      </c>
      <c r="J1227" s="44">
        <f>VLOOKUP(Table1[[#This Row],[Status]],Auxiliar!$B$16:$C$24,2,0)</f>
        <v>1</v>
      </c>
      <c r="K1227" s="44" t="s">
        <v>1175</v>
      </c>
      <c r="L1227" s="45" t="s">
        <v>1178</v>
      </c>
      <c r="M1227" s="20" t="s">
        <v>1179</v>
      </c>
      <c r="N1227" s="47">
        <v>45649</v>
      </c>
      <c r="O1227" s="20">
        <f>INDEX(Auxiliar!$D$5:$F$13,MATCH(Table1[[#This Row],[Tipologia_Testes]],Auxiliar!$B$5:$B$13,0),MATCH(Table1[[#This Row],[Complexidade]],Auxiliar!$D$4:$F$4,0))</f>
        <v>0.1</v>
      </c>
      <c r="P1227" s="42" t="s">
        <v>1263</v>
      </c>
      <c r="Q1227" s="113"/>
      <c r="R1227" s="151">
        <v>45593</v>
      </c>
      <c r="S1227" s="151"/>
      <c r="T1227" s="151">
        <v>45593</v>
      </c>
      <c r="U1227" s="151">
        <v>45611</v>
      </c>
      <c r="V1227" s="151">
        <v>45644</v>
      </c>
      <c r="W1227" s="2">
        <f>VLOOKUP(Table1[[#This Row],[Status]],Auxiliar!$B$16:$D$24,3,0)*Table1[[#This Row],[Estimação (horas)]]</f>
        <v>0.1</v>
      </c>
      <c r="X1227" s="167">
        <f>+VLOOKUP(CONCATENATE(Table1[[#This Row],[Tabela]],Table1[[#This Row],[Campo]]),'2. Status Detalhe Campos FY24'!A:J,9,FALSE)</f>
        <v>0</v>
      </c>
    </row>
    <row r="1228" spans="2:24" ht="17.899999999999999" customHeight="1">
      <c r="B1228" s="40" t="s">
        <v>26</v>
      </c>
      <c r="C1228" s="40" t="s">
        <v>26</v>
      </c>
      <c r="D1228" s="35" t="s">
        <v>325</v>
      </c>
      <c r="E1228" s="110" t="s">
        <v>1269</v>
      </c>
      <c r="F1228" s="39" t="s">
        <v>335</v>
      </c>
      <c r="G1228" s="37" t="s">
        <v>364</v>
      </c>
      <c r="H1228" s="59" t="str">
        <f>Table1[[#This Row],[Tabela]]&amp;Table1[[#This Row],[Campo]]</f>
        <v>lt003_entityflg_grp_nfrd_applcblty</v>
      </c>
      <c r="I1228" s="2" t="s">
        <v>612</v>
      </c>
      <c r="J1228" s="44">
        <f>VLOOKUP(Table1[[#This Row],[Status]],Auxiliar!$B$16:$C$24,2,0)</f>
        <v>1</v>
      </c>
      <c r="K1228" s="44" t="s">
        <v>1172</v>
      </c>
      <c r="L1228" s="45" t="s">
        <v>1178</v>
      </c>
      <c r="M1228" s="20" t="s">
        <v>1179</v>
      </c>
      <c r="N1228" s="47">
        <v>45642</v>
      </c>
      <c r="O1228" s="20">
        <f>INDEX(Auxiliar!$D$5:$F$13,MATCH(Table1[[#This Row],[Tipologia_Testes]],Auxiliar!$B$5:$B$13,0),MATCH(Table1[[#This Row],[Complexidade]],Auxiliar!$D$4:$F$4,0))</f>
        <v>2</v>
      </c>
      <c r="P1228" s="42" t="s">
        <v>572</v>
      </c>
      <c r="Q1228" s="113"/>
      <c r="R1228" s="151">
        <v>45589</v>
      </c>
      <c r="S1228" s="151"/>
      <c r="T1228" s="151">
        <v>45589</v>
      </c>
      <c r="U1228" s="151"/>
      <c r="V1228" s="151">
        <v>45596</v>
      </c>
      <c r="W1228" s="2">
        <f>VLOOKUP(Table1[[#This Row],[Status]],Auxiliar!$B$16:$D$24,3,0)*Table1[[#This Row],[Estimação (horas)]]</f>
        <v>2</v>
      </c>
      <c r="X1228" s="167">
        <f>+VLOOKUP(CONCATENATE(Table1[[#This Row],[Tabela]],Table1[[#This Row],[Campo]]),'2. Status Detalhe Campos FY24'!A:J,9,FALSE)</f>
        <v>0</v>
      </c>
    </row>
    <row r="1229" spans="2:24" ht="17.899999999999999" customHeight="1">
      <c r="B1229" s="38" t="s">
        <v>26</v>
      </c>
      <c r="C1229" s="38" t="s">
        <v>26</v>
      </c>
      <c r="D1229" s="38" t="s">
        <v>325</v>
      </c>
      <c r="E1229" s="38" t="s">
        <v>1269</v>
      </c>
      <c r="F1229" s="38" t="s">
        <v>335</v>
      </c>
      <c r="G1229" s="38" t="s">
        <v>364</v>
      </c>
      <c r="H1229" s="58" t="str">
        <f>Table1[[#This Row],[Tabela]]&amp;Table1[[#This Row],[Campo]]</f>
        <v>lt003_entityflg_grp_nfrd_applcblty</v>
      </c>
      <c r="I1229" s="2" t="s">
        <v>612</v>
      </c>
      <c r="J1229" s="44">
        <f>VLOOKUP(Table1[[#This Row],[Status]],Auxiliar!$B$16:$C$24,2,0)</f>
        <v>1</v>
      </c>
      <c r="K1229" s="44" t="s">
        <v>1173</v>
      </c>
      <c r="L1229" s="45" t="s">
        <v>1178</v>
      </c>
      <c r="M1229" s="20" t="s">
        <v>1179</v>
      </c>
      <c r="N1229" s="47">
        <v>45642</v>
      </c>
      <c r="O1229" s="20">
        <f>INDEX(Auxiliar!$D$5:$F$13,MATCH(Table1[[#This Row],[Tipologia_Testes]],Auxiliar!$B$5:$B$13,0),MATCH(Table1[[#This Row],[Complexidade]],Auxiliar!$D$4:$F$4,0))</f>
        <v>2</v>
      </c>
      <c r="P1229" s="42" t="s">
        <v>572</v>
      </c>
      <c r="Q1229" s="113"/>
      <c r="R1229" s="151">
        <v>45589</v>
      </c>
      <c r="S1229" s="151"/>
      <c r="T1229" s="151">
        <v>45589</v>
      </c>
      <c r="U1229" s="151"/>
      <c r="V1229" s="151">
        <v>45596</v>
      </c>
      <c r="W1229" s="2">
        <f>VLOOKUP(Table1[[#This Row],[Status]],Auxiliar!$B$16:$D$24,3,0)*Table1[[#This Row],[Estimação (horas)]]</f>
        <v>2</v>
      </c>
      <c r="X1229" s="167">
        <f>+VLOOKUP(CONCATENATE(Table1[[#This Row],[Tabela]],Table1[[#This Row],[Campo]]),'2. Status Detalhe Campos FY24'!A:J,9,FALSE)</f>
        <v>0</v>
      </c>
    </row>
    <row r="1230" spans="2:24" ht="35.15" customHeight="1">
      <c r="B1230" s="38" t="s">
        <v>26</v>
      </c>
      <c r="C1230" s="38" t="s">
        <v>26</v>
      </c>
      <c r="D1230" s="38" t="s">
        <v>325</v>
      </c>
      <c r="E1230" s="38" t="s">
        <v>1269</v>
      </c>
      <c r="F1230" s="38" t="s">
        <v>335</v>
      </c>
      <c r="G1230" s="38" t="s">
        <v>364</v>
      </c>
      <c r="H1230" s="58" t="str">
        <f>Table1[[#This Row],[Tabela]]&amp;Table1[[#This Row],[Campo]]</f>
        <v>lt003_entityflg_grp_nfrd_applcblty</v>
      </c>
      <c r="I1230" s="2" t="s">
        <v>612</v>
      </c>
      <c r="J1230" s="44">
        <f>VLOOKUP(Table1[[#This Row],[Status]],Auxiliar!$B$16:$C$24,2,0)</f>
        <v>1</v>
      </c>
      <c r="K1230" s="44" t="s">
        <v>1175</v>
      </c>
      <c r="L1230" s="45" t="s">
        <v>1178</v>
      </c>
      <c r="M1230" s="20" t="s">
        <v>1179</v>
      </c>
      <c r="N1230" s="47">
        <v>45642</v>
      </c>
      <c r="O1230" s="20">
        <f>INDEX(Auxiliar!$D$5:$F$13,MATCH(Table1[[#This Row],[Tipologia_Testes]],Auxiliar!$B$5:$B$13,0),MATCH(Table1[[#This Row],[Complexidade]],Auxiliar!$D$4:$F$4,0))</f>
        <v>0.1</v>
      </c>
      <c r="P1230" s="42" t="s">
        <v>572</v>
      </c>
      <c r="Q1230" s="113"/>
      <c r="R1230" s="151">
        <v>45589</v>
      </c>
      <c r="S1230" s="151"/>
      <c r="T1230" s="151">
        <v>45589</v>
      </c>
      <c r="U1230" s="151"/>
      <c r="V1230" s="151">
        <v>45596</v>
      </c>
      <c r="W1230" s="2">
        <f>VLOOKUP(Table1[[#This Row],[Status]],Auxiliar!$B$16:$D$24,3,0)*Table1[[#This Row],[Estimação (horas)]]</f>
        <v>0.1</v>
      </c>
      <c r="X1230" s="167">
        <f>+VLOOKUP(CONCATENATE(Table1[[#This Row],[Tabela]],Table1[[#This Row],[Campo]]),'2. Status Detalhe Campos FY24'!A:J,9,FALSE)</f>
        <v>0</v>
      </c>
    </row>
    <row r="1231" spans="2:24" ht="17.899999999999999" customHeight="1">
      <c r="B1231" s="40" t="s">
        <v>26</v>
      </c>
      <c r="C1231" s="40" t="s">
        <v>26</v>
      </c>
      <c r="D1231" s="35" t="s">
        <v>325</v>
      </c>
      <c r="E1231" s="110" t="s">
        <v>1270</v>
      </c>
      <c r="F1231" s="39" t="s">
        <v>335</v>
      </c>
      <c r="G1231" s="37" t="s">
        <v>365</v>
      </c>
      <c r="H1231" s="59" t="str">
        <f>Table1[[#This Row],[Tabela]]&amp;Table1[[#This Row],[Campo]]</f>
        <v>lt003_entitygrp_emssns_scp1</v>
      </c>
      <c r="I1231" s="2" t="s">
        <v>612</v>
      </c>
      <c r="J1231" s="44">
        <f>VLOOKUP(Table1[[#This Row],[Status]],Auxiliar!$B$16:$C$24,2,0)</f>
        <v>1</v>
      </c>
      <c r="K1231" s="44" t="s">
        <v>1172</v>
      </c>
      <c r="L1231" s="45" t="s">
        <v>1178</v>
      </c>
      <c r="M1231" s="20" t="s">
        <v>1179</v>
      </c>
      <c r="N1231" s="47">
        <v>45674</v>
      </c>
      <c r="O1231" s="20">
        <f>INDEX(Auxiliar!$D$5:$F$13,MATCH(Table1[[#This Row],[Tipologia_Testes]],Auxiliar!$B$5:$B$13,0),MATCH(Table1[[#This Row],[Complexidade]],Auxiliar!$D$4:$F$4,0))</f>
        <v>2</v>
      </c>
      <c r="P1231" s="42" t="s">
        <v>1271</v>
      </c>
      <c r="Q1231" s="113"/>
      <c r="R1231" s="151">
        <v>45589</v>
      </c>
      <c r="S1231" s="151"/>
      <c r="T1231" s="151">
        <v>45589</v>
      </c>
      <c r="U1231" s="151"/>
      <c r="V1231" s="151">
        <v>45644</v>
      </c>
      <c r="W1231" s="2">
        <f>VLOOKUP(Table1[[#This Row],[Status]],Auxiliar!$B$16:$D$24,3,0)*Table1[[#This Row],[Estimação (horas)]]</f>
        <v>2</v>
      </c>
      <c r="X1231" s="167">
        <f>+VLOOKUP(CONCATENATE(Table1[[#This Row],[Tabela]],Table1[[#This Row],[Campo]]),'2. Status Detalhe Campos FY24'!A:J,9,FALSE)</f>
        <v>0</v>
      </c>
    </row>
    <row r="1232" spans="2:24" ht="17.899999999999999" customHeight="1">
      <c r="B1232" s="38" t="s">
        <v>26</v>
      </c>
      <c r="C1232" s="38" t="s">
        <v>26</v>
      </c>
      <c r="D1232" s="38" t="s">
        <v>325</v>
      </c>
      <c r="E1232" s="38" t="s">
        <v>1270</v>
      </c>
      <c r="F1232" s="38" t="s">
        <v>335</v>
      </c>
      <c r="G1232" s="38" t="s">
        <v>365</v>
      </c>
      <c r="H1232" s="58" t="str">
        <f>Table1[[#This Row],[Tabela]]&amp;Table1[[#This Row],[Campo]]</f>
        <v>lt003_entitygrp_emssns_scp1</v>
      </c>
      <c r="I1232" s="2" t="s">
        <v>612</v>
      </c>
      <c r="J1232" s="44">
        <f>VLOOKUP(Table1[[#This Row],[Status]],Auxiliar!$B$16:$C$24,2,0)</f>
        <v>1</v>
      </c>
      <c r="K1232" s="44" t="s">
        <v>1173</v>
      </c>
      <c r="L1232" s="45" t="s">
        <v>1178</v>
      </c>
      <c r="M1232" s="20" t="s">
        <v>1179</v>
      </c>
      <c r="N1232" s="47">
        <v>45674</v>
      </c>
      <c r="O1232" s="20">
        <f>INDEX(Auxiliar!$D$5:$F$13,MATCH(Table1[[#This Row],[Tipologia_Testes]],Auxiliar!$B$5:$B$13,0),MATCH(Table1[[#This Row],[Complexidade]],Auxiliar!$D$4:$F$4,0))</f>
        <v>2</v>
      </c>
      <c r="P1232" s="42" t="s">
        <v>1271</v>
      </c>
      <c r="Q1232" s="113"/>
      <c r="R1232" s="151">
        <v>45589</v>
      </c>
      <c r="S1232" s="151"/>
      <c r="T1232" s="151">
        <v>45589</v>
      </c>
      <c r="U1232" s="151"/>
      <c r="V1232" s="151">
        <v>45644</v>
      </c>
      <c r="W1232" s="2">
        <f>VLOOKUP(Table1[[#This Row],[Status]],Auxiliar!$B$16:$D$24,3,0)*Table1[[#This Row],[Estimação (horas)]]</f>
        <v>2</v>
      </c>
      <c r="X1232" s="167">
        <f>+VLOOKUP(CONCATENATE(Table1[[#This Row],[Tabela]],Table1[[#This Row],[Campo]]),'2. Status Detalhe Campos FY24'!A:J,9,FALSE)</f>
        <v>0</v>
      </c>
    </row>
    <row r="1233" spans="2:24" ht="35.15" customHeight="1">
      <c r="B1233" s="38" t="s">
        <v>26</v>
      </c>
      <c r="C1233" s="38" t="s">
        <v>26</v>
      </c>
      <c r="D1233" s="38" t="s">
        <v>325</v>
      </c>
      <c r="E1233" s="38" t="s">
        <v>1270</v>
      </c>
      <c r="F1233" s="38" t="s">
        <v>335</v>
      </c>
      <c r="G1233" s="38" t="s">
        <v>365</v>
      </c>
      <c r="H1233" s="58" t="str">
        <f>Table1[[#This Row],[Tabela]]&amp;Table1[[#This Row],[Campo]]</f>
        <v>lt003_entitygrp_emssns_scp1</v>
      </c>
      <c r="I1233" s="2" t="s">
        <v>612</v>
      </c>
      <c r="J1233" s="44">
        <f>VLOOKUP(Table1[[#This Row],[Status]],Auxiliar!$B$16:$C$24,2,0)</f>
        <v>1</v>
      </c>
      <c r="K1233" s="44" t="s">
        <v>1175</v>
      </c>
      <c r="L1233" s="45" t="s">
        <v>1178</v>
      </c>
      <c r="M1233" s="20" t="s">
        <v>1179</v>
      </c>
      <c r="N1233" s="47">
        <v>45674</v>
      </c>
      <c r="O1233" s="20">
        <f>INDEX(Auxiliar!$D$5:$F$13,MATCH(Table1[[#This Row],[Tipologia_Testes]],Auxiliar!$B$5:$B$13,0),MATCH(Table1[[#This Row],[Complexidade]],Auxiliar!$D$4:$F$4,0))</f>
        <v>0.1</v>
      </c>
      <c r="P1233" s="42" t="s">
        <v>1271</v>
      </c>
      <c r="Q1233" s="113"/>
      <c r="R1233" s="151">
        <v>45589</v>
      </c>
      <c r="S1233" s="151"/>
      <c r="T1233" s="151">
        <v>45589</v>
      </c>
      <c r="U1233" s="151"/>
      <c r="V1233" s="151">
        <v>45644</v>
      </c>
      <c r="W1233" s="2">
        <f>VLOOKUP(Table1[[#This Row],[Status]],Auxiliar!$B$16:$D$24,3,0)*Table1[[#This Row],[Estimação (horas)]]</f>
        <v>0.1</v>
      </c>
      <c r="X1233" s="167">
        <f>+VLOOKUP(CONCATENATE(Table1[[#This Row],[Tabela]],Table1[[#This Row],[Campo]]),'2. Status Detalhe Campos FY24'!A:J,9,FALSE)</f>
        <v>0</v>
      </c>
    </row>
    <row r="1234" spans="2:24" ht="17.899999999999999" customHeight="1">
      <c r="B1234" s="40" t="s">
        <v>26</v>
      </c>
      <c r="C1234" s="40" t="s">
        <v>26</v>
      </c>
      <c r="D1234" s="35" t="s">
        <v>325</v>
      </c>
      <c r="E1234" s="110" t="s">
        <v>1272</v>
      </c>
      <c r="F1234" s="39" t="s">
        <v>335</v>
      </c>
      <c r="G1234" s="37" t="s">
        <v>366</v>
      </c>
      <c r="H1234" s="59" t="str">
        <f>Table1[[#This Row],[Tabela]]&amp;Table1[[#This Row],[Campo]]</f>
        <v>lt003_entitygrp_emssns_scp2</v>
      </c>
      <c r="I1234" s="2" t="s">
        <v>612</v>
      </c>
      <c r="J1234" s="44">
        <f>VLOOKUP(Table1[[#This Row],[Status]],Auxiliar!$B$16:$C$24,2,0)</f>
        <v>1</v>
      </c>
      <c r="K1234" s="44" t="s">
        <v>1172</v>
      </c>
      <c r="L1234" s="45" t="s">
        <v>1178</v>
      </c>
      <c r="M1234" s="20" t="s">
        <v>1179</v>
      </c>
      <c r="N1234" s="47">
        <v>45674</v>
      </c>
      <c r="O1234" s="20">
        <f>INDEX(Auxiliar!$D$5:$F$13,MATCH(Table1[[#This Row],[Tipologia_Testes]],Auxiliar!$B$5:$B$13,0),MATCH(Table1[[#This Row],[Complexidade]],Auxiliar!$D$4:$F$4,0))</f>
        <v>2</v>
      </c>
      <c r="P1234" s="42" t="s">
        <v>1271</v>
      </c>
      <c r="Q1234" s="113"/>
      <c r="R1234" s="151">
        <v>45589</v>
      </c>
      <c r="S1234" s="151"/>
      <c r="T1234" s="151">
        <v>45589</v>
      </c>
      <c r="U1234" s="151"/>
      <c r="V1234" s="151">
        <v>45644</v>
      </c>
      <c r="W1234" s="2">
        <f>VLOOKUP(Table1[[#This Row],[Status]],Auxiliar!$B$16:$D$24,3,0)*Table1[[#This Row],[Estimação (horas)]]</f>
        <v>2</v>
      </c>
      <c r="X1234" s="167">
        <f>+VLOOKUP(CONCATENATE(Table1[[#This Row],[Tabela]],Table1[[#This Row],[Campo]]),'2. Status Detalhe Campos FY24'!A:J,9,FALSE)</f>
        <v>0</v>
      </c>
    </row>
    <row r="1235" spans="2:24" ht="17.899999999999999" customHeight="1">
      <c r="B1235" s="38" t="s">
        <v>26</v>
      </c>
      <c r="C1235" s="38" t="s">
        <v>26</v>
      </c>
      <c r="D1235" s="38" t="s">
        <v>325</v>
      </c>
      <c r="E1235" s="38" t="s">
        <v>1272</v>
      </c>
      <c r="F1235" s="38" t="s">
        <v>335</v>
      </c>
      <c r="G1235" s="38" t="s">
        <v>366</v>
      </c>
      <c r="H1235" s="58" t="str">
        <f>Table1[[#This Row],[Tabela]]&amp;Table1[[#This Row],[Campo]]</f>
        <v>lt003_entitygrp_emssns_scp2</v>
      </c>
      <c r="I1235" s="2" t="s">
        <v>612</v>
      </c>
      <c r="J1235" s="44">
        <f>VLOOKUP(Table1[[#This Row],[Status]],Auxiliar!$B$16:$C$24,2,0)</f>
        <v>1</v>
      </c>
      <c r="K1235" s="44" t="s">
        <v>1173</v>
      </c>
      <c r="L1235" s="45" t="s">
        <v>1178</v>
      </c>
      <c r="M1235" s="20" t="s">
        <v>1179</v>
      </c>
      <c r="N1235" s="47">
        <v>45674</v>
      </c>
      <c r="O1235" s="20">
        <f>INDEX(Auxiliar!$D$5:$F$13,MATCH(Table1[[#This Row],[Tipologia_Testes]],Auxiliar!$B$5:$B$13,0),MATCH(Table1[[#This Row],[Complexidade]],Auxiliar!$D$4:$F$4,0))</f>
        <v>2</v>
      </c>
      <c r="P1235" s="42" t="s">
        <v>1271</v>
      </c>
      <c r="Q1235" s="113"/>
      <c r="R1235" s="151">
        <v>45589</v>
      </c>
      <c r="S1235" s="151"/>
      <c r="T1235" s="151">
        <v>45589</v>
      </c>
      <c r="U1235" s="151"/>
      <c r="V1235" s="151">
        <v>45644</v>
      </c>
      <c r="W1235" s="2">
        <f>VLOOKUP(Table1[[#This Row],[Status]],Auxiliar!$B$16:$D$24,3,0)*Table1[[#This Row],[Estimação (horas)]]</f>
        <v>2</v>
      </c>
      <c r="X1235" s="167">
        <f>+VLOOKUP(CONCATENATE(Table1[[#This Row],[Tabela]],Table1[[#This Row],[Campo]]),'2. Status Detalhe Campos FY24'!A:J,9,FALSE)</f>
        <v>0</v>
      </c>
    </row>
    <row r="1236" spans="2:24" ht="35.15" customHeight="1">
      <c r="B1236" s="38" t="s">
        <v>26</v>
      </c>
      <c r="C1236" s="38" t="s">
        <v>26</v>
      </c>
      <c r="D1236" s="38" t="s">
        <v>325</v>
      </c>
      <c r="E1236" s="38" t="s">
        <v>1272</v>
      </c>
      <c r="F1236" s="38" t="s">
        <v>335</v>
      </c>
      <c r="G1236" s="38" t="s">
        <v>366</v>
      </c>
      <c r="H1236" s="58" t="str">
        <f>Table1[[#This Row],[Tabela]]&amp;Table1[[#This Row],[Campo]]</f>
        <v>lt003_entitygrp_emssns_scp2</v>
      </c>
      <c r="I1236" s="2" t="s">
        <v>612</v>
      </c>
      <c r="J1236" s="44">
        <f>VLOOKUP(Table1[[#This Row],[Status]],Auxiliar!$B$16:$C$24,2,0)</f>
        <v>1</v>
      </c>
      <c r="K1236" s="44" t="s">
        <v>1175</v>
      </c>
      <c r="L1236" s="45" t="s">
        <v>1178</v>
      </c>
      <c r="M1236" s="20" t="s">
        <v>1179</v>
      </c>
      <c r="N1236" s="47">
        <v>45674</v>
      </c>
      <c r="O1236" s="20">
        <f>INDEX(Auxiliar!$D$5:$F$13,MATCH(Table1[[#This Row],[Tipologia_Testes]],Auxiliar!$B$5:$B$13,0),MATCH(Table1[[#This Row],[Complexidade]],Auxiliar!$D$4:$F$4,0))</f>
        <v>0.1</v>
      </c>
      <c r="P1236" s="42" t="s">
        <v>1271</v>
      </c>
      <c r="Q1236" s="113"/>
      <c r="R1236" s="151">
        <v>45589</v>
      </c>
      <c r="S1236" s="151"/>
      <c r="T1236" s="151">
        <v>45589</v>
      </c>
      <c r="U1236" s="151"/>
      <c r="V1236" s="151">
        <v>45644</v>
      </c>
      <c r="W1236" s="2">
        <f>VLOOKUP(Table1[[#This Row],[Status]],Auxiliar!$B$16:$D$24,3,0)*Table1[[#This Row],[Estimação (horas)]]</f>
        <v>0.1</v>
      </c>
      <c r="X1236" s="167">
        <f>+VLOOKUP(CONCATENATE(Table1[[#This Row],[Tabela]],Table1[[#This Row],[Campo]]),'2. Status Detalhe Campos FY24'!A:J,9,FALSE)</f>
        <v>0</v>
      </c>
    </row>
    <row r="1237" spans="2:24" ht="17.899999999999999" customHeight="1">
      <c r="B1237" s="40" t="s">
        <v>26</v>
      </c>
      <c r="C1237" s="40" t="s">
        <v>26</v>
      </c>
      <c r="D1237" s="35" t="s">
        <v>325</v>
      </c>
      <c r="E1237" s="110" t="s">
        <v>1273</v>
      </c>
      <c r="F1237" s="39" t="s">
        <v>335</v>
      </c>
      <c r="G1237" s="37" t="s">
        <v>367</v>
      </c>
      <c r="H1237" s="59" t="str">
        <f>Table1[[#This Row],[Tabela]]&amp;Table1[[#This Row],[Campo]]</f>
        <v>lt003_entitygrp_emssns_scp3</v>
      </c>
      <c r="I1237" s="2" t="s">
        <v>612</v>
      </c>
      <c r="J1237" s="44">
        <f>VLOOKUP(Table1[[#This Row],[Status]],Auxiliar!$B$16:$C$24,2,0)</f>
        <v>1</v>
      </c>
      <c r="K1237" s="44" t="s">
        <v>1172</v>
      </c>
      <c r="L1237" s="45" t="s">
        <v>1178</v>
      </c>
      <c r="M1237" s="20" t="s">
        <v>1179</v>
      </c>
      <c r="N1237" s="47">
        <v>45674</v>
      </c>
      <c r="O1237" s="20">
        <f>INDEX(Auxiliar!$D$5:$F$13,MATCH(Table1[[#This Row],[Tipologia_Testes]],Auxiliar!$B$5:$B$13,0),MATCH(Table1[[#This Row],[Complexidade]],Auxiliar!$D$4:$F$4,0))</f>
        <v>2</v>
      </c>
      <c r="P1237" s="42" t="s">
        <v>1271</v>
      </c>
      <c r="Q1237" s="113"/>
      <c r="R1237" s="151">
        <v>45589</v>
      </c>
      <c r="S1237" s="151"/>
      <c r="T1237" s="151">
        <v>45589</v>
      </c>
      <c r="U1237" s="151"/>
      <c r="V1237" s="151">
        <v>45644</v>
      </c>
      <c r="W1237" s="2">
        <f>VLOOKUP(Table1[[#This Row],[Status]],Auxiliar!$B$16:$D$24,3,0)*Table1[[#This Row],[Estimação (horas)]]</f>
        <v>2</v>
      </c>
      <c r="X1237" s="167">
        <f>+VLOOKUP(CONCATENATE(Table1[[#This Row],[Tabela]],Table1[[#This Row],[Campo]]),'2. Status Detalhe Campos FY24'!A:J,9,FALSE)</f>
        <v>0</v>
      </c>
    </row>
    <row r="1238" spans="2:24" ht="17.899999999999999" customHeight="1">
      <c r="B1238" s="38" t="s">
        <v>26</v>
      </c>
      <c r="C1238" s="38" t="s">
        <v>26</v>
      </c>
      <c r="D1238" s="38" t="s">
        <v>325</v>
      </c>
      <c r="E1238" s="38" t="s">
        <v>1273</v>
      </c>
      <c r="F1238" s="38" t="s">
        <v>335</v>
      </c>
      <c r="G1238" s="38" t="s">
        <v>367</v>
      </c>
      <c r="H1238" s="58" t="str">
        <f>Table1[[#This Row],[Tabela]]&amp;Table1[[#This Row],[Campo]]</f>
        <v>lt003_entitygrp_emssns_scp3</v>
      </c>
      <c r="I1238" s="2" t="s">
        <v>612</v>
      </c>
      <c r="J1238" s="44">
        <f>VLOOKUP(Table1[[#This Row],[Status]],Auxiliar!$B$16:$C$24,2,0)</f>
        <v>1</v>
      </c>
      <c r="K1238" s="44" t="s">
        <v>1173</v>
      </c>
      <c r="L1238" s="45" t="s">
        <v>1178</v>
      </c>
      <c r="M1238" s="20" t="s">
        <v>1179</v>
      </c>
      <c r="N1238" s="47">
        <v>45674</v>
      </c>
      <c r="O1238" s="20">
        <f>INDEX(Auxiliar!$D$5:$F$13,MATCH(Table1[[#This Row],[Tipologia_Testes]],Auxiliar!$B$5:$B$13,0),MATCH(Table1[[#This Row],[Complexidade]],Auxiliar!$D$4:$F$4,0))</f>
        <v>2</v>
      </c>
      <c r="P1238" s="42" t="s">
        <v>1271</v>
      </c>
      <c r="Q1238" s="113"/>
      <c r="R1238" s="151">
        <v>45589</v>
      </c>
      <c r="S1238" s="151"/>
      <c r="T1238" s="151">
        <v>45589</v>
      </c>
      <c r="U1238" s="151"/>
      <c r="V1238" s="151">
        <v>45644</v>
      </c>
      <c r="W1238" s="2">
        <f>VLOOKUP(Table1[[#This Row],[Status]],Auxiliar!$B$16:$D$24,3,0)*Table1[[#This Row],[Estimação (horas)]]</f>
        <v>2</v>
      </c>
      <c r="X1238" s="167">
        <f>+VLOOKUP(CONCATENATE(Table1[[#This Row],[Tabela]],Table1[[#This Row],[Campo]]),'2. Status Detalhe Campos FY24'!A:J,9,FALSE)</f>
        <v>0</v>
      </c>
    </row>
    <row r="1239" spans="2:24" ht="17.899999999999999" customHeight="1">
      <c r="B1239" s="38" t="s">
        <v>26</v>
      </c>
      <c r="C1239" s="38" t="s">
        <v>26</v>
      </c>
      <c r="D1239" s="38" t="s">
        <v>325</v>
      </c>
      <c r="E1239" s="38" t="s">
        <v>1273</v>
      </c>
      <c r="F1239" s="38" t="s">
        <v>335</v>
      </c>
      <c r="G1239" s="38" t="s">
        <v>367</v>
      </c>
      <c r="H1239" s="58" t="str">
        <f>Table1[[#This Row],[Tabela]]&amp;Table1[[#This Row],[Campo]]</f>
        <v>lt003_entitygrp_emssns_scp3</v>
      </c>
      <c r="I1239" s="2" t="s">
        <v>612</v>
      </c>
      <c r="J1239" s="44">
        <f>VLOOKUP(Table1[[#This Row],[Status]],Auxiliar!$B$16:$C$24,2,0)</f>
        <v>1</v>
      </c>
      <c r="K1239" s="44" t="s">
        <v>1175</v>
      </c>
      <c r="L1239" s="45" t="s">
        <v>1178</v>
      </c>
      <c r="M1239" s="20" t="s">
        <v>1179</v>
      </c>
      <c r="N1239" s="47">
        <v>45674</v>
      </c>
      <c r="O1239" s="20">
        <f>INDEX(Auxiliar!$D$5:$F$13,MATCH(Table1[[#This Row],[Tipologia_Testes]],Auxiliar!$B$5:$B$13,0),MATCH(Table1[[#This Row],[Complexidade]],Auxiliar!$D$4:$F$4,0))</f>
        <v>0.1</v>
      </c>
      <c r="P1239" s="42" t="s">
        <v>1271</v>
      </c>
      <c r="Q1239" s="113"/>
      <c r="R1239" s="151">
        <v>45589</v>
      </c>
      <c r="S1239" s="151"/>
      <c r="T1239" s="151">
        <v>45589</v>
      </c>
      <c r="U1239" s="151"/>
      <c r="V1239" s="151">
        <v>45644</v>
      </c>
      <c r="W1239" s="2">
        <f>VLOOKUP(Table1[[#This Row],[Status]],Auxiliar!$B$16:$D$24,3,0)*Table1[[#This Row],[Estimação (horas)]]</f>
        <v>0.1</v>
      </c>
      <c r="X1239" s="167">
        <f>+VLOOKUP(CONCATENATE(Table1[[#This Row],[Tabela]],Table1[[#This Row],[Campo]]),'2. Status Detalhe Campos FY24'!A:J,9,FALSE)</f>
        <v>0</v>
      </c>
    </row>
    <row r="1240" spans="2:24" ht="17.899999999999999" customHeight="1">
      <c r="B1240" s="40" t="s">
        <v>26</v>
      </c>
      <c r="C1240" s="40" t="s">
        <v>26</v>
      </c>
      <c r="D1240" s="2" t="s">
        <v>399</v>
      </c>
      <c r="E1240" s="39" t="s">
        <v>38</v>
      </c>
      <c r="F1240" s="2" t="s">
        <v>368</v>
      </c>
      <c r="G1240" s="2" t="s">
        <v>436</v>
      </c>
      <c r="H1240" s="56" t="str">
        <f>Table1[[#This Row],[Tabela]]&amp;Table1[[#This Row],[Campo]]</f>
        <v>lt004_protectiontyp_prtctn</v>
      </c>
      <c r="I1240" s="2" t="s">
        <v>612</v>
      </c>
      <c r="J1240" s="44">
        <f>VLOOKUP(Table1[[#This Row],[Status]],Auxiliar!$B$16:$C$24,2,0)</f>
        <v>1</v>
      </c>
      <c r="K1240" s="43" t="s">
        <v>1177</v>
      </c>
      <c r="L1240" s="45" t="s">
        <v>1178</v>
      </c>
      <c r="M1240" s="20" t="s">
        <v>1179</v>
      </c>
      <c r="N1240" s="47">
        <v>45667</v>
      </c>
      <c r="O1240" s="112">
        <v>0.1</v>
      </c>
      <c r="P1240" s="2" t="s">
        <v>1929</v>
      </c>
      <c r="Q1240" s="151"/>
      <c r="R1240" s="151">
        <v>45603</v>
      </c>
      <c r="S1240" s="151"/>
      <c r="T1240" s="151">
        <v>45588</v>
      </c>
      <c r="U1240" s="151">
        <v>45624</v>
      </c>
      <c r="V1240" s="151">
        <v>45624</v>
      </c>
      <c r="W1240" s="2">
        <f>VLOOKUP(Table1[[#This Row],[Status]],Auxiliar!$B$16:$D$24,3,0)*Table1[[#This Row],[Estimação (horas)]]</f>
        <v>0.1</v>
      </c>
      <c r="X1240" s="167">
        <f>+VLOOKUP(CONCATENATE(Table1[[#This Row],[Tabela]],Table1[[#This Row],[Campo]]),'2. Status Detalhe Campos FY24'!A:J,9,FALSE)</f>
        <v>0</v>
      </c>
    </row>
    <row r="1241" spans="2:24" ht="17.899999999999999" customHeight="1">
      <c r="B1241" s="38" t="s">
        <v>26</v>
      </c>
      <c r="C1241" s="38" t="s">
        <v>26</v>
      </c>
      <c r="D1241" s="340" t="s">
        <v>1274</v>
      </c>
      <c r="E1241" s="343" t="s">
        <v>1256</v>
      </c>
      <c r="F1241" s="342" t="s">
        <v>368</v>
      </c>
      <c r="G1241" s="344" t="s">
        <v>371</v>
      </c>
      <c r="H1241" s="346" t="str">
        <f>Table1[[#This Row],[Tabela]]&amp;Table1[[#This Row],[Campo]]</f>
        <v>lt004_protectiontyp_epc_lbl</v>
      </c>
      <c r="I1241" s="2" t="s">
        <v>612</v>
      </c>
      <c r="J1241" s="44">
        <f>VLOOKUP(Table1[[#This Row],[Status]],Auxiliar!$B$16:$C$24,2,0)</f>
        <v>1</v>
      </c>
      <c r="K1241" s="44" t="s">
        <v>1172</v>
      </c>
      <c r="L1241" s="45" t="s">
        <v>1178</v>
      </c>
      <c r="M1241" s="20" t="s">
        <v>1179</v>
      </c>
      <c r="N1241" s="47">
        <v>45642</v>
      </c>
      <c r="O1241" s="20">
        <f>INDEX(Auxiliar!$D$5:$F$13,MATCH(Table1[[#This Row],[Tipologia_Testes]],Auxiliar!$B$5:$B$13,0),MATCH(Table1[[#This Row],[Complexidade]],Auxiliar!$D$4:$F$4,0))</f>
        <v>2</v>
      </c>
      <c r="P1241" s="42" t="s">
        <v>1275</v>
      </c>
      <c r="Q1241" s="42"/>
      <c r="R1241" s="151">
        <v>45583</v>
      </c>
      <c r="S1241" s="151"/>
      <c r="T1241" s="151">
        <v>45583</v>
      </c>
      <c r="U1241" s="151">
        <v>45596</v>
      </c>
      <c r="V1241" s="151">
        <v>45596</v>
      </c>
      <c r="W1241" s="2">
        <f>VLOOKUP(Table1[[#This Row],[Status]],Auxiliar!$B$16:$D$24,3,0)*Table1[[#This Row],[Estimação (horas)]]</f>
        <v>2</v>
      </c>
      <c r="X1241" s="167">
        <f>+VLOOKUP(CONCATENATE(Table1[[#This Row],[Tabela]],Table1[[#This Row],[Campo]]),'2. Status Detalhe Campos FY24'!A:J,9,FALSE)</f>
        <v>0</v>
      </c>
    </row>
    <row r="1242" spans="2:24" ht="17.899999999999999" customHeight="1">
      <c r="B1242" s="38" t="s">
        <v>26</v>
      </c>
      <c r="C1242" s="38" t="s">
        <v>26</v>
      </c>
      <c r="D1242" s="38" t="s">
        <v>1274</v>
      </c>
      <c r="E1242" s="38" t="s">
        <v>1256</v>
      </c>
      <c r="F1242" s="38" t="s">
        <v>368</v>
      </c>
      <c r="G1242" s="38" t="s">
        <v>371</v>
      </c>
      <c r="H1242" s="58" t="str">
        <f>Table1[[#This Row],[Tabela]]&amp;Table1[[#This Row],[Campo]]</f>
        <v>lt004_protectiontyp_epc_lbl</v>
      </c>
      <c r="I1242" s="2" t="s">
        <v>612</v>
      </c>
      <c r="J1242" s="44">
        <f>VLOOKUP(Table1[[#This Row],[Status]],Auxiliar!$B$16:$C$24,2,0)</f>
        <v>1</v>
      </c>
      <c r="K1242" s="44" t="s">
        <v>1173</v>
      </c>
      <c r="L1242" s="45" t="s">
        <v>1178</v>
      </c>
      <c r="M1242" s="20" t="s">
        <v>1179</v>
      </c>
      <c r="N1242" s="47">
        <v>45642</v>
      </c>
      <c r="O1242" s="20">
        <f>INDEX(Auxiliar!$D$5:$F$13,MATCH(Table1[[#This Row],[Tipologia_Testes]],Auxiliar!$B$5:$B$13,0),MATCH(Table1[[#This Row],[Complexidade]],Auxiliar!$D$4:$F$4,0))</f>
        <v>2</v>
      </c>
      <c r="P1242" s="42" t="s">
        <v>1275</v>
      </c>
      <c r="Q1242" s="42"/>
      <c r="R1242" s="151">
        <v>45583</v>
      </c>
      <c r="S1242" s="151"/>
      <c r="T1242" s="151">
        <v>45583</v>
      </c>
      <c r="U1242" s="151">
        <v>45596</v>
      </c>
      <c r="V1242" s="151">
        <v>45596</v>
      </c>
      <c r="W1242" s="2">
        <f>VLOOKUP(Table1[[#This Row],[Status]],Auxiliar!$B$16:$D$24,3,0)*Table1[[#This Row],[Estimação (horas)]]</f>
        <v>2</v>
      </c>
      <c r="X1242" s="167">
        <f>+VLOOKUP(CONCATENATE(Table1[[#This Row],[Tabela]],Table1[[#This Row],[Campo]]),'2. Status Detalhe Campos FY24'!A:J,9,FALSE)</f>
        <v>0</v>
      </c>
    </row>
    <row r="1243" spans="2:24" ht="17.899999999999999" customHeight="1">
      <c r="B1243" s="40" t="s">
        <v>26</v>
      </c>
      <c r="C1243" s="40" t="s">
        <v>26</v>
      </c>
      <c r="D1243" s="42" t="s">
        <v>1274</v>
      </c>
      <c r="E1243" s="42" t="s">
        <v>1256</v>
      </c>
      <c r="F1243" s="42" t="s">
        <v>368</v>
      </c>
      <c r="G1243" s="42" t="s">
        <v>371</v>
      </c>
      <c r="H1243" s="56" t="str">
        <f>Table1[[#This Row],[Tabela]]&amp;Table1[[#This Row],[Campo]]</f>
        <v>lt004_protectiontyp_epc_lbl</v>
      </c>
      <c r="I1243" s="2" t="s">
        <v>612</v>
      </c>
      <c r="J1243" s="44">
        <f>VLOOKUP(Table1[[#This Row],[Status]],Auxiliar!$B$16:$C$24,2,0)</f>
        <v>1</v>
      </c>
      <c r="K1243" s="44" t="s">
        <v>1175</v>
      </c>
      <c r="L1243" s="45" t="s">
        <v>1178</v>
      </c>
      <c r="M1243" s="20" t="s">
        <v>1179</v>
      </c>
      <c r="N1243" s="47">
        <v>45642</v>
      </c>
      <c r="O1243" s="20">
        <f>INDEX(Auxiliar!$D$5:$F$13,MATCH(Table1[[#This Row],[Tipologia_Testes]],Auxiliar!$B$5:$B$13,0),MATCH(Table1[[#This Row],[Complexidade]],Auxiliar!$D$4:$F$4,0))</f>
        <v>0.1</v>
      </c>
      <c r="P1243" s="42" t="s">
        <v>1275</v>
      </c>
      <c r="Q1243" s="42"/>
      <c r="R1243" s="151">
        <v>45583</v>
      </c>
      <c r="S1243" s="151"/>
      <c r="T1243" s="151">
        <v>45583</v>
      </c>
      <c r="U1243" s="151">
        <v>45596</v>
      </c>
      <c r="V1243" s="151">
        <v>45596</v>
      </c>
      <c r="W1243" s="2">
        <f>VLOOKUP(Table1[[#This Row],[Status]],Auxiliar!$B$16:$D$24,3,0)*Table1[[#This Row],[Estimação (horas)]]</f>
        <v>0.1</v>
      </c>
      <c r="X1243" s="167">
        <f>+VLOOKUP(CONCATENATE(Table1[[#This Row],[Tabela]],Table1[[#This Row],[Campo]]),'2. Status Detalhe Campos FY24'!A:J,9,FALSE)</f>
        <v>0</v>
      </c>
    </row>
    <row r="1244" spans="2:24" ht="17.899999999999999" customHeight="1">
      <c r="B1244" s="38" t="s">
        <v>26</v>
      </c>
      <c r="C1244" s="38" t="s">
        <v>26</v>
      </c>
      <c r="D1244" s="340" t="s">
        <v>1274</v>
      </c>
      <c r="E1244" s="343" t="s">
        <v>1256</v>
      </c>
      <c r="F1244" s="342" t="s">
        <v>368</v>
      </c>
      <c r="G1244" s="344" t="s">
        <v>369</v>
      </c>
      <c r="H1244" s="346" t="str">
        <f>Table1[[#This Row],[Tabela]]&amp;Table1[[#This Row],[Campo]]</f>
        <v>lt004_protectiontyp_ep_scr</v>
      </c>
      <c r="I1244" s="2" t="s">
        <v>612</v>
      </c>
      <c r="J1244" s="44">
        <f>VLOOKUP(Table1[[#This Row],[Status]],Auxiliar!$B$16:$C$24,2,0)</f>
        <v>1</v>
      </c>
      <c r="K1244" s="44" t="s">
        <v>1172</v>
      </c>
      <c r="L1244" s="45" t="s">
        <v>1178</v>
      </c>
      <c r="M1244" s="20" t="s">
        <v>1179</v>
      </c>
      <c r="N1244" s="47">
        <v>45632</v>
      </c>
      <c r="O1244" s="20">
        <f>INDEX(Auxiliar!$D$5:$F$13,MATCH(Table1[[#This Row],[Tipologia_Testes]],Auxiliar!$B$5:$B$13,0),MATCH(Table1[[#This Row],[Complexidade]],Auxiliar!$D$4:$F$4,0))</f>
        <v>2</v>
      </c>
      <c r="P1244" s="42"/>
      <c r="Q1244" s="151"/>
      <c r="R1244" s="151">
        <v>45583</v>
      </c>
      <c r="S1244" s="151"/>
      <c r="T1244" s="151">
        <v>45583</v>
      </c>
      <c r="U1244" s="151">
        <v>45611</v>
      </c>
      <c r="V1244" s="151">
        <v>45611</v>
      </c>
      <c r="W1244" s="2">
        <f>VLOOKUP(Table1[[#This Row],[Status]],Auxiliar!$B$16:$D$24,3,0)*Table1[[#This Row],[Estimação (horas)]]</f>
        <v>2</v>
      </c>
      <c r="X1244" s="167">
        <f>+VLOOKUP(CONCATENATE(Table1[[#This Row],[Tabela]],Table1[[#This Row],[Campo]]),'2. Status Detalhe Campos FY24'!A:J,9,FALSE)</f>
        <v>0</v>
      </c>
    </row>
    <row r="1245" spans="2:24" ht="17.899999999999999" customHeight="1">
      <c r="B1245" s="38" t="s">
        <v>26</v>
      </c>
      <c r="C1245" s="38" t="s">
        <v>26</v>
      </c>
      <c r="D1245" s="38" t="s">
        <v>1274</v>
      </c>
      <c r="E1245" s="38" t="s">
        <v>1256</v>
      </c>
      <c r="F1245" s="38" t="s">
        <v>368</v>
      </c>
      <c r="G1245" s="38" t="s">
        <v>369</v>
      </c>
      <c r="H1245" s="58" t="str">
        <f>Table1[[#This Row],[Tabela]]&amp;Table1[[#This Row],[Campo]]</f>
        <v>lt004_protectiontyp_ep_scr</v>
      </c>
      <c r="I1245" s="2" t="s">
        <v>612</v>
      </c>
      <c r="J1245" s="44">
        <f>VLOOKUP(Table1[[#This Row],[Status]],Auxiliar!$B$16:$C$24,2,0)</f>
        <v>1</v>
      </c>
      <c r="K1245" s="44" t="s">
        <v>1173</v>
      </c>
      <c r="L1245" s="45" t="s">
        <v>1178</v>
      </c>
      <c r="M1245" s="20" t="s">
        <v>1179</v>
      </c>
      <c r="N1245" s="47">
        <v>45632</v>
      </c>
      <c r="O1245" s="20">
        <f>INDEX(Auxiliar!$D$5:$F$13,MATCH(Table1[[#This Row],[Tipologia_Testes]],Auxiliar!$B$5:$B$13,0),MATCH(Table1[[#This Row],[Complexidade]],Auxiliar!$D$4:$F$4,0))</f>
        <v>2</v>
      </c>
      <c r="P1245" s="42"/>
      <c r="Q1245" s="151"/>
      <c r="R1245" s="151">
        <v>45583</v>
      </c>
      <c r="S1245" s="151"/>
      <c r="T1245" s="151">
        <v>45583</v>
      </c>
      <c r="U1245" s="151">
        <v>45611</v>
      </c>
      <c r="V1245" s="151">
        <v>45611</v>
      </c>
      <c r="W1245" s="2">
        <f>VLOOKUP(Table1[[#This Row],[Status]],Auxiliar!$B$16:$D$24,3,0)*Table1[[#This Row],[Estimação (horas)]]</f>
        <v>2</v>
      </c>
      <c r="X1245" s="167">
        <f>+VLOOKUP(CONCATENATE(Table1[[#This Row],[Tabela]],Table1[[#This Row],[Campo]]),'2. Status Detalhe Campos FY24'!A:J,9,FALSE)</f>
        <v>0</v>
      </c>
    </row>
    <row r="1246" spans="2:24" ht="17.899999999999999" customHeight="1">
      <c r="B1246" s="40" t="s">
        <v>26</v>
      </c>
      <c r="C1246" s="40" t="s">
        <v>26</v>
      </c>
      <c r="D1246" s="42" t="s">
        <v>1274</v>
      </c>
      <c r="E1246" s="42" t="s">
        <v>1256</v>
      </c>
      <c r="F1246" s="42" t="s">
        <v>368</v>
      </c>
      <c r="G1246" s="42" t="s">
        <v>369</v>
      </c>
      <c r="H1246" s="56" t="str">
        <f>Table1[[#This Row],[Tabela]]&amp;Table1[[#This Row],[Campo]]</f>
        <v>lt004_protectiontyp_ep_scr</v>
      </c>
      <c r="I1246" s="2" t="s">
        <v>612</v>
      </c>
      <c r="J1246" s="44">
        <f>VLOOKUP(Table1[[#This Row],[Status]],Auxiliar!$B$16:$C$24,2,0)</f>
        <v>1</v>
      </c>
      <c r="K1246" s="44" t="s">
        <v>1175</v>
      </c>
      <c r="L1246" s="45" t="s">
        <v>1178</v>
      </c>
      <c r="M1246" s="20" t="s">
        <v>1179</v>
      </c>
      <c r="N1246" s="47">
        <v>45632</v>
      </c>
      <c r="O1246" s="20">
        <f>INDEX(Auxiliar!$D$5:$F$13,MATCH(Table1[[#This Row],[Tipologia_Testes]],Auxiliar!$B$5:$B$13,0),MATCH(Table1[[#This Row],[Complexidade]],Auxiliar!$D$4:$F$4,0))</f>
        <v>0.1</v>
      </c>
      <c r="P1246" s="42"/>
      <c r="Q1246" s="347"/>
      <c r="R1246" s="151">
        <v>45583</v>
      </c>
      <c r="S1246" s="151"/>
      <c r="T1246" s="151">
        <v>45583</v>
      </c>
      <c r="U1246" s="151">
        <v>45611</v>
      </c>
      <c r="V1246" s="151">
        <v>45611</v>
      </c>
      <c r="W1246" s="2">
        <f>VLOOKUP(Table1[[#This Row],[Status]],Auxiliar!$B$16:$D$24,3,0)*Table1[[#This Row],[Estimação (horas)]]</f>
        <v>0.1</v>
      </c>
      <c r="X1246" s="167">
        <f>+VLOOKUP(CONCATENATE(Table1[[#This Row],[Tabela]],Table1[[#This Row],[Campo]]),'2. Status Detalhe Campos FY24'!A:J,9,FALSE)</f>
        <v>0</v>
      </c>
    </row>
    <row r="1247" spans="2:24" ht="17.899999999999999" customHeight="1">
      <c r="B1247" s="38" t="s">
        <v>26</v>
      </c>
      <c r="C1247" s="38" t="s">
        <v>26</v>
      </c>
      <c r="D1247" s="19" t="s">
        <v>399</v>
      </c>
      <c r="E1247" s="342" t="s">
        <v>38</v>
      </c>
      <c r="F1247" s="19" t="s">
        <v>368</v>
      </c>
      <c r="G1247" s="19" t="s">
        <v>435</v>
      </c>
      <c r="H1247" s="58" t="str">
        <f>Table1[[#This Row],[Tabela]]&amp;Table1[[#This Row],[Campo]]</f>
        <v>lt004_protectionrl_estt_pst_cd</v>
      </c>
      <c r="I1247" s="2" t="s">
        <v>612</v>
      </c>
      <c r="J1247" s="44">
        <f>VLOOKUP(Table1[[#This Row],[Status]],Auxiliar!$B$16:$C$24,2,0)</f>
        <v>1</v>
      </c>
      <c r="K1247" s="43" t="s">
        <v>1177</v>
      </c>
      <c r="L1247" s="45" t="s">
        <v>1178</v>
      </c>
      <c r="M1247" s="20" t="s">
        <v>1179</v>
      </c>
      <c r="N1247" s="47">
        <v>45632</v>
      </c>
      <c r="O1247" s="112">
        <v>0.1</v>
      </c>
      <c r="P1247" s="2"/>
      <c r="Q1247" s="347"/>
      <c r="R1247" s="151">
        <v>45589</v>
      </c>
      <c r="S1247" s="151"/>
      <c r="T1247" s="151">
        <v>45589</v>
      </c>
      <c r="U1247" s="151">
        <v>45611</v>
      </c>
      <c r="V1247" s="151">
        <v>45611</v>
      </c>
      <c r="W1247" s="2">
        <f>VLOOKUP(Table1[[#This Row],[Status]],Auxiliar!$B$16:$D$24,3,0)*Table1[[#This Row],[Estimação (horas)]]</f>
        <v>0.1</v>
      </c>
      <c r="X1247" s="167">
        <f>+VLOOKUP(CONCATENATE(Table1[[#This Row],[Tabela]],Table1[[#This Row],[Campo]]),'2. Status Detalhe Campos FY24'!A:J,9,FALSE)</f>
        <v>0</v>
      </c>
    </row>
    <row r="1248" spans="2:24" ht="17.899999999999999" customHeight="1">
      <c r="B1248" s="38" t="s">
        <v>26</v>
      </c>
      <c r="C1248" s="38" t="s">
        <v>26</v>
      </c>
      <c r="D1248" s="19" t="s">
        <v>399</v>
      </c>
      <c r="E1248" s="342" t="s">
        <v>38</v>
      </c>
      <c r="F1248" s="19" t="s">
        <v>368</v>
      </c>
      <c r="G1248" s="19" t="s">
        <v>434</v>
      </c>
      <c r="H1248" s="58" t="str">
        <f>Table1[[#This Row],[Tabela]]&amp;Table1[[#This Row],[Campo]]</f>
        <v>lt004_protectionrl_estt_clltrl_lctn</v>
      </c>
      <c r="I1248" s="2" t="s">
        <v>612</v>
      </c>
      <c r="J1248" s="44">
        <f>VLOOKUP(Table1[[#This Row],[Status]],Auxiliar!$B$16:$C$24,2,0)</f>
        <v>1</v>
      </c>
      <c r="K1248" s="43" t="s">
        <v>1177</v>
      </c>
      <c r="L1248" s="45" t="s">
        <v>1178</v>
      </c>
      <c r="M1248" s="20" t="s">
        <v>1179</v>
      </c>
      <c r="N1248" s="47">
        <v>45632</v>
      </c>
      <c r="O1248" s="112">
        <v>0.1</v>
      </c>
      <c r="P1248" s="2"/>
      <c r="Q1248" s="347"/>
      <c r="R1248" s="151">
        <v>45589</v>
      </c>
      <c r="S1248" s="151"/>
      <c r="T1248" s="151">
        <v>45589</v>
      </c>
      <c r="U1248" s="151">
        <v>45611</v>
      </c>
      <c r="V1248" s="151">
        <v>45611</v>
      </c>
      <c r="W1248" s="2">
        <f>VLOOKUP(Table1[[#This Row],[Status]],Auxiliar!$B$16:$D$24,3,0)*Table1[[#This Row],[Estimação (horas)]]</f>
        <v>0.1</v>
      </c>
      <c r="X1248" s="167">
        <f>+VLOOKUP(CONCATENATE(Table1[[#This Row],[Tabela]],Table1[[#This Row],[Campo]]),'2. Status Detalhe Campos FY24'!A:J,9,FALSE)</f>
        <v>0</v>
      </c>
    </row>
    <row r="1249" spans="2:24" ht="17.899999999999999" customHeight="1">
      <c r="B1249" s="40" t="s">
        <v>26</v>
      </c>
      <c r="C1249" s="40" t="s">
        <v>26</v>
      </c>
      <c r="D1249" s="2" t="s">
        <v>399</v>
      </c>
      <c r="E1249" s="39" t="s">
        <v>38</v>
      </c>
      <c r="F1249" s="2" t="s">
        <v>368</v>
      </c>
      <c r="G1249" s="2" t="s">
        <v>438</v>
      </c>
      <c r="H1249" s="56" t="str">
        <f>Table1[[#This Row],[Tabela]]&amp;Table1[[#This Row],[Campo]]</f>
        <v>lt004_protectionprtctn_vl</v>
      </c>
      <c r="I1249" s="2" t="s">
        <v>612</v>
      </c>
      <c r="J1249" s="44">
        <f>VLOOKUP(Table1[[#This Row],[Status]],Auxiliar!$B$16:$C$24,2,0)</f>
        <v>1</v>
      </c>
      <c r="K1249" s="43" t="s">
        <v>1177</v>
      </c>
      <c r="L1249" s="45" t="s">
        <v>1178</v>
      </c>
      <c r="M1249" s="20" t="s">
        <v>1179</v>
      </c>
      <c r="N1249" s="47">
        <v>45667</v>
      </c>
      <c r="O1249" s="112">
        <v>0.1</v>
      </c>
      <c r="P1249" s="2"/>
      <c r="Q1249" s="347"/>
      <c r="R1249" s="151">
        <v>45589</v>
      </c>
      <c r="S1249" s="151"/>
      <c r="T1249" s="151">
        <v>45589</v>
      </c>
      <c r="U1249" s="151">
        <v>45624</v>
      </c>
      <c r="V1249" s="151">
        <v>45624</v>
      </c>
      <c r="W1249" s="2">
        <f>VLOOKUP(Table1[[#This Row],[Status]],Auxiliar!$B$16:$D$24,3,0)*Table1[[#This Row],[Estimação (horas)]]</f>
        <v>0.1</v>
      </c>
      <c r="X1249" s="167">
        <f>+VLOOKUP(CONCATENATE(Table1[[#This Row],[Tabela]],Table1[[#This Row],[Campo]]),'2. Status Detalhe Campos FY24'!A:J,9,FALSE)</f>
        <v>0</v>
      </c>
    </row>
    <row r="1250" spans="2:24" ht="17.899999999999999" customHeight="1">
      <c r="B1250" s="38" t="s">
        <v>26</v>
      </c>
      <c r="C1250" s="38" t="s">
        <v>26</v>
      </c>
      <c r="D1250" s="19" t="s">
        <v>399</v>
      </c>
      <c r="E1250" s="342" t="s">
        <v>38</v>
      </c>
      <c r="F1250" s="19" t="s">
        <v>368</v>
      </c>
      <c r="G1250" s="19" t="s">
        <v>433</v>
      </c>
      <c r="H1250" s="58" t="str">
        <f>Table1[[#This Row],[Tabela]]&amp;Table1[[#This Row],[Campo]]</f>
        <v>lt004_protectionprtctn_id</v>
      </c>
      <c r="I1250" s="2" t="s">
        <v>612</v>
      </c>
      <c r="J1250" s="44">
        <f>VLOOKUP(Table1[[#This Row],[Status]],Auxiliar!$B$16:$C$24,2,0)</f>
        <v>1</v>
      </c>
      <c r="K1250" s="43" t="s">
        <v>1177</v>
      </c>
      <c r="L1250" s="45" t="s">
        <v>1178</v>
      </c>
      <c r="M1250" s="20" t="s">
        <v>1179</v>
      </c>
      <c r="N1250" s="47">
        <v>45642</v>
      </c>
      <c r="O1250" s="112">
        <v>0.1</v>
      </c>
      <c r="P1250" s="2"/>
      <c r="Q1250" s="347"/>
      <c r="R1250" s="151">
        <v>45589</v>
      </c>
      <c r="S1250" s="151"/>
      <c r="T1250" s="151">
        <v>45589</v>
      </c>
      <c r="U1250" s="151">
        <v>45611</v>
      </c>
      <c r="V1250" s="151">
        <v>45611</v>
      </c>
      <c r="W1250" s="2">
        <f>VLOOKUP(Table1[[#This Row],[Status]],Auxiliar!$B$16:$D$24,3,0)*Table1[[#This Row],[Estimação (horas)]]</f>
        <v>0.1</v>
      </c>
      <c r="X1250" s="167">
        <f>+VLOOKUP(CONCATENATE(Table1[[#This Row],[Tabela]],Table1[[#This Row],[Campo]]),'2. Status Detalhe Campos FY24'!A:J,9,FALSE)</f>
        <v>0</v>
      </c>
    </row>
    <row r="1251" spans="2:24" ht="52.4" customHeight="1">
      <c r="B1251" s="38" t="s">
        <v>26</v>
      </c>
      <c r="C1251" s="38" t="s">
        <v>26</v>
      </c>
      <c r="D1251" s="19" t="s">
        <v>399</v>
      </c>
      <c r="E1251" s="342" t="s">
        <v>38</v>
      </c>
      <c r="F1251" s="19" t="s">
        <v>368</v>
      </c>
      <c r="G1251" s="19" t="s">
        <v>437</v>
      </c>
      <c r="H1251" s="58" t="str">
        <f>Table1[[#This Row],[Tabela]]&amp;Table1[[#This Row],[Campo]]</f>
        <v>lt004_protectionorgnl_prtctn_vl</v>
      </c>
      <c r="I1251" s="2" t="s">
        <v>612</v>
      </c>
      <c r="J1251" s="44">
        <f>VLOOKUP(Table1[[#This Row],[Status]],Auxiliar!$B$16:$C$24,2,0)</f>
        <v>1</v>
      </c>
      <c r="K1251" s="43" t="s">
        <v>1177</v>
      </c>
      <c r="L1251" s="45" t="s">
        <v>1178</v>
      </c>
      <c r="M1251" s="20" t="s">
        <v>1179</v>
      </c>
      <c r="N1251" s="47">
        <v>45674</v>
      </c>
      <c r="O1251" s="246">
        <v>0.1</v>
      </c>
      <c r="P1251" s="2"/>
      <c r="Q1251" s="347"/>
      <c r="R1251" s="151">
        <v>45595</v>
      </c>
      <c r="S1251" s="151"/>
      <c r="T1251" s="151">
        <v>45595</v>
      </c>
      <c r="U1251" s="151">
        <v>45611</v>
      </c>
      <c r="V1251" s="151">
        <v>45611</v>
      </c>
      <c r="W1251" s="2">
        <f>VLOOKUP(Table1[[#This Row],[Status]],Auxiliar!$B$16:$D$24,3,0)*Table1[[#This Row],[Estimação (horas)]]</f>
        <v>0.1</v>
      </c>
      <c r="X1251" s="167">
        <f>+VLOOKUP(CONCATENATE(Table1[[#This Row],[Tabela]],Table1[[#This Row],[Campo]]),'2. Status Detalhe Campos FY24'!A:J,9,FALSE)</f>
        <v>0</v>
      </c>
    </row>
    <row r="1252" spans="2:24" ht="17.899999999999999" customHeight="1">
      <c r="B1252" s="40" t="s">
        <v>26</v>
      </c>
      <c r="C1252" s="40" t="s">
        <v>26</v>
      </c>
      <c r="D1252" s="36" t="s">
        <v>1274</v>
      </c>
      <c r="E1252" s="41" t="s">
        <v>1256</v>
      </c>
      <c r="F1252" s="39" t="s">
        <v>368</v>
      </c>
      <c r="G1252" s="37" t="s">
        <v>378</v>
      </c>
      <c r="H1252" s="59" t="str">
        <f>Table1[[#This Row],[Tabela]]&amp;Table1[[#This Row],[Campo]]</f>
        <v>lt004_protectionmthd_usd_prtctn_scp_3</v>
      </c>
      <c r="I1252" s="2" t="s">
        <v>612</v>
      </c>
      <c r="J1252" s="44">
        <f>VLOOKUP(Table1[[#This Row],[Status]],Auxiliar!$B$16:$C$24,2,0)</f>
        <v>1</v>
      </c>
      <c r="K1252" s="44" t="s">
        <v>1172</v>
      </c>
      <c r="L1252" s="45" t="s">
        <v>1178</v>
      </c>
      <c r="M1252" s="20" t="s">
        <v>1179</v>
      </c>
      <c r="N1252" s="47">
        <v>45667</v>
      </c>
      <c r="O1252" s="20">
        <f>INDEX(Auxiliar!$D$5:$F$13,MATCH(Table1[[#This Row],[Tipologia_Testes]],Auxiliar!$B$5:$B$13,0),MATCH(Table1[[#This Row],[Complexidade]],Auxiliar!$D$4:$F$4,0))</f>
        <v>2</v>
      </c>
      <c r="P1252" s="42" t="s">
        <v>1275</v>
      </c>
      <c r="Q1252" s="347"/>
      <c r="R1252" s="151">
        <v>45622</v>
      </c>
      <c r="S1252" s="151"/>
      <c r="T1252" s="151"/>
      <c r="U1252" s="151">
        <v>45631</v>
      </c>
      <c r="V1252" s="151">
        <v>45631</v>
      </c>
      <c r="W1252" s="2">
        <f>VLOOKUP(Table1[[#This Row],[Status]],Auxiliar!$B$16:$D$24,3,0)*Table1[[#This Row],[Estimação (horas)]]</f>
        <v>2</v>
      </c>
      <c r="X1252" s="167">
        <f>+VLOOKUP(CONCATENATE(Table1[[#This Row],[Tabela]],Table1[[#This Row],[Campo]]),'2. Status Detalhe Campos FY24'!A:J,9,FALSE)</f>
        <v>0</v>
      </c>
    </row>
    <row r="1253" spans="2:24" ht="17.899999999999999" customHeight="1">
      <c r="B1253" s="38" t="s">
        <v>26</v>
      </c>
      <c r="C1253" s="38" t="s">
        <v>26</v>
      </c>
      <c r="D1253" s="38" t="s">
        <v>1274</v>
      </c>
      <c r="E1253" s="38" t="s">
        <v>1256</v>
      </c>
      <c r="F1253" s="38" t="s">
        <v>368</v>
      </c>
      <c r="G1253" s="38" t="s">
        <v>378</v>
      </c>
      <c r="H1253" s="58" t="str">
        <f>Table1[[#This Row],[Tabela]]&amp;Table1[[#This Row],[Campo]]</f>
        <v>lt004_protectionmthd_usd_prtctn_scp_3</v>
      </c>
      <c r="I1253" s="2" t="s">
        <v>612</v>
      </c>
      <c r="J1253" s="44">
        <f>VLOOKUP(Table1[[#This Row],[Status]],Auxiliar!$B$16:$C$24,2,0)</f>
        <v>1</v>
      </c>
      <c r="K1253" s="44" t="s">
        <v>1173</v>
      </c>
      <c r="L1253" s="45" t="s">
        <v>1178</v>
      </c>
      <c r="M1253" s="20" t="s">
        <v>1179</v>
      </c>
      <c r="N1253" s="47">
        <v>45667</v>
      </c>
      <c r="O1253" s="20">
        <f>INDEX(Auxiliar!$D$5:$F$13,MATCH(Table1[[#This Row],[Tipologia_Testes]],Auxiliar!$B$5:$B$13,0),MATCH(Table1[[#This Row],[Complexidade]],Auxiliar!$D$4:$F$4,0))</f>
        <v>2</v>
      </c>
      <c r="P1253" s="42" t="s">
        <v>1275</v>
      </c>
      <c r="Q1253" s="347"/>
      <c r="R1253" s="151">
        <v>45622</v>
      </c>
      <c r="S1253" s="151"/>
      <c r="T1253" s="151"/>
      <c r="U1253" s="151">
        <v>45631</v>
      </c>
      <c r="V1253" s="151">
        <v>45631</v>
      </c>
      <c r="W1253" s="2">
        <f>VLOOKUP(Table1[[#This Row],[Status]],Auxiliar!$B$16:$D$24,3,0)*Table1[[#This Row],[Estimação (horas)]]</f>
        <v>2</v>
      </c>
      <c r="X1253" s="167">
        <f>+VLOOKUP(CONCATENATE(Table1[[#This Row],[Tabela]],Table1[[#This Row],[Campo]]),'2. Status Detalhe Campos FY24'!A:J,9,FALSE)</f>
        <v>0</v>
      </c>
    </row>
    <row r="1254" spans="2:24" ht="52.4" customHeight="1">
      <c r="B1254" s="38" t="s">
        <v>26</v>
      </c>
      <c r="C1254" s="38" t="s">
        <v>26</v>
      </c>
      <c r="D1254" s="38" t="s">
        <v>1274</v>
      </c>
      <c r="E1254" s="38" t="s">
        <v>1256</v>
      </c>
      <c r="F1254" s="38" t="s">
        <v>368</v>
      </c>
      <c r="G1254" s="38" t="s">
        <v>378</v>
      </c>
      <c r="H1254" s="58" t="str">
        <f>Table1[[#This Row],[Tabela]]&amp;Table1[[#This Row],[Campo]]</f>
        <v>lt004_protectionmthd_usd_prtctn_scp_3</v>
      </c>
      <c r="I1254" s="2" t="s">
        <v>612</v>
      </c>
      <c r="J1254" s="44">
        <f>VLOOKUP(Table1[[#This Row],[Status]],Auxiliar!$B$16:$C$24,2,0)</f>
        <v>1</v>
      </c>
      <c r="K1254" s="44" t="s">
        <v>1175</v>
      </c>
      <c r="L1254" s="45" t="s">
        <v>1178</v>
      </c>
      <c r="M1254" s="20" t="s">
        <v>1179</v>
      </c>
      <c r="N1254" s="47">
        <v>45667</v>
      </c>
      <c r="O1254" s="20">
        <f>INDEX(Auxiliar!$D$5:$F$13,MATCH(Table1[[#This Row],[Tipologia_Testes]],Auxiliar!$B$5:$B$13,0),MATCH(Table1[[#This Row],[Complexidade]],Auxiliar!$D$4:$F$4,0))</f>
        <v>0.1</v>
      </c>
      <c r="P1254" s="42" t="s">
        <v>1275</v>
      </c>
      <c r="Q1254" s="347"/>
      <c r="R1254" s="151">
        <v>45622</v>
      </c>
      <c r="S1254" s="151"/>
      <c r="T1254" s="151"/>
      <c r="U1254" s="151">
        <v>45631</v>
      </c>
      <c r="V1254" s="151">
        <v>45631</v>
      </c>
      <c r="W1254" s="2">
        <f>VLOOKUP(Table1[[#This Row],[Status]],Auxiliar!$B$16:$D$24,3,0)*Table1[[#This Row],[Estimação (horas)]]</f>
        <v>0.1</v>
      </c>
      <c r="X1254" s="167">
        <f>+VLOOKUP(CONCATENATE(Table1[[#This Row],[Tabela]],Table1[[#This Row],[Campo]]),'2. Status Detalhe Campos FY24'!A:J,9,FALSE)</f>
        <v>0</v>
      </c>
    </row>
    <row r="1255" spans="2:24" ht="17.899999999999999" customHeight="1">
      <c r="B1255" s="40" t="s">
        <v>26</v>
      </c>
      <c r="C1255" s="40" t="s">
        <v>26</v>
      </c>
      <c r="D1255" s="36" t="s">
        <v>1274</v>
      </c>
      <c r="E1255" s="41" t="s">
        <v>1256</v>
      </c>
      <c r="F1255" s="39" t="s">
        <v>368</v>
      </c>
      <c r="G1255" s="37" t="s">
        <v>377</v>
      </c>
      <c r="H1255" s="59" t="str">
        <f>Table1[[#This Row],[Tabela]]&amp;Table1[[#This Row],[Campo]]</f>
        <v>lt004_protectionmthd_usd_prtctn_scp_2</v>
      </c>
      <c r="I1255" s="2" t="s">
        <v>612</v>
      </c>
      <c r="J1255" s="44">
        <f>VLOOKUP(Table1[[#This Row],[Status]],Auxiliar!$B$16:$C$24,2,0)</f>
        <v>1</v>
      </c>
      <c r="K1255" s="44" t="s">
        <v>1172</v>
      </c>
      <c r="L1255" s="45" t="s">
        <v>1178</v>
      </c>
      <c r="M1255" s="20" t="s">
        <v>1179</v>
      </c>
      <c r="N1255" s="47">
        <v>45667</v>
      </c>
      <c r="O1255" s="20">
        <f>INDEX(Auxiliar!$D$5:$F$13,MATCH(Table1[[#This Row],[Tipologia_Testes]],Auxiliar!$B$5:$B$13,0),MATCH(Table1[[#This Row],[Complexidade]],Auxiliar!$D$4:$F$4,0))</f>
        <v>2</v>
      </c>
      <c r="P1255" s="42" t="s">
        <v>1275</v>
      </c>
      <c r="Q1255" s="151"/>
      <c r="R1255" s="151">
        <v>45622</v>
      </c>
      <c r="S1255" s="151"/>
      <c r="T1255" s="151"/>
      <c r="U1255" s="151">
        <v>45631</v>
      </c>
      <c r="V1255" s="151">
        <v>45631</v>
      </c>
      <c r="W1255" s="2">
        <f>VLOOKUP(Table1[[#This Row],[Status]],Auxiliar!$B$16:$D$24,3,0)*Table1[[#This Row],[Estimação (horas)]]</f>
        <v>2</v>
      </c>
      <c r="X1255" s="167">
        <f>+VLOOKUP(CONCATENATE(Table1[[#This Row],[Tabela]],Table1[[#This Row],[Campo]]),'2. Status Detalhe Campos FY24'!A:J,9,FALSE)</f>
        <v>0</v>
      </c>
    </row>
    <row r="1256" spans="2:24" ht="17.899999999999999" customHeight="1">
      <c r="B1256" s="38" t="s">
        <v>26</v>
      </c>
      <c r="C1256" s="38" t="s">
        <v>26</v>
      </c>
      <c r="D1256" s="38" t="s">
        <v>1274</v>
      </c>
      <c r="E1256" s="38" t="s">
        <v>1256</v>
      </c>
      <c r="F1256" s="38" t="s">
        <v>368</v>
      </c>
      <c r="G1256" s="38" t="s">
        <v>377</v>
      </c>
      <c r="H1256" s="58" t="str">
        <f>Table1[[#This Row],[Tabela]]&amp;Table1[[#This Row],[Campo]]</f>
        <v>lt004_protectionmthd_usd_prtctn_scp_2</v>
      </c>
      <c r="I1256" s="2" t="s">
        <v>612</v>
      </c>
      <c r="J1256" s="44">
        <f>VLOOKUP(Table1[[#This Row],[Status]],Auxiliar!$B$16:$C$24,2,0)</f>
        <v>1</v>
      </c>
      <c r="K1256" s="44" t="s">
        <v>1173</v>
      </c>
      <c r="L1256" s="45" t="s">
        <v>1178</v>
      </c>
      <c r="M1256" s="20" t="s">
        <v>1179</v>
      </c>
      <c r="N1256" s="47">
        <v>45667</v>
      </c>
      <c r="O1256" s="20">
        <f>INDEX(Auxiliar!$D$5:$F$13,MATCH(Table1[[#This Row],[Tipologia_Testes]],Auxiliar!$B$5:$B$13,0),MATCH(Table1[[#This Row],[Complexidade]],Auxiliar!$D$4:$F$4,0))</f>
        <v>2</v>
      </c>
      <c r="P1256" s="42" t="s">
        <v>1275</v>
      </c>
      <c r="Q1256" s="151"/>
      <c r="R1256" s="151">
        <v>45622</v>
      </c>
      <c r="S1256" s="151"/>
      <c r="T1256" s="151"/>
      <c r="U1256" s="151">
        <v>45631</v>
      </c>
      <c r="V1256" s="151">
        <v>45631</v>
      </c>
      <c r="W1256" s="2">
        <f>VLOOKUP(Table1[[#This Row],[Status]],Auxiliar!$B$16:$D$24,3,0)*Table1[[#This Row],[Estimação (horas)]]</f>
        <v>2</v>
      </c>
      <c r="X1256" s="167">
        <f>+VLOOKUP(CONCATENATE(Table1[[#This Row],[Tabela]],Table1[[#This Row],[Campo]]),'2. Status Detalhe Campos FY24'!A:J,9,FALSE)</f>
        <v>0</v>
      </c>
    </row>
    <row r="1257" spans="2:24" ht="52.4" customHeight="1">
      <c r="B1257" s="38" t="s">
        <v>26</v>
      </c>
      <c r="C1257" s="38" t="s">
        <v>26</v>
      </c>
      <c r="D1257" s="38" t="s">
        <v>1274</v>
      </c>
      <c r="E1257" s="38" t="s">
        <v>1256</v>
      </c>
      <c r="F1257" s="38" t="s">
        <v>368</v>
      </c>
      <c r="G1257" s="38" t="s">
        <v>377</v>
      </c>
      <c r="H1257" s="58" t="str">
        <f>Table1[[#This Row],[Tabela]]&amp;Table1[[#This Row],[Campo]]</f>
        <v>lt004_protectionmthd_usd_prtctn_scp_2</v>
      </c>
      <c r="I1257" s="2" t="s">
        <v>612</v>
      </c>
      <c r="J1257" s="44">
        <f>VLOOKUP(Table1[[#This Row],[Status]],Auxiliar!$B$16:$C$24,2,0)</f>
        <v>1</v>
      </c>
      <c r="K1257" s="44" t="s">
        <v>1175</v>
      </c>
      <c r="L1257" s="45" t="s">
        <v>1178</v>
      </c>
      <c r="M1257" s="20" t="s">
        <v>1179</v>
      </c>
      <c r="N1257" s="47">
        <v>45667</v>
      </c>
      <c r="O1257" s="20">
        <f>INDEX(Auxiliar!$D$5:$F$13,MATCH(Table1[[#This Row],[Tipologia_Testes]],Auxiliar!$B$5:$B$13,0),MATCH(Table1[[#This Row],[Complexidade]],Auxiliar!$D$4:$F$4,0))</f>
        <v>0.1</v>
      </c>
      <c r="P1257" s="42" t="s">
        <v>1275</v>
      </c>
      <c r="Q1257" s="151"/>
      <c r="R1257" s="151">
        <v>45622</v>
      </c>
      <c r="S1257" s="151"/>
      <c r="T1257" s="151"/>
      <c r="U1257" s="151">
        <v>45631</v>
      </c>
      <c r="V1257" s="151">
        <v>45631</v>
      </c>
      <c r="W1257" s="2">
        <f>VLOOKUP(Table1[[#This Row],[Status]],Auxiliar!$B$16:$D$24,3,0)*Table1[[#This Row],[Estimação (horas)]]</f>
        <v>0.1</v>
      </c>
      <c r="X1257" s="167">
        <f>+VLOOKUP(CONCATENATE(Table1[[#This Row],[Tabela]],Table1[[#This Row],[Campo]]),'2. Status Detalhe Campos FY24'!A:J,9,FALSE)</f>
        <v>0</v>
      </c>
    </row>
    <row r="1258" spans="2:24" ht="17.899999999999999" customHeight="1">
      <c r="B1258" s="40" t="s">
        <v>26</v>
      </c>
      <c r="C1258" s="40" t="s">
        <v>26</v>
      </c>
      <c r="D1258" s="36" t="s">
        <v>1274</v>
      </c>
      <c r="E1258" s="41" t="s">
        <v>1256</v>
      </c>
      <c r="F1258" s="39" t="s">
        <v>368</v>
      </c>
      <c r="G1258" s="37" t="s">
        <v>376</v>
      </c>
      <c r="H1258" s="59" t="str">
        <f>Table1[[#This Row],[Tabela]]&amp;Table1[[#This Row],[Campo]]</f>
        <v>lt004_protectionmthd_usd_prtctn_scp_1</v>
      </c>
      <c r="I1258" s="2" t="s">
        <v>612</v>
      </c>
      <c r="J1258" s="44">
        <f>VLOOKUP(Table1[[#This Row],[Status]],Auxiliar!$B$16:$C$24,2,0)</f>
        <v>1</v>
      </c>
      <c r="K1258" s="44" t="s">
        <v>1172</v>
      </c>
      <c r="L1258" s="45" t="s">
        <v>1178</v>
      </c>
      <c r="M1258" s="20" t="s">
        <v>1179</v>
      </c>
      <c r="N1258" s="47">
        <v>45667</v>
      </c>
      <c r="O1258" s="20">
        <f>INDEX(Auxiliar!$D$5:$F$13,MATCH(Table1[[#This Row],[Tipologia_Testes]],Auxiliar!$B$5:$B$13,0),MATCH(Table1[[#This Row],[Complexidade]],Auxiliar!$D$4:$F$4,0))</f>
        <v>2</v>
      </c>
      <c r="P1258" s="42" t="s">
        <v>1275</v>
      </c>
      <c r="Q1258" s="151"/>
      <c r="R1258" s="151">
        <v>45622</v>
      </c>
      <c r="S1258" s="151"/>
      <c r="T1258" s="151"/>
      <c r="U1258" s="151">
        <v>45631</v>
      </c>
      <c r="V1258" s="151">
        <v>45631</v>
      </c>
      <c r="W1258" s="2">
        <f>VLOOKUP(Table1[[#This Row],[Status]],Auxiliar!$B$16:$D$24,3,0)*Table1[[#This Row],[Estimação (horas)]]</f>
        <v>2</v>
      </c>
      <c r="X1258" s="167">
        <f>+VLOOKUP(CONCATENATE(Table1[[#This Row],[Tabela]],Table1[[#This Row],[Campo]]),'2. Status Detalhe Campos FY24'!A:J,9,FALSE)</f>
        <v>0</v>
      </c>
    </row>
    <row r="1259" spans="2:24" ht="17.899999999999999" customHeight="1">
      <c r="B1259" s="38" t="s">
        <v>26</v>
      </c>
      <c r="C1259" s="38" t="s">
        <v>26</v>
      </c>
      <c r="D1259" s="38" t="s">
        <v>1274</v>
      </c>
      <c r="E1259" s="38" t="s">
        <v>1256</v>
      </c>
      <c r="F1259" s="38" t="s">
        <v>368</v>
      </c>
      <c r="G1259" s="38" t="s">
        <v>376</v>
      </c>
      <c r="H1259" s="58" t="str">
        <f>Table1[[#This Row],[Tabela]]&amp;Table1[[#This Row],[Campo]]</f>
        <v>lt004_protectionmthd_usd_prtctn_scp_1</v>
      </c>
      <c r="I1259" s="2" t="s">
        <v>612</v>
      </c>
      <c r="J1259" s="44">
        <f>VLOOKUP(Table1[[#This Row],[Status]],Auxiliar!$B$16:$C$24,2,0)</f>
        <v>1</v>
      </c>
      <c r="K1259" s="44" t="s">
        <v>1173</v>
      </c>
      <c r="L1259" s="45" t="s">
        <v>1178</v>
      </c>
      <c r="M1259" s="20" t="s">
        <v>1179</v>
      </c>
      <c r="N1259" s="47">
        <v>45667</v>
      </c>
      <c r="O1259" s="20">
        <f>INDEX(Auxiliar!$D$5:$F$13,MATCH(Table1[[#This Row],[Tipologia_Testes]],Auxiliar!$B$5:$B$13,0),MATCH(Table1[[#This Row],[Complexidade]],Auxiliar!$D$4:$F$4,0))</f>
        <v>2</v>
      </c>
      <c r="P1259" s="42" t="s">
        <v>1275</v>
      </c>
      <c r="Q1259" s="151"/>
      <c r="R1259" s="151">
        <v>45622</v>
      </c>
      <c r="S1259" s="151"/>
      <c r="T1259" s="151"/>
      <c r="U1259" s="151">
        <v>45631</v>
      </c>
      <c r="V1259" s="151">
        <v>45631</v>
      </c>
      <c r="W1259" s="2">
        <f>VLOOKUP(Table1[[#This Row],[Status]],Auxiliar!$B$16:$D$24,3,0)*Table1[[#This Row],[Estimação (horas)]]</f>
        <v>2</v>
      </c>
      <c r="X1259" s="167">
        <f>+VLOOKUP(CONCATENATE(Table1[[#This Row],[Tabela]],Table1[[#This Row],[Campo]]),'2. Status Detalhe Campos FY24'!A:J,9,FALSE)</f>
        <v>0</v>
      </c>
    </row>
    <row r="1260" spans="2:24" ht="17.899999999999999" customHeight="1">
      <c r="B1260" s="38" t="s">
        <v>26</v>
      </c>
      <c r="C1260" s="38" t="s">
        <v>26</v>
      </c>
      <c r="D1260" s="38" t="s">
        <v>1274</v>
      </c>
      <c r="E1260" s="38" t="s">
        <v>1256</v>
      </c>
      <c r="F1260" s="38" t="s">
        <v>368</v>
      </c>
      <c r="G1260" s="38" t="s">
        <v>376</v>
      </c>
      <c r="H1260" s="58" t="str">
        <f>Table1[[#This Row],[Tabela]]&amp;Table1[[#This Row],[Campo]]</f>
        <v>lt004_protectionmthd_usd_prtctn_scp_1</v>
      </c>
      <c r="I1260" s="2" t="s">
        <v>612</v>
      </c>
      <c r="J1260" s="44">
        <f>VLOOKUP(Table1[[#This Row],[Status]],Auxiliar!$B$16:$C$24,2,0)</f>
        <v>1</v>
      </c>
      <c r="K1260" s="44" t="s">
        <v>1175</v>
      </c>
      <c r="L1260" s="45" t="s">
        <v>1178</v>
      </c>
      <c r="M1260" s="20" t="s">
        <v>1179</v>
      </c>
      <c r="N1260" s="47">
        <v>45667</v>
      </c>
      <c r="O1260" s="20">
        <f>INDEX(Auxiliar!$D$5:$F$13,MATCH(Table1[[#This Row],[Tipologia_Testes]],Auxiliar!$B$5:$B$13,0),MATCH(Table1[[#This Row],[Complexidade]],Auxiliar!$D$4:$F$4,0))</f>
        <v>0.1</v>
      </c>
      <c r="P1260" s="42" t="s">
        <v>1275</v>
      </c>
      <c r="Q1260" s="151"/>
      <c r="R1260" s="151">
        <v>45622</v>
      </c>
      <c r="S1260" s="151"/>
      <c r="T1260" s="151"/>
      <c r="U1260" s="151">
        <v>45631</v>
      </c>
      <c r="V1260" s="151">
        <v>45631</v>
      </c>
      <c r="W1260" s="2">
        <f>VLOOKUP(Table1[[#This Row],[Status]],Auxiliar!$B$16:$D$24,3,0)*Table1[[#This Row],[Estimação (horas)]]</f>
        <v>0.1</v>
      </c>
      <c r="X1260" s="167">
        <f>+VLOOKUP(CONCATENATE(Table1[[#This Row],[Tabela]],Table1[[#This Row],[Campo]]),'2. Status Detalhe Campos FY24'!A:J,9,FALSE)</f>
        <v>0</v>
      </c>
    </row>
    <row r="1261" spans="2:24" ht="17.899999999999999" customHeight="1">
      <c r="B1261" s="40" t="s">
        <v>26</v>
      </c>
      <c r="C1261" s="40" t="s">
        <v>26</v>
      </c>
      <c r="D1261" s="36" t="s">
        <v>477</v>
      </c>
      <c r="E1261" s="39" t="s">
        <v>481</v>
      </c>
      <c r="F1261" s="39" t="s">
        <v>368</v>
      </c>
      <c r="G1261" s="37" t="s">
        <v>481</v>
      </c>
      <c r="H1261" s="59" t="str">
        <f>Table1[[#This Row],[Tabela]]&amp;Table1[[#This Row],[Campo]]</f>
        <v>lt004_protectionflg_pro</v>
      </c>
      <c r="I1261" s="2" t="s">
        <v>611</v>
      </c>
      <c r="J1261" s="44">
        <f>VLOOKUP(Table1[[#This Row],[Status]],Auxiliar!$B$16:$C$24,2,0)</f>
        <v>0</v>
      </c>
      <c r="K1261" s="44" t="s">
        <v>1172</v>
      </c>
      <c r="L1261" s="45" t="s">
        <v>1178</v>
      </c>
      <c r="M1261" s="20" t="s">
        <v>1179</v>
      </c>
      <c r="N1261" s="47">
        <v>45674</v>
      </c>
      <c r="O1261" s="20">
        <f>INDEX(Auxiliar!$D$5:$F$13,MATCH(Table1[[#This Row],[Tipologia_Testes]],Auxiliar!$B$5:$B$13,0),MATCH(Table1[[#This Row],[Complexidade]],Auxiliar!$D$4:$F$4,0))</f>
        <v>2</v>
      </c>
      <c r="P1261" s="42"/>
      <c r="Q1261" s="151"/>
      <c r="R1261" s="151">
        <v>45593</v>
      </c>
      <c r="S1261" s="151"/>
      <c r="T1261" s="151">
        <v>45593</v>
      </c>
      <c r="U1261" s="151">
        <v>45624</v>
      </c>
      <c r="V1261" s="151">
        <v>45624</v>
      </c>
      <c r="W1261" s="2">
        <f>VLOOKUP(Table1[[#This Row],[Status]],Auxiliar!$B$16:$D$24,3,0)*Table1[[#This Row],[Estimação (horas)]]</f>
        <v>0</v>
      </c>
      <c r="X1261" s="167">
        <f>+VLOOKUP(CONCATENATE(Table1[[#This Row],[Tabela]],Table1[[#This Row],[Campo]]),'2. Status Detalhe Campos FY24'!A:J,9,FALSE)</f>
        <v>0</v>
      </c>
    </row>
    <row r="1262" spans="2:24" ht="17.899999999999999" customHeight="1">
      <c r="B1262" s="38" t="s">
        <v>26</v>
      </c>
      <c r="C1262" s="38" t="s">
        <v>26</v>
      </c>
      <c r="D1262" s="38" t="s">
        <v>477</v>
      </c>
      <c r="E1262" s="38" t="s">
        <v>481</v>
      </c>
      <c r="F1262" s="38" t="s">
        <v>368</v>
      </c>
      <c r="G1262" s="38" t="s">
        <v>481</v>
      </c>
      <c r="H1262" s="58" t="str">
        <f>Table1[[#This Row],[Tabela]]&amp;Table1[[#This Row],[Campo]]</f>
        <v>lt004_protectionflg_pro</v>
      </c>
      <c r="I1262" s="2" t="s">
        <v>611</v>
      </c>
      <c r="J1262" s="44">
        <f>VLOOKUP(Table1[[#This Row],[Status]],Auxiliar!$B$16:$C$24,2,0)</f>
        <v>0</v>
      </c>
      <c r="K1262" s="44" t="s">
        <v>1173</v>
      </c>
      <c r="L1262" s="45" t="s">
        <v>1178</v>
      </c>
      <c r="M1262" s="20" t="s">
        <v>1179</v>
      </c>
      <c r="N1262" s="47">
        <v>45674</v>
      </c>
      <c r="O1262" s="20">
        <f>INDEX(Auxiliar!$D$5:$F$13,MATCH(Table1[[#This Row],[Tipologia_Testes]],Auxiliar!$B$5:$B$13,0),MATCH(Table1[[#This Row],[Complexidade]],Auxiliar!$D$4:$F$4,0))</f>
        <v>2</v>
      </c>
      <c r="P1262" s="42"/>
      <c r="Q1262" s="151"/>
      <c r="R1262" s="151">
        <v>45593</v>
      </c>
      <c r="S1262" s="151"/>
      <c r="T1262" s="151">
        <v>45593</v>
      </c>
      <c r="U1262" s="151">
        <v>45624</v>
      </c>
      <c r="V1262" s="151">
        <v>45624</v>
      </c>
      <c r="W1262" s="2">
        <f>VLOOKUP(Table1[[#This Row],[Status]],Auxiliar!$B$16:$D$24,3,0)*Table1[[#This Row],[Estimação (horas)]]</f>
        <v>0</v>
      </c>
      <c r="X1262" s="167">
        <f>+VLOOKUP(CONCATENATE(Table1[[#This Row],[Tabela]],Table1[[#This Row],[Campo]]),'2. Status Detalhe Campos FY24'!A:J,9,FALSE)</f>
        <v>0</v>
      </c>
    </row>
    <row r="1263" spans="2:24" ht="17.899999999999999" customHeight="1">
      <c r="B1263" s="38" t="s">
        <v>26</v>
      </c>
      <c r="C1263" s="38" t="s">
        <v>26</v>
      </c>
      <c r="D1263" s="38" t="s">
        <v>477</v>
      </c>
      <c r="E1263" s="38" t="s">
        <v>481</v>
      </c>
      <c r="F1263" s="38" t="s">
        <v>368</v>
      </c>
      <c r="G1263" s="38" t="s">
        <v>481</v>
      </c>
      <c r="H1263" s="58" t="str">
        <f>Table1[[#This Row],[Tabela]]&amp;Table1[[#This Row],[Campo]]</f>
        <v>lt004_protectionflg_pro</v>
      </c>
      <c r="I1263" s="2" t="s">
        <v>611</v>
      </c>
      <c r="J1263" s="44">
        <f>VLOOKUP(Table1[[#This Row],[Status]],Auxiliar!$B$16:$C$24,2,0)</f>
        <v>0</v>
      </c>
      <c r="K1263" s="44" t="s">
        <v>1175</v>
      </c>
      <c r="L1263" s="45" t="s">
        <v>1178</v>
      </c>
      <c r="M1263" s="20" t="s">
        <v>1179</v>
      </c>
      <c r="N1263" s="47">
        <v>45674</v>
      </c>
      <c r="O1263" s="20">
        <f>INDEX(Auxiliar!$D$5:$F$13,MATCH(Table1[[#This Row],[Tipologia_Testes]],Auxiliar!$B$5:$B$13,0),MATCH(Table1[[#This Row],[Complexidade]],Auxiliar!$D$4:$F$4,0))</f>
        <v>0.1</v>
      </c>
      <c r="P1263" s="42"/>
      <c r="Q1263" s="151"/>
      <c r="R1263" s="151">
        <v>45593</v>
      </c>
      <c r="S1263" s="151"/>
      <c r="T1263" s="151">
        <v>45593</v>
      </c>
      <c r="U1263" s="151">
        <v>45624</v>
      </c>
      <c r="V1263" s="151">
        <v>45624</v>
      </c>
      <c r="W1263" s="2">
        <f>VLOOKUP(Table1[[#This Row],[Status]],Auxiliar!$B$16:$D$24,3,0)*Table1[[#This Row],[Estimação (horas)]]</f>
        <v>0</v>
      </c>
      <c r="X1263" s="167">
        <f>+VLOOKUP(CONCATENATE(Table1[[#This Row],[Tabela]],Table1[[#This Row],[Campo]]),'2. Status Detalhe Campos FY24'!A:J,9,FALSE)</f>
        <v>0</v>
      </c>
    </row>
    <row r="1264" spans="2:24" ht="17.899999999999999" customHeight="1">
      <c r="B1264" s="40" t="s">
        <v>26</v>
      </c>
      <c r="C1264" s="40" t="s">
        <v>26</v>
      </c>
      <c r="D1264" s="36" t="s">
        <v>477</v>
      </c>
      <c r="E1264" s="41" t="s">
        <v>480</v>
      </c>
      <c r="F1264" s="39" t="s">
        <v>368</v>
      </c>
      <c r="G1264" s="37" t="s">
        <v>480</v>
      </c>
      <c r="H1264" s="59" t="str">
        <f>Table1[[#This Row],[Tabela]]&amp;Table1[[#This Row],[Campo]]</f>
        <v>lt004_protectionflg_fin</v>
      </c>
      <c r="I1264" s="2" t="s">
        <v>611</v>
      </c>
      <c r="J1264" s="44">
        <f>VLOOKUP(Table1[[#This Row],[Status]],Auxiliar!$B$16:$C$24,2,0)</f>
        <v>0</v>
      </c>
      <c r="K1264" s="44" t="s">
        <v>1172</v>
      </c>
      <c r="L1264" s="45" t="s">
        <v>1178</v>
      </c>
      <c r="M1264" s="20" t="s">
        <v>1179</v>
      </c>
      <c r="N1264" s="47">
        <v>45674</v>
      </c>
      <c r="O1264" s="20">
        <f>INDEX(Auxiliar!$D$5:$F$13,MATCH(Table1[[#This Row],[Tipologia_Testes]],Auxiliar!$B$5:$B$13,0),MATCH(Table1[[#This Row],[Complexidade]],Auxiliar!$D$4:$F$4,0))</f>
        <v>2</v>
      </c>
      <c r="P1264" s="42"/>
      <c r="Q1264" s="151"/>
      <c r="R1264" s="151">
        <v>45593</v>
      </c>
      <c r="S1264" s="151"/>
      <c r="T1264" s="151">
        <v>45593</v>
      </c>
      <c r="U1264" s="151">
        <v>45624</v>
      </c>
      <c r="V1264" s="151">
        <v>45624</v>
      </c>
      <c r="W1264" s="2">
        <f>VLOOKUP(Table1[[#This Row],[Status]],Auxiliar!$B$16:$D$24,3,0)*Table1[[#This Row],[Estimação (horas)]]</f>
        <v>0</v>
      </c>
      <c r="X1264" s="167">
        <f>+VLOOKUP(CONCATENATE(Table1[[#This Row],[Tabela]],Table1[[#This Row],[Campo]]),'2. Status Detalhe Campos FY24'!A:J,9,FALSE)</f>
        <v>0</v>
      </c>
    </row>
    <row r="1265" spans="2:24" ht="17.899999999999999" customHeight="1">
      <c r="B1265" s="38" t="s">
        <v>26</v>
      </c>
      <c r="C1265" s="38" t="s">
        <v>26</v>
      </c>
      <c r="D1265" s="38" t="s">
        <v>477</v>
      </c>
      <c r="E1265" s="38" t="s">
        <v>480</v>
      </c>
      <c r="F1265" s="38" t="s">
        <v>368</v>
      </c>
      <c r="G1265" s="38" t="s">
        <v>480</v>
      </c>
      <c r="H1265" s="58" t="str">
        <f>Table1[[#This Row],[Tabela]]&amp;Table1[[#This Row],[Campo]]</f>
        <v>lt004_protectionflg_fin</v>
      </c>
      <c r="I1265" s="2" t="s">
        <v>611</v>
      </c>
      <c r="J1265" s="44">
        <f>VLOOKUP(Table1[[#This Row],[Status]],Auxiliar!$B$16:$C$24,2,0)</f>
        <v>0</v>
      </c>
      <c r="K1265" s="44" t="s">
        <v>1173</v>
      </c>
      <c r="L1265" s="45" t="s">
        <v>1178</v>
      </c>
      <c r="M1265" s="20" t="s">
        <v>1179</v>
      </c>
      <c r="N1265" s="47">
        <v>45674</v>
      </c>
      <c r="O1265" s="20">
        <f>INDEX(Auxiliar!$D$5:$F$13,MATCH(Table1[[#This Row],[Tipologia_Testes]],Auxiliar!$B$5:$B$13,0),MATCH(Table1[[#This Row],[Complexidade]],Auxiliar!$D$4:$F$4,0))</f>
        <v>2</v>
      </c>
      <c r="P1265" s="42"/>
      <c r="Q1265" s="151"/>
      <c r="R1265" s="151">
        <v>45593</v>
      </c>
      <c r="S1265" s="151"/>
      <c r="T1265" s="151">
        <v>45593</v>
      </c>
      <c r="U1265" s="151">
        <v>45624</v>
      </c>
      <c r="V1265" s="151">
        <v>45624</v>
      </c>
      <c r="W1265" s="2">
        <f>VLOOKUP(Table1[[#This Row],[Status]],Auxiliar!$B$16:$D$24,3,0)*Table1[[#This Row],[Estimação (horas)]]</f>
        <v>0</v>
      </c>
      <c r="X1265" s="167">
        <f>+VLOOKUP(CONCATENATE(Table1[[#This Row],[Tabela]],Table1[[#This Row],[Campo]]),'2. Status Detalhe Campos FY24'!A:J,9,FALSE)</f>
        <v>0</v>
      </c>
    </row>
    <row r="1266" spans="2:24" ht="17.899999999999999" customHeight="1">
      <c r="B1266" s="38" t="s">
        <v>26</v>
      </c>
      <c r="C1266" s="38" t="s">
        <v>26</v>
      </c>
      <c r="D1266" s="38" t="s">
        <v>477</v>
      </c>
      <c r="E1266" s="38" t="s">
        <v>480</v>
      </c>
      <c r="F1266" s="38" t="s">
        <v>368</v>
      </c>
      <c r="G1266" s="38" t="s">
        <v>480</v>
      </c>
      <c r="H1266" s="58" t="str">
        <f>Table1[[#This Row],[Tabela]]&amp;Table1[[#This Row],[Campo]]</f>
        <v>lt004_protectionflg_fin</v>
      </c>
      <c r="I1266" s="2" t="s">
        <v>611</v>
      </c>
      <c r="J1266" s="44">
        <f>VLOOKUP(Table1[[#This Row],[Status]],Auxiliar!$B$16:$C$24,2,0)</f>
        <v>0</v>
      </c>
      <c r="K1266" s="44" t="s">
        <v>1175</v>
      </c>
      <c r="L1266" s="45" t="s">
        <v>1178</v>
      </c>
      <c r="M1266" s="20" t="s">
        <v>1179</v>
      </c>
      <c r="N1266" s="47">
        <v>45674</v>
      </c>
      <c r="O1266" s="20">
        <f>INDEX(Auxiliar!$D$5:$F$13,MATCH(Table1[[#This Row],[Tipologia_Testes]],Auxiliar!$B$5:$B$13,0),MATCH(Table1[[#This Row],[Complexidade]],Auxiliar!$D$4:$F$4,0))</f>
        <v>0.1</v>
      </c>
      <c r="P1266" s="42"/>
      <c r="Q1266" s="151"/>
      <c r="R1266" s="151">
        <v>45593</v>
      </c>
      <c r="S1266" s="151"/>
      <c r="T1266" s="151">
        <v>45593</v>
      </c>
      <c r="U1266" s="151">
        <v>45624</v>
      </c>
      <c r="V1266" s="151">
        <v>45624</v>
      </c>
      <c r="W1266" s="2">
        <f>VLOOKUP(Table1[[#This Row],[Status]],Auxiliar!$B$16:$D$24,3,0)*Table1[[#This Row],[Estimação (horas)]]</f>
        <v>0</v>
      </c>
      <c r="X1266" s="167">
        <f>+VLOOKUP(CONCATENATE(Table1[[#This Row],[Tabela]],Table1[[#This Row],[Campo]]),'2. Status Detalhe Campos FY24'!A:J,9,FALSE)</f>
        <v>0</v>
      </c>
    </row>
    <row r="1267" spans="2:24" ht="17.899999999999999" customHeight="1">
      <c r="B1267" s="40" t="s">
        <v>26</v>
      </c>
      <c r="C1267" s="40" t="s">
        <v>26</v>
      </c>
      <c r="D1267" s="36" t="s">
        <v>477</v>
      </c>
      <c r="E1267" s="41" t="s">
        <v>478</v>
      </c>
      <c r="F1267" s="39" t="s">
        <v>368</v>
      </c>
      <c r="G1267" s="37" t="s">
        <v>1280</v>
      </c>
      <c r="H1267" s="59" t="str">
        <f>Table1[[#This Row],[Tabela]]&amp;Table1[[#This Row],[Campo]]</f>
        <v>lt004_protectionflg_exec</v>
      </c>
      <c r="I1267" s="2" t="s">
        <v>611</v>
      </c>
      <c r="J1267" s="44">
        <f>VLOOKUP(Table1[[#This Row],[Status]],Auxiliar!$B$16:$C$24,2,0)</f>
        <v>0</v>
      </c>
      <c r="K1267" s="44" t="s">
        <v>1172</v>
      </c>
      <c r="L1267" s="45" t="s">
        <v>1178</v>
      </c>
      <c r="M1267" s="20" t="s">
        <v>1179</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7">
        <f>+VLOOKUP(CONCATENATE(Table1[[#This Row],[Tabela]],Table1[[#This Row],[Campo]]),'2. Status Detalhe Campos FY24'!A:J,9,FALSE)</f>
        <v>0</v>
      </c>
    </row>
    <row r="1268" spans="2:24" ht="17.899999999999999" customHeight="1">
      <c r="B1268" s="38" t="s">
        <v>26</v>
      </c>
      <c r="C1268" s="38" t="s">
        <v>26</v>
      </c>
      <c r="D1268" s="38" t="s">
        <v>477</v>
      </c>
      <c r="E1268" s="38" t="s">
        <v>478</v>
      </c>
      <c r="F1268" s="38" t="s">
        <v>368</v>
      </c>
      <c r="G1268" s="38" t="s">
        <v>1280</v>
      </c>
      <c r="H1268" s="58" t="str">
        <f>Table1[[#This Row],[Tabela]]&amp;Table1[[#This Row],[Campo]]</f>
        <v>lt004_protectionflg_exec</v>
      </c>
      <c r="I1268" s="2" t="s">
        <v>611</v>
      </c>
      <c r="J1268" s="44">
        <f>VLOOKUP(Table1[[#This Row],[Status]],Auxiliar!$B$16:$C$24,2,0)</f>
        <v>0</v>
      </c>
      <c r="K1268" s="44" t="s">
        <v>1173</v>
      </c>
      <c r="L1268" s="45" t="s">
        <v>1178</v>
      </c>
      <c r="M1268" s="20" t="s">
        <v>1179</v>
      </c>
      <c r="N1268" s="47">
        <v>45674</v>
      </c>
      <c r="O1268" s="20">
        <f>INDEX(Auxiliar!$D$5:$F$13,MATCH(Table1[[#This Row],[Tipologia_Testes]],Auxiliar!$B$5:$B$13,0),MATCH(Table1[[#This Row],[Complexidade]],Auxiliar!$D$4:$F$4,0))</f>
        <v>2</v>
      </c>
      <c r="P1268" s="42"/>
      <c r="Q1268" s="151"/>
      <c r="R1268" s="151">
        <v>45593</v>
      </c>
      <c r="S1268" s="151"/>
      <c r="T1268" s="151">
        <v>45593</v>
      </c>
      <c r="U1268" s="151">
        <v>45624</v>
      </c>
      <c r="V1268" s="151">
        <v>45624</v>
      </c>
      <c r="W1268" s="2">
        <f>VLOOKUP(Table1[[#This Row],[Status]],Auxiliar!$B$16:$D$24,3,0)*Table1[[#This Row],[Estimação (horas)]]</f>
        <v>0</v>
      </c>
      <c r="X1268" s="167">
        <f>+VLOOKUP(CONCATENATE(Table1[[#This Row],[Tabela]],Table1[[#This Row],[Campo]]),'2. Status Detalhe Campos FY24'!A:J,9,FALSE)</f>
        <v>0</v>
      </c>
    </row>
    <row r="1269" spans="2:24" ht="35.15" customHeight="1">
      <c r="B1269" s="38" t="s">
        <v>26</v>
      </c>
      <c r="C1269" s="38" t="s">
        <v>26</v>
      </c>
      <c r="D1269" s="38" t="s">
        <v>477</v>
      </c>
      <c r="E1269" s="38" t="s">
        <v>478</v>
      </c>
      <c r="F1269" s="38" t="s">
        <v>368</v>
      </c>
      <c r="G1269" s="38" t="s">
        <v>1280</v>
      </c>
      <c r="H1269" s="58" t="str">
        <f>Table1[[#This Row],[Tabela]]&amp;Table1[[#This Row],[Campo]]</f>
        <v>lt004_protectionflg_exec</v>
      </c>
      <c r="I1269" s="2" t="s">
        <v>611</v>
      </c>
      <c r="J1269" s="44">
        <f>VLOOKUP(Table1[[#This Row],[Status]],Auxiliar!$B$16:$C$24,2,0)</f>
        <v>0</v>
      </c>
      <c r="K1269" s="44" t="s">
        <v>1175</v>
      </c>
      <c r="L1269" s="45" t="s">
        <v>1178</v>
      </c>
      <c r="M1269" s="20" t="s">
        <v>1179</v>
      </c>
      <c r="N1269" s="47">
        <v>45674</v>
      </c>
      <c r="O1269" s="20">
        <f>INDEX(Auxiliar!$D$5:$F$13,MATCH(Table1[[#This Row],[Tipologia_Testes]],Auxiliar!$B$5:$B$13,0),MATCH(Table1[[#This Row],[Complexidade]],Auxiliar!$D$4:$F$4,0))</f>
        <v>0.1</v>
      </c>
      <c r="P1269" s="42"/>
      <c r="Q1269" s="151"/>
      <c r="R1269" s="151">
        <v>45593</v>
      </c>
      <c r="S1269" s="151"/>
      <c r="T1269" s="151">
        <v>45593</v>
      </c>
      <c r="U1269" s="151">
        <v>45624</v>
      </c>
      <c r="V1269" s="151">
        <v>45624</v>
      </c>
      <c r="W1269" s="2">
        <f>VLOOKUP(Table1[[#This Row],[Status]],Auxiliar!$B$16:$D$24,3,0)*Table1[[#This Row],[Estimação (horas)]]</f>
        <v>0</v>
      </c>
      <c r="X1269" s="167">
        <f>+VLOOKUP(CONCATENATE(Table1[[#This Row],[Tabela]],Table1[[#This Row],[Campo]]),'2. Status Detalhe Campos FY24'!A:J,9,FALSE)</f>
        <v>0</v>
      </c>
    </row>
    <row r="1270" spans="2:24" ht="17.899999999999999" customHeight="1">
      <c r="B1270" s="40" t="s">
        <v>26</v>
      </c>
      <c r="C1270" s="40" t="s">
        <v>26</v>
      </c>
      <c r="D1270" s="36" t="s">
        <v>477</v>
      </c>
      <c r="E1270" s="39" t="s">
        <v>479</v>
      </c>
      <c r="F1270" s="39" t="s">
        <v>368</v>
      </c>
      <c r="G1270" s="37" t="s">
        <v>479</v>
      </c>
      <c r="H1270" s="59" t="str">
        <f>Table1[[#This Row],[Tabela]]&amp;Table1[[#This Row],[Campo]]</f>
        <v>lt004_protectionflg_col</v>
      </c>
      <c r="I1270" s="2" t="s">
        <v>611</v>
      </c>
      <c r="J1270" s="44">
        <f>VLOOKUP(Table1[[#This Row],[Status]],Auxiliar!$B$16:$C$24,2,0)</f>
        <v>0</v>
      </c>
      <c r="K1270" s="44" t="s">
        <v>1172</v>
      </c>
      <c r="L1270" s="45" t="s">
        <v>1178</v>
      </c>
      <c r="M1270" s="20" t="s">
        <v>1179</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7">
        <f>+VLOOKUP(CONCATENATE(Table1[[#This Row],[Tabela]],Table1[[#This Row],[Campo]]),'2. Status Detalhe Campos FY24'!A:J,9,FALSE)</f>
        <v>0</v>
      </c>
    </row>
    <row r="1271" spans="2:24" ht="17.899999999999999" customHeight="1">
      <c r="B1271" s="38" t="s">
        <v>26</v>
      </c>
      <c r="C1271" s="38" t="s">
        <v>26</v>
      </c>
      <c r="D1271" s="38" t="s">
        <v>477</v>
      </c>
      <c r="E1271" s="38" t="s">
        <v>479</v>
      </c>
      <c r="F1271" s="38" t="s">
        <v>368</v>
      </c>
      <c r="G1271" s="38" t="s">
        <v>479</v>
      </c>
      <c r="H1271" s="58" t="str">
        <f>Table1[[#This Row],[Tabela]]&amp;Table1[[#This Row],[Campo]]</f>
        <v>lt004_protectionflg_col</v>
      </c>
      <c r="I1271" s="2" t="s">
        <v>611</v>
      </c>
      <c r="J1271" s="44">
        <f>VLOOKUP(Table1[[#This Row],[Status]],Auxiliar!$B$16:$C$24,2,0)</f>
        <v>0</v>
      </c>
      <c r="K1271" s="44" t="s">
        <v>1173</v>
      </c>
      <c r="L1271" s="45" t="s">
        <v>1178</v>
      </c>
      <c r="M1271" s="20" t="s">
        <v>1179</v>
      </c>
      <c r="N1271" s="47">
        <v>45674</v>
      </c>
      <c r="O1271" s="20">
        <f>INDEX(Auxiliar!$D$5:$F$13,MATCH(Table1[[#This Row],[Tipologia_Testes]],Auxiliar!$B$5:$B$13,0),MATCH(Table1[[#This Row],[Complexidade]],Auxiliar!$D$4:$F$4,0))</f>
        <v>2</v>
      </c>
      <c r="P1271" s="42"/>
      <c r="Q1271" s="151"/>
      <c r="R1271" s="151">
        <v>45593</v>
      </c>
      <c r="S1271" s="151"/>
      <c r="T1271" s="151">
        <v>45593</v>
      </c>
      <c r="U1271" s="151">
        <v>45624</v>
      </c>
      <c r="V1271" s="151">
        <v>45624</v>
      </c>
      <c r="W1271" s="2">
        <f>VLOOKUP(Table1[[#This Row],[Status]],Auxiliar!$B$16:$D$24,3,0)*Table1[[#This Row],[Estimação (horas)]]</f>
        <v>0</v>
      </c>
      <c r="X1271" s="167">
        <f>+VLOOKUP(CONCATENATE(Table1[[#This Row],[Tabela]],Table1[[#This Row],[Campo]]),'2. Status Detalhe Campos FY24'!A:J,9,FALSE)</f>
        <v>0</v>
      </c>
    </row>
    <row r="1272" spans="2:24" ht="35.15" customHeight="1">
      <c r="B1272" s="38" t="s">
        <v>26</v>
      </c>
      <c r="C1272" s="38" t="s">
        <v>26</v>
      </c>
      <c r="D1272" s="38" t="s">
        <v>477</v>
      </c>
      <c r="E1272" s="38" t="s">
        <v>479</v>
      </c>
      <c r="F1272" s="38" t="s">
        <v>368</v>
      </c>
      <c r="G1272" s="38" t="s">
        <v>479</v>
      </c>
      <c r="H1272" s="58" t="str">
        <f>Table1[[#This Row],[Tabela]]&amp;Table1[[#This Row],[Campo]]</f>
        <v>lt004_protectionflg_col</v>
      </c>
      <c r="I1272" s="2" t="s">
        <v>611</v>
      </c>
      <c r="J1272" s="44">
        <f>VLOOKUP(Table1[[#This Row],[Status]],Auxiliar!$B$16:$C$24,2,0)</f>
        <v>0</v>
      </c>
      <c r="K1272" s="44" t="s">
        <v>1175</v>
      </c>
      <c r="L1272" s="45" t="s">
        <v>1178</v>
      </c>
      <c r="M1272" s="20" t="s">
        <v>1179</v>
      </c>
      <c r="N1272" s="47">
        <v>45674</v>
      </c>
      <c r="O1272" s="20">
        <f>INDEX(Auxiliar!$D$5:$F$13,MATCH(Table1[[#This Row],[Tipologia_Testes]],Auxiliar!$B$5:$B$13,0),MATCH(Table1[[#This Row],[Complexidade]],Auxiliar!$D$4:$F$4,0))</f>
        <v>0.1</v>
      </c>
      <c r="P1272" s="42"/>
      <c r="Q1272" s="151"/>
      <c r="R1272" s="151">
        <v>45593</v>
      </c>
      <c r="S1272" s="151"/>
      <c r="T1272" s="151">
        <v>45593</v>
      </c>
      <c r="U1272" s="151">
        <v>45624</v>
      </c>
      <c r="V1272" s="151">
        <v>45624</v>
      </c>
      <c r="W1272" s="2">
        <f>VLOOKUP(Table1[[#This Row],[Status]],Auxiliar!$B$16:$D$24,3,0)*Table1[[#This Row],[Estimação (horas)]]</f>
        <v>0</v>
      </c>
      <c r="X1272" s="167">
        <f>+VLOOKUP(CONCATENATE(Table1[[#This Row],[Tabela]],Table1[[#This Row],[Campo]]),'2. Status Detalhe Campos FY24'!A:J,9,FALSE)</f>
        <v>0</v>
      </c>
    </row>
    <row r="1273" spans="2:24" ht="17.899999999999999" customHeight="1">
      <c r="B1273" s="40" t="s">
        <v>26</v>
      </c>
      <c r="C1273" s="40" t="s">
        <v>26</v>
      </c>
      <c r="D1273" s="35" t="s">
        <v>311</v>
      </c>
      <c r="E1273" s="39" t="s">
        <v>283</v>
      </c>
      <c r="F1273" s="39" t="s">
        <v>368</v>
      </c>
      <c r="G1273" s="37" t="s">
        <v>358</v>
      </c>
      <c r="H1273" s="59" t="str">
        <f>Table1[[#This Row],[Tabela]]&amp;Table1[[#This Row],[Campo]]</f>
        <v>lt004_protectionflg_chrnc_physcl_rsk</v>
      </c>
      <c r="I1273" s="2" t="s">
        <v>613</v>
      </c>
      <c r="J1273" s="44">
        <f>VLOOKUP(Table1[[#This Row],[Status]],Auxiliar!$B$16:$C$24,2,0)</f>
        <v>4</v>
      </c>
      <c r="K1273" s="44" t="s">
        <v>1172</v>
      </c>
      <c r="L1273" s="45" t="s">
        <v>1178</v>
      </c>
      <c r="M1273" s="20" t="s">
        <v>1179</v>
      </c>
      <c r="N1273" s="47">
        <v>45632</v>
      </c>
      <c r="O1273" s="20">
        <f>INDEX(Auxiliar!$D$5:$F$13,MATCH(Table1[[#This Row],[Tipologia_Testes]],Auxiliar!$B$5:$B$13,0),MATCH(Table1[[#This Row],[Complexidade]],Auxiliar!$D$4:$F$4,0))</f>
        <v>2</v>
      </c>
      <c r="P1273" s="42" t="s">
        <v>1263</v>
      </c>
      <c r="Q1273" s="151"/>
      <c r="R1273" s="151">
        <v>45583</v>
      </c>
      <c r="S1273" s="151"/>
      <c r="T1273" s="151">
        <v>45583</v>
      </c>
      <c r="U1273" s="151">
        <v>45596</v>
      </c>
      <c r="V1273" s="151">
        <v>45596</v>
      </c>
      <c r="W1273" s="2">
        <f>VLOOKUP(Table1[[#This Row],[Status]],Auxiliar!$B$16:$D$24,3,0)*Table1[[#This Row],[Estimação (horas)]]</f>
        <v>0.5</v>
      </c>
      <c r="X1273" s="167">
        <f>+VLOOKUP(CONCATENATE(Table1[[#This Row],[Tabela]],Table1[[#This Row],[Campo]]),'2. Status Detalhe Campos FY24'!A:J,9,FALSE)</f>
        <v>0</v>
      </c>
    </row>
    <row r="1274" spans="2:24" ht="17.899999999999999" customHeight="1">
      <c r="B1274" s="38" t="s">
        <v>26</v>
      </c>
      <c r="C1274" s="38" t="s">
        <v>26</v>
      </c>
      <c r="D1274" s="38" t="s">
        <v>311</v>
      </c>
      <c r="E1274" s="38" t="s">
        <v>283</v>
      </c>
      <c r="F1274" s="38" t="s">
        <v>368</v>
      </c>
      <c r="G1274" s="38" t="s">
        <v>358</v>
      </c>
      <c r="H1274" s="58" t="str">
        <f>Table1[[#This Row],[Tabela]]&amp;Table1[[#This Row],[Campo]]</f>
        <v>lt004_protectionflg_chrnc_physcl_rsk</v>
      </c>
      <c r="I1274" s="2" t="s">
        <v>613</v>
      </c>
      <c r="J1274" s="44">
        <f>VLOOKUP(Table1[[#This Row],[Status]],Auxiliar!$B$16:$C$24,2,0)</f>
        <v>4</v>
      </c>
      <c r="K1274" s="44" t="s">
        <v>1173</v>
      </c>
      <c r="L1274" s="45" t="s">
        <v>1178</v>
      </c>
      <c r="M1274" s="20" t="s">
        <v>1179</v>
      </c>
      <c r="N1274" s="47">
        <v>45632</v>
      </c>
      <c r="O1274" s="20">
        <f>INDEX(Auxiliar!$D$5:$F$13,MATCH(Table1[[#This Row],[Tipologia_Testes]],Auxiliar!$B$5:$B$13,0),MATCH(Table1[[#This Row],[Complexidade]],Auxiliar!$D$4:$F$4,0))</f>
        <v>2</v>
      </c>
      <c r="P1274" s="42" t="s">
        <v>1263</v>
      </c>
      <c r="Q1274" s="151"/>
      <c r="R1274" s="151">
        <v>45583</v>
      </c>
      <c r="S1274" s="151"/>
      <c r="T1274" s="151">
        <v>45583</v>
      </c>
      <c r="U1274" s="151">
        <v>45596</v>
      </c>
      <c r="V1274" s="151">
        <v>45596</v>
      </c>
      <c r="W1274" s="2">
        <f>VLOOKUP(Table1[[#This Row],[Status]],Auxiliar!$B$16:$D$24,3,0)*Table1[[#This Row],[Estimação (horas)]]</f>
        <v>0.5</v>
      </c>
      <c r="X1274" s="167">
        <f>+VLOOKUP(CONCATENATE(Table1[[#This Row],[Tabela]],Table1[[#This Row],[Campo]]),'2. Status Detalhe Campos FY24'!A:J,9,FALSE)</f>
        <v>0</v>
      </c>
    </row>
    <row r="1275" spans="2:24" ht="35.15" customHeight="1">
      <c r="B1275" s="38" t="s">
        <v>26</v>
      </c>
      <c r="C1275" s="38" t="s">
        <v>26</v>
      </c>
      <c r="D1275" s="38" t="s">
        <v>311</v>
      </c>
      <c r="E1275" s="38" t="s">
        <v>283</v>
      </c>
      <c r="F1275" s="38" t="s">
        <v>368</v>
      </c>
      <c r="G1275" s="38" t="s">
        <v>358</v>
      </c>
      <c r="H1275" s="58" t="str">
        <f>Table1[[#This Row],[Tabela]]&amp;Table1[[#This Row],[Campo]]</f>
        <v>lt004_protectionflg_chrnc_physcl_rsk</v>
      </c>
      <c r="I1275" s="2" t="s">
        <v>613</v>
      </c>
      <c r="J1275" s="44">
        <f>VLOOKUP(Table1[[#This Row],[Status]],Auxiliar!$B$16:$C$24,2,0)</f>
        <v>4</v>
      </c>
      <c r="K1275" s="44" t="s">
        <v>1175</v>
      </c>
      <c r="L1275" s="45" t="s">
        <v>1178</v>
      </c>
      <c r="M1275" s="20" t="s">
        <v>1179</v>
      </c>
      <c r="N1275" s="47">
        <v>45632</v>
      </c>
      <c r="O1275" s="20">
        <f>INDEX(Auxiliar!$D$5:$F$13,MATCH(Table1[[#This Row],[Tipologia_Testes]],Auxiliar!$B$5:$B$13,0),MATCH(Table1[[#This Row],[Complexidade]],Auxiliar!$D$4:$F$4,0))</f>
        <v>0.1</v>
      </c>
      <c r="P1275" s="42" t="s">
        <v>1263</v>
      </c>
      <c r="Q1275" s="151"/>
      <c r="R1275" s="151">
        <v>45583</v>
      </c>
      <c r="S1275" s="151"/>
      <c r="T1275" s="151">
        <v>45583</v>
      </c>
      <c r="U1275" s="151">
        <v>45596</v>
      </c>
      <c r="V1275" s="151">
        <v>45596</v>
      </c>
      <c r="W1275" s="2">
        <f>VLOOKUP(Table1[[#This Row],[Status]],Auxiliar!$B$16:$D$24,3,0)*Table1[[#This Row],[Estimação (horas)]]</f>
        <v>2.5000000000000001E-2</v>
      </c>
      <c r="X1275" s="167">
        <f>+VLOOKUP(CONCATENATE(Table1[[#This Row],[Tabela]],Table1[[#This Row],[Campo]]),'2. Status Detalhe Campos FY24'!A:J,9,FALSE)</f>
        <v>0</v>
      </c>
    </row>
    <row r="1276" spans="2:24" ht="17.899999999999999" customHeight="1">
      <c r="B1276" s="40" t="s">
        <v>26</v>
      </c>
      <c r="C1276" s="40" t="s">
        <v>26</v>
      </c>
      <c r="D1276" s="35" t="s">
        <v>311</v>
      </c>
      <c r="E1276" s="39" t="s">
        <v>282</v>
      </c>
      <c r="F1276" s="39" t="s">
        <v>368</v>
      </c>
      <c r="G1276" s="37" t="s">
        <v>357</v>
      </c>
      <c r="H1276" s="59" t="str">
        <f>Table1[[#This Row],[Tabela]]&amp;Table1[[#This Row],[Campo]]</f>
        <v>lt004_protectionflg_act_physcl_rsk</v>
      </c>
      <c r="I1276" s="2" t="s">
        <v>613</v>
      </c>
      <c r="J1276" s="44">
        <f>VLOOKUP(Table1[[#This Row],[Status]],Auxiliar!$B$16:$C$24,2,0)</f>
        <v>4</v>
      </c>
      <c r="K1276" s="44" t="s">
        <v>1172</v>
      </c>
      <c r="L1276" s="45" t="s">
        <v>1178</v>
      </c>
      <c r="M1276" s="20" t="s">
        <v>1179</v>
      </c>
      <c r="N1276" s="47">
        <v>45632</v>
      </c>
      <c r="O1276" s="20">
        <f>INDEX(Auxiliar!$D$5:$F$13,MATCH(Table1[[#This Row],[Tipologia_Testes]],Auxiliar!$B$5:$B$13,0),MATCH(Table1[[#This Row],[Complexidade]],Auxiliar!$D$4:$F$4,0))</f>
        <v>2</v>
      </c>
      <c r="P1276" s="42" t="s">
        <v>1263</v>
      </c>
      <c r="Q1276" s="151"/>
      <c r="R1276" s="151">
        <v>45583</v>
      </c>
      <c r="S1276" s="151"/>
      <c r="T1276" s="151">
        <v>45583</v>
      </c>
      <c r="U1276" s="151">
        <v>45596</v>
      </c>
      <c r="V1276" s="151">
        <v>45596</v>
      </c>
      <c r="W1276" s="2">
        <f>VLOOKUP(Table1[[#This Row],[Status]],Auxiliar!$B$16:$D$24,3,0)*Table1[[#This Row],[Estimação (horas)]]</f>
        <v>0.5</v>
      </c>
      <c r="X1276" s="167">
        <f>+VLOOKUP(CONCATENATE(Table1[[#This Row],[Tabela]],Table1[[#This Row],[Campo]]),'2. Status Detalhe Campos FY24'!A:J,9,FALSE)</f>
        <v>0</v>
      </c>
    </row>
    <row r="1277" spans="2:24" ht="17.899999999999999" customHeight="1">
      <c r="B1277" s="38" t="s">
        <v>26</v>
      </c>
      <c r="C1277" s="38" t="s">
        <v>26</v>
      </c>
      <c r="D1277" s="38" t="s">
        <v>311</v>
      </c>
      <c r="E1277" s="38" t="s">
        <v>282</v>
      </c>
      <c r="F1277" s="38" t="s">
        <v>368</v>
      </c>
      <c r="G1277" s="38" t="s">
        <v>357</v>
      </c>
      <c r="H1277" s="58" t="str">
        <f>Table1[[#This Row],[Tabela]]&amp;Table1[[#This Row],[Campo]]</f>
        <v>lt004_protectionflg_act_physcl_rsk</v>
      </c>
      <c r="I1277" s="2" t="s">
        <v>613</v>
      </c>
      <c r="J1277" s="44">
        <f>VLOOKUP(Table1[[#This Row],[Status]],Auxiliar!$B$16:$C$24,2,0)</f>
        <v>4</v>
      </c>
      <c r="K1277" s="44" t="s">
        <v>1173</v>
      </c>
      <c r="L1277" s="45" t="s">
        <v>1178</v>
      </c>
      <c r="M1277" s="20" t="s">
        <v>1179</v>
      </c>
      <c r="N1277" s="47">
        <v>45632</v>
      </c>
      <c r="O1277" s="20">
        <f>INDEX(Auxiliar!$D$5:$F$13,MATCH(Table1[[#This Row],[Tipologia_Testes]],Auxiliar!$B$5:$B$13,0),MATCH(Table1[[#This Row],[Complexidade]],Auxiliar!$D$4:$F$4,0))</f>
        <v>2</v>
      </c>
      <c r="P1277" s="42" t="s">
        <v>1263</v>
      </c>
      <c r="Q1277" s="151"/>
      <c r="R1277" s="151">
        <v>45583</v>
      </c>
      <c r="S1277" s="151"/>
      <c r="T1277" s="151">
        <v>45583</v>
      </c>
      <c r="U1277" s="151">
        <v>45596</v>
      </c>
      <c r="V1277" s="151">
        <v>45596</v>
      </c>
      <c r="W1277" s="2">
        <f>VLOOKUP(Table1[[#This Row],[Status]],Auxiliar!$B$16:$D$24,3,0)*Table1[[#This Row],[Estimação (horas)]]</f>
        <v>0.5</v>
      </c>
      <c r="X1277" s="167">
        <f>+VLOOKUP(CONCATENATE(Table1[[#This Row],[Tabela]],Table1[[#This Row],[Campo]]),'2. Status Detalhe Campos FY24'!A:J,9,FALSE)</f>
        <v>0</v>
      </c>
    </row>
    <row r="1278" spans="2:24" ht="35.15" customHeight="1">
      <c r="B1278" s="38" t="s">
        <v>26</v>
      </c>
      <c r="C1278" s="38" t="s">
        <v>26</v>
      </c>
      <c r="D1278" s="38" t="s">
        <v>311</v>
      </c>
      <c r="E1278" s="38" t="s">
        <v>282</v>
      </c>
      <c r="F1278" s="38" t="s">
        <v>368</v>
      </c>
      <c r="G1278" s="38" t="s">
        <v>357</v>
      </c>
      <c r="H1278" s="58" t="str">
        <f>Table1[[#This Row],[Tabela]]&amp;Table1[[#This Row],[Campo]]</f>
        <v>lt004_protectionflg_act_physcl_rsk</v>
      </c>
      <c r="I1278" s="2" t="s">
        <v>613</v>
      </c>
      <c r="J1278" s="44">
        <f>VLOOKUP(Table1[[#This Row],[Status]],Auxiliar!$B$16:$C$24,2,0)</f>
        <v>4</v>
      </c>
      <c r="K1278" s="44" t="s">
        <v>1175</v>
      </c>
      <c r="L1278" s="45" t="s">
        <v>1178</v>
      </c>
      <c r="M1278" s="20" t="s">
        <v>1179</v>
      </c>
      <c r="N1278" s="47">
        <v>45632</v>
      </c>
      <c r="O1278" s="20">
        <f>INDEX(Auxiliar!$D$5:$F$13,MATCH(Table1[[#This Row],[Tipologia_Testes]],Auxiliar!$B$5:$B$13,0),MATCH(Table1[[#This Row],[Complexidade]],Auxiliar!$D$4:$F$4,0))</f>
        <v>0.1</v>
      </c>
      <c r="P1278" s="42" t="s">
        <v>1263</v>
      </c>
      <c r="Q1278" s="151"/>
      <c r="R1278" s="151">
        <v>45583</v>
      </c>
      <c r="S1278" s="151"/>
      <c r="T1278" s="151">
        <v>45583</v>
      </c>
      <c r="U1278" s="151">
        <v>45596</v>
      </c>
      <c r="V1278" s="151">
        <v>45596</v>
      </c>
      <c r="W1278" s="2">
        <f>VLOOKUP(Table1[[#This Row],[Status]],Auxiliar!$B$16:$D$24,3,0)*Table1[[#This Row],[Estimação (horas)]]</f>
        <v>2.5000000000000001E-2</v>
      </c>
      <c r="X1278" s="167">
        <f>+VLOOKUP(CONCATENATE(Table1[[#This Row],[Tabela]],Table1[[#This Row],[Campo]]),'2. Status Detalhe Campos FY24'!A:J,9,FALSE)</f>
        <v>0</v>
      </c>
    </row>
    <row r="1279" spans="2:24" ht="17.899999999999999" customHeight="1">
      <c r="B1279" s="40" t="s">
        <v>26</v>
      </c>
      <c r="C1279" s="40" t="s">
        <v>26</v>
      </c>
      <c r="D1279" s="36" t="s">
        <v>1274</v>
      </c>
      <c r="E1279" s="41" t="s">
        <v>1256</v>
      </c>
      <c r="F1279" s="39" t="s">
        <v>368</v>
      </c>
      <c r="G1279" s="37" t="s">
        <v>372</v>
      </c>
      <c r="H1279" s="59" t="str">
        <f>Table1[[#This Row],[Tabela]]&amp;Table1[[#This Row],[Campo]]</f>
        <v>lt004_protectionepc_lbl</v>
      </c>
      <c r="I1279" s="2" t="s">
        <v>612</v>
      </c>
      <c r="J1279" s="44">
        <f>VLOOKUP(Table1[[#This Row],[Status]],Auxiliar!$B$16:$C$24,2,0)</f>
        <v>1</v>
      </c>
      <c r="K1279" s="44" t="s">
        <v>1172</v>
      </c>
      <c r="L1279" s="45" t="s">
        <v>1178</v>
      </c>
      <c r="M1279" s="20" t="s">
        <v>1179</v>
      </c>
      <c r="N1279" s="47">
        <v>45667</v>
      </c>
      <c r="O1279" s="20">
        <f>INDEX(Auxiliar!$D$5:$F$13,MATCH(Table1[[#This Row],[Tipologia_Testes]],Auxiliar!$B$5:$B$13,0),MATCH(Table1[[#This Row],[Complexidade]],Auxiliar!$D$4:$F$4,0))</f>
        <v>2</v>
      </c>
      <c r="P1279" s="42" t="s">
        <v>1275</v>
      </c>
      <c r="Q1279" s="42"/>
      <c r="R1279" s="151">
        <v>45583</v>
      </c>
      <c r="S1279" s="151"/>
      <c r="T1279" s="151">
        <v>45583</v>
      </c>
      <c r="U1279" s="151">
        <v>45596</v>
      </c>
      <c r="V1279" s="151">
        <v>45596</v>
      </c>
      <c r="W1279" s="2">
        <f>VLOOKUP(Table1[[#This Row],[Status]],Auxiliar!$B$16:$D$24,3,0)*Table1[[#This Row],[Estimação (horas)]]</f>
        <v>2</v>
      </c>
      <c r="X1279" s="167">
        <f>+VLOOKUP(CONCATENATE(Table1[[#This Row],[Tabela]],Table1[[#This Row],[Campo]]),'2. Status Detalhe Campos FY24'!A:J,9,FALSE)</f>
        <v>0</v>
      </c>
    </row>
    <row r="1280" spans="2:24" ht="17.899999999999999" customHeight="1">
      <c r="B1280" s="38" t="s">
        <v>26</v>
      </c>
      <c r="C1280" s="38" t="s">
        <v>26</v>
      </c>
      <c r="D1280" s="38" t="s">
        <v>1274</v>
      </c>
      <c r="E1280" s="38" t="s">
        <v>1256</v>
      </c>
      <c r="F1280" s="38" t="s">
        <v>368</v>
      </c>
      <c r="G1280" s="38" t="s">
        <v>372</v>
      </c>
      <c r="H1280" s="58" t="str">
        <f>Table1[[#This Row],[Tabela]]&amp;Table1[[#This Row],[Campo]]</f>
        <v>lt004_protectionepc_lbl</v>
      </c>
      <c r="I1280" s="2" t="s">
        <v>612</v>
      </c>
      <c r="J1280" s="44">
        <f>VLOOKUP(Table1[[#This Row],[Status]],Auxiliar!$B$16:$C$24,2,0)</f>
        <v>1</v>
      </c>
      <c r="K1280" s="44" t="s">
        <v>1173</v>
      </c>
      <c r="L1280" s="45" t="s">
        <v>1178</v>
      </c>
      <c r="M1280" s="20" t="s">
        <v>1179</v>
      </c>
      <c r="N1280" s="47">
        <v>45667</v>
      </c>
      <c r="O1280" s="20">
        <f>INDEX(Auxiliar!$D$5:$F$13,MATCH(Table1[[#This Row],[Tipologia_Testes]],Auxiliar!$B$5:$B$13,0),MATCH(Table1[[#This Row],[Complexidade]],Auxiliar!$D$4:$F$4,0))</f>
        <v>2</v>
      </c>
      <c r="P1280" s="42" t="s">
        <v>1275</v>
      </c>
      <c r="Q1280" s="42"/>
      <c r="R1280" s="151">
        <v>45583</v>
      </c>
      <c r="S1280" s="151"/>
      <c r="T1280" s="151">
        <v>45583</v>
      </c>
      <c r="U1280" s="151">
        <v>45596</v>
      </c>
      <c r="V1280" s="151">
        <v>45596</v>
      </c>
      <c r="W1280" s="2">
        <f>VLOOKUP(Table1[[#This Row],[Status]],Auxiliar!$B$16:$D$24,3,0)*Table1[[#This Row],[Estimação (horas)]]</f>
        <v>2</v>
      </c>
      <c r="X1280" s="167">
        <f>+VLOOKUP(CONCATENATE(Table1[[#This Row],[Tabela]],Table1[[#This Row],[Campo]]),'2. Status Detalhe Campos FY24'!A:J,9,FALSE)</f>
        <v>0</v>
      </c>
    </row>
    <row r="1281" spans="2:24" ht="35.15" customHeight="1">
      <c r="B1281" s="38" t="s">
        <v>26</v>
      </c>
      <c r="C1281" s="38" t="s">
        <v>26</v>
      </c>
      <c r="D1281" s="38" t="s">
        <v>1274</v>
      </c>
      <c r="E1281" s="38" t="s">
        <v>1256</v>
      </c>
      <c r="F1281" s="38" t="s">
        <v>368</v>
      </c>
      <c r="G1281" s="38" t="s">
        <v>372</v>
      </c>
      <c r="H1281" s="58" t="str">
        <f>Table1[[#This Row],[Tabela]]&amp;Table1[[#This Row],[Campo]]</f>
        <v>lt004_protectionepc_lbl</v>
      </c>
      <c r="I1281" s="2" t="s">
        <v>612</v>
      </c>
      <c r="J1281" s="44">
        <f>VLOOKUP(Table1[[#This Row],[Status]],Auxiliar!$B$16:$C$24,2,0)</f>
        <v>1</v>
      </c>
      <c r="K1281" s="44" t="s">
        <v>1175</v>
      </c>
      <c r="L1281" s="45" t="s">
        <v>1178</v>
      </c>
      <c r="M1281" s="20" t="s">
        <v>1179</v>
      </c>
      <c r="N1281" s="47">
        <v>45667</v>
      </c>
      <c r="O1281" s="20">
        <f>INDEX(Auxiliar!$D$5:$F$13,MATCH(Table1[[#This Row],[Tipologia_Testes]],Auxiliar!$B$5:$B$13,0),MATCH(Table1[[#This Row],[Complexidade]],Auxiliar!$D$4:$F$4,0))</f>
        <v>0.1</v>
      </c>
      <c r="P1281" s="42" t="s">
        <v>1275</v>
      </c>
      <c r="Q1281" s="42"/>
      <c r="R1281" s="151">
        <v>45583</v>
      </c>
      <c r="S1281" s="151"/>
      <c r="T1281" s="151">
        <v>45583</v>
      </c>
      <c r="U1281" s="151">
        <v>45596</v>
      </c>
      <c r="V1281" s="151">
        <v>45596</v>
      </c>
      <c r="W1281" s="2">
        <f>VLOOKUP(Table1[[#This Row],[Status]],Auxiliar!$B$16:$D$24,3,0)*Table1[[#This Row],[Estimação (horas)]]</f>
        <v>0.1</v>
      </c>
      <c r="X1281" s="167">
        <f>+VLOOKUP(CONCATENATE(Table1[[#This Row],[Tabela]],Table1[[#This Row],[Campo]]),'2. Status Detalhe Campos FY24'!A:J,9,FALSE)</f>
        <v>0</v>
      </c>
    </row>
    <row r="1282" spans="2:24" ht="17.899999999999999" customHeight="1">
      <c r="B1282" s="40" t="s">
        <v>26</v>
      </c>
      <c r="C1282" s="40" t="s">
        <v>26</v>
      </c>
      <c r="D1282" s="36" t="s">
        <v>1274</v>
      </c>
      <c r="E1282" s="41" t="s">
        <v>1256</v>
      </c>
      <c r="F1282" s="39" t="s">
        <v>368</v>
      </c>
      <c r="G1282" s="37" t="s">
        <v>370</v>
      </c>
      <c r="H1282" s="59" t="str">
        <f>Table1[[#This Row],[Tabela]]&amp;Table1[[#This Row],[Campo]]</f>
        <v>lt004_protectionep_scr</v>
      </c>
      <c r="I1282" s="2" t="s">
        <v>612</v>
      </c>
      <c r="J1282" s="44">
        <f>VLOOKUP(Table1[[#This Row],[Status]],Auxiliar!$B$16:$C$24,2,0)</f>
        <v>1</v>
      </c>
      <c r="K1282" s="44" t="s">
        <v>1172</v>
      </c>
      <c r="L1282" s="45" t="s">
        <v>1178</v>
      </c>
      <c r="M1282" s="20" t="s">
        <v>1179</v>
      </c>
      <c r="N1282" s="47">
        <v>45667</v>
      </c>
      <c r="O1282" s="20">
        <f>INDEX(Auxiliar!$D$5:$F$13,MATCH(Table1[[#This Row],[Tipologia_Testes]],Auxiliar!$B$5:$B$13,0),MATCH(Table1[[#This Row],[Complexidade]],Auxiliar!$D$4:$F$4,0))</f>
        <v>2</v>
      </c>
      <c r="P1282" s="42" t="s">
        <v>1275</v>
      </c>
      <c r="Q1282" s="151"/>
      <c r="R1282" s="151">
        <v>45583</v>
      </c>
      <c r="S1282" s="151"/>
      <c r="T1282" s="151">
        <v>45583</v>
      </c>
      <c r="U1282" s="151">
        <v>45596</v>
      </c>
      <c r="V1282" s="151">
        <v>45596</v>
      </c>
      <c r="W1282" s="2">
        <f>VLOOKUP(Table1[[#This Row],[Status]],Auxiliar!$B$16:$D$24,3,0)*Table1[[#This Row],[Estimação (horas)]]</f>
        <v>2</v>
      </c>
      <c r="X1282" s="167">
        <f>+VLOOKUP(CONCATENATE(Table1[[#This Row],[Tabela]],Table1[[#This Row],[Campo]]),'2. Status Detalhe Campos FY24'!A:J,9,FALSE)</f>
        <v>0</v>
      </c>
    </row>
    <row r="1283" spans="2:24" ht="17.899999999999999" customHeight="1">
      <c r="B1283" s="38" t="s">
        <v>26</v>
      </c>
      <c r="C1283" s="38" t="s">
        <v>26</v>
      </c>
      <c r="D1283" s="38" t="s">
        <v>1274</v>
      </c>
      <c r="E1283" s="38" t="s">
        <v>1256</v>
      </c>
      <c r="F1283" s="38" t="s">
        <v>368</v>
      </c>
      <c r="G1283" s="38" t="s">
        <v>370</v>
      </c>
      <c r="H1283" s="58" t="str">
        <f>Table1[[#This Row],[Tabela]]&amp;Table1[[#This Row],[Campo]]</f>
        <v>lt004_protectionep_scr</v>
      </c>
      <c r="I1283" s="2" t="s">
        <v>612</v>
      </c>
      <c r="J1283" s="44">
        <f>VLOOKUP(Table1[[#This Row],[Status]],Auxiliar!$B$16:$C$24,2,0)</f>
        <v>1</v>
      </c>
      <c r="K1283" s="44" t="s">
        <v>1173</v>
      </c>
      <c r="L1283" s="45" t="s">
        <v>1178</v>
      </c>
      <c r="M1283" s="20" t="s">
        <v>1179</v>
      </c>
      <c r="N1283" s="47">
        <v>45667</v>
      </c>
      <c r="O1283" s="20">
        <f>INDEX(Auxiliar!$D$5:$F$13,MATCH(Table1[[#This Row],[Tipologia_Testes]],Auxiliar!$B$5:$B$13,0),MATCH(Table1[[#This Row],[Complexidade]],Auxiliar!$D$4:$F$4,0))</f>
        <v>2</v>
      </c>
      <c r="P1283" s="42" t="s">
        <v>1275</v>
      </c>
      <c r="Q1283" s="151"/>
      <c r="R1283" s="151">
        <v>45583</v>
      </c>
      <c r="S1283" s="151"/>
      <c r="T1283" s="151">
        <v>45583</v>
      </c>
      <c r="U1283" s="151">
        <v>45596</v>
      </c>
      <c r="V1283" s="151">
        <v>45596</v>
      </c>
      <c r="W1283" s="2">
        <f>VLOOKUP(Table1[[#This Row],[Status]],Auxiliar!$B$16:$D$24,3,0)*Table1[[#This Row],[Estimação (horas)]]</f>
        <v>2</v>
      </c>
      <c r="X1283" s="167">
        <f>+VLOOKUP(CONCATENATE(Table1[[#This Row],[Tabela]],Table1[[#This Row],[Campo]]),'2. Status Detalhe Campos FY24'!A:J,9,FALSE)</f>
        <v>0</v>
      </c>
    </row>
    <row r="1284" spans="2:24" ht="35.15" customHeight="1">
      <c r="B1284" s="38" t="s">
        <v>26</v>
      </c>
      <c r="C1284" s="38" t="s">
        <v>26</v>
      </c>
      <c r="D1284" s="38" t="s">
        <v>1274</v>
      </c>
      <c r="E1284" s="38" t="s">
        <v>1256</v>
      </c>
      <c r="F1284" s="38" t="s">
        <v>368</v>
      </c>
      <c r="G1284" s="38" t="s">
        <v>370</v>
      </c>
      <c r="H1284" s="58" t="str">
        <f>Table1[[#This Row],[Tabela]]&amp;Table1[[#This Row],[Campo]]</f>
        <v>lt004_protectionep_scr</v>
      </c>
      <c r="I1284" s="2" t="s">
        <v>612</v>
      </c>
      <c r="J1284" s="44">
        <f>VLOOKUP(Table1[[#This Row],[Status]],Auxiliar!$B$16:$C$24,2,0)</f>
        <v>1</v>
      </c>
      <c r="K1284" s="44" t="s">
        <v>1175</v>
      </c>
      <c r="L1284" s="45" t="s">
        <v>1178</v>
      </c>
      <c r="M1284" s="20" t="s">
        <v>1179</v>
      </c>
      <c r="N1284" s="47">
        <v>45667</v>
      </c>
      <c r="O1284" s="20">
        <f>INDEX(Auxiliar!$D$5:$F$13,MATCH(Table1[[#This Row],[Tipologia_Testes]],Auxiliar!$B$5:$B$13,0),MATCH(Table1[[#This Row],[Complexidade]],Auxiliar!$D$4:$F$4,0))</f>
        <v>0.1</v>
      </c>
      <c r="P1284" s="42" t="s">
        <v>1275</v>
      </c>
      <c r="Q1284" s="151"/>
      <c r="R1284" s="151">
        <v>45583</v>
      </c>
      <c r="S1284" s="151"/>
      <c r="T1284" s="151">
        <v>45583</v>
      </c>
      <c r="U1284" s="151">
        <v>45596</v>
      </c>
      <c r="V1284" s="151">
        <v>45596</v>
      </c>
      <c r="W1284" s="2">
        <f>VLOOKUP(Table1[[#This Row],[Status]],Auxiliar!$B$16:$D$24,3,0)*Table1[[#This Row],[Estimação (horas)]]</f>
        <v>0.1</v>
      </c>
      <c r="X1284" s="167">
        <f>+VLOOKUP(CONCATENATE(Table1[[#This Row],[Tabela]],Table1[[#This Row],[Campo]]),'2. Status Detalhe Campos FY24'!A:J,9,FALSE)</f>
        <v>0</v>
      </c>
    </row>
    <row r="1285" spans="2:24" ht="17.899999999999999" customHeight="1">
      <c r="B1285" s="40" t="s">
        <v>26</v>
      </c>
      <c r="C1285" s="40" t="s">
        <v>26</v>
      </c>
      <c r="D1285" s="35" t="s">
        <v>1276</v>
      </c>
      <c r="E1285" s="39" t="s">
        <v>1279</v>
      </c>
      <c r="F1285" s="39" t="s">
        <v>368</v>
      </c>
      <c r="G1285" s="37" t="s">
        <v>375</v>
      </c>
      <c r="H1285" s="59" t="str">
        <f>Table1[[#This Row],[Tabela]]&amp;Table1[[#This Row],[Campo]]</f>
        <v>lt004_protectionemssns_scp3_prtctn</v>
      </c>
      <c r="I1285" s="2" t="s">
        <v>612</v>
      </c>
      <c r="J1285" s="44">
        <f>VLOOKUP(Table1[[#This Row],[Status]],Auxiliar!$B$16:$C$24,2,0)</f>
        <v>1</v>
      </c>
      <c r="K1285" s="44" t="s">
        <v>1172</v>
      </c>
      <c r="L1285" s="45" t="s">
        <v>1178</v>
      </c>
      <c r="M1285" s="20" t="s">
        <v>1179</v>
      </c>
      <c r="N1285" s="47">
        <v>45667</v>
      </c>
      <c r="O1285" s="20">
        <f>INDEX(Auxiliar!$D$5:$F$13,MATCH(Table1[[#This Row],[Tipologia_Testes]],Auxiliar!$B$5:$B$13,0),MATCH(Table1[[#This Row],[Complexidade]],Auxiliar!$D$4:$F$4,0))</f>
        <v>2</v>
      </c>
      <c r="P1285" s="42" t="s">
        <v>1263</v>
      </c>
      <c r="Q1285" s="151"/>
      <c r="R1285" s="151">
        <v>45622</v>
      </c>
      <c r="S1285" s="151"/>
      <c r="T1285" s="151"/>
      <c r="U1285" s="151">
        <v>45631</v>
      </c>
      <c r="V1285" s="151">
        <v>45631</v>
      </c>
      <c r="W1285" s="2">
        <f>VLOOKUP(Table1[[#This Row],[Status]],Auxiliar!$B$16:$D$24,3,0)*Table1[[#This Row],[Estimação (horas)]]</f>
        <v>2</v>
      </c>
      <c r="X1285" s="167">
        <f>+VLOOKUP(CONCATENATE(Table1[[#This Row],[Tabela]],Table1[[#This Row],[Campo]]),'2. Status Detalhe Campos FY24'!A:J,9,FALSE)</f>
        <v>0</v>
      </c>
    </row>
    <row r="1286" spans="2:24" ht="17.899999999999999" customHeight="1">
      <c r="B1286" s="38" t="s">
        <v>26</v>
      </c>
      <c r="C1286" s="38" t="s">
        <v>26</v>
      </c>
      <c r="D1286" s="38" t="s">
        <v>1276</v>
      </c>
      <c r="E1286" s="38" t="s">
        <v>1279</v>
      </c>
      <c r="F1286" s="38" t="s">
        <v>368</v>
      </c>
      <c r="G1286" s="38" t="s">
        <v>375</v>
      </c>
      <c r="H1286" s="58" t="str">
        <f>Table1[[#This Row],[Tabela]]&amp;Table1[[#This Row],[Campo]]</f>
        <v>lt004_protectionemssns_scp3_prtctn</v>
      </c>
      <c r="I1286" s="2" t="s">
        <v>612</v>
      </c>
      <c r="J1286" s="44">
        <f>VLOOKUP(Table1[[#This Row],[Status]],Auxiliar!$B$16:$C$24,2,0)</f>
        <v>1</v>
      </c>
      <c r="K1286" s="44" t="s">
        <v>1173</v>
      </c>
      <c r="L1286" s="45" t="s">
        <v>1178</v>
      </c>
      <c r="M1286" s="20" t="s">
        <v>1179</v>
      </c>
      <c r="N1286" s="47">
        <v>45667</v>
      </c>
      <c r="O1286" s="20">
        <f>INDEX(Auxiliar!$D$5:$F$13,MATCH(Table1[[#This Row],[Tipologia_Testes]],Auxiliar!$B$5:$B$13,0),MATCH(Table1[[#This Row],[Complexidade]],Auxiliar!$D$4:$F$4,0))</f>
        <v>2</v>
      </c>
      <c r="P1286" s="42" t="s">
        <v>1263</v>
      </c>
      <c r="Q1286" s="151"/>
      <c r="R1286" s="151">
        <v>45622</v>
      </c>
      <c r="S1286" s="151"/>
      <c r="T1286" s="151"/>
      <c r="U1286" s="151">
        <v>45631</v>
      </c>
      <c r="V1286" s="151">
        <v>45631</v>
      </c>
      <c r="W1286" s="2">
        <f>VLOOKUP(Table1[[#This Row],[Status]],Auxiliar!$B$16:$D$24,3,0)*Table1[[#This Row],[Estimação (horas)]]</f>
        <v>2</v>
      </c>
      <c r="X1286" s="167">
        <f>+VLOOKUP(CONCATENATE(Table1[[#This Row],[Tabela]],Table1[[#This Row],[Campo]]),'2. Status Detalhe Campos FY24'!A:J,9,FALSE)</f>
        <v>0</v>
      </c>
    </row>
    <row r="1287" spans="2:24" ht="17.899999999999999" customHeight="1">
      <c r="B1287" s="38" t="s">
        <v>26</v>
      </c>
      <c r="C1287" s="38" t="s">
        <v>26</v>
      </c>
      <c r="D1287" s="38" t="s">
        <v>1276</v>
      </c>
      <c r="E1287" s="38" t="s">
        <v>1279</v>
      </c>
      <c r="F1287" s="38" t="s">
        <v>368</v>
      </c>
      <c r="G1287" s="38" t="s">
        <v>375</v>
      </c>
      <c r="H1287" s="58" t="str">
        <f>Table1[[#This Row],[Tabela]]&amp;Table1[[#This Row],[Campo]]</f>
        <v>lt004_protectionemssns_scp3_prtctn</v>
      </c>
      <c r="I1287" s="2" t="s">
        <v>612</v>
      </c>
      <c r="J1287" s="44">
        <f>VLOOKUP(Table1[[#This Row],[Status]],Auxiliar!$B$16:$C$24,2,0)</f>
        <v>1</v>
      </c>
      <c r="K1287" s="44" t="s">
        <v>1175</v>
      </c>
      <c r="L1287" s="45" t="s">
        <v>1178</v>
      </c>
      <c r="M1287" s="20" t="s">
        <v>1179</v>
      </c>
      <c r="N1287" s="47">
        <v>45667</v>
      </c>
      <c r="O1287" s="20">
        <f>INDEX(Auxiliar!$D$5:$F$13,MATCH(Table1[[#This Row],[Tipologia_Testes]],Auxiliar!$B$5:$B$13,0),MATCH(Table1[[#This Row],[Complexidade]],Auxiliar!$D$4:$F$4,0))</f>
        <v>0.1</v>
      </c>
      <c r="P1287" s="42" t="s">
        <v>1263</v>
      </c>
      <c r="Q1287" s="151"/>
      <c r="R1287" s="151">
        <v>45622</v>
      </c>
      <c r="S1287" s="151"/>
      <c r="T1287" s="151"/>
      <c r="U1287" s="151">
        <v>45631</v>
      </c>
      <c r="V1287" s="151">
        <v>45631</v>
      </c>
      <c r="W1287" s="2">
        <f>VLOOKUP(Table1[[#This Row],[Status]],Auxiliar!$B$16:$D$24,3,0)*Table1[[#This Row],[Estimação (horas)]]</f>
        <v>0.1</v>
      </c>
      <c r="X1287" s="167">
        <f>+VLOOKUP(CONCATENATE(Table1[[#This Row],[Tabela]],Table1[[#This Row],[Campo]]),'2. Status Detalhe Campos FY24'!A:J,9,FALSE)</f>
        <v>0</v>
      </c>
    </row>
    <row r="1288" spans="2:24" ht="17.899999999999999" customHeight="1">
      <c r="B1288" s="40" t="s">
        <v>26</v>
      </c>
      <c r="C1288" s="40" t="s">
        <v>26</v>
      </c>
      <c r="D1288" s="2" t="s">
        <v>38</v>
      </c>
      <c r="E1288" s="41" t="s">
        <v>38</v>
      </c>
      <c r="F1288" s="39" t="s">
        <v>379</v>
      </c>
      <c r="G1288" s="37" t="s">
        <v>380</v>
      </c>
      <c r="H1288" s="59" t="str">
        <f>Table1[[#This Row],[Tabela]]&amp;Table1[[#This Row],[Campo]]</f>
        <v>lt002_instrumentrsk_mtgtd_cct</v>
      </c>
      <c r="I1288" s="2" t="s">
        <v>612</v>
      </c>
      <c r="J1288" s="44">
        <f>VLOOKUP(Table1[[#This Row],[Status]],Auxiliar!$B$16:$C$24,2,0)</f>
        <v>1</v>
      </c>
      <c r="K1288" s="44" t="s">
        <v>1172</v>
      </c>
      <c r="L1288" s="45" t="s">
        <v>1178</v>
      </c>
      <c r="M1288" s="20" t="s">
        <v>1179</v>
      </c>
      <c r="N1288" s="47">
        <v>45625</v>
      </c>
      <c r="O1288" s="20">
        <f>INDEX(Auxiliar!$D$5:$F$13,MATCH(Table1[[#This Row],[Tipologia_Testes]],Auxiliar!$B$5:$B$13,0),MATCH(Table1[[#This Row],[Complexidade]],Auxiliar!$D$4:$F$4,0))</f>
        <v>2</v>
      </c>
      <c r="P1288" s="42"/>
      <c r="Q1288" s="151"/>
      <c r="R1288" s="151">
        <v>45595</v>
      </c>
      <c r="S1288" s="151"/>
      <c r="T1288" s="151">
        <v>45595</v>
      </c>
      <c r="U1288" s="151">
        <v>374329</v>
      </c>
      <c r="V1288" s="151">
        <v>374329</v>
      </c>
      <c r="W1288" s="2">
        <f>VLOOKUP(Table1[[#This Row],[Status]],Auxiliar!$B$16:$D$24,3,0)*Table1[[#This Row],[Estimação (horas)]]</f>
        <v>2</v>
      </c>
      <c r="X1288" s="167">
        <f>+VLOOKUP(CONCATENATE(Table1[[#This Row],[Tabela]],Table1[[#This Row],[Campo]]),'2. Status Detalhe Campos FY24'!A:J,9,FALSE)</f>
        <v>0</v>
      </c>
    </row>
    <row r="1289" spans="2:24" ht="17.899999999999999" customHeight="1">
      <c r="B1289" s="38" t="s">
        <v>26</v>
      </c>
      <c r="C1289" s="38" t="s">
        <v>26</v>
      </c>
      <c r="D1289" s="2" t="s">
        <v>38</v>
      </c>
      <c r="E1289" s="38" t="s">
        <v>38</v>
      </c>
      <c r="F1289" s="38" t="s">
        <v>379</v>
      </c>
      <c r="G1289" s="38" t="s">
        <v>380</v>
      </c>
      <c r="H1289" s="58" t="str">
        <f>Table1[[#This Row],[Tabela]]&amp;Table1[[#This Row],[Campo]]</f>
        <v>lt002_instrumentrsk_mtgtd_cct</v>
      </c>
      <c r="I1289" s="2" t="s">
        <v>612</v>
      </c>
      <c r="J1289" s="44">
        <f>VLOOKUP(Table1[[#This Row],[Status]],Auxiliar!$B$16:$C$24,2,0)</f>
        <v>1</v>
      </c>
      <c r="K1289" s="44" t="s">
        <v>1173</v>
      </c>
      <c r="L1289" s="45" t="s">
        <v>1178</v>
      </c>
      <c r="M1289" s="20" t="s">
        <v>1179</v>
      </c>
      <c r="N1289" s="47">
        <v>45625</v>
      </c>
      <c r="O1289" s="20">
        <f>INDEX(Auxiliar!$D$5:$F$13,MATCH(Table1[[#This Row],[Tipologia_Testes]],Auxiliar!$B$5:$B$13,0),MATCH(Table1[[#This Row],[Complexidade]],Auxiliar!$D$4:$F$4,0))</f>
        <v>2</v>
      </c>
      <c r="P1289" s="42"/>
      <c r="Q1289" s="151"/>
      <c r="R1289" s="151">
        <v>45595</v>
      </c>
      <c r="S1289" s="151"/>
      <c r="T1289" s="151">
        <v>45595</v>
      </c>
      <c r="U1289" s="151">
        <v>374329</v>
      </c>
      <c r="V1289" s="151">
        <v>374329</v>
      </c>
      <c r="W1289" s="2">
        <f>VLOOKUP(Table1[[#This Row],[Status]],Auxiliar!$B$16:$D$24,3,0)*Table1[[#This Row],[Estimação (horas)]]</f>
        <v>2</v>
      </c>
      <c r="X1289" s="167">
        <f>+VLOOKUP(CONCATENATE(Table1[[#This Row],[Tabela]],Table1[[#This Row],[Campo]]),'2. Status Detalhe Campos FY24'!A:J,9,FALSE)</f>
        <v>0</v>
      </c>
    </row>
    <row r="1290" spans="2:24" ht="17.899999999999999" customHeight="1">
      <c r="B1290" s="38" t="s">
        <v>26</v>
      </c>
      <c r="C1290" s="38" t="s">
        <v>26</v>
      </c>
      <c r="D1290" s="2" t="s">
        <v>38</v>
      </c>
      <c r="E1290" s="38" t="s">
        <v>38</v>
      </c>
      <c r="F1290" s="38" t="s">
        <v>379</v>
      </c>
      <c r="G1290" s="38" t="s">
        <v>380</v>
      </c>
      <c r="H1290" s="58" t="str">
        <f>Table1[[#This Row],[Tabela]]&amp;Table1[[#This Row],[Campo]]</f>
        <v>lt002_instrumentrsk_mtgtd_cct</v>
      </c>
      <c r="I1290" s="2" t="s">
        <v>612</v>
      </c>
      <c r="J1290" s="44">
        <f>VLOOKUP(Table1[[#This Row],[Status]],Auxiliar!$B$16:$C$24,2,0)</f>
        <v>1</v>
      </c>
      <c r="K1290" s="44" t="s">
        <v>1175</v>
      </c>
      <c r="L1290" s="45" t="s">
        <v>1178</v>
      </c>
      <c r="M1290" s="20" t="s">
        <v>1179</v>
      </c>
      <c r="N1290" s="47">
        <v>45625</v>
      </c>
      <c r="O1290" s="20">
        <f>INDEX(Auxiliar!$D$5:$F$13,MATCH(Table1[[#This Row],[Tipologia_Testes]],Auxiliar!$B$5:$B$13,0),MATCH(Table1[[#This Row],[Complexidade]],Auxiliar!$D$4:$F$4,0))</f>
        <v>0.1</v>
      </c>
      <c r="P1290" s="42"/>
      <c r="Q1290" s="151"/>
      <c r="R1290" s="151">
        <v>45595</v>
      </c>
      <c r="S1290" s="151"/>
      <c r="T1290" s="151">
        <v>45595</v>
      </c>
      <c r="U1290" s="151">
        <v>374329</v>
      </c>
      <c r="V1290" s="151">
        <v>374329</v>
      </c>
      <c r="W1290" s="2">
        <f>VLOOKUP(Table1[[#This Row],[Status]],Auxiliar!$B$16:$D$24,3,0)*Table1[[#This Row],[Estimação (horas)]]</f>
        <v>0.1</v>
      </c>
      <c r="X1290" s="167">
        <f>+VLOOKUP(CONCATENATE(Table1[[#This Row],[Tabela]],Table1[[#This Row],[Campo]]),'2. Status Detalhe Campos FY24'!A:J,9,FALSE)</f>
        <v>0</v>
      </c>
    </row>
    <row r="1291" spans="2:24" ht="17.899999999999999" customHeight="1">
      <c r="B1291" s="40" t="s">
        <v>26</v>
      </c>
      <c r="C1291" s="40" t="s">
        <v>26</v>
      </c>
      <c r="D1291" s="2" t="s">
        <v>38</v>
      </c>
      <c r="E1291" s="41" t="s">
        <v>38</v>
      </c>
      <c r="F1291" s="39" t="s">
        <v>379</v>
      </c>
      <c r="G1291" s="37" t="s">
        <v>381</v>
      </c>
      <c r="H1291" s="59" t="str">
        <f>Table1[[#This Row],[Tabela]]&amp;Table1[[#This Row],[Campo]]</f>
        <v>lt002_instrumentrsk_mtgtd_ccp</v>
      </c>
      <c r="I1291" s="2" t="s">
        <v>613</v>
      </c>
      <c r="J1291" s="44">
        <f>VLOOKUP(Table1[[#This Row],[Status]],Auxiliar!$B$16:$C$24,2,0)</f>
        <v>4</v>
      </c>
      <c r="K1291" s="44" t="s">
        <v>1172</v>
      </c>
      <c r="L1291" s="45" t="s">
        <v>1178</v>
      </c>
      <c r="M1291" s="20" t="s">
        <v>1179</v>
      </c>
      <c r="N1291" s="47">
        <v>45642</v>
      </c>
      <c r="O1291" s="20">
        <f>INDEX(Auxiliar!$D$5:$F$13,MATCH(Table1[[#This Row],[Tipologia_Testes]],Auxiliar!$B$5:$B$13,0),MATCH(Table1[[#This Row],[Complexidade]],Auxiliar!$D$4:$F$4,0))</f>
        <v>2</v>
      </c>
      <c r="P1291" s="42"/>
      <c r="Q1291" s="151"/>
      <c r="R1291" s="151">
        <v>45595</v>
      </c>
      <c r="S1291" s="151"/>
      <c r="T1291" s="151">
        <v>45595</v>
      </c>
      <c r="U1291" s="151">
        <v>374342</v>
      </c>
      <c r="V1291" s="151">
        <v>374342</v>
      </c>
      <c r="W1291" s="2">
        <f>VLOOKUP(Table1[[#This Row],[Status]],Auxiliar!$B$16:$D$24,3,0)*Table1[[#This Row],[Estimação (horas)]]</f>
        <v>0.5</v>
      </c>
      <c r="X1291" s="167">
        <f>+VLOOKUP(CONCATENATE(Table1[[#This Row],[Tabela]],Table1[[#This Row],[Campo]]),'2. Status Detalhe Campos FY24'!A:J,9,FALSE)</f>
        <v>0</v>
      </c>
    </row>
    <row r="1292" spans="2:24" ht="17.899999999999999" customHeight="1">
      <c r="B1292" s="38" t="s">
        <v>26</v>
      </c>
      <c r="C1292" s="38" t="s">
        <v>26</v>
      </c>
      <c r="D1292" s="2" t="s">
        <v>38</v>
      </c>
      <c r="E1292" s="38" t="s">
        <v>38</v>
      </c>
      <c r="F1292" s="38" t="s">
        <v>379</v>
      </c>
      <c r="G1292" s="38" t="s">
        <v>381</v>
      </c>
      <c r="H1292" s="58" t="str">
        <f>Table1[[#This Row],[Tabela]]&amp;Table1[[#This Row],[Campo]]</f>
        <v>lt002_instrumentrsk_mtgtd_ccp</v>
      </c>
      <c r="I1292" s="2" t="s">
        <v>613</v>
      </c>
      <c r="J1292" s="44">
        <f>VLOOKUP(Table1[[#This Row],[Status]],Auxiliar!$B$16:$C$24,2,0)</f>
        <v>4</v>
      </c>
      <c r="K1292" s="44" t="s">
        <v>1173</v>
      </c>
      <c r="L1292" s="45" t="s">
        <v>1178</v>
      </c>
      <c r="M1292" s="20" t="s">
        <v>1179</v>
      </c>
      <c r="N1292" s="47">
        <v>45642</v>
      </c>
      <c r="O1292" s="20">
        <f>INDEX(Auxiliar!$D$5:$F$13,MATCH(Table1[[#This Row],[Tipologia_Testes]],Auxiliar!$B$5:$B$13,0),MATCH(Table1[[#This Row],[Complexidade]],Auxiliar!$D$4:$F$4,0))</f>
        <v>2</v>
      </c>
      <c r="P1292" s="42"/>
      <c r="Q1292" s="151"/>
      <c r="R1292" s="151">
        <v>45595</v>
      </c>
      <c r="S1292" s="151"/>
      <c r="T1292" s="151">
        <v>45595</v>
      </c>
      <c r="U1292" s="151">
        <v>374342</v>
      </c>
      <c r="V1292" s="151">
        <v>374342</v>
      </c>
      <c r="W1292" s="2">
        <f>VLOOKUP(Table1[[#This Row],[Status]],Auxiliar!$B$16:$D$24,3,0)*Table1[[#This Row],[Estimação (horas)]]</f>
        <v>0.5</v>
      </c>
      <c r="X1292" s="167">
        <f>+VLOOKUP(CONCATENATE(Table1[[#This Row],[Tabela]],Table1[[#This Row],[Campo]]),'2. Status Detalhe Campos FY24'!A:J,9,FALSE)</f>
        <v>0</v>
      </c>
    </row>
    <row r="1293" spans="2:24" ht="17.899999999999999" customHeight="1">
      <c r="B1293" s="38" t="s">
        <v>26</v>
      </c>
      <c r="C1293" s="38" t="s">
        <v>26</v>
      </c>
      <c r="D1293" s="2" t="s">
        <v>38</v>
      </c>
      <c r="E1293" s="38" t="s">
        <v>38</v>
      </c>
      <c r="F1293" s="38" t="s">
        <v>379</v>
      </c>
      <c r="G1293" s="38" t="s">
        <v>381</v>
      </c>
      <c r="H1293" s="58" t="str">
        <f>Table1[[#This Row],[Tabela]]&amp;Table1[[#This Row],[Campo]]</f>
        <v>lt002_instrumentrsk_mtgtd_ccp</v>
      </c>
      <c r="I1293" s="2" t="s">
        <v>613</v>
      </c>
      <c r="J1293" s="44">
        <f>VLOOKUP(Table1[[#This Row],[Status]],Auxiliar!$B$16:$C$24,2,0)</f>
        <v>4</v>
      </c>
      <c r="K1293" s="44" t="s">
        <v>1175</v>
      </c>
      <c r="L1293" s="45" t="s">
        <v>1178</v>
      </c>
      <c r="M1293" s="20" t="s">
        <v>1179</v>
      </c>
      <c r="N1293" s="47">
        <v>45642</v>
      </c>
      <c r="O1293" s="20">
        <f>INDEX(Auxiliar!$D$5:$F$13,MATCH(Table1[[#This Row],[Tipologia_Testes]],Auxiliar!$B$5:$B$13,0),MATCH(Table1[[#This Row],[Complexidade]],Auxiliar!$D$4:$F$4,0))</f>
        <v>0.1</v>
      </c>
      <c r="P1293" s="42"/>
      <c r="Q1293" s="151"/>
      <c r="R1293" s="151">
        <v>45595</v>
      </c>
      <c r="S1293" s="151"/>
      <c r="T1293" s="151">
        <v>45595</v>
      </c>
      <c r="U1293" s="151">
        <v>374342</v>
      </c>
      <c r="V1293" s="151">
        <v>374342</v>
      </c>
      <c r="W1293" s="2">
        <f>VLOOKUP(Table1[[#This Row],[Status]],Auxiliar!$B$16:$D$24,3,0)*Table1[[#This Row],[Estimação (horas)]]</f>
        <v>2.5000000000000001E-2</v>
      </c>
      <c r="X1293" s="167">
        <f>+VLOOKUP(CONCATENATE(Table1[[#This Row],[Tabela]],Table1[[#This Row],[Campo]]),'2. Status Detalhe Campos FY24'!A:J,9,FALSE)</f>
        <v>0</v>
      </c>
    </row>
    <row r="1294" spans="2:24" ht="17.899999999999999" customHeight="1">
      <c r="B1294" s="40" t="s">
        <v>26</v>
      </c>
      <c r="C1294" s="40" t="s">
        <v>26</v>
      </c>
      <c r="D1294" s="36" t="s">
        <v>1274</v>
      </c>
      <c r="E1294" s="41" t="s">
        <v>1256</v>
      </c>
      <c r="F1294" s="39" t="s">
        <v>1866</v>
      </c>
      <c r="G1294" s="37" t="s">
        <v>382</v>
      </c>
      <c r="H1294" s="59" t="str">
        <f>Table1[[#This Row],[Tabela]]&amp;Table1[[#This Row],[Campo]]</f>
        <v>lt007_instr_activityenvrnmntl_objctv</v>
      </c>
      <c r="I1294" s="2" t="s">
        <v>612</v>
      </c>
      <c r="J1294" s="44">
        <f>VLOOKUP(Table1[[#This Row],[Status]],Auxiliar!$B$16:$C$24,2,0)</f>
        <v>1</v>
      </c>
      <c r="K1294" s="44" t="s">
        <v>1172</v>
      </c>
      <c r="L1294" s="45" t="s">
        <v>1178</v>
      </c>
      <c r="M1294" s="20" t="s">
        <v>1179</v>
      </c>
      <c r="N1294" s="47">
        <v>45649</v>
      </c>
      <c r="O1294" s="20">
        <f>INDEX(Auxiliar!$D$5:$F$13,MATCH(Table1[[#This Row],[Tipologia_Testes]],Auxiliar!$B$5:$B$13,0),MATCH(Table1[[#This Row],[Complexidade]],Auxiliar!$D$4:$F$4,0))</f>
        <v>2</v>
      </c>
      <c r="P1294" s="42"/>
      <c r="Q1294" s="151"/>
      <c r="R1294" s="151">
        <v>45593</v>
      </c>
      <c r="S1294" s="151"/>
      <c r="T1294" s="151">
        <v>45593</v>
      </c>
      <c r="U1294" s="151">
        <v>45624</v>
      </c>
      <c r="V1294" s="151">
        <v>45624</v>
      </c>
      <c r="W1294" s="2">
        <f>VLOOKUP(Table1[[#This Row],[Status]],Auxiliar!$B$16:$D$24,3,0)*Table1[[#This Row],[Estimação (horas)]]</f>
        <v>2</v>
      </c>
      <c r="X1294" s="167">
        <f>+VLOOKUP(CONCATENATE(Table1[[#This Row],[Tabela]],Table1[[#This Row],[Campo]]),'2. Status Detalhe Campos FY24'!A:J,9,FALSE)</f>
        <v>0</v>
      </c>
    </row>
    <row r="1295" spans="2:24" ht="17.899999999999999" customHeight="1">
      <c r="B1295" s="38" t="s">
        <v>26</v>
      </c>
      <c r="C1295" s="38" t="s">
        <v>26</v>
      </c>
      <c r="D1295" s="38" t="s">
        <v>1274</v>
      </c>
      <c r="E1295" s="38" t="s">
        <v>1256</v>
      </c>
      <c r="F1295" s="39" t="s">
        <v>1866</v>
      </c>
      <c r="G1295" s="38" t="s">
        <v>382</v>
      </c>
      <c r="H1295" s="58" t="str">
        <f>Table1[[#This Row],[Tabela]]&amp;Table1[[#This Row],[Campo]]</f>
        <v>lt007_instr_activityenvrnmntl_objctv</v>
      </c>
      <c r="I1295" s="2" t="s">
        <v>612</v>
      </c>
      <c r="J1295" s="44">
        <f>VLOOKUP(Table1[[#This Row],[Status]],Auxiliar!$B$16:$C$24,2,0)</f>
        <v>1</v>
      </c>
      <c r="K1295" s="44" t="s">
        <v>1173</v>
      </c>
      <c r="L1295" s="45" t="s">
        <v>1178</v>
      </c>
      <c r="M1295" s="20" t="s">
        <v>1179</v>
      </c>
      <c r="N1295" s="47">
        <v>45649</v>
      </c>
      <c r="O1295" s="20">
        <f>INDEX(Auxiliar!$D$5:$F$13,MATCH(Table1[[#This Row],[Tipologia_Testes]],Auxiliar!$B$5:$B$13,0),MATCH(Table1[[#This Row],[Complexidade]],Auxiliar!$D$4:$F$4,0))</f>
        <v>2</v>
      </c>
      <c r="P1295" s="42"/>
      <c r="Q1295" s="151"/>
      <c r="R1295" s="151">
        <v>45593</v>
      </c>
      <c r="S1295" s="151"/>
      <c r="T1295" s="151">
        <v>45593</v>
      </c>
      <c r="U1295" s="151">
        <v>45624</v>
      </c>
      <c r="V1295" s="151">
        <v>45624</v>
      </c>
      <c r="W1295" s="2">
        <f>VLOOKUP(Table1[[#This Row],[Status]],Auxiliar!$B$16:$D$24,3,0)*Table1[[#This Row],[Estimação (horas)]]</f>
        <v>2</v>
      </c>
      <c r="X1295" s="167">
        <f>+VLOOKUP(CONCATENATE(Table1[[#This Row],[Tabela]],Table1[[#This Row],[Campo]]),'2. Status Detalhe Campos FY24'!A:J,9,FALSE)</f>
        <v>0</v>
      </c>
    </row>
    <row r="1296" spans="2:24" ht="17.899999999999999" customHeight="1">
      <c r="B1296" s="38" t="s">
        <v>26</v>
      </c>
      <c r="C1296" s="38" t="s">
        <v>26</v>
      </c>
      <c r="D1296" s="38" t="s">
        <v>1274</v>
      </c>
      <c r="E1296" s="38" t="s">
        <v>1256</v>
      </c>
      <c r="F1296" s="39" t="s">
        <v>1866</v>
      </c>
      <c r="G1296" s="38" t="s">
        <v>382</v>
      </c>
      <c r="H1296" s="58" t="str">
        <f>Table1[[#This Row],[Tabela]]&amp;Table1[[#This Row],[Campo]]</f>
        <v>lt007_instr_activityenvrnmntl_objctv</v>
      </c>
      <c r="I1296" s="2" t="s">
        <v>612</v>
      </c>
      <c r="J1296" s="44">
        <f>VLOOKUP(Table1[[#This Row],[Status]],Auxiliar!$B$16:$C$24,2,0)</f>
        <v>1</v>
      </c>
      <c r="K1296" s="44" t="s">
        <v>1175</v>
      </c>
      <c r="L1296" s="45" t="s">
        <v>1178</v>
      </c>
      <c r="M1296" s="20" t="s">
        <v>1179</v>
      </c>
      <c r="N1296" s="47">
        <v>45649</v>
      </c>
      <c r="O1296" s="20">
        <f>INDEX(Auxiliar!$D$5:$F$13,MATCH(Table1[[#This Row],[Tipologia_Testes]],Auxiliar!$B$5:$B$13,0),MATCH(Table1[[#This Row],[Complexidade]],Auxiliar!$D$4:$F$4,0))</f>
        <v>0.1</v>
      </c>
      <c r="P1296" s="42"/>
      <c r="Q1296" s="151"/>
      <c r="R1296" s="151">
        <v>45593</v>
      </c>
      <c r="S1296" s="151"/>
      <c r="T1296" s="151">
        <v>45593</v>
      </c>
      <c r="U1296" s="151">
        <v>45624</v>
      </c>
      <c r="V1296" s="151">
        <v>45624</v>
      </c>
      <c r="W1296" s="2">
        <f>VLOOKUP(Table1[[#This Row],[Status]],Auxiliar!$B$16:$D$24,3,0)*Table1[[#This Row],[Estimação (horas)]]</f>
        <v>0.1</v>
      </c>
      <c r="X1296" s="167">
        <f>+VLOOKUP(CONCATENATE(Table1[[#This Row],[Tabela]],Table1[[#This Row],[Campo]]),'2. Status Detalhe Campos FY24'!A:J,9,FALSE)</f>
        <v>0</v>
      </c>
    </row>
    <row r="1297" spans="2:24" ht="17.899999999999999" customHeight="1">
      <c r="B1297" s="40" t="s">
        <v>26</v>
      </c>
      <c r="C1297" s="40" t="s">
        <v>26</v>
      </c>
      <c r="D1297" s="36" t="s">
        <v>1274</v>
      </c>
      <c r="E1297" s="41" t="s">
        <v>1256</v>
      </c>
      <c r="F1297" s="39" t="s">
        <v>1866</v>
      </c>
      <c r="G1297" s="37" t="s">
        <v>383</v>
      </c>
      <c r="H1297" s="59" t="str">
        <f>Table1[[#This Row],[Tabela]]&amp;Table1[[#This Row],[Campo]]</f>
        <v>lt007_instr_activitytyp_actvty</v>
      </c>
      <c r="I1297" s="2" t="s">
        <v>612</v>
      </c>
      <c r="J1297" s="44">
        <f>VLOOKUP(Table1[[#This Row],[Status]],Auxiliar!$B$16:$C$24,2,0)</f>
        <v>1</v>
      </c>
      <c r="K1297" s="44" t="s">
        <v>1172</v>
      </c>
      <c r="L1297" s="45" t="s">
        <v>1178</v>
      </c>
      <c r="M1297" s="20" t="s">
        <v>1179</v>
      </c>
      <c r="N1297" s="47">
        <v>45649</v>
      </c>
      <c r="O1297" s="20">
        <f>INDEX(Auxiliar!$D$5:$F$13,MATCH(Table1[[#This Row],[Tipologia_Testes]],Auxiliar!$B$5:$B$13,0),MATCH(Table1[[#This Row],[Complexidade]],Auxiliar!$D$4:$F$4,0))</f>
        <v>2</v>
      </c>
      <c r="P1297" s="42"/>
      <c r="Q1297" s="151"/>
      <c r="R1297" s="151">
        <v>45593</v>
      </c>
      <c r="S1297" s="151"/>
      <c r="T1297" s="151">
        <v>45593</v>
      </c>
      <c r="U1297" s="151">
        <v>45624</v>
      </c>
      <c r="V1297" s="151">
        <v>45624</v>
      </c>
      <c r="W1297" s="2">
        <f>VLOOKUP(Table1[[#This Row],[Status]],Auxiliar!$B$16:$D$24,3,0)*Table1[[#This Row],[Estimação (horas)]]</f>
        <v>2</v>
      </c>
      <c r="X1297" s="167">
        <f>+VLOOKUP(CONCATENATE(Table1[[#This Row],[Tabela]],Table1[[#This Row],[Campo]]),'2. Status Detalhe Campos FY24'!A:J,9,FALSE)</f>
        <v>0</v>
      </c>
    </row>
    <row r="1298" spans="2:24" ht="17.899999999999999" customHeight="1">
      <c r="B1298" s="38" t="s">
        <v>26</v>
      </c>
      <c r="C1298" s="38" t="s">
        <v>26</v>
      </c>
      <c r="D1298" s="38" t="s">
        <v>1274</v>
      </c>
      <c r="E1298" s="38" t="s">
        <v>1256</v>
      </c>
      <c r="F1298" s="39" t="s">
        <v>1866</v>
      </c>
      <c r="G1298" s="38" t="s">
        <v>383</v>
      </c>
      <c r="H1298" s="58" t="str">
        <f>Table1[[#This Row],[Tabela]]&amp;Table1[[#This Row],[Campo]]</f>
        <v>lt007_instr_activitytyp_actvty</v>
      </c>
      <c r="I1298" s="2" t="s">
        <v>612</v>
      </c>
      <c r="J1298" s="44">
        <f>VLOOKUP(Table1[[#This Row],[Status]],Auxiliar!$B$16:$C$24,2,0)</f>
        <v>1</v>
      </c>
      <c r="K1298" s="44" t="s">
        <v>1173</v>
      </c>
      <c r="L1298" s="45" t="s">
        <v>1178</v>
      </c>
      <c r="M1298" s="20" t="s">
        <v>1179</v>
      </c>
      <c r="N1298" s="47">
        <v>45649</v>
      </c>
      <c r="O1298" s="20">
        <f>INDEX(Auxiliar!$D$5:$F$13,MATCH(Table1[[#This Row],[Tipologia_Testes]],Auxiliar!$B$5:$B$13,0),MATCH(Table1[[#This Row],[Complexidade]],Auxiliar!$D$4:$F$4,0))</f>
        <v>2</v>
      </c>
      <c r="P1298" s="42"/>
      <c r="Q1298" s="151"/>
      <c r="R1298" s="151">
        <v>45593</v>
      </c>
      <c r="S1298" s="151"/>
      <c r="T1298" s="151">
        <v>45593</v>
      </c>
      <c r="U1298" s="151">
        <v>45624</v>
      </c>
      <c r="V1298" s="151">
        <v>45624</v>
      </c>
      <c r="W1298" s="2">
        <f>VLOOKUP(Table1[[#This Row],[Status]],Auxiliar!$B$16:$D$24,3,0)*Table1[[#This Row],[Estimação (horas)]]</f>
        <v>2</v>
      </c>
      <c r="X1298" s="167">
        <f>+VLOOKUP(CONCATENATE(Table1[[#This Row],[Tabela]],Table1[[#This Row],[Campo]]),'2. Status Detalhe Campos FY24'!A:J,9,FALSE)</f>
        <v>0</v>
      </c>
    </row>
    <row r="1299" spans="2:24" ht="17.899999999999999" customHeight="1">
      <c r="B1299" s="38" t="s">
        <v>26</v>
      </c>
      <c r="C1299" s="38" t="s">
        <v>26</v>
      </c>
      <c r="D1299" s="38" t="s">
        <v>1274</v>
      </c>
      <c r="E1299" s="38" t="s">
        <v>1256</v>
      </c>
      <c r="F1299" s="39" t="s">
        <v>1866</v>
      </c>
      <c r="G1299" s="38" t="s">
        <v>383</v>
      </c>
      <c r="H1299" s="58" t="str">
        <f>Table1[[#This Row],[Tabela]]&amp;Table1[[#This Row],[Campo]]</f>
        <v>lt007_instr_activitytyp_actvty</v>
      </c>
      <c r="I1299" s="2" t="s">
        <v>612</v>
      </c>
      <c r="J1299" s="44">
        <f>VLOOKUP(Table1[[#This Row],[Status]],Auxiliar!$B$16:$C$24,2,0)</f>
        <v>1</v>
      </c>
      <c r="K1299" s="44" t="s">
        <v>1175</v>
      </c>
      <c r="L1299" s="45" t="s">
        <v>1178</v>
      </c>
      <c r="M1299" s="20" t="s">
        <v>1179</v>
      </c>
      <c r="N1299" s="47">
        <v>45649</v>
      </c>
      <c r="O1299" s="20">
        <f>INDEX(Auxiliar!$D$5:$F$13,MATCH(Table1[[#This Row],[Tipologia_Testes]],Auxiliar!$B$5:$B$13,0),MATCH(Table1[[#This Row],[Complexidade]],Auxiliar!$D$4:$F$4,0))</f>
        <v>0.1</v>
      </c>
      <c r="P1299" s="42"/>
      <c r="Q1299" s="151"/>
      <c r="R1299" s="151">
        <v>45593</v>
      </c>
      <c r="S1299" s="151"/>
      <c r="T1299" s="151">
        <v>45593</v>
      </c>
      <c r="U1299" s="151">
        <v>45624</v>
      </c>
      <c r="V1299" s="151">
        <v>45624</v>
      </c>
      <c r="W1299" s="2">
        <f>VLOOKUP(Table1[[#This Row],[Status]],Auxiliar!$B$16:$D$24,3,0)*Table1[[#This Row],[Estimação (horas)]]</f>
        <v>0.1</v>
      </c>
      <c r="X1299" s="167">
        <f>+VLOOKUP(CONCATENATE(Table1[[#This Row],[Tabela]],Table1[[#This Row],[Campo]]),'2. Status Detalhe Campos FY24'!A:J,9,FALSE)</f>
        <v>0</v>
      </c>
    </row>
    <row r="1300" spans="2:24" ht="17.899999999999999" customHeight="1">
      <c r="B1300" s="38" t="s">
        <v>26</v>
      </c>
      <c r="C1300" s="38" t="s">
        <v>26</v>
      </c>
      <c r="D1300" s="37" t="s">
        <v>1274</v>
      </c>
      <c r="E1300" s="41" t="s">
        <v>1256</v>
      </c>
      <c r="F1300" s="39" t="s">
        <v>379</v>
      </c>
      <c r="G1300" s="37" t="s">
        <v>384</v>
      </c>
      <c r="H1300" s="59" t="str">
        <f>Table1[[#This Row],[Tabela]]&amp;Table1[[#This Row],[Campo]]</f>
        <v>lt002_instrumentlns_clltrlzd_clssfctn</v>
      </c>
      <c r="I1300" s="2" t="s">
        <v>612</v>
      </c>
      <c r="J1300" s="44">
        <f>VLOOKUP(Table1[[#This Row],[Status]],Auxiliar!$B$16:$C$24,2,0)</f>
        <v>1</v>
      </c>
      <c r="K1300" s="44" t="s">
        <v>1172</v>
      </c>
      <c r="L1300" s="45" t="s">
        <v>1178</v>
      </c>
      <c r="M1300" s="20" t="s">
        <v>1179</v>
      </c>
      <c r="N1300" s="47">
        <v>45583</v>
      </c>
      <c r="O1300" s="20">
        <f>INDEX(Auxiliar!$D$5:$F$13,MATCH(Table1[[#This Row],[Tipologia_Testes]],Auxiliar!$B$5:$B$13,0),MATCH(Table1[[#This Row],[Complexidade]],Auxiliar!$D$4:$F$4,0))</f>
        <v>2</v>
      </c>
      <c r="P1300" s="42" t="s">
        <v>1281</v>
      </c>
      <c r="Q1300" s="151"/>
      <c r="R1300" s="151">
        <v>45583</v>
      </c>
      <c r="S1300" s="151"/>
      <c r="T1300" s="151">
        <v>45583</v>
      </c>
      <c r="U1300" s="151">
        <v>45589</v>
      </c>
      <c r="V1300" s="151">
        <v>45589</v>
      </c>
      <c r="W1300" s="2">
        <f>VLOOKUP(Table1[[#This Row],[Status]],Auxiliar!$B$16:$D$24,3,0)*Table1[[#This Row],[Estimação (horas)]]</f>
        <v>2</v>
      </c>
      <c r="X1300" s="167">
        <f>+VLOOKUP(CONCATENATE(Table1[[#This Row],[Tabela]],Table1[[#This Row],[Campo]]),'2. Status Detalhe Campos FY24'!A:J,9,FALSE)</f>
        <v>0</v>
      </c>
    </row>
    <row r="1301" spans="2:24" ht="17.899999999999999" customHeight="1">
      <c r="B1301" s="38" t="s">
        <v>26</v>
      </c>
      <c r="C1301" s="38" t="s">
        <v>26</v>
      </c>
      <c r="D1301" s="38" t="s">
        <v>1274</v>
      </c>
      <c r="E1301" s="38" t="s">
        <v>1256</v>
      </c>
      <c r="F1301" s="38" t="s">
        <v>379</v>
      </c>
      <c r="G1301" s="38" t="s">
        <v>384</v>
      </c>
      <c r="H1301" s="58" t="str">
        <f>Table1[[#This Row],[Tabela]]&amp;Table1[[#This Row],[Campo]]</f>
        <v>lt002_instrumentlns_clltrlzd_clssfctn</v>
      </c>
      <c r="I1301" s="2" t="s">
        <v>612</v>
      </c>
      <c r="J1301" s="44">
        <f>VLOOKUP(Table1[[#This Row],[Status]],Auxiliar!$B$16:$C$24,2,0)</f>
        <v>1</v>
      </c>
      <c r="K1301" s="44" t="s">
        <v>1173</v>
      </c>
      <c r="L1301" s="45" t="s">
        <v>1178</v>
      </c>
      <c r="M1301" s="20" t="s">
        <v>1179</v>
      </c>
      <c r="N1301" s="47">
        <v>45596</v>
      </c>
      <c r="O1301" s="20">
        <f>INDEX(Auxiliar!$D$5:$F$13,MATCH(Table1[[#This Row],[Tipologia_Testes]],Auxiliar!$B$5:$B$13,0),MATCH(Table1[[#This Row],[Complexidade]],Auxiliar!$D$4:$F$4,0))</f>
        <v>2</v>
      </c>
      <c r="P1301" s="42" t="s">
        <v>1281</v>
      </c>
      <c r="Q1301" s="151"/>
      <c r="R1301" s="151">
        <v>45583</v>
      </c>
      <c r="S1301" s="151"/>
      <c r="T1301" s="151">
        <v>45583</v>
      </c>
      <c r="U1301" s="151"/>
      <c r="V1301" s="151">
        <v>45589</v>
      </c>
      <c r="W1301" s="2">
        <f>VLOOKUP(Table1[[#This Row],[Status]],Auxiliar!$B$16:$D$24,3,0)*Table1[[#This Row],[Estimação (horas)]]</f>
        <v>2</v>
      </c>
      <c r="X1301" s="167">
        <f>+VLOOKUP(CONCATENATE(Table1[[#This Row],[Tabela]],Table1[[#This Row],[Campo]]),'2. Status Detalhe Campos FY24'!A:J,9,FALSE)</f>
        <v>0</v>
      </c>
    </row>
    <row r="1302" spans="2:24" ht="17.899999999999999" customHeight="1">
      <c r="B1302" s="38" t="s">
        <v>26</v>
      </c>
      <c r="C1302" s="38" t="s">
        <v>26</v>
      </c>
      <c r="D1302" s="38" t="s">
        <v>1274</v>
      </c>
      <c r="E1302" s="38" t="s">
        <v>1256</v>
      </c>
      <c r="F1302" s="38" t="s">
        <v>379</v>
      </c>
      <c r="G1302" s="38" t="s">
        <v>384</v>
      </c>
      <c r="H1302" s="58" t="str">
        <f>Table1[[#This Row],[Tabela]]&amp;Table1[[#This Row],[Campo]]</f>
        <v>lt002_instrumentlns_clltrlzd_clssfctn</v>
      </c>
      <c r="I1302" s="2" t="s">
        <v>612</v>
      </c>
      <c r="J1302" s="44">
        <f>VLOOKUP(Table1[[#This Row],[Status]],Auxiliar!$B$16:$C$24,2,0)</f>
        <v>1</v>
      </c>
      <c r="K1302" s="44" t="s">
        <v>1175</v>
      </c>
      <c r="L1302" s="45" t="s">
        <v>1178</v>
      </c>
      <c r="M1302" s="20" t="s">
        <v>1179</v>
      </c>
      <c r="N1302" s="47">
        <v>45596</v>
      </c>
      <c r="O1302" s="20">
        <f>INDEX(Auxiliar!$D$5:$F$13,MATCH(Table1[[#This Row],[Tipologia_Testes]],Auxiliar!$B$5:$B$13,0),MATCH(Table1[[#This Row],[Complexidade]],Auxiliar!$D$4:$F$4,0))</f>
        <v>0.1</v>
      </c>
      <c r="P1302" s="42" t="s">
        <v>1281</v>
      </c>
      <c r="Q1302" s="151"/>
      <c r="R1302" s="151">
        <v>45583</v>
      </c>
      <c r="S1302" s="151"/>
      <c r="T1302" s="151">
        <v>45583</v>
      </c>
      <c r="U1302" s="151"/>
      <c r="V1302" s="151">
        <v>45589</v>
      </c>
      <c r="W1302" s="2">
        <f>VLOOKUP(Table1[[#This Row],[Status]],Auxiliar!$B$16:$D$24,3,0)*Table1[[#This Row],[Estimação (horas)]]</f>
        <v>0.1</v>
      </c>
      <c r="X1302" s="167">
        <f>+VLOOKUP(CONCATENATE(Table1[[#This Row],[Tabela]],Table1[[#This Row],[Campo]]),'2. Status Detalhe Campos FY24'!A:J,9,FALSE)</f>
        <v>0</v>
      </c>
    </row>
    <row r="1303" spans="2:24" ht="17.899999999999999" customHeight="1">
      <c r="B1303" s="38" t="s">
        <v>26</v>
      </c>
      <c r="C1303" s="38" t="s">
        <v>26</v>
      </c>
      <c r="D1303" s="38" t="s">
        <v>1274</v>
      </c>
      <c r="E1303" s="38" t="s">
        <v>1256</v>
      </c>
      <c r="F1303" s="38" t="s">
        <v>379</v>
      </c>
      <c r="G1303" s="38" t="s">
        <v>2170</v>
      </c>
      <c r="H1303" s="58" t="str">
        <f>Table1[[#This Row],[Tabela]]&amp;Table1[[#This Row],[Campo]]</f>
        <v>lt002_instrumentFRBRNC_STTS_INSTRMNT</v>
      </c>
      <c r="I1303" s="2" t="s">
        <v>2328</v>
      </c>
      <c r="J1303" s="44">
        <f>VLOOKUP(Table1[[#This Row],[Status]],Auxiliar!$B$16:$C$24,2,0)</f>
        <v>7</v>
      </c>
      <c r="K1303" s="44" t="s">
        <v>1173</v>
      </c>
      <c r="L1303" s="45" t="s">
        <v>1178</v>
      </c>
      <c r="M1303" s="20" t="s">
        <v>1179</v>
      </c>
      <c r="N1303" s="47">
        <v>45695</v>
      </c>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0.5</v>
      </c>
      <c r="X1303" s="167">
        <f>+VLOOKUP(CONCATENATE(Table1[[#This Row],[Tabela]],Table1[[#This Row],[Campo]]),'2. Status Detalhe Campos FY24'!A:J,9,FALSE)</f>
        <v>0</v>
      </c>
    </row>
    <row r="1304" spans="2:24" ht="17.899999999999999" customHeight="1">
      <c r="B1304" s="38" t="s">
        <v>26</v>
      </c>
      <c r="C1304" s="38" t="s">
        <v>26</v>
      </c>
      <c r="D1304" s="38" t="s">
        <v>1274</v>
      </c>
      <c r="E1304" s="38" t="s">
        <v>1256</v>
      </c>
      <c r="F1304" s="38" t="s">
        <v>379</v>
      </c>
      <c r="G1304" s="38" t="s">
        <v>2171</v>
      </c>
      <c r="H1304" s="58" t="str">
        <f>Table1[[#This Row],[Tabela]]&amp;Table1[[#This Row],[Campo]]</f>
        <v>lt002_instrumentINTRNL_SGMNT</v>
      </c>
      <c r="I1304" s="2" t="s">
        <v>2328</v>
      </c>
      <c r="J1304" s="44">
        <f>VLOOKUP(Table1[[#This Row],[Status]],Auxiliar!$B$16:$C$24,2,0)</f>
        <v>7</v>
      </c>
      <c r="K1304" s="44" t="s">
        <v>1173</v>
      </c>
      <c r="L1304" s="45" t="s">
        <v>1178</v>
      </c>
      <c r="M1304" s="20" t="s">
        <v>1179</v>
      </c>
      <c r="N1304" s="47">
        <v>45695</v>
      </c>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0.5</v>
      </c>
      <c r="X1304" s="167">
        <f>+VLOOKUP(CONCATENATE(Table1[[#This Row],[Tabela]],Table1[[#This Row],[Campo]]),'2. Status Detalhe Campos FY24'!A:J,9,FALSE)</f>
        <v>0</v>
      </c>
    </row>
    <row r="1305" spans="2:24" ht="17.899999999999999" customHeight="1">
      <c r="B1305" s="38" t="s">
        <v>26</v>
      </c>
      <c r="C1305" s="38" t="s">
        <v>26</v>
      </c>
      <c r="D1305" s="38" t="s">
        <v>1274</v>
      </c>
      <c r="E1305" s="38" t="s">
        <v>1256</v>
      </c>
      <c r="F1305" s="38" t="s">
        <v>379</v>
      </c>
      <c r="G1305" s="38" t="s">
        <v>2172</v>
      </c>
      <c r="H1305" s="58" t="str">
        <f>Table1[[#This Row],[Tabela]]&amp;Table1[[#This Row],[Campo]]</f>
        <v>lt002_instrumentDT_ORGNL_MTRTY</v>
      </c>
      <c r="I1305" s="2" t="s">
        <v>2328</v>
      </c>
      <c r="J1305" s="44">
        <f>VLOOKUP(Table1[[#This Row],[Status]],Auxiliar!$B$16:$C$24,2,0)</f>
        <v>7</v>
      </c>
      <c r="K1305" s="44" t="s">
        <v>1173</v>
      </c>
      <c r="L1305" s="45" t="s">
        <v>1178</v>
      </c>
      <c r="M1305" s="20" t="s">
        <v>1179</v>
      </c>
      <c r="N1305" s="47">
        <v>45695</v>
      </c>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0.5</v>
      </c>
      <c r="X1305" s="167">
        <f>+VLOOKUP(CONCATENATE(Table1[[#This Row],[Tabela]],Table1[[#This Row],[Campo]]),'2. Status Detalhe Campos FY24'!A:J,9,FALSE)</f>
        <v>0</v>
      </c>
    </row>
    <row r="1306" spans="2:24" ht="17.899999999999999" customHeight="1">
      <c r="B1306" s="38" t="s">
        <v>26</v>
      </c>
      <c r="C1306" s="38" t="s">
        <v>26</v>
      </c>
      <c r="D1306" s="38" t="s">
        <v>1274</v>
      </c>
      <c r="E1306" s="38" t="s">
        <v>1256</v>
      </c>
      <c r="F1306" s="38" t="s">
        <v>379</v>
      </c>
      <c r="G1306" s="38" t="s">
        <v>2173</v>
      </c>
      <c r="H1306" s="58" t="str">
        <f>Table1[[#This Row],[Tabela]]&amp;Table1[[#This Row],[Campo]]</f>
        <v>lt002_instrumentEAD</v>
      </c>
      <c r="I1306" s="2" t="s">
        <v>2328</v>
      </c>
      <c r="J1306" s="44">
        <f>VLOOKUP(Table1[[#This Row],[Status]],Auxiliar!$B$16:$C$24,2,0)</f>
        <v>7</v>
      </c>
      <c r="K1306" s="44" t="s">
        <v>1173</v>
      </c>
      <c r="L1306" s="45" t="s">
        <v>1178</v>
      </c>
      <c r="M1306" s="20" t="s">
        <v>1179</v>
      </c>
      <c r="N1306" s="47">
        <v>45695</v>
      </c>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0.5</v>
      </c>
      <c r="X1306" s="167">
        <f>+VLOOKUP(CONCATENATE(Table1[[#This Row],[Tabela]],Table1[[#This Row],[Campo]]),'2. Status Detalhe Campos FY24'!A:J,9,FALSE)</f>
        <v>0</v>
      </c>
    </row>
    <row r="1307" spans="2:24" ht="17.899999999999999" customHeight="1">
      <c r="B1307" s="38" t="s">
        <v>26</v>
      </c>
      <c r="C1307" s="38" t="s">
        <v>26</v>
      </c>
      <c r="D1307" s="38" t="s">
        <v>1274</v>
      </c>
      <c r="E1307" s="38" t="s">
        <v>1256</v>
      </c>
      <c r="F1307" s="38" t="s">
        <v>379</v>
      </c>
      <c r="G1307" s="38" t="s">
        <v>1418</v>
      </c>
      <c r="H1307" s="58" t="str">
        <f>Table1[[#This Row],[Tabela]]&amp;Table1[[#This Row],[Campo]]</f>
        <v>lt002_instrumentOFF_BLNC_SHT_AMNT_INSTRMNT</v>
      </c>
      <c r="I1307" s="2" t="s">
        <v>2328</v>
      </c>
      <c r="J1307" s="44">
        <f>VLOOKUP(Table1[[#This Row],[Status]],Auxiliar!$B$16:$C$24,2,0)</f>
        <v>7</v>
      </c>
      <c r="K1307" s="44" t="s">
        <v>1173</v>
      </c>
      <c r="L1307" s="45" t="s">
        <v>1178</v>
      </c>
      <c r="M1307" s="20" t="s">
        <v>1179</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0.5</v>
      </c>
      <c r="X1307" s="167">
        <f>+VLOOKUP(CONCATENATE(Table1[[#This Row],[Tabela]],Table1[[#This Row],[Campo]]),'2. Status Detalhe Campos FY24'!A:J,9,FALSE)</f>
        <v>0</v>
      </c>
    </row>
    <row r="1308" spans="2:24" ht="17.899999999999999" customHeight="1">
      <c r="B1308" s="38" t="s">
        <v>26</v>
      </c>
      <c r="C1308" s="38" t="s">
        <v>26</v>
      </c>
      <c r="D1308" s="38" t="s">
        <v>1274</v>
      </c>
      <c r="E1308" s="38" t="s">
        <v>1256</v>
      </c>
      <c r="F1308" s="38" t="s">
        <v>379</v>
      </c>
      <c r="G1308" s="38" t="s">
        <v>1424</v>
      </c>
      <c r="H1308" s="58" t="str">
        <f>Table1[[#This Row],[Tabela]]&amp;Table1[[#This Row],[Campo]]</f>
        <v>lt002_instrumentRWA</v>
      </c>
      <c r="I1308" s="2" t="s">
        <v>2328</v>
      </c>
      <c r="J1308" s="44">
        <f>VLOOKUP(Table1[[#This Row],[Status]],Auxiliar!$B$16:$C$24,2,0)</f>
        <v>7</v>
      </c>
      <c r="K1308" s="44" t="s">
        <v>1173</v>
      </c>
      <c r="L1308" s="45" t="s">
        <v>1178</v>
      </c>
      <c r="M1308" s="20" t="s">
        <v>1179</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7">
        <f>+VLOOKUP(CONCATENATE(Table1[[#This Row],[Tabela]],Table1[[#This Row],[Campo]]),'2. Status Detalhe Campos FY24'!A:J,9,FALSE)</f>
        <v>0</v>
      </c>
    </row>
    <row r="1309" spans="2:24" ht="17.899999999999999" customHeight="1">
      <c r="B1309" s="38" t="s">
        <v>26</v>
      </c>
      <c r="C1309" s="38" t="s">
        <v>26</v>
      </c>
      <c r="D1309" s="38" t="s">
        <v>1274</v>
      </c>
      <c r="E1309" s="38" t="s">
        <v>1256</v>
      </c>
      <c r="F1309" s="38" t="s">
        <v>379</v>
      </c>
      <c r="G1309" s="38" t="s">
        <v>2174</v>
      </c>
      <c r="H1309" s="58" t="str">
        <f>Table1[[#This Row],[Tabela]]&amp;Table1[[#This Row],[Campo]]</f>
        <v>lt002_instrumentLTV</v>
      </c>
      <c r="I1309" s="2" t="s">
        <v>2328</v>
      </c>
      <c r="J1309" s="44">
        <f>VLOOKUP(Table1[[#This Row],[Status]],Auxiliar!$B$16:$C$24,2,0)</f>
        <v>7</v>
      </c>
      <c r="K1309" s="44" t="s">
        <v>1173</v>
      </c>
      <c r="L1309" s="45" t="s">
        <v>1178</v>
      </c>
      <c r="M1309" s="20" t="s">
        <v>1179</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67">
        <f>+VLOOKUP(CONCATENATE(Table1[[#This Row],[Tabela]],Table1[[#This Row],[Campo]]),'2. Status Detalhe Campos FY24'!A:J,9,FALSE)</f>
        <v>0</v>
      </c>
    </row>
    <row r="1310" spans="2:24" ht="17.899999999999999" customHeight="1">
      <c r="B1310" s="38" t="s">
        <v>26</v>
      </c>
      <c r="C1310" s="38" t="s">
        <v>26</v>
      </c>
      <c r="D1310" s="38" t="s">
        <v>1274</v>
      </c>
      <c r="E1310" s="38" t="s">
        <v>1256</v>
      </c>
      <c r="F1310" s="38" t="s">
        <v>379</v>
      </c>
      <c r="G1310" s="38" t="s">
        <v>2175</v>
      </c>
      <c r="H1310" s="58" t="str">
        <f>Table1[[#This Row],[Tabela]]&amp;Table1[[#This Row],[Campo]]</f>
        <v>lt002_instrumentLTV_INCPTN</v>
      </c>
      <c r="I1310" s="2" t="s">
        <v>2328</v>
      </c>
      <c r="J1310" s="44">
        <f>VLOOKUP(Table1[[#This Row],[Status]],Auxiliar!$B$16:$C$24,2,0)</f>
        <v>7</v>
      </c>
      <c r="K1310" s="44" t="s">
        <v>1173</v>
      </c>
      <c r="L1310" s="45" t="s">
        <v>1178</v>
      </c>
      <c r="M1310" s="20" t="s">
        <v>1179</v>
      </c>
      <c r="N1310" s="47">
        <v>45695</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7">
        <f>+VLOOKUP(CONCATENATE(Table1[[#This Row],[Tabela]],Table1[[#This Row],[Campo]]),'2. Status Detalhe Campos FY24'!A:J,9,FALSE)</f>
        <v>0</v>
      </c>
    </row>
    <row r="1311" spans="2:24" ht="17.899999999999999" customHeight="1">
      <c r="B1311" s="38" t="s">
        <v>26</v>
      </c>
      <c r="C1311" s="38" t="s">
        <v>26</v>
      </c>
      <c r="D1311" s="38" t="s">
        <v>1274</v>
      </c>
      <c r="E1311" s="38" t="s">
        <v>1256</v>
      </c>
      <c r="F1311" s="38" t="s">
        <v>379</v>
      </c>
      <c r="G1311" s="38" t="s">
        <v>2176</v>
      </c>
      <c r="H1311" s="58" t="str">
        <f>Table1[[#This Row],[Tabela]]&amp;Table1[[#This Row],[Campo]]</f>
        <v>lt002_instrumentEIR</v>
      </c>
      <c r="I1311" s="2" t="s">
        <v>2328</v>
      </c>
      <c r="J1311" s="44">
        <f>VLOOKUP(Table1[[#This Row],[Status]],Auxiliar!$B$16:$C$24,2,0)</f>
        <v>7</v>
      </c>
      <c r="K1311" s="44" t="s">
        <v>1173</v>
      </c>
      <c r="L1311" s="45" t="s">
        <v>1178</v>
      </c>
      <c r="M1311" s="20" t="s">
        <v>1179</v>
      </c>
      <c r="N1311" s="47">
        <v>45695</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0.5</v>
      </c>
      <c r="X1311" s="167">
        <f>+VLOOKUP(CONCATENATE(Table1[[#This Row],[Tabela]],Table1[[#This Row],[Campo]]),'2. Status Detalhe Campos FY24'!A:J,9,FALSE)</f>
        <v>0</v>
      </c>
    </row>
    <row r="1312" spans="2:24" ht="17.899999999999999" customHeight="1">
      <c r="B1312" s="38" t="s">
        <v>26</v>
      </c>
      <c r="C1312" s="38" t="s">
        <v>26</v>
      </c>
      <c r="D1312" s="38" t="s">
        <v>1274</v>
      </c>
      <c r="E1312" s="38" t="s">
        <v>1256</v>
      </c>
      <c r="F1312" s="38" t="s">
        <v>379</v>
      </c>
      <c r="G1312" s="38" t="s">
        <v>2177</v>
      </c>
      <c r="H1312" s="58" t="str">
        <f>Table1[[#This Row],[Tabela]]&amp;Table1[[#This Row],[Campo]]</f>
        <v>lt002_instrumentEIR_INCPTN</v>
      </c>
      <c r="I1312" s="2" t="s">
        <v>2328</v>
      </c>
      <c r="J1312" s="44">
        <f>VLOOKUP(Table1[[#This Row],[Status]],Auxiliar!$B$16:$C$24,2,0)</f>
        <v>7</v>
      </c>
      <c r="K1312" s="44" t="s">
        <v>1173</v>
      </c>
      <c r="L1312" s="45" t="s">
        <v>1178</v>
      </c>
      <c r="M1312" s="20" t="s">
        <v>1179</v>
      </c>
      <c r="N1312" s="47">
        <v>45695</v>
      </c>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7">
        <f>+VLOOKUP(CONCATENATE(Table1[[#This Row],[Tabela]],Table1[[#This Row],[Campo]]),'2. Status Detalhe Campos FY24'!A:J,9,FALSE)</f>
        <v>0</v>
      </c>
    </row>
    <row r="1313" spans="2:24" ht="17.899999999999999" customHeight="1">
      <c r="B1313" s="38" t="s">
        <v>26</v>
      </c>
      <c r="C1313" s="38" t="s">
        <v>26</v>
      </c>
      <c r="D1313" s="38" t="s">
        <v>1274</v>
      </c>
      <c r="E1313" s="38" t="s">
        <v>1256</v>
      </c>
      <c r="F1313" s="38" t="s">
        <v>379</v>
      </c>
      <c r="G1313" s="38" t="s">
        <v>2178</v>
      </c>
      <c r="H1313" s="58" t="str">
        <f>Table1[[#This Row],[Tabela]]&amp;Table1[[#This Row],[Campo]]</f>
        <v>lt002_instrumentINTRNL_SGMNT_CAT_MSTA</v>
      </c>
      <c r="I1313" s="2" t="s">
        <v>2328</v>
      </c>
      <c r="J1313" s="44">
        <f>VLOOKUP(Table1[[#This Row],[Status]],Auxiliar!$B$16:$C$24,2,0)</f>
        <v>7</v>
      </c>
      <c r="K1313" s="44" t="s">
        <v>1173</v>
      </c>
      <c r="L1313" s="45" t="s">
        <v>1178</v>
      </c>
      <c r="M1313" s="20" t="s">
        <v>1179</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67">
        <f>+VLOOKUP(CONCATENATE(Table1[[#This Row],[Tabela]],Table1[[#This Row],[Campo]]),'2. Status Detalhe Campos FY24'!A:J,9,FALSE)</f>
        <v>0</v>
      </c>
    </row>
    <row r="1314" spans="2:24" ht="17.899999999999999" customHeight="1">
      <c r="B1314" s="38" t="s">
        <v>26</v>
      </c>
      <c r="C1314" s="38" t="s">
        <v>26</v>
      </c>
      <c r="D1314" s="38" t="s">
        <v>1274</v>
      </c>
      <c r="E1314" s="38" t="s">
        <v>1256</v>
      </c>
      <c r="F1314" s="38" t="s">
        <v>379</v>
      </c>
      <c r="G1314" s="38" t="s">
        <v>2179</v>
      </c>
      <c r="H1314" s="58" t="str">
        <f>Table1[[#This Row],[Tabela]]&amp;Table1[[#This Row],[Campo]]</f>
        <v>lt002_instrumentINTRNL_SGMNT_CATGSUB</v>
      </c>
      <c r="I1314" s="2" t="s">
        <v>2328</v>
      </c>
      <c r="J1314" s="44">
        <f>VLOOKUP(Table1[[#This Row],[Status]],Auxiliar!$B$16:$C$24,2,0)</f>
        <v>7</v>
      </c>
      <c r="K1314" s="44" t="s">
        <v>1173</v>
      </c>
      <c r="L1314" s="45" t="s">
        <v>1178</v>
      </c>
      <c r="M1314" s="20" t="s">
        <v>1179</v>
      </c>
      <c r="N1314" s="47">
        <v>45695</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0.5</v>
      </c>
      <c r="X1314" s="167">
        <f>+VLOOKUP(CONCATENATE(Table1[[#This Row],[Tabela]],Table1[[#This Row],[Campo]]),'2. Status Detalhe Campos FY24'!A:J,9,FALSE)</f>
        <v>0</v>
      </c>
    </row>
    <row r="1315" spans="2:24" ht="17.899999999999999" customHeight="1">
      <c r="B1315" s="38" t="s">
        <v>26</v>
      </c>
      <c r="C1315" s="38" t="s">
        <v>26</v>
      </c>
      <c r="D1315" s="38" t="s">
        <v>1274</v>
      </c>
      <c r="E1315" s="38" t="s">
        <v>1256</v>
      </c>
      <c r="F1315" s="38" t="s">
        <v>379</v>
      </c>
      <c r="G1315" s="38" t="s">
        <v>1340</v>
      </c>
      <c r="H1315" s="58" t="str">
        <f>Table1[[#This Row],[Tabela]]&amp;Table1[[#This Row],[Campo]]</f>
        <v>lt002_instrumentNW_BSNSS</v>
      </c>
      <c r="I1315" s="2" t="s">
        <v>2328</v>
      </c>
      <c r="J1315" s="44">
        <f>VLOOKUP(Table1[[#This Row],[Status]],Auxiliar!$B$16:$C$24,2,0)</f>
        <v>7</v>
      </c>
      <c r="K1315" s="44" t="s">
        <v>1173</v>
      </c>
      <c r="L1315" s="45" t="s">
        <v>1178</v>
      </c>
      <c r="M1315" s="20" t="s">
        <v>1179</v>
      </c>
      <c r="N1315" s="47"/>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0.5</v>
      </c>
      <c r="X1315" s="167">
        <f>+VLOOKUP(CONCATENATE(Table1[[#This Row],[Tabela]],Table1[[#This Row],[Campo]]),'2. Status Detalhe Campos FY24'!A:J,9,FALSE)</f>
        <v>0</v>
      </c>
    </row>
    <row r="1316" spans="2:24" ht="17.899999999999999" customHeight="1">
      <c r="B1316" s="38" t="s">
        <v>26</v>
      </c>
      <c r="C1316" s="38" t="s">
        <v>26</v>
      </c>
      <c r="D1316" s="38" t="s">
        <v>1274</v>
      </c>
      <c r="E1316" s="38" t="s">
        <v>1256</v>
      </c>
      <c r="F1316" s="38" t="s">
        <v>379</v>
      </c>
      <c r="G1316" s="38" t="s">
        <v>1350</v>
      </c>
      <c r="H1316" s="58" t="str">
        <f>Table1[[#This Row],[Tabela]]&amp;Table1[[#This Row],[Campo]]</f>
        <v>lt002_instrumentCNCLLD_INSTRMNT_STTS</v>
      </c>
      <c r="I1316" s="2" t="s">
        <v>614</v>
      </c>
      <c r="J1316" s="44">
        <f>VLOOKUP(Table1[[#This Row],[Status]],Auxiliar!$B$16:$C$24,2,0)</f>
        <v>5</v>
      </c>
      <c r="K1316" s="44" t="s">
        <v>1173</v>
      </c>
      <c r="L1316" s="45" t="s">
        <v>1178</v>
      </c>
      <c r="M1316" s="20" t="s">
        <v>1179</v>
      </c>
      <c r="N1316" s="47"/>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0.5</v>
      </c>
      <c r="X1316" s="167">
        <f>+VLOOKUP(CONCATENATE(Table1[[#This Row],[Tabela]],Table1[[#This Row],[Campo]]),'2. Status Detalhe Campos FY24'!A:J,9,FALSE)</f>
        <v>0</v>
      </c>
    </row>
    <row r="1317" spans="2:24" ht="17.899999999999999" customHeight="1">
      <c r="B1317" s="38" t="s">
        <v>26</v>
      </c>
      <c r="C1317" s="38" t="s">
        <v>26</v>
      </c>
      <c r="D1317" s="38" t="s">
        <v>1274</v>
      </c>
      <c r="E1317" s="38" t="s">
        <v>1256</v>
      </c>
      <c r="F1317" s="38" t="s">
        <v>379</v>
      </c>
      <c r="G1317" s="38" t="s">
        <v>2180</v>
      </c>
      <c r="H1317" s="58" t="str">
        <f>Table1[[#This Row],[Tabela]]&amp;Table1[[#This Row],[Campo]]</f>
        <v>lt002_instrumentTYP_OFF_BLNC_PRDCT</v>
      </c>
      <c r="I1317" s="2" t="s">
        <v>2328</v>
      </c>
      <c r="J1317" s="44">
        <f>VLOOKUP(Table1[[#This Row],[Status]],Auxiliar!$B$16:$C$24,2,0)</f>
        <v>7</v>
      </c>
      <c r="K1317" s="44" t="s">
        <v>1173</v>
      </c>
      <c r="L1317" s="45" t="s">
        <v>1178</v>
      </c>
      <c r="M1317" s="20" t="s">
        <v>1179</v>
      </c>
      <c r="N1317" s="47"/>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0.5</v>
      </c>
      <c r="X1317" s="167">
        <f>+VLOOKUP(CONCATENATE(Table1[[#This Row],[Tabela]],Table1[[#This Row],[Campo]]),'2. Status Detalhe Campos FY24'!A:J,9,FALSE)</f>
        <v>0</v>
      </c>
    </row>
    <row r="1318" spans="2:24" ht="35.15" customHeight="1">
      <c r="B1318" s="38" t="s">
        <v>26</v>
      </c>
      <c r="C1318" s="38" t="s">
        <v>26</v>
      </c>
      <c r="D1318" s="38" t="s">
        <v>1274</v>
      </c>
      <c r="E1318" s="38" t="s">
        <v>1256</v>
      </c>
      <c r="F1318" s="38" t="s">
        <v>379</v>
      </c>
      <c r="G1318" s="38" t="s">
        <v>2181</v>
      </c>
      <c r="H1318" s="58" t="str">
        <f>Table1[[#This Row],[Tabela]]&amp;Table1[[#This Row],[Campo]]</f>
        <v>lt002_instrumentFLG_MNMM_SFGRDS</v>
      </c>
      <c r="I1318" s="2" t="s">
        <v>2328</v>
      </c>
      <c r="J1318" s="44">
        <f>VLOOKUP(Table1[[#This Row],[Status]],Auxiliar!$B$16:$C$24,2,0)</f>
        <v>7</v>
      </c>
      <c r="K1318" s="44" t="s">
        <v>1173</v>
      </c>
      <c r="L1318" s="45" t="s">
        <v>1178</v>
      </c>
      <c r="M1318" s="20" t="s">
        <v>1179</v>
      </c>
      <c r="N1318" s="47">
        <v>45695</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0.5</v>
      </c>
      <c r="X1318" s="167">
        <f>+VLOOKUP(CONCATENATE(Table1[[#This Row],[Tabela]],Table1[[#This Row],[Campo]]),'2. Status Detalhe Campos FY24'!A:J,9,FALSE)</f>
        <v>0</v>
      </c>
    </row>
    <row r="1319" spans="2:24" ht="17.899999999999999" customHeight="1">
      <c r="B1319" s="38" t="s">
        <v>26</v>
      </c>
      <c r="C1319" s="38" t="s">
        <v>26</v>
      </c>
      <c r="D1319" s="36" t="s">
        <v>1867</v>
      </c>
      <c r="E1319" s="110" t="s">
        <v>38</v>
      </c>
      <c r="F1319" s="39" t="s">
        <v>379</v>
      </c>
      <c r="G1319" s="37" t="s">
        <v>385</v>
      </c>
      <c r="H1319" s="59" t="str">
        <f>Table1[[#This Row],[Tabela]]&amp;Table1[[#This Row],[Campo]]</f>
        <v>lt002_instrumentmthd_usd_instrmnt_scp_1</v>
      </c>
      <c r="I1319" s="2" t="s">
        <v>613</v>
      </c>
      <c r="J1319" s="44">
        <f>VLOOKUP(Table1[[#This Row],[Status]],Auxiliar!$B$16:$C$24,2,0)</f>
        <v>4</v>
      </c>
      <c r="K1319" s="44" t="s">
        <v>1172</v>
      </c>
      <c r="L1319" s="45" t="s">
        <v>1178</v>
      </c>
      <c r="M1319" s="20" t="s">
        <v>1179</v>
      </c>
      <c r="N1319" s="47">
        <v>45667</v>
      </c>
      <c r="O1319" s="20">
        <f>INDEX(Auxiliar!$D$5:$F$13,MATCH(Table1[[#This Row],[Tipologia_Testes]],Auxiliar!$B$5:$B$13,0),MATCH(Table1[[#This Row],[Complexidade]],Auxiliar!$D$4:$F$4,0))</f>
        <v>2</v>
      </c>
      <c r="P1319" s="42"/>
      <c r="Q1319" s="151"/>
      <c r="R1319" s="151">
        <v>45622</v>
      </c>
      <c r="S1319" s="151"/>
      <c r="T1319" s="151"/>
      <c r="U1319" s="151">
        <v>45631</v>
      </c>
      <c r="V1319" s="151">
        <v>45631</v>
      </c>
      <c r="W1319" s="2">
        <f>VLOOKUP(Table1[[#This Row],[Status]],Auxiliar!$B$16:$D$24,3,0)*Table1[[#This Row],[Estimação (horas)]]</f>
        <v>0.5</v>
      </c>
      <c r="X1319" s="167">
        <f>+VLOOKUP(CONCATENATE(Table1[[#This Row],[Tabela]],Table1[[#This Row],[Campo]]),'2. Status Detalhe Campos FY24'!A:J,9,FALSE)</f>
        <v>0</v>
      </c>
    </row>
    <row r="1320" spans="2:24" ht="17.899999999999999" customHeight="1">
      <c r="B1320" s="38" t="s">
        <v>26</v>
      </c>
      <c r="C1320" s="38" t="s">
        <v>26</v>
      </c>
      <c r="D1320" s="38" t="s">
        <v>1867</v>
      </c>
      <c r="E1320" s="38" t="s">
        <v>38</v>
      </c>
      <c r="F1320" s="38" t="s">
        <v>379</v>
      </c>
      <c r="G1320" s="38" t="s">
        <v>385</v>
      </c>
      <c r="H1320" s="58" t="str">
        <f>Table1[[#This Row],[Tabela]]&amp;Table1[[#This Row],[Campo]]</f>
        <v>lt002_instrumentmthd_usd_instrmnt_scp_1</v>
      </c>
      <c r="I1320" s="2" t="s">
        <v>613</v>
      </c>
      <c r="J1320" s="44">
        <f>VLOOKUP(Table1[[#This Row],[Status]],Auxiliar!$B$16:$C$24,2,0)</f>
        <v>4</v>
      </c>
      <c r="K1320" s="44" t="s">
        <v>1173</v>
      </c>
      <c r="L1320" s="45" t="s">
        <v>1178</v>
      </c>
      <c r="M1320" s="20" t="s">
        <v>1179</v>
      </c>
      <c r="N1320" s="47">
        <v>45667</v>
      </c>
      <c r="O1320" s="20">
        <f>INDEX(Auxiliar!$D$5:$F$13,MATCH(Table1[[#This Row],[Tipologia_Testes]],Auxiliar!$B$5:$B$13,0),MATCH(Table1[[#This Row],[Complexidade]],Auxiliar!$D$4:$F$4,0))</f>
        <v>2</v>
      </c>
      <c r="P1320" s="42"/>
      <c r="Q1320" s="151"/>
      <c r="R1320" s="151">
        <v>45622</v>
      </c>
      <c r="S1320" s="151"/>
      <c r="T1320" s="151"/>
      <c r="U1320" s="151">
        <v>45631</v>
      </c>
      <c r="V1320" s="151">
        <v>45631</v>
      </c>
      <c r="W1320" s="2">
        <f>VLOOKUP(Table1[[#This Row],[Status]],Auxiliar!$B$16:$D$24,3,0)*Table1[[#This Row],[Estimação (horas)]]</f>
        <v>0.5</v>
      </c>
      <c r="X1320" s="167">
        <f>+VLOOKUP(CONCATENATE(Table1[[#This Row],[Tabela]],Table1[[#This Row],[Campo]]),'2. Status Detalhe Campos FY24'!A:J,9,FALSE)</f>
        <v>0</v>
      </c>
    </row>
    <row r="1321" spans="2:24" ht="35.15" customHeight="1">
      <c r="B1321" s="38" t="s">
        <v>26</v>
      </c>
      <c r="C1321" s="38" t="s">
        <v>26</v>
      </c>
      <c r="D1321" s="38" t="s">
        <v>1867</v>
      </c>
      <c r="E1321" s="38" t="s">
        <v>38</v>
      </c>
      <c r="F1321" s="38" t="s">
        <v>379</v>
      </c>
      <c r="G1321" s="38" t="s">
        <v>385</v>
      </c>
      <c r="H1321" s="58" t="str">
        <f>Table1[[#This Row],[Tabela]]&amp;Table1[[#This Row],[Campo]]</f>
        <v>lt002_instrumentmthd_usd_instrmnt_scp_1</v>
      </c>
      <c r="I1321" s="2" t="s">
        <v>613</v>
      </c>
      <c r="J1321" s="44">
        <f>VLOOKUP(Table1[[#This Row],[Status]],Auxiliar!$B$16:$C$24,2,0)</f>
        <v>4</v>
      </c>
      <c r="K1321" s="44" t="s">
        <v>1175</v>
      </c>
      <c r="L1321" s="45" t="s">
        <v>1178</v>
      </c>
      <c r="M1321" s="20" t="s">
        <v>1179</v>
      </c>
      <c r="N1321" s="47">
        <v>45667</v>
      </c>
      <c r="O1321" s="20">
        <f>INDEX(Auxiliar!$D$5:$F$13,MATCH(Table1[[#This Row],[Tipologia_Testes]],Auxiliar!$B$5:$B$13,0),MATCH(Table1[[#This Row],[Complexidade]],Auxiliar!$D$4:$F$4,0))</f>
        <v>0.1</v>
      </c>
      <c r="P1321" s="42"/>
      <c r="Q1321" s="151"/>
      <c r="R1321" s="151">
        <v>45622</v>
      </c>
      <c r="S1321" s="151"/>
      <c r="T1321" s="151"/>
      <c r="U1321" s="151">
        <v>45631</v>
      </c>
      <c r="V1321" s="151">
        <v>45631</v>
      </c>
      <c r="W1321" s="2">
        <f>VLOOKUP(Table1[[#This Row],[Status]],Auxiliar!$B$16:$D$24,3,0)*Table1[[#This Row],[Estimação (horas)]]</f>
        <v>2.5000000000000001E-2</v>
      </c>
      <c r="X1321" s="167">
        <f>+VLOOKUP(CONCATENATE(Table1[[#This Row],[Tabela]],Table1[[#This Row],[Campo]]),'2. Status Detalhe Campos FY24'!A:J,9,FALSE)</f>
        <v>0</v>
      </c>
    </row>
    <row r="1322" spans="2:24" ht="17.899999999999999" customHeight="1">
      <c r="B1322" s="38" t="s">
        <v>26</v>
      </c>
      <c r="C1322" s="38" t="s">
        <v>26</v>
      </c>
      <c r="D1322" s="36" t="s">
        <v>1867</v>
      </c>
      <c r="E1322" s="110" t="s">
        <v>38</v>
      </c>
      <c r="F1322" s="39" t="s">
        <v>379</v>
      </c>
      <c r="G1322" s="37" t="s">
        <v>386</v>
      </c>
      <c r="H1322" s="59" t="str">
        <f>Table1[[#This Row],[Tabela]]&amp;Table1[[#This Row],[Campo]]</f>
        <v>lt002_instrumentmthd_usd_instrmnt_scp_2</v>
      </c>
      <c r="I1322" s="2" t="s">
        <v>613</v>
      </c>
      <c r="J1322" s="44">
        <f>VLOOKUP(Table1[[#This Row],[Status]],Auxiliar!$B$16:$C$24,2,0)</f>
        <v>4</v>
      </c>
      <c r="K1322" s="44" t="s">
        <v>1172</v>
      </c>
      <c r="L1322" s="45" t="s">
        <v>1178</v>
      </c>
      <c r="M1322" s="20" t="s">
        <v>1179</v>
      </c>
      <c r="N1322" s="47">
        <v>45667</v>
      </c>
      <c r="O1322" s="20">
        <f>INDEX(Auxiliar!$D$5:$F$13,MATCH(Table1[[#This Row],[Tipologia_Testes]],Auxiliar!$B$5:$B$13,0),MATCH(Table1[[#This Row],[Complexidade]],Auxiliar!$D$4:$F$4,0))</f>
        <v>2</v>
      </c>
      <c r="P1322" s="42"/>
      <c r="Q1322" s="151"/>
      <c r="R1322" s="151">
        <v>45622</v>
      </c>
      <c r="S1322" s="151"/>
      <c r="T1322" s="151"/>
      <c r="U1322" s="151">
        <v>45631</v>
      </c>
      <c r="V1322" s="151">
        <v>45631</v>
      </c>
      <c r="W1322" s="2">
        <f>VLOOKUP(Table1[[#This Row],[Status]],Auxiliar!$B$16:$D$24,3,0)*Table1[[#This Row],[Estimação (horas)]]</f>
        <v>0.5</v>
      </c>
      <c r="X1322" s="167">
        <f>+VLOOKUP(CONCATENATE(Table1[[#This Row],[Tabela]],Table1[[#This Row],[Campo]]),'2. Status Detalhe Campos FY24'!A:J,9,FALSE)</f>
        <v>0</v>
      </c>
    </row>
    <row r="1323" spans="2:24" ht="17.899999999999999" customHeight="1">
      <c r="B1323" s="38" t="s">
        <v>26</v>
      </c>
      <c r="C1323" s="38" t="s">
        <v>26</v>
      </c>
      <c r="D1323" s="38" t="s">
        <v>1867</v>
      </c>
      <c r="E1323" s="38" t="s">
        <v>38</v>
      </c>
      <c r="F1323" s="38" t="s">
        <v>379</v>
      </c>
      <c r="G1323" s="38" t="s">
        <v>386</v>
      </c>
      <c r="H1323" s="58" t="str">
        <f>Table1[[#This Row],[Tabela]]&amp;Table1[[#This Row],[Campo]]</f>
        <v>lt002_instrumentmthd_usd_instrmnt_scp_2</v>
      </c>
      <c r="I1323" s="2" t="s">
        <v>613</v>
      </c>
      <c r="J1323" s="44">
        <f>VLOOKUP(Table1[[#This Row],[Status]],Auxiliar!$B$16:$C$24,2,0)</f>
        <v>4</v>
      </c>
      <c r="K1323" s="44" t="s">
        <v>1173</v>
      </c>
      <c r="L1323" s="45" t="s">
        <v>1178</v>
      </c>
      <c r="M1323" s="20" t="s">
        <v>1179</v>
      </c>
      <c r="N1323" s="47">
        <v>45667</v>
      </c>
      <c r="O1323" s="20">
        <f>INDEX(Auxiliar!$D$5:$F$13,MATCH(Table1[[#This Row],[Tipologia_Testes]],Auxiliar!$B$5:$B$13,0),MATCH(Table1[[#This Row],[Complexidade]],Auxiliar!$D$4:$F$4,0))</f>
        <v>2</v>
      </c>
      <c r="P1323" s="42"/>
      <c r="Q1323" s="151"/>
      <c r="R1323" s="151">
        <v>45622</v>
      </c>
      <c r="S1323" s="151"/>
      <c r="T1323" s="151"/>
      <c r="U1323" s="151">
        <v>45631</v>
      </c>
      <c r="V1323" s="151">
        <v>45631</v>
      </c>
      <c r="W1323" s="2">
        <f>VLOOKUP(Table1[[#This Row],[Status]],Auxiliar!$B$16:$D$24,3,0)*Table1[[#This Row],[Estimação (horas)]]</f>
        <v>0.5</v>
      </c>
      <c r="X1323" s="167">
        <f>+VLOOKUP(CONCATENATE(Table1[[#This Row],[Tabela]],Table1[[#This Row],[Campo]]),'2. Status Detalhe Campos FY24'!A:J,9,FALSE)</f>
        <v>0</v>
      </c>
    </row>
    <row r="1324" spans="2:24" ht="35.15" customHeight="1">
      <c r="B1324" s="38" t="s">
        <v>26</v>
      </c>
      <c r="C1324" s="38" t="s">
        <v>26</v>
      </c>
      <c r="D1324" s="38" t="s">
        <v>1867</v>
      </c>
      <c r="E1324" s="38" t="s">
        <v>38</v>
      </c>
      <c r="F1324" s="38" t="s">
        <v>379</v>
      </c>
      <c r="G1324" s="38" t="s">
        <v>386</v>
      </c>
      <c r="H1324" s="58" t="str">
        <f>Table1[[#This Row],[Tabela]]&amp;Table1[[#This Row],[Campo]]</f>
        <v>lt002_instrumentmthd_usd_instrmnt_scp_2</v>
      </c>
      <c r="I1324" s="2" t="s">
        <v>613</v>
      </c>
      <c r="J1324" s="44">
        <f>VLOOKUP(Table1[[#This Row],[Status]],Auxiliar!$B$16:$C$24,2,0)</f>
        <v>4</v>
      </c>
      <c r="K1324" s="44" t="s">
        <v>1175</v>
      </c>
      <c r="L1324" s="45" t="s">
        <v>1178</v>
      </c>
      <c r="M1324" s="20" t="s">
        <v>1179</v>
      </c>
      <c r="N1324" s="47">
        <v>45667</v>
      </c>
      <c r="O1324" s="20">
        <f>INDEX(Auxiliar!$D$5:$F$13,MATCH(Table1[[#This Row],[Tipologia_Testes]],Auxiliar!$B$5:$B$13,0),MATCH(Table1[[#This Row],[Complexidade]],Auxiliar!$D$4:$F$4,0))</f>
        <v>0.1</v>
      </c>
      <c r="P1324" s="42"/>
      <c r="Q1324" s="151"/>
      <c r="R1324" s="151">
        <v>45622</v>
      </c>
      <c r="S1324" s="151"/>
      <c r="T1324" s="151"/>
      <c r="U1324" s="151">
        <v>45631</v>
      </c>
      <c r="V1324" s="151">
        <v>45631</v>
      </c>
      <c r="W1324" s="2">
        <f>VLOOKUP(Table1[[#This Row],[Status]],Auxiliar!$B$16:$D$24,3,0)*Table1[[#This Row],[Estimação (horas)]]</f>
        <v>2.5000000000000001E-2</v>
      </c>
      <c r="X1324" s="167">
        <f>+VLOOKUP(CONCATENATE(Table1[[#This Row],[Tabela]],Table1[[#This Row],[Campo]]),'2. Status Detalhe Campos FY24'!A:J,9,FALSE)</f>
        <v>0</v>
      </c>
    </row>
    <row r="1325" spans="2:24" ht="17.899999999999999" customHeight="1">
      <c r="B1325" s="38" t="s">
        <v>26</v>
      </c>
      <c r="C1325" s="38" t="s">
        <v>26</v>
      </c>
      <c r="D1325" s="36" t="s">
        <v>1867</v>
      </c>
      <c r="E1325" s="110" t="s">
        <v>38</v>
      </c>
      <c r="F1325" s="39" t="s">
        <v>379</v>
      </c>
      <c r="G1325" s="37" t="s">
        <v>387</v>
      </c>
      <c r="H1325" s="59" t="str">
        <f>Table1[[#This Row],[Tabela]]&amp;Table1[[#This Row],[Campo]]</f>
        <v>lt002_instrumentmthd_usd_instrmnt_scp_3</v>
      </c>
      <c r="I1325" s="2" t="s">
        <v>613</v>
      </c>
      <c r="J1325" s="44">
        <f>VLOOKUP(Table1[[#This Row],[Status]],Auxiliar!$B$16:$C$24,2,0)</f>
        <v>4</v>
      </c>
      <c r="K1325" s="44" t="s">
        <v>1172</v>
      </c>
      <c r="L1325" s="45" t="s">
        <v>1178</v>
      </c>
      <c r="M1325" s="20" t="s">
        <v>1179</v>
      </c>
      <c r="N1325" s="47">
        <v>45667</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7">
        <f>+VLOOKUP(CONCATENATE(Table1[[#This Row],[Tabela]],Table1[[#This Row],[Campo]]),'2. Status Detalhe Campos FY24'!A:J,9,FALSE)</f>
        <v>0</v>
      </c>
    </row>
    <row r="1326" spans="2:24" ht="17.899999999999999" customHeight="1">
      <c r="B1326" s="38" t="s">
        <v>26</v>
      </c>
      <c r="C1326" s="38" t="s">
        <v>26</v>
      </c>
      <c r="D1326" s="38" t="s">
        <v>1867</v>
      </c>
      <c r="E1326" s="38" t="s">
        <v>38</v>
      </c>
      <c r="F1326" s="38" t="s">
        <v>379</v>
      </c>
      <c r="G1326" s="38" t="s">
        <v>387</v>
      </c>
      <c r="H1326" s="58" t="str">
        <f>Table1[[#This Row],[Tabela]]&amp;Table1[[#This Row],[Campo]]</f>
        <v>lt002_instrumentmthd_usd_instrmnt_scp_3</v>
      </c>
      <c r="I1326" s="2" t="s">
        <v>613</v>
      </c>
      <c r="J1326" s="44">
        <f>VLOOKUP(Table1[[#This Row],[Status]],Auxiliar!$B$16:$C$24,2,0)</f>
        <v>4</v>
      </c>
      <c r="K1326" s="44" t="s">
        <v>1173</v>
      </c>
      <c r="L1326" s="45" t="s">
        <v>1178</v>
      </c>
      <c r="M1326" s="20" t="s">
        <v>1179</v>
      </c>
      <c r="N1326" s="47">
        <v>45667</v>
      </c>
      <c r="O1326" s="20">
        <f>INDEX(Auxiliar!$D$5:$F$13,MATCH(Table1[[#This Row],[Tipologia_Testes]],Auxiliar!$B$5:$B$13,0),MATCH(Table1[[#This Row],[Complexidade]],Auxiliar!$D$4:$F$4,0))</f>
        <v>2</v>
      </c>
      <c r="P1326" s="42"/>
      <c r="Q1326" s="151"/>
      <c r="R1326" s="151">
        <v>45622</v>
      </c>
      <c r="S1326" s="151"/>
      <c r="T1326" s="151"/>
      <c r="U1326" s="151">
        <v>45631</v>
      </c>
      <c r="V1326" s="151">
        <v>45631</v>
      </c>
      <c r="W1326" s="2">
        <f>VLOOKUP(Table1[[#This Row],[Status]],Auxiliar!$B$16:$D$24,3,0)*Table1[[#This Row],[Estimação (horas)]]</f>
        <v>0.5</v>
      </c>
      <c r="X1326" s="167">
        <f>+VLOOKUP(CONCATENATE(Table1[[#This Row],[Tabela]],Table1[[#This Row],[Campo]]),'2. Status Detalhe Campos FY24'!A:J,9,FALSE)</f>
        <v>0</v>
      </c>
    </row>
    <row r="1327" spans="2:24" ht="17.899999999999999" customHeight="1">
      <c r="B1327" s="38" t="s">
        <v>26</v>
      </c>
      <c r="C1327" s="38" t="s">
        <v>26</v>
      </c>
      <c r="D1327" s="38" t="s">
        <v>1867</v>
      </c>
      <c r="E1327" s="38" t="s">
        <v>38</v>
      </c>
      <c r="F1327" s="38" t="s">
        <v>379</v>
      </c>
      <c r="G1327" s="38" t="s">
        <v>387</v>
      </c>
      <c r="H1327" s="58" t="str">
        <f>Table1[[#This Row],[Tabela]]&amp;Table1[[#This Row],[Campo]]</f>
        <v>lt002_instrumentmthd_usd_instrmnt_scp_3</v>
      </c>
      <c r="I1327" s="2" t="s">
        <v>613</v>
      </c>
      <c r="J1327" s="44">
        <f>VLOOKUP(Table1[[#This Row],[Status]],Auxiliar!$B$16:$C$24,2,0)</f>
        <v>4</v>
      </c>
      <c r="K1327" s="44" t="s">
        <v>1175</v>
      </c>
      <c r="L1327" s="45" t="s">
        <v>1178</v>
      </c>
      <c r="M1327" s="20" t="s">
        <v>1179</v>
      </c>
      <c r="N1327" s="47">
        <v>45667</v>
      </c>
      <c r="O1327" s="20">
        <f>INDEX(Auxiliar!$D$5:$F$13,MATCH(Table1[[#This Row],[Tipologia_Testes]],Auxiliar!$B$5:$B$13,0),MATCH(Table1[[#This Row],[Complexidade]],Auxiliar!$D$4:$F$4,0))</f>
        <v>0.1</v>
      </c>
      <c r="P1327" s="42"/>
      <c r="Q1327" s="151"/>
      <c r="R1327" s="151">
        <v>45622</v>
      </c>
      <c r="S1327" s="151"/>
      <c r="T1327" s="151"/>
      <c r="U1327" s="151">
        <v>45631</v>
      </c>
      <c r="V1327" s="151">
        <v>45631</v>
      </c>
      <c r="W1327" s="2">
        <f>VLOOKUP(Table1[[#This Row],[Status]],Auxiliar!$B$16:$D$24,3,0)*Table1[[#This Row],[Estimação (horas)]]</f>
        <v>2.5000000000000001E-2</v>
      </c>
      <c r="X1327" s="167">
        <f>+VLOOKUP(CONCATENATE(Table1[[#This Row],[Tabela]],Table1[[#This Row],[Campo]]),'2. Status Detalhe Campos FY24'!A:J,9,FALSE)</f>
        <v>0</v>
      </c>
    </row>
    <row r="1328" spans="2:24" ht="17.899999999999999" customHeight="1">
      <c r="B1328" s="38" t="s">
        <v>26</v>
      </c>
      <c r="C1328" s="38" t="s">
        <v>26</v>
      </c>
      <c r="D1328" s="39" t="s">
        <v>1282</v>
      </c>
      <c r="E1328" s="41" t="s">
        <v>1283</v>
      </c>
      <c r="F1328" s="39" t="s">
        <v>379</v>
      </c>
      <c r="G1328" s="37" t="s">
        <v>388</v>
      </c>
      <c r="H1328" s="59" t="str">
        <f>Table1[[#This Row],[Tabela]]&amp;Table1[[#This Row],[Campo]]</f>
        <v>lt002_instrumentsstnbl_ctgry_txnmy</v>
      </c>
      <c r="I1328" s="2" t="s">
        <v>612</v>
      </c>
      <c r="J1328" s="44">
        <f>VLOOKUP(Table1[[#This Row],[Status]],Auxiliar!$B$16:$C$24,2,0)</f>
        <v>1</v>
      </c>
      <c r="K1328" s="44" t="s">
        <v>1172</v>
      </c>
      <c r="L1328" s="45" t="s">
        <v>1178</v>
      </c>
      <c r="M1328" s="20" t="s">
        <v>1179</v>
      </c>
      <c r="N1328" s="47">
        <v>45625</v>
      </c>
      <c r="O1328" s="20">
        <f>INDEX(Auxiliar!$D$5:$F$13,MATCH(Table1[[#This Row],[Tipologia_Testes]],Auxiliar!$B$5:$B$13,0),MATCH(Table1[[#This Row],[Complexidade]],Auxiliar!$D$4:$F$4,0))</f>
        <v>2</v>
      </c>
      <c r="P1328" s="42"/>
      <c r="Q1328" s="151"/>
      <c r="R1328" s="151">
        <v>45593</v>
      </c>
      <c r="S1328" s="151"/>
      <c r="T1328" s="151">
        <v>45593</v>
      </c>
      <c r="U1328" s="151">
        <v>45611</v>
      </c>
      <c r="V1328" s="151">
        <v>374329</v>
      </c>
      <c r="W1328" s="2">
        <f>VLOOKUP(Table1[[#This Row],[Status]],Auxiliar!$B$16:$D$24,3,0)*Table1[[#This Row],[Estimação (horas)]]</f>
        <v>2</v>
      </c>
      <c r="X1328" s="167">
        <f>+VLOOKUP(CONCATENATE(Table1[[#This Row],[Tabela]],Table1[[#This Row],[Campo]]),'2. Status Detalhe Campos FY24'!A:J,9,FALSE)</f>
        <v>0</v>
      </c>
    </row>
    <row r="1329" spans="2:24" ht="17.899999999999999" customHeight="1">
      <c r="B1329" s="38" t="s">
        <v>26</v>
      </c>
      <c r="C1329" s="38" t="s">
        <v>26</v>
      </c>
      <c r="D1329" s="38" t="s">
        <v>1282</v>
      </c>
      <c r="E1329" s="38" t="s">
        <v>1283</v>
      </c>
      <c r="F1329" s="38" t="s">
        <v>379</v>
      </c>
      <c r="G1329" s="38" t="s">
        <v>388</v>
      </c>
      <c r="H1329" s="58" t="str">
        <f>Table1[[#This Row],[Tabela]]&amp;Table1[[#This Row],[Campo]]</f>
        <v>lt002_instrumentsstnbl_ctgry_txnmy</v>
      </c>
      <c r="I1329" s="2" t="s">
        <v>612</v>
      </c>
      <c r="J1329" s="44">
        <f>VLOOKUP(Table1[[#This Row],[Status]],Auxiliar!$B$16:$C$24,2,0)</f>
        <v>1</v>
      </c>
      <c r="K1329" s="44" t="s">
        <v>1173</v>
      </c>
      <c r="L1329" s="45" t="s">
        <v>1178</v>
      </c>
      <c r="M1329" s="20" t="s">
        <v>1179</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374329</v>
      </c>
      <c r="W1329" s="2">
        <f>VLOOKUP(Table1[[#This Row],[Status]],Auxiliar!$B$16:$D$24,3,0)*Table1[[#This Row],[Estimação (horas)]]</f>
        <v>2</v>
      </c>
      <c r="X1329" s="167">
        <f>+VLOOKUP(CONCATENATE(Table1[[#This Row],[Tabela]],Table1[[#This Row],[Campo]]),'2. Status Detalhe Campos FY24'!A:J,9,FALSE)</f>
        <v>0</v>
      </c>
    </row>
    <row r="1330" spans="2:24" ht="17.899999999999999" customHeight="1">
      <c r="B1330" s="38" t="s">
        <v>26</v>
      </c>
      <c r="C1330" s="38" t="s">
        <v>26</v>
      </c>
      <c r="D1330" s="38" t="s">
        <v>1282</v>
      </c>
      <c r="E1330" s="38" t="s">
        <v>1283</v>
      </c>
      <c r="F1330" s="38" t="s">
        <v>379</v>
      </c>
      <c r="G1330" s="38" t="s">
        <v>388</v>
      </c>
      <c r="H1330" s="58" t="str">
        <f>Table1[[#This Row],[Tabela]]&amp;Table1[[#This Row],[Campo]]</f>
        <v>lt002_instrumentsstnbl_ctgry_txnmy</v>
      </c>
      <c r="I1330" s="2" t="s">
        <v>612</v>
      </c>
      <c r="J1330" s="44">
        <f>VLOOKUP(Table1[[#This Row],[Status]],Auxiliar!$B$16:$C$24,2,0)</f>
        <v>1</v>
      </c>
      <c r="K1330" s="44" t="s">
        <v>1175</v>
      </c>
      <c r="L1330" s="45" t="s">
        <v>1178</v>
      </c>
      <c r="M1330" s="20" t="s">
        <v>1179</v>
      </c>
      <c r="N1330" s="47">
        <v>45625</v>
      </c>
      <c r="O1330" s="20">
        <f>INDEX(Auxiliar!$D$5:$F$13,MATCH(Table1[[#This Row],[Tipologia_Testes]],Auxiliar!$B$5:$B$13,0),MATCH(Table1[[#This Row],[Complexidade]],Auxiliar!$D$4:$F$4,0))</f>
        <v>0.1</v>
      </c>
      <c r="P1330" s="42"/>
      <c r="Q1330" s="151"/>
      <c r="R1330" s="151">
        <v>45593</v>
      </c>
      <c r="S1330" s="151"/>
      <c r="T1330" s="151">
        <v>45593</v>
      </c>
      <c r="U1330" s="151">
        <v>45611</v>
      </c>
      <c r="V1330" s="151">
        <v>374329</v>
      </c>
      <c r="W1330" s="2">
        <f>VLOOKUP(Table1[[#This Row],[Status]],Auxiliar!$B$16:$D$24,3,0)*Table1[[#This Row],[Estimação (horas)]]</f>
        <v>0.1</v>
      </c>
      <c r="X1330" s="167">
        <f>+VLOOKUP(CONCATENATE(Table1[[#This Row],[Tabela]],Table1[[#This Row],[Campo]]),'2. Status Detalhe Campos FY24'!A:J,9,FALSE)</f>
        <v>0</v>
      </c>
    </row>
    <row r="1331" spans="2:24" ht="17.899999999999999" customHeight="1">
      <c r="B1331" s="38" t="s">
        <v>26</v>
      </c>
      <c r="C1331" s="38" t="s">
        <v>26</v>
      </c>
      <c r="D1331" s="2" t="s">
        <v>38</v>
      </c>
      <c r="E1331" s="39" t="s">
        <v>38</v>
      </c>
      <c r="F1331" s="39" t="s">
        <v>1867</v>
      </c>
      <c r="G1331" s="39" t="s">
        <v>390</v>
      </c>
      <c r="H1331" s="59" t="str">
        <f>Table1[[#This Row],[Tabela]]&amp;Table1[[#This Row],[Campo]]</f>
        <v>lt827_mthd_usd_instrmntambito</v>
      </c>
      <c r="I1331" s="2" t="s">
        <v>612</v>
      </c>
      <c r="J1331" s="44">
        <f>VLOOKUP(Table1[[#This Row],[Status]],Auxiliar!$B$16:$C$24,2,0)</f>
        <v>1</v>
      </c>
      <c r="K1331" s="44" t="s">
        <v>1172</v>
      </c>
      <c r="L1331" s="45" t="s">
        <v>1178</v>
      </c>
      <c r="M1331" s="20" t="s">
        <v>1179</v>
      </c>
      <c r="N1331" s="47">
        <v>45625</v>
      </c>
      <c r="O1331" s="20">
        <f>INDEX(Auxiliar!$D$5:$F$13,MATCH(Table1[[#This Row],[Tipologia_Testes]],Auxiliar!$B$5:$B$13,0),MATCH(Table1[[#This Row],[Complexidade]],Auxiliar!$D$4:$F$4,0))</f>
        <v>2</v>
      </c>
      <c r="P1331" s="42"/>
      <c r="Q1331" s="151"/>
      <c r="R1331" s="151">
        <v>45593</v>
      </c>
      <c r="S1331" s="151"/>
      <c r="T1331" s="151">
        <v>45593</v>
      </c>
      <c r="U1331" s="151">
        <v>45611</v>
      </c>
      <c r="V1331" s="151">
        <v>45611</v>
      </c>
      <c r="W1331" s="2">
        <f>VLOOKUP(Table1[[#This Row],[Status]],Auxiliar!$B$16:$D$24,3,0)*Table1[[#This Row],[Estimação (horas)]]</f>
        <v>2</v>
      </c>
      <c r="X1331" s="167">
        <f>+VLOOKUP(CONCATENATE(Table1[[#This Row],[Tabela]],Table1[[#This Row],[Campo]]),'2. Status Detalhe Campos FY24'!A:J,9,FALSE)</f>
        <v>0</v>
      </c>
    </row>
    <row r="1332" spans="2:24" ht="17.899999999999999" customHeight="1">
      <c r="B1332" s="38" t="s">
        <v>26</v>
      </c>
      <c r="C1332" s="38" t="s">
        <v>26</v>
      </c>
      <c r="D1332" s="2" t="s">
        <v>38</v>
      </c>
      <c r="E1332" s="38" t="s">
        <v>38</v>
      </c>
      <c r="F1332" s="38" t="s">
        <v>1867</v>
      </c>
      <c r="G1332" s="38" t="s">
        <v>390</v>
      </c>
      <c r="H1332" s="58" t="str">
        <f>Table1[[#This Row],[Tabela]]&amp;Table1[[#This Row],[Campo]]</f>
        <v>lt827_mthd_usd_instrmntambito</v>
      </c>
      <c r="I1332" s="2" t="s">
        <v>612</v>
      </c>
      <c r="J1332" s="44">
        <f>VLOOKUP(Table1[[#This Row],[Status]],Auxiliar!$B$16:$C$24,2,0)</f>
        <v>1</v>
      </c>
      <c r="K1332" s="44" t="s">
        <v>1173</v>
      </c>
      <c r="L1332" s="45" t="s">
        <v>1178</v>
      </c>
      <c r="M1332" s="20" t="s">
        <v>1179</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67">
        <f>+VLOOKUP(CONCATENATE(Table1[[#This Row],[Tabela]],Table1[[#This Row],[Campo]]),'2. Status Detalhe Campos FY24'!A:J,9,FALSE)</f>
        <v>0</v>
      </c>
    </row>
    <row r="1333" spans="2:24" ht="17.899999999999999" customHeight="1">
      <c r="B1333" s="38" t="s">
        <v>26</v>
      </c>
      <c r="C1333" s="38" t="s">
        <v>26</v>
      </c>
      <c r="D1333" s="2" t="s">
        <v>38</v>
      </c>
      <c r="E1333" s="38" t="s">
        <v>38</v>
      </c>
      <c r="F1333" s="38" t="s">
        <v>1867</v>
      </c>
      <c r="G1333" s="38" t="s">
        <v>390</v>
      </c>
      <c r="H1333" s="58" t="str">
        <f>Table1[[#This Row],[Tabela]]&amp;Table1[[#This Row],[Campo]]</f>
        <v>lt827_mthd_usd_instrmntambito</v>
      </c>
      <c r="I1333" s="2" t="s">
        <v>612</v>
      </c>
      <c r="J1333" s="44">
        <f>VLOOKUP(Table1[[#This Row],[Status]],Auxiliar!$B$16:$C$24,2,0)</f>
        <v>1</v>
      </c>
      <c r="K1333" s="44" t="s">
        <v>1175</v>
      </c>
      <c r="L1333" s="45" t="s">
        <v>1178</v>
      </c>
      <c r="M1333" s="20" t="s">
        <v>1179</v>
      </c>
      <c r="N1333" s="47">
        <v>45625</v>
      </c>
      <c r="O1333" s="20">
        <f>INDEX(Auxiliar!$D$5:$F$13,MATCH(Table1[[#This Row],[Tipologia_Testes]],Auxiliar!$B$5:$B$13,0),MATCH(Table1[[#This Row],[Complexidade]],Auxiliar!$D$4:$F$4,0))</f>
        <v>0.1</v>
      </c>
      <c r="P1333" s="42"/>
      <c r="Q1333" s="151"/>
      <c r="R1333" s="151">
        <v>45593</v>
      </c>
      <c r="S1333" s="151"/>
      <c r="T1333" s="151">
        <v>45593</v>
      </c>
      <c r="U1333" s="151">
        <v>45611</v>
      </c>
      <c r="V1333" s="151">
        <v>45611</v>
      </c>
      <c r="W1333" s="2">
        <f>VLOOKUP(Table1[[#This Row],[Status]],Auxiliar!$B$16:$D$24,3,0)*Table1[[#This Row],[Estimação (horas)]]</f>
        <v>0.1</v>
      </c>
      <c r="X1333" s="167">
        <f>+VLOOKUP(CONCATENATE(Table1[[#This Row],[Tabela]],Table1[[#This Row],[Campo]]),'2. Status Detalhe Campos FY24'!A:J,9,FALSE)</f>
        <v>0</v>
      </c>
    </row>
    <row r="1334" spans="2:24" ht="17.899999999999999" customHeight="1">
      <c r="B1334" s="38" t="s">
        <v>26</v>
      </c>
      <c r="C1334" s="38" t="s">
        <v>26</v>
      </c>
      <c r="D1334" s="2" t="s">
        <v>38</v>
      </c>
      <c r="E1334" s="39" t="s">
        <v>38</v>
      </c>
      <c r="F1334" s="39" t="s">
        <v>1867</v>
      </c>
      <c r="G1334" s="39" t="s">
        <v>208</v>
      </c>
      <c r="H1334" s="59" t="str">
        <f>Table1[[#This Row],[Tabela]]&amp;Table1[[#This Row],[Campo]]</f>
        <v>lt827_mthd_usd_instrmntref_date</v>
      </c>
      <c r="I1334" s="2" t="s">
        <v>612</v>
      </c>
      <c r="J1334" s="44">
        <f>VLOOKUP(Table1[[#This Row],[Status]],Auxiliar!$B$16:$C$24,2,0)</f>
        <v>1</v>
      </c>
      <c r="K1334" s="44" t="s">
        <v>1172</v>
      </c>
      <c r="L1334" s="45" t="s">
        <v>1178</v>
      </c>
      <c r="M1334" s="20" t="s">
        <v>1179</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7">
        <f>+VLOOKUP(CONCATENATE(Table1[[#This Row],[Tabela]],Table1[[#This Row],[Campo]]),'2. Status Detalhe Campos FY24'!A:J,9,FALSE)</f>
        <v>0</v>
      </c>
    </row>
    <row r="1335" spans="2:24" ht="17.899999999999999" customHeight="1">
      <c r="B1335" s="38" t="s">
        <v>26</v>
      </c>
      <c r="C1335" s="38" t="s">
        <v>26</v>
      </c>
      <c r="D1335" s="2" t="s">
        <v>38</v>
      </c>
      <c r="E1335" s="38" t="s">
        <v>38</v>
      </c>
      <c r="F1335" s="38" t="s">
        <v>1867</v>
      </c>
      <c r="G1335" s="38" t="s">
        <v>208</v>
      </c>
      <c r="H1335" s="58" t="str">
        <f>Table1[[#This Row],[Tabela]]&amp;Table1[[#This Row],[Campo]]</f>
        <v>lt827_mthd_usd_instrmntref_date</v>
      </c>
      <c r="I1335" s="2" t="s">
        <v>612</v>
      </c>
      <c r="J1335" s="44">
        <f>VLOOKUP(Table1[[#This Row],[Status]],Auxiliar!$B$16:$C$24,2,0)</f>
        <v>1</v>
      </c>
      <c r="K1335" s="44" t="s">
        <v>1173</v>
      </c>
      <c r="L1335" s="45" t="s">
        <v>1178</v>
      </c>
      <c r="M1335" s="20" t="s">
        <v>1179</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67">
        <f>+VLOOKUP(CONCATENATE(Table1[[#This Row],[Tabela]],Table1[[#This Row],[Campo]]),'2. Status Detalhe Campos FY24'!A:J,9,FALSE)</f>
        <v>0</v>
      </c>
    </row>
    <row r="1336" spans="2:24" ht="17.899999999999999" customHeight="1">
      <c r="B1336" s="38" t="s">
        <v>26</v>
      </c>
      <c r="C1336" s="38" t="s">
        <v>26</v>
      </c>
      <c r="D1336" s="2" t="s">
        <v>38</v>
      </c>
      <c r="E1336" s="38" t="s">
        <v>38</v>
      </c>
      <c r="F1336" s="38" t="s">
        <v>1867</v>
      </c>
      <c r="G1336" s="38" t="s">
        <v>208</v>
      </c>
      <c r="H1336" s="58" t="str">
        <f>Table1[[#This Row],[Tabela]]&amp;Table1[[#This Row],[Campo]]</f>
        <v>lt827_mthd_usd_instrmntref_date</v>
      </c>
      <c r="I1336" s="2" t="s">
        <v>612</v>
      </c>
      <c r="J1336" s="44">
        <f>VLOOKUP(Table1[[#This Row],[Status]],Auxiliar!$B$16:$C$24,2,0)</f>
        <v>1</v>
      </c>
      <c r="K1336" s="44" t="s">
        <v>1175</v>
      </c>
      <c r="L1336" s="45" t="s">
        <v>1178</v>
      </c>
      <c r="M1336" s="20" t="s">
        <v>1179</v>
      </c>
      <c r="N1336" s="47">
        <v>45625</v>
      </c>
      <c r="O1336" s="20">
        <f>INDEX(Auxiliar!$D$5:$F$13,MATCH(Table1[[#This Row],[Tipologia_Testes]],Auxiliar!$B$5:$B$13,0),MATCH(Table1[[#This Row],[Complexidade]],Auxiliar!$D$4:$F$4,0))</f>
        <v>0.1</v>
      </c>
      <c r="P1336" s="42"/>
      <c r="Q1336" s="151"/>
      <c r="R1336" s="151">
        <v>45593</v>
      </c>
      <c r="S1336" s="151"/>
      <c r="T1336" s="151">
        <v>45593</v>
      </c>
      <c r="U1336" s="151">
        <v>45611</v>
      </c>
      <c r="V1336" s="151">
        <v>45611</v>
      </c>
      <c r="W1336" s="2">
        <f>VLOOKUP(Table1[[#This Row],[Status]],Auxiliar!$B$16:$D$24,3,0)*Table1[[#This Row],[Estimação (horas)]]</f>
        <v>0.1</v>
      </c>
      <c r="X1336" s="167">
        <f>+VLOOKUP(CONCATENATE(Table1[[#This Row],[Tabela]],Table1[[#This Row],[Campo]]),'2. Status Detalhe Campos FY24'!A:J,9,FALSE)</f>
        <v>0</v>
      </c>
    </row>
    <row r="1337" spans="2:24" ht="17.899999999999999" customHeight="1">
      <c r="B1337" s="38" t="s">
        <v>26</v>
      </c>
      <c r="C1337" s="38" t="s">
        <v>26</v>
      </c>
      <c r="D1337" s="2" t="s">
        <v>38</v>
      </c>
      <c r="E1337" s="39" t="s">
        <v>38</v>
      </c>
      <c r="F1337" s="39" t="s">
        <v>1867</v>
      </c>
      <c r="G1337" s="39" t="s">
        <v>211</v>
      </c>
      <c r="H1337" s="59" t="str">
        <f>Table1[[#This Row],[Tabela]]&amp;Table1[[#This Row],[Campo]]</f>
        <v>lt827_mthd_usd_instrmntordem</v>
      </c>
      <c r="I1337" s="2" t="s">
        <v>612</v>
      </c>
      <c r="J1337" s="44">
        <f>VLOOKUP(Table1[[#This Row],[Status]],Auxiliar!$B$16:$C$24,2,0)</f>
        <v>1</v>
      </c>
      <c r="K1337" s="44" t="s">
        <v>1172</v>
      </c>
      <c r="L1337" s="45" t="s">
        <v>1178</v>
      </c>
      <c r="M1337" s="20" t="s">
        <v>1179</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7">
        <f>+VLOOKUP(CONCATENATE(Table1[[#This Row],[Tabela]],Table1[[#This Row],[Campo]]),'2. Status Detalhe Campos FY24'!A:J,9,FALSE)</f>
        <v>0</v>
      </c>
    </row>
    <row r="1338" spans="2:24" ht="17.899999999999999" customHeight="1">
      <c r="B1338" s="38" t="s">
        <v>26</v>
      </c>
      <c r="C1338" s="38" t="s">
        <v>26</v>
      </c>
      <c r="D1338" s="2" t="s">
        <v>38</v>
      </c>
      <c r="E1338" s="38" t="s">
        <v>38</v>
      </c>
      <c r="F1338" s="38" t="s">
        <v>1867</v>
      </c>
      <c r="G1338" s="38" t="s">
        <v>211</v>
      </c>
      <c r="H1338" s="58" t="str">
        <f>Table1[[#This Row],[Tabela]]&amp;Table1[[#This Row],[Campo]]</f>
        <v>lt827_mthd_usd_instrmntordem</v>
      </c>
      <c r="I1338" s="2" t="s">
        <v>612</v>
      </c>
      <c r="J1338" s="44">
        <f>VLOOKUP(Table1[[#This Row],[Status]],Auxiliar!$B$16:$C$24,2,0)</f>
        <v>1</v>
      </c>
      <c r="K1338" s="44" t="s">
        <v>1173</v>
      </c>
      <c r="L1338" s="45" t="s">
        <v>1178</v>
      </c>
      <c r="M1338" s="20" t="s">
        <v>1179</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67">
        <f>+VLOOKUP(CONCATENATE(Table1[[#This Row],[Tabela]],Table1[[#This Row],[Campo]]),'2. Status Detalhe Campos FY24'!A:J,9,FALSE)</f>
        <v>0</v>
      </c>
    </row>
    <row r="1339" spans="2:24" ht="17.899999999999999" customHeight="1">
      <c r="B1339" s="38" t="s">
        <v>26</v>
      </c>
      <c r="C1339" s="38" t="s">
        <v>26</v>
      </c>
      <c r="D1339" s="2" t="s">
        <v>38</v>
      </c>
      <c r="E1339" s="38" t="s">
        <v>38</v>
      </c>
      <c r="F1339" s="38" t="s">
        <v>1867</v>
      </c>
      <c r="G1339" s="38" t="s">
        <v>211</v>
      </c>
      <c r="H1339" s="58" t="str">
        <f>Table1[[#This Row],[Tabela]]&amp;Table1[[#This Row],[Campo]]</f>
        <v>lt827_mthd_usd_instrmntordem</v>
      </c>
      <c r="I1339" s="2" t="s">
        <v>612</v>
      </c>
      <c r="J1339" s="44">
        <f>VLOOKUP(Table1[[#This Row],[Status]],Auxiliar!$B$16:$C$24,2,0)</f>
        <v>1</v>
      </c>
      <c r="K1339" s="44" t="s">
        <v>1175</v>
      </c>
      <c r="L1339" s="45" t="s">
        <v>1178</v>
      </c>
      <c r="M1339" s="20" t="s">
        <v>1179</v>
      </c>
      <c r="N1339" s="47">
        <v>45625</v>
      </c>
      <c r="O1339" s="20">
        <f>INDEX(Auxiliar!$D$5:$F$13,MATCH(Table1[[#This Row],[Tipologia_Testes]],Auxiliar!$B$5:$B$13,0),MATCH(Table1[[#This Row],[Complexidade]],Auxiliar!$D$4:$F$4,0))</f>
        <v>0.1</v>
      </c>
      <c r="P1339" s="42"/>
      <c r="Q1339" s="151"/>
      <c r="R1339" s="151">
        <v>45593</v>
      </c>
      <c r="S1339" s="151"/>
      <c r="T1339" s="151">
        <v>45593</v>
      </c>
      <c r="U1339" s="151">
        <v>45611</v>
      </c>
      <c r="V1339" s="151">
        <v>45611</v>
      </c>
      <c r="W1339" s="2">
        <f>VLOOKUP(Table1[[#This Row],[Status]],Auxiliar!$B$16:$D$24,3,0)*Table1[[#This Row],[Estimação (horas)]]</f>
        <v>0.1</v>
      </c>
      <c r="X1339" s="167">
        <f>+VLOOKUP(CONCATENATE(Table1[[#This Row],[Tabela]],Table1[[#This Row],[Campo]]),'2. Status Detalhe Campos FY24'!A:J,9,FALSE)</f>
        <v>0</v>
      </c>
    </row>
    <row r="1340" spans="2:24" ht="17.899999999999999" customHeight="1">
      <c r="B1340" s="38" t="s">
        <v>26</v>
      </c>
      <c r="C1340" s="38" t="s">
        <v>26</v>
      </c>
      <c r="D1340" s="2" t="s">
        <v>38</v>
      </c>
      <c r="E1340" s="39" t="s">
        <v>38</v>
      </c>
      <c r="F1340" s="39" t="s">
        <v>1867</v>
      </c>
      <c r="G1340" s="39" t="s">
        <v>391</v>
      </c>
      <c r="H1340" s="59" t="str">
        <f>Table1[[#This Row],[Tabela]]&amp;Table1[[#This Row],[Campo]]</f>
        <v>lt827_mthd_usd_instrmnttabela</v>
      </c>
      <c r="I1340" s="2" t="s">
        <v>612</v>
      </c>
      <c r="J1340" s="44">
        <f>VLOOKUP(Table1[[#This Row],[Status]],Auxiliar!$B$16:$C$24,2,0)</f>
        <v>1</v>
      </c>
      <c r="K1340" s="44" t="s">
        <v>1172</v>
      </c>
      <c r="L1340" s="45" t="s">
        <v>1178</v>
      </c>
      <c r="M1340" s="20" t="s">
        <v>1179</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7">
        <f>+VLOOKUP(CONCATENATE(Table1[[#This Row],[Tabela]],Table1[[#This Row],[Campo]]),'2. Status Detalhe Campos FY24'!A:J,9,FALSE)</f>
        <v>0</v>
      </c>
    </row>
    <row r="1341" spans="2:24" ht="17.899999999999999" customHeight="1">
      <c r="B1341" s="38" t="s">
        <v>26</v>
      </c>
      <c r="C1341" s="38" t="s">
        <v>26</v>
      </c>
      <c r="D1341" s="2" t="s">
        <v>38</v>
      </c>
      <c r="E1341" s="38" t="s">
        <v>38</v>
      </c>
      <c r="F1341" s="38" t="s">
        <v>1867</v>
      </c>
      <c r="G1341" s="38" t="s">
        <v>391</v>
      </c>
      <c r="H1341" s="58" t="str">
        <f>Table1[[#This Row],[Tabela]]&amp;Table1[[#This Row],[Campo]]</f>
        <v>lt827_mthd_usd_instrmnttabela</v>
      </c>
      <c r="I1341" s="2" t="s">
        <v>612</v>
      </c>
      <c r="J1341" s="44">
        <f>VLOOKUP(Table1[[#This Row],[Status]],Auxiliar!$B$16:$C$24,2,0)</f>
        <v>1</v>
      </c>
      <c r="K1341" s="44" t="s">
        <v>1173</v>
      </c>
      <c r="L1341" s="45" t="s">
        <v>1178</v>
      </c>
      <c r="M1341" s="20" t="s">
        <v>1179</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67">
        <f>+VLOOKUP(CONCATENATE(Table1[[#This Row],[Tabela]],Table1[[#This Row],[Campo]]),'2. Status Detalhe Campos FY24'!A:J,9,FALSE)</f>
        <v>0</v>
      </c>
    </row>
    <row r="1342" spans="2:24" ht="17.899999999999999" customHeight="1">
      <c r="B1342" s="38" t="s">
        <v>26</v>
      </c>
      <c r="C1342" s="38" t="s">
        <v>26</v>
      </c>
      <c r="D1342" s="2" t="s">
        <v>38</v>
      </c>
      <c r="E1342" s="38" t="s">
        <v>38</v>
      </c>
      <c r="F1342" s="38" t="s">
        <v>1867</v>
      </c>
      <c r="G1342" s="38" t="s">
        <v>391</v>
      </c>
      <c r="H1342" s="58" t="str">
        <f>Table1[[#This Row],[Tabela]]&amp;Table1[[#This Row],[Campo]]</f>
        <v>lt827_mthd_usd_instrmnttabela</v>
      </c>
      <c r="I1342" s="2" t="s">
        <v>612</v>
      </c>
      <c r="J1342" s="44">
        <f>VLOOKUP(Table1[[#This Row],[Status]],Auxiliar!$B$16:$C$24,2,0)</f>
        <v>1</v>
      </c>
      <c r="K1342" s="44" t="s">
        <v>1175</v>
      </c>
      <c r="L1342" s="45" t="s">
        <v>1178</v>
      </c>
      <c r="M1342" s="20" t="s">
        <v>1179</v>
      </c>
      <c r="N1342" s="47">
        <v>45625</v>
      </c>
      <c r="O1342" s="20">
        <f>INDEX(Auxiliar!$D$5:$F$13,MATCH(Table1[[#This Row],[Tipologia_Testes]],Auxiliar!$B$5:$B$13,0),MATCH(Table1[[#This Row],[Complexidade]],Auxiliar!$D$4:$F$4,0))</f>
        <v>0.1</v>
      </c>
      <c r="P1342" s="42"/>
      <c r="Q1342" s="151"/>
      <c r="R1342" s="151">
        <v>45593</v>
      </c>
      <c r="S1342" s="151"/>
      <c r="T1342" s="151">
        <v>45593</v>
      </c>
      <c r="U1342" s="151">
        <v>45611</v>
      </c>
      <c r="V1342" s="151">
        <v>45611</v>
      </c>
      <c r="W1342" s="2">
        <f>VLOOKUP(Table1[[#This Row],[Status]],Auxiliar!$B$16:$D$24,3,0)*Table1[[#This Row],[Estimação (horas)]]</f>
        <v>0.1</v>
      </c>
      <c r="X1342" s="167">
        <f>+VLOOKUP(CONCATENATE(Table1[[#This Row],[Tabela]],Table1[[#This Row],[Campo]]),'2. Status Detalhe Campos FY24'!A:J,9,FALSE)</f>
        <v>0</v>
      </c>
    </row>
    <row r="1343" spans="2:24" ht="17.899999999999999" customHeight="1">
      <c r="B1343" s="38" t="s">
        <v>26</v>
      </c>
      <c r="C1343" s="38" t="s">
        <v>26</v>
      </c>
      <c r="D1343" s="2" t="s">
        <v>38</v>
      </c>
      <c r="E1343" s="39" t="s">
        <v>38</v>
      </c>
      <c r="F1343" s="39" t="s">
        <v>1867</v>
      </c>
      <c r="G1343" s="37" t="s">
        <v>319</v>
      </c>
      <c r="H1343" s="59" t="str">
        <f>Table1[[#This Row],[Tabela]]&amp;Table1[[#This Row],[Campo]]</f>
        <v>lt827_mthd_usd_instrmntorigem_scp1_emss</v>
      </c>
      <c r="I1343" s="2" t="s">
        <v>612</v>
      </c>
      <c r="J1343" s="44">
        <f>VLOOKUP(Table1[[#This Row],[Status]],Auxiliar!$B$16:$C$24,2,0)</f>
        <v>1</v>
      </c>
      <c r="K1343" s="44" t="s">
        <v>1172</v>
      </c>
      <c r="L1343" s="45" t="s">
        <v>1178</v>
      </c>
      <c r="M1343" s="20" t="s">
        <v>1179</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7">
        <f>+VLOOKUP(CONCATENATE(Table1[[#This Row],[Tabela]],Table1[[#This Row],[Campo]]),'2. Status Detalhe Campos FY24'!A:J,9,FALSE)</f>
        <v>0</v>
      </c>
    </row>
    <row r="1344" spans="2:24" ht="17.899999999999999" customHeight="1">
      <c r="B1344" s="38" t="s">
        <v>26</v>
      </c>
      <c r="C1344" s="38" t="s">
        <v>26</v>
      </c>
      <c r="D1344" s="2" t="s">
        <v>38</v>
      </c>
      <c r="E1344" s="38" t="s">
        <v>38</v>
      </c>
      <c r="F1344" s="38" t="s">
        <v>1867</v>
      </c>
      <c r="G1344" s="38" t="s">
        <v>319</v>
      </c>
      <c r="H1344" s="58" t="str">
        <f>Table1[[#This Row],[Tabela]]&amp;Table1[[#This Row],[Campo]]</f>
        <v>lt827_mthd_usd_instrmntorigem_scp1_emss</v>
      </c>
      <c r="I1344" s="2" t="s">
        <v>612</v>
      </c>
      <c r="J1344" s="44">
        <f>VLOOKUP(Table1[[#This Row],[Status]],Auxiliar!$B$16:$C$24,2,0)</f>
        <v>1</v>
      </c>
      <c r="K1344" s="44" t="s">
        <v>1173</v>
      </c>
      <c r="L1344" s="45" t="s">
        <v>1178</v>
      </c>
      <c r="M1344" s="20" t="s">
        <v>1179</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67">
        <f>+VLOOKUP(CONCATENATE(Table1[[#This Row],[Tabela]],Table1[[#This Row],[Campo]]),'2. Status Detalhe Campos FY24'!A:J,9,FALSE)</f>
        <v>0</v>
      </c>
    </row>
    <row r="1345" spans="2:24" ht="17.899999999999999" customHeight="1">
      <c r="B1345" s="38" t="s">
        <v>26</v>
      </c>
      <c r="C1345" s="38" t="s">
        <v>26</v>
      </c>
      <c r="D1345" s="2" t="s">
        <v>38</v>
      </c>
      <c r="E1345" s="38" t="s">
        <v>38</v>
      </c>
      <c r="F1345" s="38" t="s">
        <v>1867</v>
      </c>
      <c r="G1345" s="38" t="s">
        <v>319</v>
      </c>
      <c r="H1345" s="58" t="str">
        <f>Table1[[#This Row],[Tabela]]&amp;Table1[[#This Row],[Campo]]</f>
        <v>lt827_mthd_usd_instrmntorigem_scp1_emss</v>
      </c>
      <c r="I1345" s="2" t="s">
        <v>612</v>
      </c>
      <c r="J1345" s="44">
        <f>VLOOKUP(Table1[[#This Row],[Status]],Auxiliar!$B$16:$C$24,2,0)</f>
        <v>1</v>
      </c>
      <c r="K1345" s="44" t="s">
        <v>1175</v>
      </c>
      <c r="L1345" s="45" t="s">
        <v>1178</v>
      </c>
      <c r="M1345" s="20" t="s">
        <v>1179</v>
      </c>
      <c r="N1345" s="47">
        <v>45625</v>
      </c>
      <c r="O1345" s="20">
        <f>INDEX(Auxiliar!$D$5:$F$13,MATCH(Table1[[#This Row],[Tipologia_Testes]],Auxiliar!$B$5:$B$13,0),MATCH(Table1[[#This Row],[Complexidade]],Auxiliar!$D$4:$F$4,0))</f>
        <v>0.1</v>
      </c>
      <c r="P1345" s="42"/>
      <c r="Q1345" s="151"/>
      <c r="R1345" s="151">
        <v>45593</v>
      </c>
      <c r="S1345" s="151"/>
      <c r="T1345" s="151">
        <v>45593</v>
      </c>
      <c r="U1345" s="151">
        <v>45611</v>
      </c>
      <c r="V1345" s="151">
        <v>45611</v>
      </c>
      <c r="W1345" s="2">
        <f>VLOOKUP(Table1[[#This Row],[Status]],Auxiliar!$B$16:$D$24,3,0)*Table1[[#This Row],[Estimação (horas)]]</f>
        <v>0.1</v>
      </c>
      <c r="X1345" s="167">
        <f>+VLOOKUP(CONCATENATE(Table1[[#This Row],[Tabela]],Table1[[#This Row],[Campo]]),'2. Status Detalhe Campos FY24'!A:J,9,FALSE)</f>
        <v>0</v>
      </c>
    </row>
    <row r="1346" spans="2:24" ht="17.899999999999999" customHeight="1">
      <c r="B1346" s="38" t="s">
        <v>26</v>
      </c>
      <c r="C1346" s="38" t="s">
        <v>26</v>
      </c>
      <c r="D1346" s="2" t="s">
        <v>38</v>
      </c>
      <c r="E1346" s="39" t="s">
        <v>38</v>
      </c>
      <c r="F1346" s="39" t="s">
        <v>1867</v>
      </c>
      <c r="G1346" s="37" t="s">
        <v>320</v>
      </c>
      <c r="H1346" s="59" t="str">
        <f>Table1[[#This Row],[Tabela]]&amp;Table1[[#This Row],[Campo]]</f>
        <v>lt827_mthd_usd_instrmntorigem_scp2_emss</v>
      </c>
      <c r="I1346" s="2" t="s">
        <v>612</v>
      </c>
      <c r="J1346" s="44">
        <f>VLOOKUP(Table1[[#This Row],[Status]],Auxiliar!$B$16:$C$24,2,0)</f>
        <v>1</v>
      </c>
      <c r="K1346" s="44" t="s">
        <v>1172</v>
      </c>
      <c r="L1346" s="45" t="s">
        <v>1178</v>
      </c>
      <c r="M1346" s="20" t="s">
        <v>1179</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7">
        <f>+VLOOKUP(CONCATENATE(Table1[[#This Row],[Tabela]],Table1[[#This Row],[Campo]]),'2. Status Detalhe Campos FY24'!A:J,9,FALSE)</f>
        <v>0</v>
      </c>
    </row>
    <row r="1347" spans="2:24" ht="17.899999999999999" customHeight="1">
      <c r="B1347" s="38" t="s">
        <v>26</v>
      </c>
      <c r="C1347" s="38" t="s">
        <v>26</v>
      </c>
      <c r="D1347" s="2" t="s">
        <v>38</v>
      </c>
      <c r="E1347" s="38" t="s">
        <v>38</v>
      </c>
      <c r="F1347" s="38" t="s">
        <v>1867</v>
      </c>
      <c r="G1347" s="38" t="s">
        <v>320</v>
      </c>
      <c r="H1347" s="58" t="str">
        <f>Table1[[#This Row],[Tabela]]&amp;Table1[[#This Row],[Campo]]</f>
        <v>lt827_mthd_usd_instrmntorigem_scp2_emss</v>
      </c>
      <c r="I1347" s="2" t="s">
        <v>612</v>
      </c>
      <c r="J1347" s="44">
        <f>VLOOKUP(Table1[[#This Row],[Status]],Auxiliar!$B$16:$C$24,2,0)</f>
        <v>1</v>
      </c>
      <c r="K1347" s="44" t="s">
        <v>1173</v>
      </c>
      <c r="L1347" s="45" t="s">
        <v>1178</v>
      </c>
      <c r="M1347" s="20" t="s">
        <v>1179</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67">
        <f>+VLOOKUP(CONCATENATE(Table1[[#This Row],[Tabela]],Table1[[#This Row],[Campo]]),'2. Status Detalhe Campos FY24'!A:J,9,FALSE)</f>
        <v>0</v>
      </c>
    </row>
    <row r="1348" spans="2:24" ht="17.899999999999999" customHeight="1">
      <c r="B1348" s="38" t="s">
        <v>26</v>
      </c>
      <c r="C1348" s="38" t="s">
        <v>26</v>
      </c>
      <c r="D1348" s="2" t="s">
        <v>38</v>
      </c>
      <c r="E1348" s="38" t="s">
        <v>38</v>
      </c>
      <c r="F1348" s="38" t="s">
        <v>1867</v>
      </c>
      <c r="G1348" s="38" t="s">
        <v>320</v>
      </c>
      <c r="H1348" s="58" t="str">
        <f>Table1[[#This Row],[Tabela]]&amp;Table1[[#This Row],[Campo]]</f>
        <v>lt827_mthd_usd_instrmntorigem_scp2_emss</v>
      </c>
      <c r="I1348" s="2" t="s">
        <v>612</v>
      </c>
      <c r="J1348" s="44">
        <f>VLOOKUP(Table1[[#This Row],[Status]],Auxiliar!$B$16:$C$24,2,0)</f>
        <v>1</v>
      </c>
      <c r="K1348" s="44" t="s">
        <v>1175</v>
      </c>
      <c r="L1348" s="45" t="s">
        <v>1178</v>
      </c>
      <c r="M1348" s="20" t="s">
        <v>1179</v>
      </c>
      <c r="N1348" s="47">
        <v>45625</v>
      </c>
      <c r="O1348" s="20">
        <f>INDEX(Auxiliar!$D$5:$F$13,MATCH(Table1[[#This Row],[Tipologia_Testes]],Auxiliar!$B$5:$B$13,0),MATCH(Table1[[#This Row],[Complexidade]],Auxiliar!$D$4:$F$4,0))</f>
        <v>0.1</v>
      </c>
      <c r="P1348" s="42"/>
      <c r="Q1348" s="151"/>
      <c r="R1348" s="151">
        <v>45593</v>
      </c>
      <c r="S1348" s="151"/>
      <c r="T1348" s="151">
        <v>45593</v>
      </c>
      <c r="U1348" s="151">
        <v>45611</v>
      </c>
      <c r="V1348" s="151">
        <v>45611</v>
      </c>
      <c r="W1348" s="2">
        <f>VLOOKUP(Table1[[#This Row],[Status]],Auxiliar!$B$16:$D$24,3,0)*Table1[[#This Row],[Estimação (horas)]]</f>
        <v>0.1</v>
      </c>
      <c r="X1348" s="167">
        <f>+VLOOKUP(CONCATENATE(Table1[[#This Row],[Tabela]],Table1[[#This Row],[Campo]]),'2. Status Detalhe Campos FY24'!A:J,9,FALSE)</f>
        <v>0</v>
      </c>
    </row>
    <row r="1349" spans="2:24" ht="17.899999999999999" customHeight="1">
      <c r="B1349" s="38" t="s">
        <v>26</v>
      </c>
      <c r="C1349" s="38" t="s">
        <v>26</v>
      </c>
      <c r="D1349" s="2" t="s">
        <v>38</v>
      </c>
      <c r="E1349" s="39" t="s">
        <v>38</v>
      </c>
      <c r="F1349" s="39" t="s">
        <v>1867</v>
      </c>
      <c r="G1349" s="37" t="s">
        <v>321</v>
      </c>
      <c r="H1349" s="59" t="str">
        <f>Table1[[#This Row],[Tabela]]&amp;Table1[[#This Row],[Campo]]</f>
        <v>lt827_mthd_usd_instrmntorigem_scp3_emss</v>
      </c>
      <c r="I1349" s="2" t="s">
        <v>612</v>
      </c>
      <c r="J1349" s="44">
        <f>VLOOKUP(Table1[[#This Row],[Status]],Auxiliar!$B$16:$C$24,2,0)</f>
        <v>1</v>
      </c>
      <c r="K1349" s="44" t="s">
        <v>1172</v>
      </c>
      <c r="L1349" s="45" t="s">
        <v>1178</v>
      </c>
      <c r="M1349" s="20" t="s">
        <v>1179</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7">
        <f>+VLOOKUP(CONCATENATE(Table1[[#This Row],[Tabela]],Table1[[#This Row],[Campo]]),'2. Status Detalhe Campos FY24'!A:J,9,FALSE)</f>
        <v>0</v>
      </c>
    </row>
    <row r="1350" spans="2:24" ht="17.899999999999999" customHeight="1">
      <c r="B1350" s="38" t="s">
        <v>26</v>
      </c>
      <c r="C1350" s="38" t="s">
        <v>26</v>
      </c>
      <c r="D1350" s="2" t="s">
        <v>38</v>
      </c>
      <c r="E1350" s="38" t="s">
        <v>38</v>
      </c>
      <c r="F1350" s="38" t="s">
        <v>1867</v>
      </c>
      <c r="G1350" s="38" t="s">
        <v>321</v>
      </c>
      <c r="H1350" s="58" t="str">
        <f>Table1[[#This Row],[Tabela]]&amp;Table1[[#This Row],[Campo]]</f>
        <v>lt827_mthd_usd_instrmntorigem_scp3_emss</v>
      </c>
      <c r="I1350" s="2" t="s">
        <v>612</v>
      </c>
      <c r="J1350" s="44">
        <f>VLOOKUP(Table1[[#This Row],[Status]],Auxiliar!$B$16:$C$24,2,0)</f>
        <v>1</v>
      </c>
      <c r="K1350" s="44" t="s">
        <v>1173</v>
      </c>
      <c r="L1350" s="45" t="s">
        <v>1178</v>
      </c>
      <c r="M1350" s="20" t="s">
        <v>1179</v>
      </c>
      <c r="N1350" s="47">
        <v>45625</v>
      </c>
      <c r="O1350" s="20">
        <f>INDEX(Auxiliar!$D$5:$F$13,MATCH(Table1[[#This Row],[Tipologia_Testes]],Auxiliar!$B$5:$B$13,0),MATCH(Table1[[#This Row],[Complexidade]],Auxiliar!$D$4:$F$4,0))</f>
        <v>2</v>
      </c>
      <c r="P1350" s="42"/>
      <c r="Q1350" s="151"/>
      <c r="R1350" s="151">
        <v>45593</v>
      </c>
      <c r="S1350" s="151"/>
      <c r="T1350" s="151">
        <v>45593</v>
      </c>
      <c r="U1350" s="151">
        <v>45611</v>
      </c>
      <c r="V1350" s="151">
        <v>45611</v>
      </c>
      <c r="W1350" s="2">
        <f>VLOOKUP(Table1[[#This Row],[Status]],Auxiliar!$B$16:$D$24,3,0)*Table1[[#This Row],[Estimação (horas)]]</f>
        <v>2</v>
      </c>
      <c r="X1350" s="167">
        <f>+VLOOKUP(CONCATENATE(Table1[[#This Row],[Tabela]],Table1[[#This Row],[Campo]]),'2. Status Detalhe Campos FY24'!A:J,9,FALSE)</f>
        <v>0</v>
      </c>
    </row>
    <row r="1351" spans="2:24" ht="17.899999999999999" customHeight="1">
      <c r="B1351" s="38" t="s">
        <v>26</v>
      </c>
      <c r="C1351" s="38" t="s">
        <v>26</v>
      </c>
      <c r="D1351" s="2" t="s">
        <v>38</v>
      </c>
      <c r="E1351" s="38" t="s">
        <v>38</v>
      </c>
      <c r="F1351" s="38" t="s">
        <v>1867</v>
      </c>
      <c r="G1351" s="38" t="s">
        <v>321</v>
      </c>
      <c r="H1351" s="58" t="str">
        <f>Table1[[#This Row],[Tabela]]&amp;Table1[[#This Row],[Campo]]</f>
        <v>lt827_mthd_usd_instrmntorigem_scp3_emss</v>
      </c>
      <c r="I1351" s="2" t="s">
        <v>612</v>
      </c>
      <c r="J1351" s="44">
        <f>VLOOKUP(Table1[[#This Row],[Status]],Auxiliar!$B$16:$C$24,2,0)</f>
        <v>1</v>
      </c>
      <c r="K1351" s="44" t="s">
        <v>1175</v>
      </c>
      <c r="L1351" s="45" t="s">
        <v>1178</v>
      </c>
      <c r="M1351" s="20" t="s">
        <v>1179</v>
      </c>
      <c r="N1351" s="47">
        <v>45625</v>
      </c>
      <c r="O1351" s="20">
        <f>INDEX(Auxiliar!$D$5:$F$13,MATCH(Table1[[#This Row],[Tipologia_Testes]],Auxiliar!$B$5:$B$13,0),MATCH(Table1[[#This Row],[Complexidade]],Auxiliar!$D$4:$F$4,0))</f>
        <v>0.1</v>
      </c>
      <c r="P1351" s="42"/>
      <c r="Q1351" s="151"/>
      <c r="R1351" s="151">
        <v>45593</v>
      </c>
      <c r="S1351" s="151"/>
      <c r="T1351" s="151">
        <v>45593</v>
      </c>
      <c r="U1351" s="151">
        <v>45611</v>
      </c>
      <c r="V1351" s="151">
        <v>45611</v>
      </c>
      <c r="W1351" s="2">
        <f>VLOOKUP(Table1[[#This Row],[Status]],Auxiliar!$B$16:$D$24,3,0)*Table1[[#This Row],[Estimação (horas)]]</f>
        <v>0.1</v>
      </c>
      <c r="X1351" s="167">
        <f>+VLOOKUP(CONCATENATE(Table1[[#This Row],[Tabela]],Table1[[#This Row],[Campo]]),'2. Status Detalhe Campos FY24'!A:J,9,FALSE)</f>
        <v>0</v>
      </c>
    </row>
    <row r="1352" spans="2:24" ht="17.899999999999999" customHeight="1">
      <c r="B1352" s="38" t="s">
        <v>26</v>
      </c>
      <c r="C1352" s="38" t="s">
        <v>26</v>
      </c>
      <c r="D1352" s="2" t="s">
        <v>38</v>
      </c>
      <c r="E1352" s="39" t="s">
        <v>38</v>
      </c>
      <c r="F1352" s="39" t="s">
        <v>1867</v>
      </c>
      <c r="G1352" s="37" t="s">
        <v>385</v>
      </c>
      <c r="H1352" s="59" t="str">
        <f>Table1[[#This Row],[Tabela]]&amp;Table1[[#This Row],[Campo]]</f>
        <v>lt827_mthd_usd_instrmntmthd_usd_instrmnt_scp_1</v>
      </c>
      <c r="I1352" s="2" t="s">
        <v>612</v>
      </c>
      <c r="J1352" s="44">
        <f>VLOOKUP(Table1[[#This Row],[Status]],Auxiliar!$B$16:$C$24,2,0)</f>
        <v>1</v>
      </c>
      <c r="K1352" s="44" t="s">
        <v>1172</v>
      </c>
      <c r="L1352" s="45" t="s">
        <v>1178</v>
      </c>
      <c r="M1352" s="20" t="s">
        <v>1179</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7">
        <f>+VLOOKUP(CONCATENATE(Table1[[#This Row],[Tabela]],Table1[[#This Row],[Campo]]),'2. Status Detalhe Campos FY24'!A:J,9,FALSE)</f>
        <v>0</v>
      </c>
    </row>
    <row r="1353" spans="2:24" ht="17.899999999999999" customHeight="1">
      <c r="B1353" s="38" t="s">
        <v>26</v>
      </c>
      <c r="C1353" s="38" t="s">
        <v>26</v>
      </c>
      <c r="D1353" s="2" t="s">
        <v>38</v>
      </c>
      <c r="E1353" s="38" t="s">
        <v>38</v>
      </c>
      <c r="F1353" s="38" t="s">
        <v>1867</v>
      </c>
      <c r="G1353" s="38" t="s">
        <v>385</v>
      </c>
      <c r="H1353" s="58" t="str">
        <f>Table1[[#This Row],[Tabela]]&amp;Table1[[#This Row],[Campo]]</f>
        <v>lt827_mthd_usd_instrmntmthd_usd_instrmnt_scp_1</v>
      </c>
      <c r="I1353" s="2" t="s">
        <v>612</v>
      </c>
      <c r="J1353" s="44">
        <f>VLOOKUP(Table1[[#This Row],[Status]],Auxiliar!$B$16:$C$24,2,0)</f>
        <v>1</v>
      </c>
      <c r="K1353" s="44" t="s">
        <v>1173</v>
      </c>
      <c r="L1353" s="45" t="s">
        <v>1178</v>
      </c>
      <c r="M1353" s="20" t="s">
        <v>1179</v>
      </c>
      <c r="N1353" s="47">
        <v>45625</v>
      </c>
      <c r="O1353" s="20">
        <f>INDEX(Auxiliar!$D$5:$F$13,MATCH(Table1[[#This Row],[Tipologia_Testes]],Auxiliar!$B$5:$B$13,0),MATCH(Table1[[#This Row],[Complexidade]],Auxiliar!$D$4:$F$4,0))</f>
        <v>2</v>
      </c>
      <c r="P1353" s="42"/>
      <c r="Q1353" s="151"/>
      <c r="R1353" s="151">
        <v>45593</v>
      </c>
      <c r="S1353" s="151"/>
      <c r="T1353" s="151">
        <v>45593</v>
      </c>
      <c r="U1353" s="151">
        <v>45611</v>
      </c>
      <c r="V1353" s="151">
        <v>45611</v>
      </c>
      <c r="W1353" s="2">
        <f>VLOOKUP(Table1[[#This Row],[Status]],Auxiliar!$B$16:$D$24,3,0)*Table1[[#This Row],[Estimação (horas)]]</f>
        <v>2</v>
      </c>
      <c r="X1353" s="167">
        <f>+VLOOKUP(CONCATENATE(Table1[[#This Row],[Tabela]],Table1[[#This Row],[Campo]]),'2. Status Detalhe Campos FY24'!A:J,9,FALSE)</f>
        <v>0</v>
      </c>
    </row>
    <row r="1354" spans="2:24" ht="17.899999999999999" customHeight="1">
      <c r="B1354" s="38" t="s">
        <v>26</v>
      </c>
      <c r="C1354" s="38" t="s">
        <v>26</v>
      </c>
      <c r="D1354" s="2" t="s">
        <v>38</v>
      </c>
      <c r="E1354" s="38" t="s">
        <v>38</v>
      </c>
      <c r="F1354" s="38" t="s">
        <v>1867</v>
      </c>
      <c r="G1354" s="38" t="s">
        <v>385</v>
      </c>
      <c r="H1354" s="58" t="str">
        <f>Table1[[#This Row],[Tabela]]&amp;Table1[[#This Row],[Campo]]</f>
        <v>lt827_mthd_usd_instrmntmthd_usd_instrmnt_scp_1</v>
      </c>
      <c r="I1354" s="2" t="s">
        <v>612</v>
      </c>
      <c r="J1354" s="44">
        <f>VLOOKUP(Table1[[#This Row],[Status]],Auxiliar!$B$16:$C$24,2,0)</f>
        <v>1</v>
      </c>
      <c r="K1354" s="44" t="s">
        <v>1175</v>
      </c>
      <c r="L1354" s="45" t="s">
        <v>1178</v>
      </c>
      <c r="M1354" s="20" t="s">
        <v>1179</v>
      </c>
      <c r="N1354" s="47">
        <v>45625</v>
      </c>
      <c r="O1354" s="20">
        <f>INDEX(Auxiliar!$D$5:$F$13,MATCH(Table1[[#This Row],[Tipologia_Testes]],Auxiliar!$B$5:$B$13,0),MATCH(Table1[[#This Row],[Complexidade]],Auxiliar!$D$4:$F$4,0))</f>
        <v>0.1</v>
      </c>
      <c r="P1354" s="42"/>
      <c r="Q1354" s="151"/>
      <c r="R1354" s="151">
        <v>45593</v>
      </c>
      <c r="S1354" s="151"/>
      <c r="T1354" s="151">
        <v>45593</v>
      </c>
      <c r="U1354" s="151">
        <v>45611</v>
      </c>
      <c r="V1354" s="151">
        <v>45611</v>
      </c>
      <c r="W1354" s="2">
        <f>VLOOKUP(Table1[[#This Row],[Status]],Auxiliar!$B$16:$D$24,3,0)*Table1[[#This Row],[Estimação (horas)]]</f>
        <v>0.1</v>
      </c>
      <c r="X1354" s="167">
        <f>+VLOOKUP(CONCATENATE(Table1[[#This Row],[Tabela]],Table1[[#This Row],[Campo]]),'2. Status Detalhe Campos FY24'!A:J,9,FALSE)</f>
        <v>0</v>
      </c>
    </row>
    <row r="1355" spans="2:24" ht="17.899999999999999" customHeight="1">
      <c r="B1355" s="38" t="s">
        <v>26</v>
      </c>
      <c r="C1355" s="38" t="s">
        <v>26</v>
      </c>
      <c r="D1355" s="2" t="s">
        <v>38</v>
      </c>
      <c r="E1355" s="39" t="s">
        <v>38</v>
      </c>
      <c r="F1355" s="39" t="s">
        <v>1867</v>
      </c>
      <c r="G1355" s="37" t="s">
        <v>386</v>
      </c>
      <c r="H1355" s="59" t="str">
        <f>Table1[[#This Row],[Tabela]]&amp;Table1[[#This Row],[Campo]]</f>
        <v>lt827_mthd_usd_instrmntmthd_usd_instrmnt_scp_2</v>
      </c>
      <c r="I1355" s="2" t="s">
        <v>612</v>
      </c>
      <c r="J1355" s="44">
        <f>VLOOKUP(Table1[[#This Row],[Status]],Auxiliar!$B$16:$C$24,2,0)</f>
        <v>1</v>
      </c>
      <c r="K1355" s="44" t="s">
        <v>1172</v>
      </c>
      <c r="L1355" s="45" t="s">
        <v>1178</v>
      </c>
      <c r="M1355" s="20" t="s">
        <v>1179</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7">
        <f>+VLOOKUP(CONCATENATE(Table1[[#This Row],[Tabela]],Table1[[#This Row],[Campo]]),'2. Status Detalhe Campos FY24'!A:J,9,FALSE)</f>
        <v>0</v>
      </c>
    </row>
    <row r="1356" spans="2:24" ht="17.899999999999999" customHeight="1">
      <c r="B1356" s="38" t="s">
        <v>26</v>
      </c>
      <c r="C1356" s="38" t="s">
        <v>26</v>
      </c>
      <c r="D1356" s="2" t="s">
        <v>38</v>
      </c>
      <c r="E1356" s="38" t="s">
        <v>38</v>
      </c>
      <c r="F1356" s="38" t="s">
        <v>1867</v>
      </c>
      <c r="G1356" s="38" t="s">
        <v>386</v>
      </c>
      <c r="H1356" s="58" t="str">
        <f>Table1[[#This Row],[Tabela]]&amp;Table1[[#This Row],[Campo]]</f>
        <v>lt827_mthd_usd_instrmntmthd_usd_instrmnt_scp_2</v>
      </c>
      <c r="I1356" s="2" t="s">
        <v>612</v>
      </c>
      <c r="J1356" s="44">
        <f>VLOOKUP(Table1[[#This Row],[Status]],Auxiliar!$B$16:$C$24,2,0)</f>
        <v>1</v>
      </c>
      <c r="K1356" s="44" t="s">
        <v>1173</v>
      </c>
      <c r="L1356" s="45" t="s">
        <v>1178</v>
      </c>
      <c r="M1356" s="20" t="s">
        <v>1179</v>
      </c>
      <c r="N1356" s="47">
        <v>45625</v>
      </c>
      <c r="O1356" s="20">
        <f>INDEX(Auxiliar!$D$5:$F$13,MATCH(Table1[[#This Row],[Tipologia_Testes]],Auxiliar!$B$5:$B$13,0),MATCH(Table1[[#This Row],[Complexidade]],Auxiliar!$D$4:$F$4,0))</f>
        <v>2</v>
      </c>
      <c r="P1356" s="42"/>
      <c r="Q1356" s="151"/>
      <c r="R1356" s="151">
        <v>45593</v>
      </c>
      <c r="S1356" s="151"/>
      <c r="T1356" s="151">
        <v>45593</v>
      </c>
      <c r="U1356" s="151">
        <v>45611</v>
      </c>
      <c r="V1356" s="151">
        <v>45611</v>
      </c>
      <c r="W1356" s="2">
        <f>VLOOKUP(Table1[[#This Row],[Status]],Auxiliar!$B$16:$D$24,3,0)*Table1[[#This Row],[Estimação (horas)]]</f>
        <v>2</v>
      </c>
      <c r="X1356" s="167">
        <f>+VLOOKUP(CONCATENATE(Table1[[#This Row],[Tabela]],Table1[[#This Row],[Campo]]),'2. Status Detalhe Campos FY24'!A:J,9,FALSE)</f>
        <v>0</v>
      </c>
    </row>
    <row r="1357" spans="2:24" ht="17.899999999999999" customHeight="1">
      <c r="B1357" s="38" t="s">
        <v>26</v>
      </c>
      <c r="C1357" s="38" t="s">
        <v>26</v>
      </c>
      <c r="D1357" s="2" t="s">
        <v>38</v>
      </c>
      <c r="E1357" s="38" t="s">
        <v>38</v>
      </c>
      <c r="F1357" s="38" t="s">
        <v>1867</v>
      </c>
      <c r="G1357" s="38" t="s">
        <v>386</v>
      </c>
      <c r="H1357" s="58" t="str">
        <f>Table1[[#This Row],[Tabela]]&amp;Table1[[#This Row],[Campo]]</f>
        <v>lt827_mthd_usd_instrmntmthd_usd_instrmnt_scp_2</v>
      </c>
      <c r="I1357" s="2" t="s">
        <v>612</v>
      </c>
      <c r="J1357" s="44">
        <f>VLOOKUP(Table1[[#This Row],[Status]],Auxiliar!$B$16:$C$24,2,0)</f>
        <v>1</v>
      </c>
      <c r="K1357" s="44" t="s">
        <v>1175</v>
      </c>
      <c r="L1357" s="45" t="s">
        <v>1178</v>
      </c>
      <c r="M1357" s="20" t="s">
        <v>1179</v>
      </c>
      <c r="N1357" s="47">
        <v>45625</v>
      </c>
      <c r="O1357" s="20">
        <f>INDEX(Auxiliar!$D$5:$F$13,MATCH(Table1[[#This Row],[Tipologia_Testes]],Auxiliar!$B$5:$B$13,0),MATCH(Table1[[#This Row],[Complexidade]],Auxiliar!$D$4:$F$4,0))</f>
        <v>0.1</v>
      </c>
      <c r="P1357" s="42"/>
      <c r="Q1357" s="151"/>
      <c r="R1357" s="151">
        <v>45593</v>
      </c>
      <c r="S1357" s="151"/>
      <c r="T1357" s="151">
        <v>45593</v>
      </c>
      <c r="U1357" s="151">
        <v>45611</v>
      </c>
      <c r="V1357" s="151">
        <v>45611</v>
      </c>
      <c r="W1357" s="2">
        <f>VLOOKUP(Table1[[#This Row],[Status]],Auxiliar!$B$16:$D$24,3,0)*Table1[[#This Row],[Estimação (horas)]]</f>
        <v>0.1</v>
      </c>
      <c r="X1357" s="167">
        <f>+VLOOKUP(CONCATENATE(Table1[[#This Row],[Tabela]],Table1[[#This Row],[Campo]]),'2. Status Detalhe Campos FY24'!A:J,9,FALSE)</f>
        <v>0</v>
      </c>
    </row>
    <row r="1358" spans="2:24" ht="17.899999999999999" customHeight="1">
      <c r="B1358" s="38" t="s">
        <v>26</v>
      </c>
      <c r="C1358" s="38" t="s">
        <v>26</v>
      </c>
      <c r="D1358" s="2" t="s">
        <v>38</v>
      </c>
      <c r="E1358" s="39" t="s">
        <v>38</v>
      </c>
      <c r="F1358" s="39" t="s">
        <v>1867</v>
      </c>
      <c r="G1358" s="37" t="s">
        <v>387</v>
      </c>
      <c r="H1358" s="59" t="str">
        <f>Table1[[#This Row],[Tabela]]&amp;Table1[[#This Row],[Campo]]</f>
        <v>lt827_mthd_usd_instrmntmthd_usd_instrmnt_scp_3</v>
      </c>
      <c r="I1358" s="2" t="s">
        <v>612</v>
      </c>
      <c r="J1358" s="44">
        <f>VLOOKUP(Table1[[#This Row],[Status]],Auxiliar!$B$16:$C$24,2,0)</f>
        <v>1</v>
      </c>
      <c r="K1358" s="44" t="s">
        <v>1172</v>
      </c>
      <c r="L1358" s="45" t="s">
        <v>1178</v>
      </c>
      <c r="M1358" s="20" t="s">
        <v>1179</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7">
        <f>+VLOOKUP(CONCATENATE(Table1[[#This Row],[Tabela]],Table1[[#This Row],[Campo]]),'2. Status Detalhe Campos FY24'!A:J,9,FALSE)</f>
        <v>0</v>
      </c>
    </row>
    <row r="1359" spans="2:24" ht="17.899999999999999" customHeight="1">
      <c r="B1359" s="38" t="s">
        <v>26</v>
      </c>
      <c r="C1359" s="38" t="s">
        <v>26</v>
      </c>
      <c r="D1359" s="2" t="s">
        <v>38</v>
      </c>
      <c r="E1359" s="38" t="s">
        <v>38</v>
      </c>
      <c r="F1359" s="38" t="s">
        <v>1867</v>
      </c>
      <c r="G1359" s="38" t="s">
        <v>387</v>
      </c>
      <c r="H1359" s="58" t="str">
        <f>Table1[[#This Row],[Tabela]]&amp;Table1[[#This Row],[Campo]]</f>
        <v>lt827_mthd_usd_instrmntmthd_usd_instrmnt_scp_3</v>
      </c>
      <c r="I1359" s="2" t="s">
        <v>612</v>
      </c>
      <c r="J1359" s="44">
        <f>VLOOKUP(Table1[[#This Row],[Status]],Auxiliar!$B$16:$C$24,2,0)</f>
        <v>1</v>
      </c>
      <c r="K1359" s="44" t="s">
        <v>1173</v>
      </c>
      <c r="L1359" s="45" t="s">
        <v>1178</v>
      </c>
      <c r="M1359" s="20" t="s">
        <v>1179</v>
      </c>
      <c r="N1359" s="47">
        <v>45625</v>
      </c>
      <c r="O1359" s="20">
        <f>INDEX(Auxiliar!$D$5:$F$13,MATCH(Table1[[#This Row],[Tipologia_Testes]],Auxiliar!$B$5:$B$13,0),MATCH(Table1[[#This Row],[Complexidade]],Auxiliar!$D$4:$F$4,0))</f>
        <v>2</v>
      </c>
      <c r="P1359" s="42"/>
      <c r="Q1359" s="151"/>
      <c r="R1359" s="151">
        <v>45593</v>
      </c>
      <c r="S1359" s="151"/>
      <c r="T1359" s="151">
        <v>45593</v>
      </c>
      <c r="U1359" s="151">
        <v>45611</v>
      </c>
      <c r="V1359" s="151">
        <v>45611</v>
      </c>
      <c r="W1359" s="2">
        <f>VLOOKUP(Table1[[#This Row],[Status]],Auxiliar!$B$16:$D$24,3,0)*Table1[[#This Row],[Estimação (horas)]]</f>
        <v>2</v>
      </c>
      <c r="X1359" s="167">
        <f>+VLOOKUP(CONCATENATE(Table1[[#This Row],[Tabela]],Table1[[#This Row],[Campo]]),'2. Status Detalhe Campos FY24'!A:J,9,FALSE)</f>
        <v>0</v>
      </c>
    </row>
    <row r="1360" spans="2:24" ht="17.899999999999999" customHeight="1">
      <c r="B1360" s="38" t="s">
        <v>26</v>
      </c>
      <c r="C1360" s="38" t="s">
        <v>26</v>
      </c>
      <c r="D1360" s="2" t="s">
        <v>38</v>
      </c>
      <c r="E1360" s="38" t="s">
        <v>38</v>
      </c>
      <c r="F1360" s="38" t="s">
        <v>1867</v>
      </c>
      <c r="G1360" s="38" t="s">
        <v>387</v>
      </c>
      <c r="H1360" s="58" t="str">
        <f>Table1[[#This Row],[Tabela]]&amp;Table1[[#This Row],[Campo]]</f>
        <v>lt827_mthd_usd_instrmntmthd_usd_instrmnt_scp_3</v>
      </c>
      <c r="I1360" s="2" t="s">
        <v>612</v>
      </c>
      <c r="J1360" s="44">
        <f>VLOOKUP(Table1[[#This Row],[Status]],Auxiliar!$B$16:$C$24,2,0)</f>
        <v>1</v>
      </c>
      <c r="K1360" s="44" t="s">
        <v>1175</v>
      </c>
      <c r="L1360" s="45" t="s">
        <v>1178</v>
      </c>
      <c r="M1360" s="20" t="s">
        <v>1179</v>
      </c>
      <c r="N1360" s="47">
        <v>45625</v>
      </c>
      <c r="O1360" s="20">
        <f>INDEX(Auxiliar!$D$5:$F$13,MATCH(Table1[[#This Row],[Tipologia_Testes]],Auxiliar!$B$5:$B$13,0),MATCH(Table1[[#This Row],[Complexidade]],Auxiliar!$D$4:$F$4,0))</f>
        <v>0.1</v>
      </c>
      <c r="P1360" s="42"/>
      <c r="Q1360" s="151"/>
      <c r="R1360" s="151">
        <v>45593</v>
      </c>
      <c r="S1360" s="151"/>
      <c r="T1360" s="151">
        <v>45593</v>
      </c>
      <c r="U1360" s="151">
        <v>45611</v>
      </c>
      <c r="V1360" s="151">
        <v>45611</v>
      </c>
      <c r="W1360" s="2">
        <f>VLOOKUP(Table1[[#This Row],[Status]],Auxiliar!$B$16:$D$24,3,0)*Table1[[#This Row],[Estimação (horas)]]</f>
        <v>0.1</v>
      </c>
      <c r="X1360" s="167">
        <f>+VLOOKUP(CONCATENATE(Table1[[#This Row],[Tabela]],Table1[[#This Row],[Campo]]),'2. Status Detalhe Campos FY24'!A:J,9,FALSE)</f>
        <v>0</v>
      </c>
    </row>
    <row r="1361" spans="2:24" ht="17.899999999999999" customHeight="1">
      <c r="B1361" s="38" t="s">
        <v>26</v>
      </c>
      <c r="C1361" s="38" t="s">
        <v>26</v>
      </c>
      <c r="D1361" s="2" t="s">
        <v>38</v>
      </c>
      <c r="E1361" s="38" t="s">
        <v>38</v>
      </c>
      <c r="F1361" s="38" t="s">
        <v>1867</v>
      </c>
      <c r="G1361" s="38" t="s">
        <v>1853</v>
      </c>
      <c r="H1361" s="58" t="str">
        <f>Table1[[#This Row],[Tabela]]&amp;Table1[[#This Row],[Campo]]</f>
        <v>lt827_mthd_usd_instrmntpurpose_code</v>
      </c>
      <c r="I1361" s="2" t="s">
        <v>612</v>
      </c>
      <c r="J1361" s="44">
        <f>VLOOKUP(Table1[[#This Row],[Status]],Auxiliar!$B$16:$C$24,2,0)</f>
        <v>1</v>
      </c>
      <c r="K1361" s="44" t="s">
        <v>1172</v>
      </c>
      <c r="L1361" s="45" t="s">
        <v>1178</v>
      </c>
      <c r="M1361" s="20" t="s">
        <v>1179</v>
      </c>
      <c r="N1361" s="47">
        <v>45625</v>
      </c>
      <c r="O1361" s="20">
        <f>INDEX(Auxiliar!$D$5:$F$11,MATCH(Table1[[#This Row],[Tipologia_Testes]],Auxiliar!$B$5:$B$11,0),MATCH(Table1[[#This Row],[Complexidade]],Auxiliar!$D$4:$F$4,0))</f>
        <v>2</v>
      </c>
      <c r="P1361" s="42"/>
      <c r="Q1361" s="151"/>
      <c r="R1361" s="151"/>
      <c r="S1361" s="151"/>
      <c r="T1361" s="151"/>
      <c r="U1361" s="151">
        <v>45611</v>
      </c>
      <c r="V1361" s="151">
        <v>45611</v>
      </c>
      <c r="W1361" s="2">
        <f>VLOOKUP(Table1[[#This Row],[Status]],Auxiliar!$B$16:$D$24,3,0)*Table1[[#This Row],[Estimação (horas)]]</f>
        <v>2</v>
      </c>
      <c r="X1361" s="167">
        <f>+VLOOKUP(CONCATENATE(Table1[[#This Row],[Tabela]],Table1[[#This Row],[Campo]]),'2. Status Detalhe Campos FY24'!A:J,9,FALSE)</f>
        <v>0</v>
      </c>
    </row>
    <row r="1362" spans="2:24" ht="17.899999999999999" customHeight="1">
      <c r="B1362" s="38" t="s">
        <v>26</v>
      </c>
      <c r="C1362" s="38" t="s">
        <v>26</v>
      </c>
      <c r="D1362" s="2" t="s">
        <v>38</v>
      </c>
      <c r="E1362" s="38" t="s">
        <v>38</v>
      </c>
      <c r="F1362" s="38" t="s">
        <v>1867</v>
      </c>
      <c r="G1362" s="38" t="s">
        <v>1853</v>
      </c>
      <c r="H1362" s="58" t="str">
        <f>Table1[[#This Row],[Tabela]]&amp;Table1[[#This Row],[Campo]]</f>
        <v>lt827_mthd_usd_instrmntpurpose_code</v>
      </c>
      <c r="I1362" s="2" t="s">
        <v>612</v>
      </c>
      <c r="J1362" s="44">
        <f>VLOOKUP(Table1[[#This Row],[Status]],Auxiliar!$B$16:$C$24,2,0)</f>
        <v>1</v>
      </c>
      <c r="K1362" s="44" t="s">
        <v>1173</v>
      </c>
      <c r="L1362" s="45" t="s">
        <v>1178</v>
      </c>
      <c r="M1362" s="20" t="s">
        <v>1179</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67">
        <f>+VLOOKUP(CONCATENATE(Table1[[#This Row],[Tabela]],Table1[[#This Row],[Campo]]),'2. Status Detalhe Campos FY24'!A:J,9,FALSE)</f>
        <v>0</v>
      </c>
    </row>
    <row r="1363" spans="2:24" ht="17.899999999999999" customHeight="1">
      <c r="B1363" s="38" t="s">
        <v>26</v>
      </c>
      <c r="C1363" s="38" t="s">
        <v>26</v>
      </c>
      <c r="D1363" s="2" t="s">
        <v>38</v>
      </c>
      <c r="E1363" s="38" t="s">
        <v>38</v>
      </c>
      <c r="F1363" s="38" t="s">
        <v>1867</v>
      </c>
      <c r="G1363" s="38" t="s">
        <v>1853</v>
      </c>
      <c r="H1363" s="58" t="str">
        <f>Table1[[#This Row],[Tabela]]&amp;Table1[[#This Row],[Campo]]</f>
        <v>lt827_mthd_usd_instrmntpurpose_code</v>
      </c>
      <c r="I1363" s="2" t="s">
        <v>612</v>
      </c>
      <c r="J1363" s="44">
        <f>VLOOKUP(Table1[[#This Row],[Status]],Auxiliar!$B$16:$C$24,2,0)</f>
        <v>1</v>
      </c>
      <c r="K1363" s="44" t="s">
        <v>1175</v>
      </c>
      <c r="L1363" s="45" t="s">
        <v>1178</v>
      </c>
      <c r="M1363" s="20" t="s">
        <v>1179</v>
      </c>
      <c r="N1363" s="47">
        <v>45625</v>
      </c>
      <c r="O1363" s="20">
        <f>INDEX(Auxiliar!$D$5:$F$11,MATCH(Table1[[#This Row],[Tipologia_Testes]],Auxiliar!$B$5:$B$11,0),MATCH(Table1[[#This Row],[Complexidade]],Auxiliar!$D$4:$F$4,0))</f>
        <v>0.1</v>
      </c>
      <c r="P1363" s="42"/>
      <c r="Q1363" s="151"/>
      <c r="R1363" s="151"/>
      <c r="S1363" s="151"/>
      <c r="T1363" s="151"/>
      <c r="U1363" s="151">
        <v>45611</v>
      </c>
      <c r="V1363" s="151">
        <v>45611</v>
      </c>
      <c r="W1363" s="2">
        <f>VLOOKUP(Table1[[#This Row],[Status]],Auxiliar!$B$16:$D$24,3,0)*Table1[[#This Row],[Estimação (horas)]]</f>
        <v>0.1</v>
      </c>
      <c r="X1363" s="167">
        <f>+VLOOKUP(CONCATENATE(Table1[[#This Row],[Tabela]],Table1[[#This Row],[Campo]]),'2. Status Detalhe Campos FY24'!A:J,9,FALSE)</f>
        <v>0</v>
      </c>
    </row>
    <row r="1364" spans="2:24" ht="17.899999999999999" customHeight="1">
      <c r="B1364" s="38" t="s">
        <v>26</v>
      </c>
      <c r="C1364" s="38" t="s">
        <v>26</v>
      </c>
      <c r="D1364" s="2" t="s">
        <v>38</v>
      </c>
      <c r="E1364" s="38" t="s">
        <v>38</v>
      </c>
      <c r="F1364" s="38" t="s">
        <v>1867</v>
      </c>
      <c r="G1364" s="38" t="s">
        <v>480</v>
      </c>
      <c r="H1364" s="58" t="str">
        <f>Table1[[#This Row],[Tabela]]&amp;Table1[[#This Row],[Campo]]</f>
        <v>lt827_mthd_usd_instrmntflg_fin</v>
      </c>
      <c r="I1364" s="2" t="s">
        <v>612</v>
      </c>
      <c r="J1364" s="44">
        <f>VLOOKUP(Table1[[#This Row],[Status]],Auxiliar!$B$16:$C$24,2,0)</f>
        <v>1</v>
      </c>
      <c r="K1364" s="44" t="s">
        <v>1172</v>
      </c>
      <c r="L1364" s="45" t="s">
        <v>1178</v>
      </c>
      <c r="M1364" s="20" t="s">
        <v>1179</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7">
        <f>+VLOOKUP(CONCATENATE(Table1[[#This Row],[Tabela]],Table1[[#This Row],[Campo]]),'2. Status Detalhe Campos FY24'!A:J,9,FALSE)</f>
        <v>0</v>
      </c>
    </row>
    <row r="1365" spans="2:24" ht="17.899999999999999" customHeight="1">
      <c r="B1365" s="38" t="s">
        <v>26</v>
      </c>
      <c r="C1365" s="38" t="s">
        <v>26</v>
      </c>
      <c r="D1365" s="2" t="s">
        <v>38</v>
      </c>
      <c r="E1365" s="38" t="s">
        <v>38</v>
      </c>
      <c r="F1365" s="38" t="s">
        <v>1867</v>
      </c>
      <c r="G1365" s="38" t="s">
        <v>480</v>
      </c>
      <c r="H1365" s="58" t="str">
        <f>Table1[[#This Row],[Tabela]]&amp;Table1[[#This Row],[Campo]]</f>
        <v>lt827_mthd_usd_instrmntflg_fin</v>
      </c>
      <c r="I1365" s="2" t="s">
        <v>612</v>
      </c>
      <c r="J1365" s="44">
        <f>VLOOKUP(Table1[[#This Row],[Status]],Auxiliar!$B$16:$C$24,2,0)</f>
        <v>1</v>
      </c>
      <c r="K1365" s="44" t="s">
        <v>1173</v>
      </c>
      <c r="L1365" s="45" t="s">
        <v>1178</v>
      </c>
      <c r="M1365" s="20" t="s">
        <v>1179</v>
      </c>
      <c r="N1365" s="47">
        <v>45625</v>
      </c>
      <c r="O1365" s="20">
        <f>INDEX(Auxiliar!$D$5:$F$11,MATCH(Table1[[#This Row],[Tipologia_Testes]],Auxiliar!$B$5:$B$11,0),MATCH(Table1[[#This Row],[Complexidade]],Auxiliar!$D$4:$F$4,0))</f>
        <v>2</v>
      </c>
      <c r="P1365" s="42"/>
      <c r="Q1365" s="151"/>
      <c r="R1365" s="151"/>
      <c r="S1365" s="151"/>
      <c r="T1365" s="151"/>
      <c r="U1365" s="151">
        <v>45611</v>
      </c>
      <c r="V1365" s="151">
        <v>45611</v>
      </c>
      <c r="W1365" s="2">
        <f>VLOOKUP(Table1[[#This Row],[Status]],Auxiliar!$B$16:$D$24,3,0)*Table1[[#This Row],[Estimação (horas)]]</f>
        <v>2</v>
      </c>
      <c r="X1365" s="167">
        <f>+VLOOKUP(CONCATENATE(Table1[[#This Row],[Tabela]],Table1[[#This Row],[Campo]]),'2. Status Detalhe Campos FY24'!A:J,9,FALSE)</f>
        <v>0</v>
      </c>
    </row>
    <row r="1366" spans="2:24" ht="17.899999999999999" customHeight="1">
      <c r="B1366" s="38" t="s">
        <v>26</v>
      </c>
      <c r="C1366" s="38" t="s">
        <v>26</v>
      </c>
      <c r="D1366" s="2" t="s">
        <v>38</v>
      </c>
      <c r="E1366" s="38" t="s">
        <v>38</v>
      </c>
      <c r="F1366" s="38" t="s">
        <v>1867</v>
      </c>
      <c r="G1366" s="38" t="s">
        <v>480</v>
      </c>
      <c r="H1366" s="58" t="str">
        <f>Table1[[#This Row],[Tabela]]&amp;Table1[[#This Row],[Campo]]</f>
        <v>lt827_mthd_usd_instrmntflg_fin</v>
      </c>
      <c r="I1366" s="2" t="s">
        <v>612</v>
      </c>
      <c r="J1366" s="44">
        <f>VLOOKUP(Table1[[#This Row],[Status]],Auxiliar!$B$16:$C$24,2,0)</f>
        <v>1</v>
      </c>
      <c r="K1366" s="44" t="s">
        <v>1175</v>
      </c>
      <c r="L1366" s="45" t="s">
        <v>1178</v>
      </c>
      <c r="M1366" s="20" t="s">
        <v>1179</v>
      </c>
      <c r="N1366" s="47">
        <v>45625</v>
      </c>
      <c r="O1366" s="20">
        <f>INDEX(Auxiliar!$D$5:$F$11,MATCH(Table1[[#This Row],[Tipologia_Testes]],Auxiliar!$B$5:$B$11,0),MATCH(Table1[[#This Row],[Complexidade]],Auxiliar!$D$4:$F$4,0))</f>
        <v>0.1</v>
      </c>
      <c r="P1366" s="42"/>
      <c r="Q1366" s="151"/>
      <c r="R1366" s="151"/>
      <c r="S1366" s="151"/>
      <c r="T1366" s="151"/>
      <c r="U1366" s="151">
        <v>45611</v>
      </c>
      <c r="V1366" s="151">
        <v>45611</v>
      </c>
      <c r="W1366" s="2">
        <f>VLOOKUP(Table1[[#This Row],[Status]],Auxiliar!$B$16:$D$24,3,0)*Table1[[#This Row],[Estimação (horas)]]</f>
        <v>0.1</v>
      </c>
      <c r="X1366" s="167">
        <f>+VLOOKUP(CONCATENATE(Table1[[#This Row],[Tabela]],Table1[[#This Row],[Campo]]),'2. Status Detalhe Campos FY24'!A:J,9,FALSE)</f>
        <v>0</v>
      </c>
    </row>
    <row r="1367" spans="2:24" ht="17.899999999999999" customHeight="1">
      <c r="B1367" s="38" t="s">
        <v>26</v>
      </c>
      <c r="C1367" s="38" t="s">
        <v>26</v>
      </c>
      <c r="D1367" s="2" t="s">
        <v>38</v>
      </c>
      <c r="E1367" s="38" t="s">
        <v>38</v>
      </c>
      <c r="F1367" s="38" t="s">
        <v>1867</v>
      </c>
      <c r="G1367" s="38" t="s">
        <v>1280</v>
      </c>
      <c r="H1367" s="58" t="str">
        <f>Table1[[#This Row],[Tabela]]&amp;Table1[[#This Row],[Campo]]</f>
        <v>lt827_mthd_usd_instrmntflg_exec</v>
      </c>
      <c r="I1367" s="2" t="s">
        <v>612</v>
      </c>
      <c r="J1367" s="44">
        <f>VLOOKUP(Table1[[#This Row],[Status]],Auxiliar!$B$16:$C$24,2,0)</f>
        <v>1</v>
      </c>
      <c r="K1367" s="44" t="s">
        <v>1172</v>
      </c>
      <c r="L1367" s="45" t="s">
        <v>1178</v>
      </c>
      <c r="M1367" s="20" t="s">
        <v>1179</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7">
        <f>+VLOOKUP(CONCATENATE(Table1[[#This Row],[Tabela]],Table1[[#This Row],[Campo]]),'2. Status Detalhe Campos FY24'!A:J,9,FALSE)</f>
        <v>0</v>
      </c>
    </row>
    <row r="1368" spans="2:24" ht="17.899999999999999" customHeight="1">
      <c r="B1368" s="38" t="s">
        <v>26</v>
      </c>
      <c r="C1368" s="38" t="s">
        <v>26</v>
      </c>
      <c r="D1368" s="2" t="s">
        <v>38</v>
      </c>
      <c r="E1368" s="38" t="s">
        <v>38</v>
      </c>
      <c r="F1368" s="38" t="s">
        <v>1867</v>
      </c>
      <c r="G1368" s="38" t="s">
        <v>1280</v>
      </c>
      <c r="H1368" s="58" t="str">
        <f>Table1[[#This Row],[Tabela]]&amp;Table1[[#This Row],[Campo]]</f>
        <v>lt827_mthd_usd_instrmntflg_exec</v>
      </c>
      <c r="I1368" s="2" t="s">
        <v>612</v>
      </c>
      <c r="J1368" s="44">
        <f>VLOOKUP(Table1[[#This Row],[Status]],Auxiliar!$B$16:$C$24,2,0)</f>
        <v>1</v>
      </c>
      <c r="K1368" s="44" t="s">
        <v>1173</v>
      </c>
      <c r="L1368" s="45" t="s">
        <v>1178</v>
      </c>
      <c r="M1368" s="20" t="s">
        <v>1179</v>
      </c>
      <c r="N1368" s="47">
        <v>45625</v>
      </c>
      <c r="O1368" s="20">
        <f>INDEX(Auxiliar!$D$5:$F$11,MATCH(Table1[[#This Row],[Tipologia_Testes]],Auxiliar!$B$5:$B$11,0),MATCH(Table1[[#This Row],[Complexidade]],Auxiliar!$D$4:$F$4,0))</f>
        <v>2</v>
      </c>
      <c r="P1368" s="42"/>
      <c r="Q1368" s="151"/>
      <c r="R1368" s="151"/>
      <c r="S1368" s="151"/>
      <c r="T1368" s="151"/>
      <c r="U1368" s="151">
        <v>45611</v>
      </c>
      <c r="V1368" s="151">
        <v>45611</v>
      </c>
      <c r="W1368" s="2">
        <f>VLOOKUP(Table1[[#This Row],[Status]],Auxiliar!$B$16:$D$24,3,0)*Table1[[#This Row],[Estimação (horas)]]</f>
        <v>2</v>
      </c>
      <c r="X1368" s="167">
        <f>+VLOOKUP(CONCATENATE(Table1[[#This Row],[Tabela]],Table1[[#This Row],[Campo]]),'2. Status Detalhe Campos FY24'!A:J,9,FALSE)</f>
        <v>0</v>
      </c>
    </row>
    <row r="1369" spans="2:24" ht="17.899999999999999" customHeight="1">
      <c r="B1369" s="38" t="s">
        <v>26</v>
      </c>
      <c r="C1369" s="38" t="s">
        <v>26</v>
      </c>
      <c r="D1369" s="2" t="s">
        <v>38</v>
      </c>
      <c r="E1369" s="38" t="s">
        <v>38</v>
      </c>
      <c r="F1369" s="38" t="s">
        <v>1867</v>
      </c>
      <c r="G1369" s="38" t="s">
        <v>1280</v>
      </c>
      <c r="H1369" s="58" t="str">
        <f>Table1[[#This Row],[Tabela]]&amp;Table1[[#This Row],[Campo]]</f>
        <v>lt827_mthd_usd_instrmntflg_exec</v>
      </c>
      <c r="I1369" s="2" t="s">
        <v>612</v>
      </c>
      <c r="J1369" s="44">
        <f>VLOOKUP(Table1[[#This Row],[Status]],Auxiliar!$B$16:$C$24,2,0)</f>
        <v>1</v>
      </c>
      <c r="K1369" s="44" t="s">
        <v>1175</v>
      </c>
      <c r="L1369" s="45" t="s">
        <v>1178</v>
      </c>
      <c r="M1369" s="20" t="s">
        <v>1179</v>
      </c>
      <c r="N1369" s="47">
        <v>45625</v>
      </c>
      <c r="O1369" s="20">
        <f>INDEX(Auxiliar!$D$5:$F$11,MATCH(Table1[[#This Row],[Tipologia_Testes]],Auxiliar!$B$5:$B$11,0),MATCH(Table1[[#This Row],[Complexidade]],Auxiliar!$D$4:$F$4,0))</f>
        <v>0.1</v>
      </c>
      <c r="P1369" s="42"/>
      <c r="Q1369" s="151"/>
      <c r="R1369" s="151"/>
      <c r="S1369" s="151"/>
      <c r="T1369" s="151"/>
      <c r="U1369" s="151">
        <v>45611</v>
      </c>
      <c r="V1369" s="151">
        <v>45611</v>
      </c>
      <c r="W1369" s="2">
        <f>VLOOKUP(Table1[[#This Row],[Status]],Auxiliar!$B$16:$D$24,3,0)*Table1[[#This Row],[Estimação (horas)]]</f>
        <v>0.1</v>
      </c>
      <c r="X1369" s="167">
        <f>+VLOOKUP(CONCATENATE(Table1[[#This Row],[Tabela]],Table1[[#This Row],[Campo]]),'2. Status Detalhe Campos FY24'!A:J,9,FALSE)</f>
        <v>0</v>
      </c>
    </row>
    <row r="1370" spans="2:24" ht="17.899999999999999" customHeight="1">
      <c r="B1370" s="38" t="s">
        <v>26</v>
      </c>
      <c r="C1370" s="38" t="s">
        <v>26</v>
      </c>
      <c r="D1370" s="2" t="s">
        <v>38</v>
      </c>
      <c r="E1370" s="38" t="s">
        <v>38</v>
      </c>
      <c r="F1370" s="38" t="s">
        <v>1867</v>
      </c>
      <c r="G1370" s="38" t="s">
        <v>479</v>
      </c>
      <c r="H1370" s="58" t="str">
        <f>Table1[[#This Row],[Tabela]]&amp;Table1[[#This Row],[Campo]]</f>
        <v>lt827_mthd_usd_instrmntflg_col</v>
      </c>
      <c r="I1370" s="2" t="s">
        <v>612</v>
      </c>
      <c r="J1370" s="44">
        <f>VLOOKUP(Table1[[#This Row],[Status]],Auxiliar!$B$16:$C$24,2,0)</f>
        <v>1</v>
      </c>
      <c r="K1370" s="44" t="s">
        <v>1172</v>
      </c>
      <c r="L1370" s="45" t="s">
        <v>1178</v>
      </c>
      <c r="M1370" s="20" t="s">
        <v>1179</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7">
        <f>+VLOOKUP(CONCATENATE(Table1[[#This Row],[Tabela]],Table1[[#This Row],[Campo]]),'2. Status Detalhe Campos FY24'!A:J,9,FALSE)</f>
        <v>0</v>
      </c>
    </row>
    <row r="1371" spans="2:24" ht="17.899999999999999" customHeight="1">
      <c r="B1371" s="38" t="s">
        <v>26</v>
      </c>
      <c r="C1371" s="38" t="s">
        <v>26</v>
      </c>
      <c r="D1371" s="2" t="s">
        <v>38</v>
      </c>
      <c r="E1371" s="38" t="s">
        <v>38</v>
      </c>
      <c r="F1371" s="38" t="s">
        <v>1867</v>
      </c>
      <c r="G1371" s="38" t="s">
        <v>479</v>
      </c>
      <c r="H1371" s="58" t="str">
        <f>Table1[[#This Row],[Tabela]]&amp;Table1[[#This Row],[Campo]]</f>
        <v>lt827_mthd_usd_instrmntflg_col</v>
      </c>
      <c r="I1371" s="2" t="s">
        <v>612</v>
      </c>
      <c r="J1371" s="44">
        <f>VLOOKUP(Table1[[#This Row],[Status]],Auxiliar!$B$16:$C$24,2,0)</f>
        <v>1</v>
      </c>
      <c r="K1371" s="44" t="s">
        <v>1173</v>
      </c>
      <c r="L1371" s="45" t="s">
        <v>1178</v>
      </c>
      <c r="M1371" s="20" t="s">
        <v>1179</v>
      </c>
      <c r="N1371" s="47">
        <v>45625</v>
      </c>
      <c r="O1371" s="20">
        <f>INDEX(Auxiliar!$D$5:$F$11,MATCH(Table1[[#This Row],[Tipologia_Testes]],Auxiliar!$B$5:$B$11,0),MATCH(Table1[[#This Row],[Complexidade]],Auxiliar!$D$4:$F$4,0))</f>
        <v>2</v>
      </c>
      <c r="P1371" s="42"/>
      <c r="Q1371" s="151"/>
      <c r="R1371" s="151"/>
      <c r="S1371" s="151"/>
      <c r="T1371" s="151"/>
      <c r="U1371" s="151">
        <v>45611</v>
      </c>
      <c r="V1371" s="151">
        <v>45611</v>
      </c>
      <c r="W1371" s="2">
        <f>VLOOKUP(Table1[[#This Row],[Status]],Auxiliar!$B$16:$D$24,3,0)*Table1[[#This Row],[Estimação (horas)]]</f>
        <v>2</v>
      </c>
      <c r="X1371" s="167">
        <f>+VLOOKUP(CONCATENATE(Table1[[#This Row],[Tabela]],Table1[[#This Row],[Campo]]),'2. Status Detalhe Campos FY24'!A:J,9,FALSE)</f>
        <v>0</v>
      </c>
    </row>
    <row r="1372" spans="2:24" ht="17.899999999999999" customHeight="1">
      <c r="B1372" s="38" t="s">
        <v>26</v>
      </c>
      <c r="C1372" s="38" t="s">
        <v>26</v>
      </c>
      <c r="D1372" s="2" t="s">
        <v>38</v>
      </c>
      <c r="E1372" s="38" t="s">
        <v>38</v>
      </c>
      <c r="F1372" s="38" t="s">
        <v>1867</v>
      </c>
      <c r="G1372" s="38" t="s">
        <v>479</v>
      </c>
      <c r="H1372" s="58" t="str">
        <f>Table1[[#This Row],[Tabela]]&amp;Table1[[#This Row],[Campo]]</f>
        <v>lt827_mthd_usd_instrmntflg_col</v>
      </c>
      <c r="I1372" s="2" t="s">
        <v>612</v>
      </c>
      <c r="J1372" s="44">
        <f>VLOOKUP(Table1[[#This Row],[Status]],Auxiliar!$B$16:$C$24,2,0)</f>
        <v>1</v>
      </c>
      <c r="K1372" s="44" t="s">
        <v>1175</v>
      </c>
      <c r="L1372" s="45" t="s">
        <v>1178</v>
      </c>
      <c r="M1372" s="20" t="s">
        <v>1179</v>
      </c>
      <c r="N1372" s="47">
        <v>45625</v>
      </c>
      <c r="O1372" s="20">
        <f>INDEX(Auxiliar!$D$5:$F$11,MATCH(Table1[[#This Row],[Tipologia_Testes]],Auxiliar!$B$5:$B$11,0),MATCH(Table1[[#This Row],[Complexidade]],Auxiliar!$D$4:$F$4,0))</f>
        <v>0.1</v>
      </c>
      <c r="P1372" s="42"/>
      <c r="Q1372" s="151"/>
      <c r="R1372" s="151"/>
      <c r="S1372" s="151"/>
      <c r="T1372" s="151"/>
      <c r="U1372" s="151">
        <v>45611</v>
      </c>
      <c r="V1372" s="151">
        <v>45611</v>
      </c>
      <c r="W1372" s="2">
        <f>VLOOKUP(Table1[[#This Row],[Status]],Auxiliar!$B$16:$D$24,3,0)*Table1[[#This Row],[Estimação (horas)]]</f>
        <v>0.1</v>
      </c>
      <c r="X1372" s="167">
        <f>+VLOOKUP(CONCATENATE(Table1[[#This Row],[Tabela]],Table1[[#This Row],[Campo]]),'2. Status Detalhe Campos FY24'!A:J,9,FALSE)</f>
        <v>0</v>
      </c>
    </row>
    <row r="1373" spans="2:24" ht="17.899999999999999" customHeight="1">
      <c r="B1373" s="38" t="s">
        <v>26</v>
      </c>
      <c r="C1373" s="38" t="s">
        <v>26</v>
      </c>
      <c r="D1373" s="2" t="s">
        <v>38</v>
      </c>
      <c r="E1373" s="38" t="s">
        <v>38</v>
      </c>
      <c r="F1373" s="38" t="s">
        <v>1867</v>
      </c>
      <c r="G1373" s="38" t="s">
        <v>481</v>
      </c>
      <c r="H1373" s="58" t="str">
        <f>Table1[[#This Row],[Tabela]]&amp;Table1[[#This Row],[Campo]]</f>
        <v>lt827_mthd_usd_instrmntflg_pro</v>
      </c>
      <c r="I1373" s="2" t="s">
        <v>612</v>
      </c>
      <c r="J1373" s="44">
        <f>VLOOKUP(Table1[[#This Row],[Status]],Auxiliar!$B$16:$C$24,2,0)</f>
        <v>1</v>
      </c>
      <c r="K1373" s="44" t="s">
        <v>1172</v>
      </c>
      <c r="L1373" s="45" t="s">
        <v>1178</v>
      </c>
      <c r="M1373" s="20" t="s">
        <v>1179</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7">
        <f>+VLOOKUP(CONCATENATE(Table1[[#This Row],[Tabela]],Table1[[#This Row],[Campo]]),'2. Status Detalhe Campos FY24'!A:J,9,FALSE)</f>
        <v>0</v>
      </c>
    </row>
    <row r="1374" spans="2:24" ht="17.899999999999999" customHeight="1">
      <c r="B1374" s="38" t="s">
        <v>26</v>
      </c>
      <c r="C1374" s="38" t="s">
        <v>26</v>
      </c>
      <c r="D1374" s="2" t="s">
        <v>38</v>
      </c>
      <c r="E1374" s="38" t="s">
        <v>38</v>
      </c>
      <c r="F1374" s="38" t="s">
        <v>1867</v>
      </c>
      <c r="G1374" s="38" t="s">
        <v>481</v>
      </c>
      <c r="H1374" s="58" t="str">
        <f>Table1[[#This Row],[Tabela]]&amp;Table1[[#This Row],[Campo]]</f>
        <v>lt827_mthd_usd_instrmntflg_pro</v>
      </c>
      <c r="I1374" s="2" t="s">
        <v>612</v>
      </c>
      <c r="J1374" s="44">
        <f>VLOOKUP(Table1[[#This Row],[Status]],Auxiliar!$B$16:$C$24,2,0)</f>
        <v>1</v>
      </c>
      <c r="K1374" s="44" t="s">
        <v>1173</v>
      </c>
      <c r="L1374" s="45" t="s">
        <v>1178</v>
      </c>
      <c r="M1374" s="20" t="s">
        <v>1179</v>
      </c>
      <c r="N1374" s="47">
        <v>45625</v>
      </c>
      <c r="O1374" s="20">
        <f>INDEX(Auxiliar!$D$5:$F$11,MATCH(Table1[[#This Row],[Tipologia_Testes]],Auxiliar!$B$5:$B$11,0),MATCH(Table1[[#This Row],[Complexidade]],Auxiliar!$D$4:$F$4,0))</f>
        <v>2</v>
      </c>
      <c r="P1374" s="42"/>
      <c r="Q1374" s="151"/>
      <c r="R1374" s="151"/>
      <c r="S1374" s="151"/>
      <c r="T1374" s="151"/>
      <c r="U1374" s="151">
        <v>45611</v>
      </c>
      <c r="V1374" s="151">
        <v>45611</v>
      </c>
      <c r="W1374" s="2">
        <f>VLOOKUP(Table1[[#This Row],[Status]],Auxiliar!$B$16:$D$24,3,0)*Table1[[#This Row],[Estimação (horas)]]</f>
        <v>2</v>
      </c>
      <c r="X1374" s="167">
        <f>+VLOOKUP(CONCATENATE(Table1[[#This Row],[Tabela]],Table1[[#This Row],[Campo]]),'2. Status Detalhe Campos FY24'!A:J,9,FALSE)</f>
        <v>0</v>
      </c>
    </row>
    <row r="1375" spans="2:24" ht="17.899999999999999" customHeight="1">
      <c r="B1375" s="38" t="s">
        <v>26</v>
      </c>
      <c r="C1375" s="38" t="s">
        <v>26</v>
      </c>
      <c r="D1375" s="2" t="s">
        <v>38</v>
      </c>
      <c r="E1375" s="38" t="s">
        <v>38</v>
      </c>
      <c r="F1375" s="38" t="s">
        <v>1867</v>
      </c>
      <c r="G1375" s="38" t="s">
        <v>481</v>
      </c>
      <c r="H1375" s="58" t="str">
        <f>Table1[[#This Row],[Tabela]]&amp;Table1[[#This Row],[Campo]]</f>
        <v>lt827_mthd_usd_instrmntflg_pro</v>
      </c>
      <c r="I1375" s="2" t="s">
        <v>612</v>
      </c>
      <c r="J1375" s="44">
        <f>VLOOKUP(Table1[[#This Row],[Status]],Auxiliar!$B$16:$C$24,2,0)</f>
        <v>1</v>
      </c>
      <c r="K1375" s="44" t="s">
        <v>1175</v>
      </c>
      <c r="L1375" s="45" t="s">
        <v>1178</v>
      </c>
      <c r="M1375" s="20" t="s">
        <v>1179</v>
      </c>
      <c r="N1375" s="47">
        <v>45625</v>
      </c>
      <c r="O1375" s="20">
        <f>INDEX(Auxiliar!$D$5:$F$11,MATCH(Table1[[#This Row],[Tipologia_Testes]],Auxiliar!$B$5:$B$11,0),MATCH(Table1[[#This Row],[Complexidade]],Auxiliar!$D$4:$F$4,0))</f>
        <v>0.1</v>
      </c>
      <c r="P1375" s="42"/>
      <c r="Q1375" s="151"/>
      <c r="R1375" s="151"/>
      <c r="S1375" s="151"/>
      <c r="T1375" s="151"/>
      <c r="U1375" s="151">
        <v>45611</v>
      </c>
      <c r="V1375" s="151">
        <v>45611</v>
      </c>
      <c r="W1375" s="2">
        <f>VLOOKUP(Table1[[#This Row],[Status]],Auxiliar!$B$16:$D$24,3,0)*Table1[[#This Row],[Estimação (horas)]]</f>
        <v>0.1</v>
      </c>
      <c r="X1375" s="167">
        <f>+VLOOKUP(CONCATENATE(Table1[[#This Row],[Tabela]],Table1[[#This Row],[Campo]]),'2. Status Detalhe Campos FY24'!A:J,9,FALSE)</f>
        <v>0</v>
      </c>
    </row>
    <row r="1376" spans="2:24" ht="17.899999999999999" customHeight="1">
      <c r="B1376" s="38" t="s">
        <v>26</v>
      </c>
      <c r="C1376" s="38" t="s">
        <v>26</v>
      </c>
      <c r="D1376" s="2" t="s">
        <v>38</v>
      </c>
      <c r="E1376" s="39" t="s">
        <v>38</v>
      </c>
      <c r="F1376" s="39" t="s">
        <v>392</v>
      </c>
      <c r="G1376" s="39" t="s">
        <v>390</v>
      </c>
      <c r="H1376" s="59" t="str">
        <f>Table1[[#This Row],[Tabela]]&amp;Table1[[#This Row],[Campo]]</f>
        <v>lt826_esg_sbsctrambito</v>
      </c>
      <c r="I1376" s="2" t="s">
        <v>612</v>
      </c>
      <c r="J1376" s="44">
        <f>VLOOKUP(Table1[[#This Row],[Status]],Auxiliar!$B$16:$C$24,2,0)</f>
        <v>1</v>
      </c>
      <c r="K1376" s="44" t="s">
        <v>1172</v>
      </c>
      <c r="L1376" s="45" t="s">
        <v>1178</v>
      </c>
      <c r="M1376" s="20" t="s">
        <v>1179</v>
      </c>
      <c r="N1376" s="47">
        <v>45581</v>
      </c>
      <c r="O1376" s="20">
        <f>INDEX(Auxiliar!$D$5:$F$13,MATCH(Table1[[#This Row],[Tipologia_Testes]],Auxiliar!$B$5:$B$13,0),MATCH(Table1[[#This Row],[Complexidade]],Auxiliar!$D$4:$F$4,0))</f>
        <v>2</v>
      </c>
      <c r="P1376" s="42" t="s">
        <v>1260</v>
      </c>
      <c r="Q1376" s="151"/>
      <c r="R1376" s="151">
        <v>45261</v>
      </c>
      <c r="S1376" s="151"/>
      <c r="T1376" s="151"/>
      <c r="U1376" s="151"/>
      <c r="V1376" s="151"/>
      <c r="W1376" s="2">
        <f>VLOOKUP(Table1[[#This Row],[Status]],Auxiliar!$B$16:$D$24,3,0)*Table1[[#This Row],[Estimação (horas)]]</f>
        <v>2</v>
      </c>
      <c r="X1376" s="167">
        <f>+VLOOKUP(CONCATENATE(Table1[[#This Row],[Tabela]],Table1[[#This Row],[Campo]]),'2. Status Detalhe Campos FY24'!A:J,9,FALSE)</f>
        <v>0</v>
      </c>
    </row>
    <row r="1377" spans="2:24" ht="17.899999999999999" customHeight="1">
      <c r="B1377" s="38" t="s">
        <v>26</v>
      </c>
      <c r="C1377" s="38" t="s">
        <v>26</v>
      </c>
      <c r="D1377" s="2" t="s">
        <v>38</v>
      </c>
      <c r="E1377" s="38" t="s">
        <v>38</v>
      </c>
      <c r="F1377" s="38" t="s">
        <v>392</v>
      </c>
      <c r="G1377" s="38" t="s">
        <v>390</v>
      </c>
      <c r="H1377" s="58" t="str">
        <f>Table1[[#This Row],[Tabela]]&amp;Table1[[#This Row],[Campo]]</f>
        <v>lt826_esg_sbsctrambito</v>
      </c>
      <c r="I1377" s="2" t="s">
        <v>612</v>
      </c>
      <c r="J1377" s="44">
        <f>VLOOKUP(Table1[[#This Row],[Status]],Auxiliar!$B$16:$C$24,2,0)</f>
        <v>1</v>
      </c>
      <c r="K1377" s="44" t="s">
        <v>1173</v>
      </c>
      <c r="L1377" s="45" t="s">
        <v>1178</v>
      </c>
      <c r="M1377" s="20" t="s">
        <v>1179</v>
      </c>
      <c r="N1377" s="47">
        <v>45581</v>
      </c>
      <c r="O1377" s="20">
        <f>INDEX(Auxiliar!$D$5:$F$13,MATCH(Table1[[#This Row],[Tipologia_Testes]],Auxiliar!$B$5:$B$13,0),MATCH(Table1[[#This Row],[Complexidade]],Auxiliar!$D$4:$F$4,0))</f>
        <v>2</v>
      </c>
      <c r="P1377" s="42" t="s">
        <v>1260</v>
      </c>
      <c r="Q1377" s="151"/>
      <c r="R1377" s="151">
        <v>45261</v>
      </c>
      <c r="S1377" s="151"/>
      <c r="T1377" s="151"/>
      <c r="U1377" s="151"/>
      <c r="V1377" s="151"/>
      <c r="W1377" s="2">
        <f>VLOOKUP(Table1[[#This Row],[Status]],Auxiliar!$B$16:$D$24,3,0)*Table1[[#This Row],[Estimação (horas)]]</f>
        <v>2</v>
      </c>
      <c r="X1377" s="167">
        <f>+VLOOKUP(CONCATENATE(Table1[[#This Row],[Tabela]],Table1[[#This Row],[Campo]]),'2. Status Detalhe Campos FY24'!A:J,9,FALSE)</f>
        <v>0</v>
      </c>
    </row>
    <row r="1378" spans="2:24" ht="17.899999999999999" customHeight="1">
      <c r="B1378" s="38" t="s">
        <v>26</v>
      </c>
      <c r="C1378" s="38" t="s">
        <v>26</v>
      </c>
      <c r="D1378" s="2" t="s">
        <v>38</v>
      </c>
      <c r="E1378" s="38" t="s">
        <v>38</v>
      </c>
      <c r="F1378" s="38" t="s">
        <v>392</v>
      </c>
      <c r="G1378" s="38" t="s">
        <v>390</v>
      </c>
      <c r="H1378" s="58" t="str">
        <f>Table1[[#This Row],[Tabela]]&amp;Table1[[#This Row],[Campo]]</f>
        <v>lt826_esg_sbsctrambito</v>
      </c>
      <c r="I1378" s="2" t="s">
        <v>612</v>
      </c>
      <c r="J1378" s="44">
        <f>VLOOKUP(Table1[[#This Row],[Status]],Auxiliar!$B$16:$C$24,2,0)</f>
        <v>1</v>
      </c>
      <c r="K1378" s="44" t="s">
        <v>1175</v>
      </c>
      <c r="L1378" s="45" t="s">
        <v>1178</v>
      </c>
      <c r="M1378" s="20" t="s">
        <v>1179</v>
      </c>
      <c r="N1378" s="47">
        <v>45581</v>
      </c>
      <c r="O1378" s="20">
        <f>INDEX(Auxiliar!$D$5:$F$13,MATCH(Table1[[#This Row],[Tipologia_Testes]],Auxiliar!$B$5:$B$13,0),MATCH(Table1[[#This Row],[Complexidade]],Auxiliar!$D$4:$F$4,0))</f>
        <v>0.1</v>
      </c>
      <c r="P1378" s="42" t="s">
        <v>1260</v>
      </c>
      <c r="Q1378" s="151"/>
      <c r="R1378" s="151">
        <v>45261</v>
      </c>
      <c r="S1378" s="151"/>
      <c r="T1378" s="151"/>
      <c r="U1378" s="151"/>
      <c r="V1378" s="151"/>
      <c r="W1378" s="2">
        <f>VLOOKUP(Table1[[#This Row],[Status]],Auxiliar!$B$16:$D$24,3,0)*Table1[[#This Row],[Estimação (horas)]]</f>
        <v>0.1</v>
      </c>
      <c r="X1378" s="167">
        <f>+VLOOKUP(CONCATENATE(Table1[[#This Row],[Tabela]],Table1[[#This Row],[Campo]]),'2. Status Detalhe Campos FY24'!A:J,9,FALSE)</f>
        <v>0</v>
      </c>
    </row>
    <row r="1379" spans="2:24" ht="17.899999999999999" customHeight="1">
      <c r="B1379" s="38" t="s">
        <v>26</v>
      </c>
      <c r="C1379" s="38" t="s">
        <v>26</v>
      </c>
      <c r="D1379" s="2" t="s">
        <v>38</v>
      </c>
      <c r="E1379" s="39" t="s">
        <v>38</v>
      </c>
      <c r="F1379" s="39" t="s">
        <v>392</v>
      </c>
      <c r="G1379" s="39" t="s">
        <v>208</v>
      </c>
      <c r="H1379" s="59" t="str">
        <f>Table1[[#This Row],[Tabela]]&amp;Table1[[#This Row],[Campo]]</f>
        <v>lt826_esg_sbsctrref_date</v>
      </c>
      <c r="I1379" s="2" t="s">
        <v>612</v>
      </c>
      <c r="J1379" s="44">
        <f>VLOOKUP(Table1[[#This Row],[Status]],Auxiliar!$B$16:$C$24,2,0)</f>
        <v>1</v>
      </c>
      <c r="K1379" s="44" t="s">
        <v>1172</v>
      </c>
      <c r="L1379" s="45" t="s">
        <v>1178</v>
      </c>
      <c r="M1379" s="20" t="s">
        <v>1179</v>
      </c>
      <c r="N1379" s="47">
        <v>45581</v>
      </c>
      <c r="O1379" s="20">
        <f>INDEX(Auxiliar!$D$5:$F$13,MATCH(Table1[[#This Row],[Tipologia_Testes]],Auxiliar!$B$5:$B$13,0),MATCH(Table1[[#This Row],[Complexidade]],Auxiliar!$D$4:$F$4,0))</f>
        <v>2</v>
      </c>
      <c r="P1379" s="42" t="s">
        <v>1260</v>
      </c>
      <c r="Q1379" s="151"/>
      <c r="R1379" s="151">
        <v>45261</v>
      </c>
      <c r="S1379" s="151"/>
      <c r="T1379" s="151"/>
      <c r="U1379" s="151"/>
      <c r="V1379" s="151"/>
      <c r="W1379" s="2">
        <f>VLOOKUP(Table1[[#This Row],[Status]],Auxiliar!$B$16:$D$24,3,0)*Table1[[#This Row],[Estimação (horas)]]</f>
        <v>2</v>
      </c>
      <c r="X1379" s="167">
        <f>+VLOOKUP(CONCATENATE(Table1[[#This Row],[Tabela]],Table1[[#This Row],[Campo]]),'2. Status Detalhe Campos FY24'!A:J,9,FALSE)</f>
        <v>0</v>
      </c>
    </row>
    <row r="1380" spans="2:24" ht="17.899999999999999" customHeight="1">
      <c r="B1380" s="38" t="s">
        <v>26</v>
      </c>
      <c r="C1380" s="38" t="s">
        <v>26</v>
      </c>
      <c r="D1380" s="2" t="s">
        <v>38</v>
      </c>
      <c r="E1380" s="38" t="s">
        <v>38</v>
      </c>
      <c r="F1380" s="38" t="s">
        <v>392</v>
      </c>
      <c r="G1380" s="38" t="s">
        <v>208</v>
      </c>
      <c r="H1380" s="58" t="str">
        <f>Table1[[#This Row],[Tabela]]&amp;Table1[[#This Row],[Campo]]</f>
        <v>lt826_esg_sbsctrref_date</v>
      </c>
      <c r="I1380" s="2" t="s">
        <v>612</v>
      </c>
      <c r="J1380" s="44">
        <f>VLOOKUP(Table1[[#This Row],[Status]],Auxiliar!$B$16:$C$24,2,0)</f>
        <v>1</v>
      </c>
      <c r="K1380" s="44" t="s">
        <v>1173</v>
      </c>
      <c r="L1380" s="45" t="s">
        <v>1178</v>
      </c>
      <c r="M1380" s="20" t="s">
        <v>1179</v>
      </c>
      <c r="N1380" s="47">
        <v>45581</v>
      </c>
      <c r="O1380" s="20">
        <f>INDEX(Auxiliar!$D$5:$F$13,MATCH(Table1[[#This Row],[Tipologia_Testes]],Auxiliar!$B$5:$B$13,0),MATCH(Table1[[#This Row],[Complexidade]],Auxiliar!$D$4:$F$4,0))</f>
        <v>2</v>
      </c>
      <c r="P1380" s="42" t="s">
        <v>1260</v>
      </c>
      <c r="Q1380" s="151"/>
      <c r="R1380" s="151">
        <v>45261</v>
      </c>
      <c r="S1380" s="151"/>
      <c r="T1380" s="151"/>
      <c r="U1380" s="151"/>
      <c r="V1380" s="151"/>
      <c r="W1380" s="2">
        <f>VLOOKUP(Table1[[#This Row],[Status]],Auxiliar!$B$16:$D$24,3,0)*Table1[[#This Row],[Estimação (horas)]]</f>
        <v>2</v>
      </c>
      <c r="X1380" s="167">
        <f>+VLOOKUP(CONCATENATE(Table1[[#This Row],[Tabela]],Table1[[#This Row],[Campo]]),'2. Status Detalhe Campos FY24'!A:J,9,FALSE)</f>
        <v>0</v>
      </c>
    </row>
    <row r="1381" spans="2:24" ht="17.899999999999999" customHeight="1">
      <c r="B1381" s="38" t="s">
        <v>26</v>
      </c>
      <c r="C1381" s="38" t="s">
        <v>26</v>
      </c>
      <c r="D1381" s="2" t="s">
        <v>38</v>
      </c>
      <c r="E1381" s="38" t="s">
        <v>38</v>
      </c>
      <c r="F1381" s="38" t="s">
        <v>392</v>
      </c>
      <c r="G1381" s="38" t="s">
        <v>208</v>
      </c>
      <c r="H1381" s="58" t="str">
        <f>Table1[[#This Row],[Tabela]]&amp;Table1[[#This Row],[Campo]]</f>
        <v>lt826_esg_sbsctrref_date</v>
      </c>
      <c r="I1381" s="2" t="s">
        <v>612</v>
      </c>
      <c r="J1381" s="44">
        <f>VLOOKUP(Table1[[#This Row],[Status]],Auxiliar!$B$16:$C$24,2,0)</f>
        <v>1</v>
      </c>
      <c r="K1381" s="44" t="s">
        <v>1175</v>
      </c>
      <c r="L1381" s="45" t="s">
        <v>1178</v>
      </c>
      <c r="M1381" s="20" t="s">
        <v>1179</v>
      </c>
      <c r="N1381" s="47">
        <v>45581</v>
      </c>
      <c r="O1381" s="20">
        <f>INDEX(Auxiliar!$D$5:$F$13,MATCH(Table1[[#This Row],[Tipologia_Testes]],Auxiliar!$B$5:$B$13,0),MATCH(Table1[[#This Row],[Complexidade]],Auxiliar!$D$4:$F$4,0))</f>
        <v>0.1</v>
      </c>
      <c r="P1381" s="42" t="s">
        <v>1260</v>
      </c>
      <c r="Q1381" s="151"/>
      <c r="R1381" s="151">
        <v>45261</v>
      </c>
      <c r="S1381" s="151"/>
      <c r="T1381" s="151"/>
      <c r="U1381" s="151"/>
      <c r="V1381" s="151"/>
      <c r="W1381" s="2">
        <f>VLOOKUP(Table1[[#This Row],[Status]],Auxiliar!$B$16:$D$24,3,0)*Table1[[#This Row],[Estimação (horas)]]</f>
        <v>0.1</v>
      </c>
      <c r="X1381" s="167">
        <f>+VLOOKUP(CONCATENATE(Table1[[#This Row],[Tabela]],Table1[[#This Row],[Campo]]),'2. Status Detalhe Campos FY24'!A:J,9,FALSE)</f>
        <v>0</v>
      </c>
    </row>
    <row r="1382" spans="2:24" ht="17.899999999999999" customHeight="1">
      <c r="B1382" s="38" t="s">
        <v>26</v>
      </c>
      <c r="C1382" s="38" t="s">
        <v>26</v>
      </c>
      <c r="D1382" s="2" t="s">
        <v>38</v>
      </c>
      <c r="E1382" s="39" t="s">
        <v>38</v>
      </c>
      <c r="F1382" s="39" t="s">
        <v>392</v>
      </c>
      <c r="G1382" s="39" t="s">
        <v>211</v>
      </c>
      <c r="H1382" s="59" t="str">
        <f>Table1[[#This Row],[Tabela]]&amp;Table1[[#This Row],[Campo]]</f>
        <v>lt826_esg_sbsctrordem</v>
      </c>
      <c r="I1382" s="2" t="s">
        <v>612</v>
      </c>
      <c r="J1382" s="44">
        <f>VLOOKUP(Table1[[#This Row],[Status]],Auxiliar!$B$16:$C$24,2,0)</f>
        <v>1</v>
      </c>
      <c r="K1382" s="44" t="s">
        <v>1172</v>
      </c>
      <c r="L1382" s="45" t="s">
        <v>1178</v>
      </c>
      <c r="M1382" s="20" t="s">
        <v>1179</v>
      </c>
      <c r="N1382" s="47">
        <v>45581</v>
      </c>
      <c r="O1382" s="20">
        <f>INDEX(Auxiliar!$D$5:$F$13,MATCH(Table1[[#This Row],[Tipologia_Testes]],Auxiliar!$B$5:$B$13,0),MATCH(Table1[[#This Row],[Complexidade]],Auxiliar!$D$4:$F$4,0))</f>
        <v>2</v>
      </c>
      <c r="P1382" s="42" t="s">
        <v>1260</v>
      </c>
      <c r="Q1382" s="151"/>
      <c r="R1382" s="151">
        <v>45261</v>
      </c>
      <c r="S1382" s="151"/>
      <c r="T1382" s="151"/>
      <c r="U1382" s="151"/>
      <c r="V1382" s="151"/>
      <c r="W1382" s="2">
        <f>VLOOKUP(Table1[[#This Row],[Status]],Auxiliar!$B$16:$D$24,3,0)*Table1[[#This Row],[Estimação (horas)]]</f>
        <v>2</v>
      </c>
      <c r="X1382" s="167">
        <f>+VLOOKUP(CONCATENATE(Table1[[#This Row],[Tabela]],Table1[[#This Row],[Campo]]),'2. Status Detalhe Campos FY24'!A:J,9,FALSE)</f>
        <v>0</v>
      </c>
    </row>
    <row r="1383" spans="2:24" ht="17.899999999999999" customHeight="1">
      <c r="B1383" s="38" t="s">
        <v>26</v>
      </c>
      <c r="C1383" s="38" t="s">
        <v>26</v>
      </c>
      <c r="D1383" s="2" t="s">
        <v>38</v>
      </c>
      <c r="E1383" s="38" t="s">
        <v>38</v>
      </c>
      <c r="F1383" s="38" t="s">
        <v>392</v>
      </c>
      <c r="G1383" s="38" t="s">
        <v>211</v>
      </c>
      <c r="H1383" s="58" t="str">
        <f>Table1[[#This Row],[Tabela]]&amp;Table1[[#This Row],[Campo]]</f>
        <v>lt826_esg_sbsctrordem</v>
      </c>
      <c r="I1383" s="2" t="s">
        <v>612</v>
      </c>
      <c r="J1383" s="44">
        <f>VLOOKUP(Table1[[#This Row],[Status]],Auxiliar!$B$16:$C$24,2,0)</f>
        <v>1</v>
      </c>
      <c r="K1383" s="44" t="s">
        <v>1173</v>
      </c>
      <c r="L1383" s="45" t="s">
        <v>1178</v>
      </c>
      <c r="M1383" s="20" t="s">
        <v>1179</v>
      </c>
      <c r="N1383" s="47">
        <v>45581</v>
      </c>
      <c r="O1383" s="20">
        <f>INDEX(Auxiliar!$D$5:$F$13,MATCH(Table1[[#This Row],[Tipologia_Testes]],Auxiliar!$B$5:$B$13,0),MATCH(Table1[[#This Row],[Complexidade]],Auxiliar!$D$4:$F$4,0))</f>
        <v>2</v>
      </c>
      <c r="P1383" s="42" t="s">
        <v>1260</v>
      </c>
      <c r="Q1383" s="151"/>
      <c r="R1383" s="151">
        <v>45261</v>
      </c>
      <c r="S1383" s="151"/>
      <c r="T1383" s="151"/>
      <c r="U1383" s="151"/>
      <c r="V1383" s="151"/>
      <c r="W1383" s="2">
        <f>VLOOKUP(Table1[[#This Row],[Status]],Auxiliar!$B$16:$D$24,3,0)*Table1[[#This Row],[Estimação (horas)]]</f>
        <v>2</v>
      </c>
      <c r="X1383" s="167">
        <f>+VLOOKUP(CONCATENATE(Table1[[#This Row],[Tabela]],Table1[[#This Row],[Campo]]),'2. Status Detalhe Campos FY24'!A:J,9,FALSE)</f>
        <v>0</v>
      </c>
    </row>
    <row r="1384" spans="2:24" ht="17.899999999999999" customHeight="1">
      <c r="B1384" s="38" t="s">
        <v>26</v>
      </c>
      <c r="C1384" s="38" t="s">
        <v>26</v>
      </c>
      <c r="D1384" s="2" t="s">
        <v>38</v>
      </c>
      <c r="E1384" s="38" t="s">
        <v>38</v>
      </c>
      <c r="F1384" s="38" t="s">
        <v>392</v>
      </c>
      <c r="G1384" s="38" t="s">
        <v>211</v>
      </c>
      <c r="H1384" s="58" t="str">
        <f>Table1[[#This Row],[Tabela]]&amp;Table1[[#This Row],[Campo]]</f>
        <v>lt826_esg_sbsctrordem</v>
      </c>
      <c r="I1384" s="2" t="s">
        <v>612</v>
      </c>
      <c r="J1384" s="44">
        <f>VLOOKUP(Table1[[#This Row],[Status]],Auxiliar!$B$16:$C$24,2,0)</f>
        <v>1</v>
      </c>
      <c r="K1384" s="44" t="s">
        <v>1175</v>
      </c>
      <c r="L1384" s="45" t="s">
        <v>1178</v>
      </c>
      <c r="M1384" s="20" t="s">
        <v>1179</v>
      </c>
      <c r="N1384" s="47">
        <v>45581</v>
      </c>
      <c r="O1384" s="20">
        <f>INDEX(Auxiliar!$D$5:$F$13,MATCH(Table1[[#This Row],[Tipologia_Testes]],Auxiliar!$B$5:$B$13,0),MATCH(Table1[[#This Row],[Complexidade]],Auxiliar!$D$4:$F$4,0))</f>
        <v>0.1</v>
      </c>
      <c r="P1384" s="42" t="s">
        <v>1260</v>
      </c>
      <c r="Q1384" s="151"/>
      <c r="R1384" s="151">
        <v>45261</v>
      </c>
      <c r="S1384" s="151"/>
      <c r="T1384" s="151"/>
      <c r="U1384" s="151"/>
      <c r="V1384" s="151"/>
      <c r="W1384" s="2">
        <f>VLOOKUP(Table1[[#This Row],[Status]],Auxiliar!$B$16:$D$24,3,0)*Table1[[#This Row],[Estimação (horas)]]</f>
        <v>0.1</v>
      </c>
      <c r="X1384" s="167">
        <f>+VLOOKUP(CONCATENATE(Table1[[#This Row],[Tabela]],Table1[[#This Row],[Campo]]),'2. Status Detalhe Campos FY24'!A:J,9,FALSE)</f>
        <v>0</v>
      </c>
    </row>
    <row r="1385" spans="2:24" ht="17.899999999999999" customHeight="1">
      <c r="B1385" s="38" t="s">
        <v>26</v>
      </c>
      <c r="C1385" s="38" t="s">
        <v>26</v>
      </c>
      <c r="D1385" s="2" t="s">
        <v>38</v>
      </c>
      <c r="E1385" s="39" t="s">
        <v>38</v>
      </c>
      <c r="F1385" s="39" t="s">
        <v>392</v>
      </c>
      <c r="G1385" s="37" t="s">
        <v>393</v>
      </c>
      <c r="H1385" s="59" t="str">
        <f>Table1[[#This Row],[Tabela]]&amp;Table1[[#This Row],[Campo]]</f>
        <v>lt826_esg_sbsctrnace_code</v>
      </c>
      <c r="I1385" s="2" t="s">
        <v>612</v>
      </c>
      <c r="J1385" s="44">
        <f>VLOOKUP(Table1[[#This Row],[Status]],Auxiliar!$B$16:$C$24,2,0)</f>
        <v>1</v>
      </c>
      <c r="K1385" s="44" t="s">
        <v>1172</v>
      </c>
      <c r="L1385" s="45" t="s">
        <v>1178</v>
      </c>
      <c r="M1385" s="20" t="s">
        <v>1179</v>
      </c>
      <c r="N1385" s="47">
        <v>45581</v>
      </c>
      <c r="O1385" s="20">
        <f>INDEX(Auxiliar!$D$5:$F$13,MATCH(Table1[[#This Row],[Tipologia_Testes]],Auxiliar!$B$5:$B$13,0),MATCH(Table1[[#This Row],[Complexidade]],Auxiliar!$D$4:$F$4,0))</f>
        <v>2</v>
      </c>
      <c r="P1385" s="42" t="s">
        <v>1260</v>
      </c>
      <c r="Q1385" s="151"/>
      <c r="R1385" s="151">
        <v>45261</v>
      </c>
      <c r="S1385" s="151"/>
      <c r="T1385" s="151"/>
      <c r="U1385" s="151"/>
      <c r="V1385" s="151"/>
      <c r="W1385" s="2">
        <f>VLOOKUP(Table1[[#This Row],[Status]],Auxiliar!$B$16:$D$24,3,0)*Table1[[#This Row],[Estimação (horas)]]</f>
        <v>2</v>
      </c>
      <c r="X1385" s="167">
        <f>+VLOOKUP(CONCATENATE(Table1[[#This Row],[Tabela]],Table1[[#This Row],[Campo]]),'2. Status Detalhe Campos FY24'!A:J,9,FALSE)</f>
        <v>0</v>
      </c>
    </row>
    <row r="1386" spans="2:24" ht="17.899999999999999" customHeight="1">
      <c r="B1386" s="38" t="s">
        <v>26</v>
      </c>
      <c r="C1386" s="38" t="s">
        <v>26</v>
      </c>
      <c r="D1386" s="2" t="s">
        <v>38</v>
      </c>
      <c r="E1386" s="38" t="s">
        <v>38</v>
      </c>
      <c r="F1386" s="38" t="s">
        <v>392</v>
      </c>
      <c r="G1386" s="38" t="s">
        <v>393</v>
      </c>
      <c r="H1386" s="58" t="str">
        <f>Table1[[#This Row],[Tabela]]&amp;Table1[[#This Row],[Campo]]</f>
        <v>lt826_esg_sbsctrnace_code</v>
      </c>
      <c r="I1386" s="2" t="s">
        <v>612</v>
      </c>
      <c r="J1386" s="44">
        <f>VLOOKUP(Table1[[#This Row],[Status]],Auxiliar!$B$16:$C$24,2,0)</f>
        <v>1</v>
      </c>
      <c r="K1386" s="44" t="s">
        <v>1173</v>
      </c>
      <c r="L1386" s="45" t="s">
        <v>1178</v>
      </c>
      <c r="M1386" s="20" t="s">
        <v>1179</v>
      </c>
      <c r="N1386" s="47">
        <v>45581</v>
      </c>
      <c r="O1386" s="20">
        <f>INDEX(Auxiliar!$D$5:$F$13,MATCH(Table1[[#This Row],[Tipologia_Testes]],Auxiliar!$B$5:$B$13,0),MATCH(Table1[[#This Row],[Complexidade]],Auxiliar!$D$4:$F$4,0))</f>
        <v>2</v>
      </c>
      <c r="P1386" s="42" t="s">
        <v>1260</v>
      </c>
      <c r="Q1386" s="151"/>
      <c r="R1386" s="151">
        <v>45261</v>
      </c>
      <c r="S1386" s="151"/>
      <c r="T1386" s="151"/>
      <c r="U1386" s="151"/>
      <c r="V1386" s="151"/>
      <c r="W1386" s="2">
        <f>VLOOKUP(Table1[[#This Row],[Status]],Auxiliar!$B$16:$D$24,3,0)*Table1[[#This Row],[Estimação (horas)]]</f>
        <v>2</v>
      </c>
      <c r="X1386" s="167">
        <f>+VLOOKUP(CONCATENATE(Table1[[#This Row],[Tabela]],Table1[[#This Row],[Campo]]),'2. Status Detalhe Campos FY24'!A:J,9,FALSE)</f>
        <v>0</v>
      </c>
    </row>
    <row r="1387" spans="2:24" ht="17.899999999999999" customHeight="1">
      <c r="B1387" s="38" t="s">
        <v>26</v>
      </c>
      <c r="C1387" s="38" t="s">
        <v>26</v>
      </c>
      <c r="D1387" s="2" t="s">
        <v>38</v>
      </c>
      <c r="E1387" s="38" t="s">
        <v>38</v>
      </c>
      <c r="F1387" s="38" t="s">
        <v>392</v>
      </c>
      <c r="G1387" s="38" t="s">
        <v>393</v>
      </c>
      <c r="H1387" s="58" t="str">
        <f>Table1[[#This Row],[Tabela]]&amp;Table1[[#This Row],[Campo]]</f>
        <v>lt826_esg_sbsctrnace_code</v>
      </c>
      <c r="I1387" s="2" t="s">
        <v>612</v>
      </c>
      <c r="J1387" s="44">
        <f>VLOOKUP(Table1[[#This Row],[Status]],Auxiliar!$B$16:$C$24,2,0)</f>
        <v>1</v>
      </c>
      <c r="K1387" s="44" t="s">
        <v>1175</v>
      </c>
      <c r="L1387" s="45" t="s">
        <v>1178</v>
      </c>
      <c r="M1387" s="20" t="s">
        <v>1179</v>
      </c>
      <c r="N1387" s="47">
        <v>45581</v>
      </c>
      <c r="O1387" s="20">
        <f>INDEX(Auxiliar!$D$5:$F$13,MATCH(Table1[[#This Row],[Tipologia_Testes]],Auxiliar!$B$5:$B$13,0),MATCH(Table1[[#This Row],[Complexidade]],Auxiliar!$D$4:$F$4,0))</f>
        <v>0.1</v>
      </c>
      <c r="P1387" s="42" t="s">
        <v>1260</v>
      </c>
      <c r="Q1387" s="151"/>
      <c r="R1387" s="151">
        <v>45261</v>
      </c>
      <c r="S1387" s="151"/>
      <c r="T1387" s="151"/>
      <c r="U1387" s="151"/>
      <c r="V1387" s="151"/>
      <c r="W1387" s="2">
        <f>VLOOKUP(Table1[[#This Row],[Status]],Auxiliar!$B$16:$D$24,3,0)*Table1[[#This Row],[Estimação (horas)]]</f>
        <v>0.1</v>
      </c>
      <c r="X1387" s="167">
        <f>+VLOOKUP(CONCATENATE(Table1[[#This Row],[Tabela]],Table1[[#This Row],[Campo]]),'2. Status Detalhe Campos FY24'!A:J,9,FALSE)</f>
        <v>0</v>
      </c>
    </row>
    <row r="1388" spans="2:24" ht="17.899999999999999" customHeight="1">
      <c r="B1388" s="38" t="s">
        <v>26</v>
      </c>
      <c r="C1388" s="38" t="s">
        <v>26</v>
      </c>
      <c r="D1388" s="2" t="s">
        <v>38</v>
      </c>
      <c r="E1388" s="39" t="s">
        <v>38</v>
      </c>
      <c r="F1388" s="39" t="s">
        <v>392</v>
      </c>
      <c r="G1388" s="37" t="s">
        <v>394</v>
      </c>
      <c r="H1388" s="59" t="str">
        <f>Table1[[#This Row],[Tabela]]&amp;Table1[[#This Row],[Campo]]</f>
        <v>lt826_esg_sbsctrcontraparte</v>
      </c>
      <c r="I1388" s="2" t="s">
        <v>612</v>
      </c>
      <c r="J1388" s="44">
        <f>VLOOKUP(Table1[[#This Row],[Status]],Auxiliar!$B$16:$C$24,2,0)</f>
        <v>1</v>
      </c>
      <c r="K1388" s="44" t="s">
        <v>1172</v>
      </c>
      <c r="L1388" s="45" t="s">
        <v>1178</v>
      </c>
      <c r="M1388" s="20" t="s">
        <v>1179</v>
      </c>
      <c r="N1388" s="47">
        <v>45581</v>
      </c>
      <c r="O1388" s="20">
        <f>INDEX(Auxiliar!$D$5:$F$13,MATCH(Table1[[#This Row],[Tipologia_Testes]],Auxiliar!$B$5:$B$13,0),MATCH(Table1[[#This Row],[Complexidade]],Auxiliar!$D$4:$F$4,0))</f>
        <v>2</v>
      </c>
      <c r="P1388" s="42" t="s">
        <v>1260</v>
      </c>
      <c r="Q1388" s="151"/>
      <c r="R1388" s="151">
        <v>45261</v>
      </c>
      <c r="S1388" s="151"/>
      <c r="T1388" s="151"/>
      <c r="U1388" s="151"/>
      <c r="V1388" s="151"/>
      <c r="W1388" s="2">
        <f>VLOOKUP(Table1[[#This Row],[Status]],Auxiliar!$B$16:$D$24,3,0)*Table1[[#This Row],[Estimação (horas)]]</f>
        <v>2</v>
      </c>
      <c r="X1388" s="167">
        <f>+VLOOKUP(CONCATENATE(Table1[[#This Row],[Tabela]],Table1[[#This Row],[Campo]]),'2. Status Detalhe Campos FY24'!A:J,9,FALSE)</f>
        <v>0</v>
      </c>
    </row>
    <row r="1389" spans="2:24" ht="17.899999999999999" customHeight="1">
      <c r="B1389" s="38" t="s">
        <v>26</v>
      </c>
      <c r="C1389" s="38" t="s">
        <v>26</v>
      </c>
      <c r="D1389" s="2" t="s">
        <v>38</v>
      </c>
      <c r="E1389" s="38" t="s">
        <v>38</v>
      </c>
      <c r="F1389" s="38" t="s">
        <v>392</v>
      </c>
      <c r="G1389" s="38" t="s">
        <v>394</v>
      </c>
      <c r="H1389" s="58" t="str">
        <f>Table1[[#This Row],[Tabela]]&amp;Table1[[#This Row],[Campo]]</f>
        <v>lt826_esg_sbsctrcontraparte</v>
      </c>
      <c r="I1389" s="2" t="s">
        <v>612</v>
      </c>
      <c r="J1389" s="44">
        <f>VLOOKUP(Table1[[#This Row],[Status]],Auxiliar!$B$16:$C$24,2,0)</f>
        <v>1</v>
      </c>
      <c r="K1389" s="44" t="s">
        <v>1173</v>
      </c>
      <c r="L1389" s="45" t="s">
        <v>1178</v>
      </c>
      <c r="M1389" s="20" t="s">
        <v>1179</v>
      </c>
      <c r="N1389" s="47">
        <v>45581</v>
      </c>
      <c r="O1389" s="20">
        <f>INDEX(Auxiliar!$D$5:$F$13,MATCH(Table1[[#This Row],[Tipologia_Testes]],Auxiliar!$B$5:$B$13,0),MATCH(Table1[[#This Row],[Complexidade]],Auxiliar!$D$4:$F$4,0))</f>
        <v>2</v>
      </c>
      <c r="P1389" s="42" t="s">
        <v>1260</v>
      </c>
      <c r="Q1389" s="151"/>
      <c r="R1389" s="151">
        <v>45261</v>
      </c>
      <c r="S1389" s="151"/>
      <c r="T1389" s="151"/>
      <c r="U1389" s="151"/>
      <c r="V1389" s="151"/>
      <c r="W1389" s="2">
        <f>VLOOKUP(Table1[[#This Row],[Status]],Auxiliar!$B$16:$D$24,3,0)*Table1[[#This Row],[Estimação (horas)]]</f>
        <v>2</v>
      </c>
      <c r="X1389" s="167">
        <f>+VLOOKUP(CONCATENATE(Table1[[#This Row],[Tabela]],Table1[[#This Row],[Campo]]),'2. Status Detalhe Campos FY24'!A:J,9,FALSE)</f>
        <v>0</v>
      </c>
    </row>
    <row r="1390" spans="2:24" ht="17.899999999999999" customHeight="1">
      <c r="B1390" s="38" t="s">
        <v>26</v>
      </c>
      <c r="C1390" s="38" t="s">
        <v>26</v>
      </c>
      <c r="D1390" s="2" t="s">
        <v>38</v>
      </c>
      <c r="E1390" s="38" t="s">
        <v>38</v>
      </c>
      <c r="F1390" s="38" t="s">
        <v>392</v>
      </c>
      <c r="G1390" s="38" t="s">
        <v>394</v>
      </c>
      <c r="H1390" s="58" t="str">
        <f>Table1[[#This Row],[Tabela]]&amp;Table1[[#This Row],[Campo]]</f>
        <v>lt826_esg_sbsctrcontraparte</v>
      </c>
      <c r="I1390" s="2" t="s">
        <v>612</v>
      </c>
      <c r="J1390" s="44">
        <f>VLOOKUP(Table1[[#This Row],[Status]],Auxiliar!$B$16:$C$24,2,0)</f>
        <v>1</v>
      </c>
      <c r="K1390" s="44" t="s">
        <v>1175</v>
      </c>
      <c r="L1390" s="45" t="s">
        <v>1178</v>
      </c>
      <c r="M1390" s="20" t="s">
        <v>1179</v>
      </c>
      <c r="N1390" s="47">
        <v>45581</v>
      </c>
      <c r="O1390" s="20">
        <f>INDEX(Auxiliar!$D$5:$F$13,MATCH(Table1[[#This Row],[Tipologia_Testes]],Auxiliar!$B$5:$B$13,0),MATCH(Table1[[#This Row],[Complexidade]],Auxiliar!$D$4:$F$4,0))</f>
        <v>0.1</v>
      </c>
      <c r="P1390" s="42" t="s">
        <v>1260</v>
      </c>
      <c r="Q1390" s="151"/>
      <c r="R1390" s="151">
        <v>45261</v>
      </c>
      <c r="S1390" s="151"/>
      <c r="T1390" s="151"/>
      <c r="U1390" s="151"/>
      <c r="V1390" s="151"/>
      <c r="W1390" s="2">
        <f>VLOOKUP(Table1[[#This Row],[Status]],Auxiliar!$B$16:$D$24,3,0)*Table1[[#This Row],[Estimação (horas)]]</f>
        <v>0.1</v>
      </c>
      <c r="X1390" s="167">
        <f>+VLOOKUP(CONCATENATE(Table1[[#This Row],[Tabela]],Table1[[#This Row],[Campo]]),'2. Status Detalhe Campos FY24'!A:J,9,FALSE)</f>
        <v>0</v>
      </c>
    </row>
    <row r="1391" spans="2:24" ht="17.899999999999999" customHeight="1">
      <c r="B1391" s="38" t="s">
        <v>26</v>
      </c>
      <c r="C1391" s="38" t="s">
        <v>26</v>
      </c>
      <c r="D1391" s="2" t="s">
        <v>38</v>
      </c>
      <c r="E1391" s="39" t="s">
        <v>38</v>
      </c>
      <c r="F1391" s="39" t="s">
        <v>392</v>
      </c>
      <c r="G1391" s="37" t="s">
        <v>395</v>
      </c>
      <c r="H1391" s="59" t="str">
        <f>Table1[[#This Row],[Tabela]]&amp;Table1[[#This Row],[Campo]]</f>
        <v>lt826_esg_sbsctrcnatureza_juri</v>
      </c>
      <c r="I1391" s="2" t="s">
        <v>612</v>
      </c>
      <c r="J1391" s="44">
        <f>VLOOKUP(Table1[[#This Row],[Status]],Auxiliar!$B$16:$C$24,2,0)</f>
        <v>1</v>
      </c>
      <c r="K1391" s="44" t="s">
        <v>1172</v>
      </c>
      <c r="L1391" s="45" t="s">
        <v>1178</v>
      </c>
      <c r="M1391" s="20" t="s">
        <v>1179</v>
      </c>
      <c r="N1391" s="47">
        <v>45581</v>
      </c>
      <c r="O1391" s="20">
        <f>INDEX(Auxiliar!$D$5:$F$13,MATCH(Table1[[#This Row],[Tipologia_Testes]],Auxiliar!$B$5:$B$13,0),MATCH(Table1[[#This Row],[Complexidade]],Auxiliar!$D$4:$F$4,0))</f>
        <v>2</v>
      </c>
      <c r="P1391" s="42" t="s">
        <v>1260</v>
      </c>
      <c r="Q1391" s="151"/>
      <c r="R1391" s="151">
        <v>45261</v>
      </c>
      <c r="S1391" s="151"/>
      <c r="T1391" s="151"/>
      <c r="U1391" s="151"/>
      <c r="V1391" s="151"/>
      <c r="W1391" s="2">
        <f>VLOOKUP(Table1[[#This Row],[Status]],Auxiliar!$B$16:$D$24,3,0)*Table1[[#This Row],[Estimação (horas)]]</f>
        <v>2</v>
      </c>
      <c r="X1391" s="167">
        <f>+VLOOKUP(CONCATENATE(Table1[[#This Row],[Tabela]],Table1[[#This Row],[Campo]]),'2. Status Detalhe Campos FY24'!A:J,9,FALSE)</f>
        <v>0</v>
      </c>
    </row>
    <row r="1392" spans="2:24" ht="17.899999999999999" customHeight="1">
      <c r="B1392" s="38" t="s">
        <v>26</v>
      </c>
      <c r="C1392" s="38" t="s">
        <v>26</v>
      </c>
      <c r="D1392" s="2" t="s">
        <v>38</v>
      </c>
      <c r="E1392" s="38" t="s">
        <v>38</v>
      </c>
      <c r="F1392" s="38" t="s">
        <v>392</v>
      </c>
      <c r="G1392" s="38" t="s">
        <v>395</v>
      </c>
      <c r="H1392" s="58" t="str">
        <f>Table1[[#This Row],[Tabela]]&amp;Table1[[#This Row],[Campo]]</f>
        <v>lt826_esg_sbsctrcnatureza_juri</v>
      </c>
      <c r="I1392" s="2" t="s">
        <v>612</v>
      </c>
      <c r="J1392" s="44">
        <f>VLOOKUP(Table1[[#This Row],[Status]],Auxiliar!$B$16:$C$24,2,0)</f>
        <v>1</v>
      </c>
      <c r="K1392" s="44" t="s">
        <v>1173</v>
      </c>
      <c r="L1392" s="45" t="s">
        <v>1178</v>
      </c>
      <c r="M1392" s="20" t="s">
        <v>1179</v>
      </c>
      <c r="N1392" s="47">
        <v>45581</v>
      </c>
      <c r="O1392" s="20">
        <f>INDEX(Auxiliar!$D$5:$F$13,MATCH(Table1[[#This Row],[Tipologia_Testes]],Auxiliar!$B$5:$B$13,0),MATCH(Table1[[#This Row],[Complexidade]],Auxiliar!$D$4:$F$4,0))</f>
        <v>2</v>
      </c>
      <c r="P1392" s="42" t="s">
        <v>1260</v>
      </c>
      <c r="Q1392" s="151"/>
      <c r="R1392" s="151">
        <v>45261</v>
      </c>
      <c r="S1392" s="151"/>
      <c r="T1392" s="151"/>
      <c r="U1392" s="151"/>
      <c r="V1392" s="151"/>
      <c r="W1392" s="2">
        <f>VLOOKUP(Table1[[#This Row],[Status]],Auxiliar!$B$16:$D$24,3,0)*Table1[[#This Row],[Estimação (horas)]]</f>
        <v>2</v>
      </c>
      <c r="X1392" s="167">
        <f>+VLOOKUP(CONCATENATE(Table1[[#This Row],[Tabela]],Table1[[#This Row],[Campo]]),'2. Status Detalhe Campos FY24'!A:J,9,FALSE)</f>
        <v>0</v>
      </c>
    </row>
    <row r="1393" spans="2:24" ht="17.899999999999999" customHeight="1">
      <c r="B1393" s="38" t="s">
        <v>26</v>
      </c>
      <c r="C1393" s="38" t="s">
        <v>26</v>
      </c>
      <c r="D1393" s="2" t="s">
        <v>38</v>
      </c>
      <c r="E1393" s="38" t="s">
        <v>38</v>
      </c>
      <c r="F1393" s="38" t="s">
        <v>392</v>
      </c>
      <c r="G1393" s="38" t="s">
        <v>395</v>
      </c>
      <c r="H1393" s="58" t="str">
        <f>Table1[[#This Row],[Tabela]]&amp;Table1[[#This Row],[Campo]]</f>
        <v>lt826_esg_sbsctrcnatureza_juri</v>
      </c>
      <c r="I1393" s="2" t="s">
        <v>612</v>
      </c>
      <c r="J1393" s="44">
        <f>VLOOKUP(Table1[[#This Row],[Status]],Auxiliar!$B$16:$C$24,2,0)</f>
        <v>1</v>
      </c>
      <c r="K1393" s="44" t="s">
        <v>1175</v>
      </c>
      <c r="L1393" s="45" t="s">
        <v>1178</v>
      </c>
      <c r="M1393" s="20" t="s">
        <v>1179</v>
      </c>
      <c r="N1393" s="47">
        <v>45581</v>
      </c>
      <c r="O1393" s="20">
        <f>INDEX(Auxiliar!$D$5:$F$13,MATCH(Table1[[#This Row],[Tipologia_Testes]],Auxiliar!$B$5:$B$13,0),MATCH(Table1[[#This Row],[Complexidade]],Auxiliar!$D$4:$F$4,0))</f>
        <v>0.1</v>
      </c>
      <c r="P1393" s="42" t="s">
        <v>1260</v>
      </c>
      <c r="Q1393" s="151"/>
      <c r="R1393" s="151">
        <v>45261</v>
      </c>
      <c r="S1393" s="151"/>
      <c r="T1393" s="151"/>
      <c r="U1393" s="151"/>
      <c r="V1393" s="151"/>
      <c r="W1393" s="2">
        <f>VLOOKUP(Table1[[#This Row],[Status]],Auxiliar!$B$16:$D$24,3,0)*Table1[[#This Row],[Estimação (horas)]]</f>
        <v>0.1</v>
      </c>
      <c r="X1393" s="167">
        <f>+VLOOKUP(CONCATENATE(Table1[[#This Row],[Tabela]],Table1[[#This Row],[Campo]]),'2. Status Detalhe Campos FY24'!A:J,9,FALSE)</f>
        <v>0</v>
      </c>
    </row>
    <row r="1394" spans="2:24" ht="17.899999999999999" customHeight="1">
      <c r="B1394" s="38" t="s">
        <v>26</v>
      </c>
      <c r="C1394" s="38" t="s">
        <v>26</v>
      </c>
      <c r="D1394" s="2" t="s">
        <v>38</v>
      </c>
      <c r="E1394" s="39" t="s">
        <v>38</v>
      </c>
      <c r="F1394" s="39" t="s">
        <v>392</v>
      </c>
      <c r="G1394" s="37" t="s">
        <v>396</v>
      </c>
      <c r="H1394" s="59" t="str">
        <f>Table1[[#This Row],[Tabela]]&amp;Table1[[#This Row],[Campo]]</f>
        <v>lt826_esg_sbsctridcomb</v>
      </c>
      <c r="I1394" s="2" t="s">
        <v>612</v>
      </c>
      <c r="J1394" s="44">
        <f>VLOOKUP(Table1[[#This Row],[Status]],Auxiliar!$B$16:$C$24,2,0)</f>
        <v>1</v>
      </c>
      <c r="K1394" s="44" t="s">
        <v>1172</v>
      </c>
      <c r="L1394" s="45" t="s">
        <v>1178</v>
      </c>
      <c r="M1394" s="20" t="s">
        <v>1179</v>
      </c>
      <c r="N1394" s="47">
        <v>45581</v>
      </c>
      <c r="O1394" s="20">
        <f>INDEX(Auxiliar!$D$5:$F$13,MATCH(Table1[[#This Row],[Tipologia_Testes]],Auxiliar!$B$5:$B$13,0),MATCH(Table1[[#This Row],[Complexidade]],Auxiliar!$D$4:$F$4,0))</f>
        <v>2</v>
      </c>
      <c r="P1394" s="42" t="s">
        <v>1260</v>
      </c>
      <c r="Q1394" s="151"/>
      <c r="R1394" s="151">
        <v>45261</v>
      </c>
      <c r="S1394" s="151"/>
      <c r="T1394" s="151"/>
      <c r="U1394" s="151"/>
      <c r="V1394" s="151"/>
      <c r="W1394" s="2">
        <f>VLOOKUP(Table1[[#This Row],[Status]],Auxiliar!$B$16:$D$24,3,0)*Table1[[#This Row],[Estimação (horas)]]</f>
        <v>2</v>
      </c>
      <c r="X1394" s="167">
        <f>+VLOOKUP(CONCATENATE(Table1[[#This Row],[Tabela]],Table1[[#This Row],[Campo]]),'2. Status Detalhe Campos FY24'!A:J,9,FALSE)</f>
        <v>0</v>
      </c>
    </row>
    <row r="1395" spans="2:24" ht="17.899999999999999" customHeight="1">
      <c r="B1395" s="38" t="s">
        <v>26</v>
      </c>
      <c r="C1395" s="38" t="s">
        <v>26</v>
      </c>
      <c r="D1395" s="2" t="s">
        <v>38</v>
      </c>
      <c r="E1395" s="38" t="s">
        <v>38</v>
      </c>
      <c r="F1395" s="38" t="s">
        <v>392</v>
      </c>
      <c r="G1395" s="38" t="s">
        <v>396</v>
      </c>
      <c r="H1395" s="58" t="str">
        <f>Table1[[#This Row],[Tabela]]&amp;Table1[[#This Row],[Campo]]</f>
        <v>lt826_esg_sbsctridcomb</v>
      </c>
      <c r="I1395" s="2" t="s">
        <v>612</v>
      </c>
      <c r="J1395" s="44">
        <f>VLOOKUP(Table1[[#This Row],[Status]],Auxiliar!$B$16:$C$24,2,0)</f>
        <v>1</v>
      </c>
      <c r="K1395" s="44" t="s">
        <v>1173</v>
      </c>
      <c r="L1395" s="45" t="s">
        <v>1178</v>
      </c>
      <c r="M1395" s="20" t="s">
        <v>1179</v>
      </c>
      <c r="N1395" s="47">
        <v>45581</v>
      </c>
      <c r="O1395" s="20">
        <f>INDEX(Auxiliar!$D$5:$F$13,MATCH(Table1[[#This Row],[Tipologia_Testes]],Auxiliar!$B$5:$B$13,0),MATCH(Table1[[#This Row],[Complexidade]],Auxiliar!$D$4:$F$4,0))</f>
        <v>2</v>
      </c>
      <c r="P1395" s="42" t="s">
        <v>1260</v>
      </c>
      <c r="Q1395" s="151"/>
      <c r="R1395" s="151">
        <v>45261</v>
      </c>
      <c r="S1395" s="151"/>
      <c r="T1395" s="151"/>
      <c r="U1395" s="151"/>
      <c r="V1395" s="151"/>
      <c r="W1395" s="2">
        <f>VLOOKUP(Table1[[#This Row],[Status]],Auxiliar!$B$16:$D$24,3,0)*Table1[[#This Row],[Estimação (horas)]]</f>
        <v>2</v>
      </c>
      <c r="X1395" s="167">
        <f>+VLOOKUP(CONCATENATE(Table1[[#This Row],[Tabela]],Table1[[#This Row],[Campo]]),'2. Status Detalhe Campos FY24'!A:J,9,FALSE)</f>
        <v>0</v>
      </c>
    </row>
    <row r="1396" spans="2:24" ht="17.899999999999999" customHeight="1">
      <c r="B1396" s="38" t="s">
        <v>26</v>
      </c>
      <c r="C1396" s="38" t="s">
        <v>26</v>
      </c>
      <c r="D1396" s="2" t="s">
        <v>38</v>
      </c>
      <c r="E1396" s="38" t="s">
        <v>38</v>
      </c>
      <c r="F1396" s="38" t="s">
        <v>392</v>
      </c>
      <c r="G1396" s="38" t="s">
        <v>396</v>
      </c>
      <c r="H1396" s="58" t="str">
        <f>Table1[[#This Row],[Tabela]]&amp;Table1[[#This Row],[Campo]]</f>
        <v>lt826_esg_sbsctridcomb</v>
      </c>
      <c r="I1396" s="2" t="s">
        <v>612</v>
      </c>
      <c r="J1396" s="44">
        <f>VLOOKUP(Table1[[#This Row],[Status]],Auxiliar!$B$16:$C$24,2,0)</f>
        <v>1</v>
      </c>
      <c r="K1396" s="44" t="s">
        <v>1175</v>
      </c>
      <c r="L1396" s="45" t="s">
        <v>1178</v>
      </c>
      <c r="M1396" s="20" t="s">
        <v>1179</v>
      </c>
      <c r="N1396" s="47">
        <v>45581</v>
      </c>
      <c r="O1396" s="20">
        <f>INDEX(Auxiliar!$D$5:$F$13,MATCH(Table1[[#This Row],[Tipologia_Testes]],Auxiliar!$B$5:$B$13,0),MATCH(Table1[[#This Row],[Complexidade]],Auxiliar!$D$4:$F$4,0))</f>
        <v>0.1</v>
      </c>
      <c r="P1396" s="42" t="s">
        <v>1260</v>
      </c>
      <c r="Q1396" s="151"/>
      <c r="R1396" s="151">
        <v>45261</v>
      </c>
      <c r="S1396" s="151"/>
      <c r="T1396" s="151"/>
      <c r="U1396" s="151"/>
      <c r="V1396" s="151"/>
      <c r="W1396" s="2">
        <f>VLOOKUP(Table1[[#This Row],[Status]],Auxiliar!$B$16:$D$24,3,0)*Table1[[#This Row],[Estimação (horas)]]</f>
        <v>0.1</v>
      </c>
      <c r="X1396" s="167">
        <f>+VLOOKUP(CONCATENATE(Table1[[#This Row],[Tabela]],Table1[[#This Row],[Campo]]),'2. Status Detalhe Campos FY24'!A:J,9,FALSE)</f>
        <v>0</v>
      </c>
    </row>
    <row r="1397" spans="2:24" ht="17.899999999999999" customHeight="1">
      <c r="B1397" s="38" t="s">
        <v>26</v>
      </c>
      <c r="C1397" s="38" t="s">
        <v>26</v>
      </c>
      <c r="D1397" s="2" t="s">
        <v>38</v>
      </c>
      <c r="E1397" s="39" t="s">
        <v>38</v>
      </c>
      <c r="F1397" s="39" t="s">
        <v>392</v>
      </c>
      <c r="G1397" s="37" t="s">
        <v>360</v>
      </c>
      <c r="H1397" s="59" t="str">
        <f>Table1[[#This Row],[Tabela]]&amp;Table1[[#This Row],[Campo]]</f>
        <v>lt826_esg_sbsctresg_sbsctr</v>
      </c>
      <c r="I1397" s="2" t="s">
        <v>612</v>
      </c>
      <c r="J1397" s="44">
        <f>VLOOKUP(Table1[[#This Row],[Status]],Auxiliar!$B$16:$C$24,2,0)</f>
        <v>1</v>
      </c>
      <c r="K1397" s="44" t="s">
        <v>1172</v>
      </c>
      <c r="L1397" s="45" t="s">
        <v>1178</v>
      </c>
      <c r="M1397" s="20" t="s">
        <v>1179</v>
      </c>
      <c r="N1397" s="47">
        <v>45581</v>
      </c>
      <c r="O1397" s="20">
        <f>INDEX(Auxiliar!$D$5:$F$13,MATCH(Table1[[#This Row],[Tipologia_Testes]],Auxiliar!$B$5:$B$13,0),MATCH(Table1[[#This Row],[Complexidade]],Auxiliar!$D$4:$F$4,0))</f>
        <v>2</v>
      </c>
      <c r="P1397" s="42" t="s">
        <v>1260</v>
      </c>
      <c r="Q1397" s="151"/>
      <c r="R1397" s="151">
        <v>45261</v>
      </c>
      <c r="S1397" s="151"/>
      <c r="T1397" s="151"/>
      <c r="U1397" s="151"/>
      <c r="V1397" s="151"/>
      <c r="W1397" s="2">
        <f>VLOOKUP(Table1[[#This Row],[Status]],Auxiliar!$B$16:$D$24,3,0)*Table1[[#This Row],[Estimação (horas)]]</f>
        <v>2</v>
      </c>
      <c r="X1397" s="167">
        <f>+VLOOKUP(CONCATENATE(Table1[[#This Row],[Tabela]],Table1[[#This Row],[Campo]]),'2. Status Detalhe Campos FY24'!A:J,9,FALSE)</f>
        <v>0</v>
      </c>
    </row>
    <row r="1398" spans="2:24" ht="17.899999999999999" customHeight="1">
      <c r="B1398" s="38" t="s">
        <v>26</v>
      </c>
      <c r="C1398" s="38" t="s">
        <v>26</v>
      </c>
      <c r="D1398" s="2" t="s">
        <v>38</v>
      </c>
      <c r="E1398" s="38" t="s">
        <v>38</v>
      </c>
      <c r="F1398" s="38" t="s">
        <v>392</v>
      </c>
      <c r="G1398" s="38" t="s">
        <v>360</v>
      </c>
      <c r="H1398" s="58" t="str">
        <f>Table1[[#This Row],[Tabela]]&amp;Table1[[#This Row],[Campo]]</f>
        <v>lt826_esg_sbsctresg_sbsctr</v>
      </c>
      <c r="I1398" s="2" t="s">
        <v>612</v>
      </c>
      <c r="J1398" s="44">
        <f>VLOOKUP(Table1[[#This Row],[Status]],Auxiliar!$B$16:$C$24,2,0)</f>
        <v>1</v>
      </c>
      <c r="K1398" s="44" t="s">
        <v>1173</v>
      </c>
      <c r="L1398" s="45" t="s">
        <v>1178</v>
      </c>
      <c r="M1398" s="20" t="s">
        <v>1179</v>
      </c>
      <c r="N1398" s="47">
        <v>45581</v>
      </c>
      <c r="O1398" s="20">
        <f>INDEX(Auxiliar!$D$5:$F$13,MATCH(Table1[[#This Row],[Tipologia_Testes]],Auxiliar!$B$5:$B$13,0),MATCH(Table1[[#This Row],[Complexidade]],Auxiliar!$D$4:$F$4,0))</f>
        <v>2</v>
      </c>
      <c r="P1398" s="42" t="s">
        <v>1260</v>
      </c>
      <c r="Q1398" s="151"/>
      <c r="R1398" s="151">
        <v>45261</v>
      </c>
      <c r="S1398" s="151"/>
      <c r="T1398" s="151"/>
      <c r="U1398" s="151"/>
      <c r="V1398" s="151"/>
      <c r="W1398" s="2">
        <f>VLOOKUP(Table1[[#This Row],[Status]],Auxiliar!$B$16:$D$24,3,0)*Table1[[#This Row],[Estimação (horas)]]</f>
        <v>2</v>
      </c>
      <c r="X1398" s="167">
        <f>+VLOOKUP(CONCATENATE(Table1[[#This Row],[Tabela]],Table1[[#This Row],[Campo]]),'2. Status Detalhe Campos FY24'!A:J,9,FALSE)</f>
        <v>0</v>
      </c>
    </row>
    <row r="1399" spans="2:24" ht="17.899999999999999" customHeight="1">
      <c r="B1399" s="38" t="s">
        <v>26</v>
      </c>
      <c r="C1399" s="38" t="s">
        <v>26</v>
      </c>
      <c r="D1399" s="2" t="s">
        <v>38</v>
      </c>
      <c r="E1399" s="38" t="s">
        <v>38</v>
      </c>
      <c r="F1399" s="38" t="s">
        <v>392</v>
      </c>
      <c r="G1399" s="38" t="s">
        <v>360</v>
      </c>
      <c r="H1399" s="58" t="str">
        <f>Table1[[#This Row],[Tabela]]&amp;Table1[[#This Row],[Campo]]</f>
        <v>lt826_esg_sbsctresg_sbsctr</v>
      </c>
      <c r="I1399" s="2" t="s">
        <v>612</v>
      </c>
      <c r="J1399" s="44">
        <f>VLOOKUP(Table1[[#This Row],[Status]],Auxiliar!$B$16:$C$24,2,0)</f>
        <v>1</v>
      </c>
      <c r="K1399" s="44" t="s">
        <v>1175</v>
      </c>
      <c r="L1399" s="45" t="s">
        <v>1178</v>
      </c>
      <c r="M1399" s="20" t="s">
        <v>1179</v>
      </c>
      <c r="N1399" s="47">
        <v>45581</v>
      </c>
      <c r="O1399" s="20">
        <f>INDEX(Auxiliar!$D$5:$F$13,MATCH(Table1[[#This Row],[Tipologia_Testes]],Auxiliar!$B$5:$B$13,0),MATCH(Table1[[#This Row],[Complexidade]],Auxiliar!$D$4:$F$4,0))</f>
        <v>0.1</v>
      </c>
      <c r="P1399" s="42" t="s">
        <v>1260</v>
      </c>
      <c r="Q1399" s="151"/>
      <c r="R1399" s="151">
        <v>45261</v>
      </c>
      <c r="S1399" s="151"/>
      <c r="T1399" s="151"/>
      <c r="U1399" s="151"/>
      <c r="V1399" s="151"/>
      <c r="W1399" s="2">
        <f>VLOOKUP(Table1[[#This Row],[Status]],Auxiliar!$B$16:$D$24,3,0)*Table1[[#This Row],[Estimação (horas)]]</f>
        <v>0.1</v>
      </c>
      <c r="X1399" s="167">
        <f>+VLOOKUP(CONCATENATE(Table1[[#This Row],[Tabela]],Table1[[#This Row],[Campo]]),'2. Status Detalhe Campos FY24'!A:J,9,FALSE)</f>
        <v>0</v>
      </c>
    </row>
    <row r="1400" spans="2:24" ht="17.899999999999999" customHeight="1">
      <c r="B1400" s="38" t="s">
        <v>26</v>
      </c>
      <c r="C1400" s="38" t="s">
        <v>26</v>
      </c>
      <c r="D1400" s="2" t="s">
        <v>38</v>
      </c>
      <c r="E1400" s="39" t="s">
        <v>38</v>
      </c>
      <c r="F1400" s="39" t="s">
        <v>392</v>
      </c>
      <c r="G1400" s="37" t="s">
        <v>397</v>
      </c>
      <c r="H1400" s="59" t="str">
        <f>Table1[[#This Row],[Tabela]]&amp;Table1[[#This Row],[Campo]]</f>
        <v>lt826_esg_sbsctrdescrição</v>
      </c>
      <c r="I1400" s="2" t="s">
        <v>612</v>
      </c>
      <c r="J1400" s="44">
        <f>VLOOKUP(Table1[[#This Row],[Status]],Auxiliar!$B$16:$C$24,2,0)</f>
        <v>1</v>
      </c>
      <c r="K1400" s="44" t="s">
        <v>1172</v>
      </c>
      <c r="L1400" s="45" t="s">
        <v>1178</v>
      </c>
      <c r="M1400" s="20" t="s">
        <v>1179</v>
      </c>
      <c r="N1400" s="47">
        <v>45581</v>
      </c>
      <c r="O1400" s="20">
        <f>INDEX(Auxiliar!$D$5:$F$13,MATCH(Table1[[#This Row],[Tipologia_Testes]],Auxiliar!$B$5:$B$13,0),MATCH(Table1[[#This Row],[Complexidade]],Auxiliar!$D$4:$F$4,0))</f>
        <v>2</v>
      </c>
      <c r="P1400" s="42" t="s">
        <v>1260</v>
      </c>
      <c r="Q1400" s="151"/>
      <c r="R1400" s="151">
        <v>45261</v>
      </c>
      <c r="S1400" s="151"/>
      <c r="T1400" s="151"/>
      <c r="U1400" s="151"/>
      <c r="V1400" s="151"/>
      <c r="W1400" s="2">
        <f>VLOOKUP(Table1[[#This Row],[Status]],Auxiliar!$B$16:$D$24,3,0)*Table1[[#This Row],[Estimação (horas)]]</f>
        <v>2</v>
      </c>
      <c r="X1400" s="167">
        <f>+VLOOKUP(CONCATENATE(Table1[[#This Row],[Tabela]],Table1[[#This Row],[Campo]]),'2. Status Detalhe Campos FY24'!A:J,9,FALSE)</f>
        <v>0</v>
      </c>
    </row>
    <row r="1401" spans="2:24" ht="17.899999999999999" customHeight="1">
      <c r="B1401" s="38" t="s">
        <v>26</v>
      </c>
      <c r="C1401" s="38" t="s">
        <v>26</v>
      </c>
      <c r="D1401" s="2" t="s">
        <v>38</v>
      </c>
      <c r="E1401" s="111" t="s">
        <v>38</v>
      </c>
      <c r="F1401" s="38" t="s">
        <v>392</v>
      </c>
      <c r="G1401" s="38" t="s">
        <v>397</v>
      </c>
      <c r="H1401" s="58" t="str">
        <f>Table1[[#This Row],[Tabela]]&amp;Table1[[#This Row],[Campo]]</f>
        <v>lt826_esg_sbsctrdescrição</v>
      </c>
      <c r="I1401" s="2" t="s">
        <v>612</v>
      </c>
      <c r="J1401" s="44">
        <f>VLOOKUP(Table1[[#This Row],[Status]],Auxiliar!$B$16:$C$24,2,0)</f>
        <v>1</v>
      </c>
      <c r="K1401" s="44" t="s">
        <v>1173</v>
      </c>
      <c r="L1401" s="45" t="s">
        <v>1178</v>
      </c>
      <c r="M1401" s="20" t="s">
        <v>1179</v>
      </c>
      <c r="N1401" s="47">
        <v>45581</v>
      </c>
      <c r="O1401" s="20">
        <f>INDEX(Auxiliar!$D$5:$F$13,MATCH(Table1[[#This Row],[Tipologia_Testes]],Auxiliar!$B$5:$B$13,0),MATCH(Table1[[#This Row],[Complexidade]],Auxiliar!$D$4:$F$4,0))</f>
        <v>2</v>
      </c>
      <c r="P1401" s="42" t="s">
        <v>1260</v>
      </c>
      <c r="Q1401" s="151"/>
      <c r="R1401" s="151">
        <v>45261</v>
      </c>
      <c r="S1401" s="151"/>
      <c r="T1401" s="151"/>
      <c r="U1401" s="151"/>
      <c r="V1401" s="151"/>
      <c r="W1401" s="2">
        <f>VLOOKUP(Table1[[#This Row],[Status]],Auxiliar!$B$16:$D$24,3,0)*Table1[[#This Row],[Estimação (horas)]]</f>
        <v>2</v>
      </c>
      <c r="X1401" s="167">
        <f>+VLOOKUP(CONCATENATE(Table1[[#This Row],[Tabela]],Table1[[#This Row],[Campo]]),'2. Status Detalhe Campos FY24'!A:J,9,FALSE)</f>
        <v>0</v>
      </c>
    </row>
    <row r="1402" spans="2:24" ht="17.899999999999999" customHeight="1">
      <c r="B1402" s="38" t="s">
        <v>26</v>
      </c>
      <c r="C1402" s="38" t="s">
        <v>26</v>
      </c>
      <c r="D1402" s="2" t="s">
        <v>38</v>
      </c>
      <c r="E1402" s="111" t="s">
        <v>38</v>
      </c>
      <c r="F1402" s="38" t="s">
        <v>392</v>
      </c>
      <c r="G1402" s="38" t="s">
        <v>397</v>
      </c>
      <c r="H1402" s="58" t="str">
        <f>Table1[[#This Row],[Tabela]]&amp;Table1[[#This Row],[Campo]]</f>
        <v>lt826_esg_sbsctrdescrição</v>
      </c>
      <c r="I1402" s="2" t="s">
        <v>612</v>
      </c>
      <c r="J1402" s="44">
        <f>VLOOKUP(Table1[[#This Row],[Status]],Auxiliar!$B$16:$C$24,2,0)</f>
        <v>1</v>
      </c>
      <c r="K1402" s="44" t="s">
        <v>1175</v>
      </c>
      <c r="L1402" s="45" t="s">
        <v>1178</v>
      </c>
      <c r="M1402" s="20" t="s">
        <v>1179</v>
      </c>
      <c r="N1402" s="47">
        <v>45581</v>
      </c>
      <c r="O1402" s="20">
        <f>INDEX(Auxiliar!$D$5:$F$13,MATCH(Table1[[#This Row],[Tipologia_Testes]],Auxiliar!$B$5:$B$13,0),MATCH(Table1[[#This Row],[Complexidade]],Auxiliar!$D$4:$F$4,0))</f>
        <v>0.1</v>
      </c>
      <c r="P1402" s="42" t="s">
        <v>1260</v>
      </c>
      <c r="Q1402" s="151"/>
      <c r="R1402" s="151">
        <v>45261</v>
      </c>
      <c r="S1402" s="151"/>
      <c r="T1402" s="151"/>
      <c r="U1402" s="151"/>
      <c r="V1402" s="151"/>
      <c r="W1402" s="2">
        <f>VLOOKUP(Table1[[#This Row],[Status]],Auxiliar!$B$16:$D$24,3,0)*Table1[[#This Row],[Estimação (horas)]]</f>
        <v>0.1</v>
      </c>
      <c r="X1402" s="167">
        <f>+VLOOKUP(CONCATENATE(Table1[[#This Row],[Tabela]],Table1[[#This Row],[Campo]]),'2. Status Detalhe Campos FY24'!A:J,9,FALSE)</f>
        <v>0</v>
      </c>
    </row>
    <row r="1403" spans="2:24" ht="17.899999999999999" customHeight="1">
      <c r="B1403" s="38" t="s">
        <v>26</v>
      </c>
      <c r="C1403" s="38" t="s">
        <v>26</v>
      </c>
      <c r="D1403" s="12" t="s">
        <v>399</v>
      </c>
      <c r="E1403" s="111" t="s">
        <v>38</v>
      </c>
      <c r="F1403" s="2" t="s">
        <v>379</v>
      </c>
      <c r="G1403" s="12" t="s">
        <v>398</v>
      </c>
      <c r="H1403" s="58" t="str">
        <f>Table1[[#This Row],[Tabela]]&amp;Table1[[#This Row],[Campo]]</f>
        <v>lt002_instrumentdt_rfrnc</v>
      </c>
      <c r="I1403" s="2" t="s">
        <v>612</v>
      </c>
      <c r="J1403" s="44">
        <f>VLOOKUP(Table1[[#This Row],[Status]],Auxiliar!$B$16:$C$24,2,0)</f>
        <v>1</v>
      </c>
      <c r="K1403" s="20" t="s">
        <v>1177</v>
      </c>
      <c r="L1403" s="45" t="s">
        <v>1178</v>
      </c>
      <c r="M1403" s="20" t="s">
        <v>1179</v>
      </c>
      <c r="N1403" s="47">
        <v>45506</v>
      </c>
      <c r="O1403" s="112">
        <v>0.1</v>
      </c>
      <c r="P1403" s="2"/>
      <c r="Q1403" s="151"/>
      <c r="R1403" s="151"/>
      <c r="S1403" s="151"/>
      <c r="T1403" s="151"/>
      <c r="U1403" s="151"/>
      <c r="V1403" s="151"/>
      <c r="W1403" s="2">
        <f>VLOOKUP(Table1[[#This Row],[Status]],Auxiliar!$B$16:$D$24,3,0)*Table1[[#This Row],[Estimação (horas)]]</f>
        <v>0.1</v>
      </c>
      <c r="X1403" s="167">
        <f>+VLOOKUP(CONCATENATE(Table1[[#This Row],[Tabela]],Table1[[#This Row],[Campo]]),'2. Status Detalhe Campos FY24'!A:J,9,FALSE)</f>
        <v>0</v>
      </c>
    </row>
    <row r="1404" spans="2:24" ht="17.899999999999999" customHeight="1">
      <c r="B1404" s="38" t="s">
        <v>26</v>
      </c>
      <c r="C1404" s="38" t="s">
        <v>26</v>
      </c>
      <c r="D1404" s="12" t="s">
        <v>399</v>
      </c>
      <c r="E1404" s="111" t="s">
        <v>38</v>
      </c>
      <c r="F1404" s="2" t="s">
        <v>379</v>
      </c>
      <c r="G1404" s="12" t="s">
        <v>400</v>
      </c>
      <c r="H1404" s="58" t="str">
        <f>Table1[[#This Row],[Tabela]]&amp;Table1[[#This Row],[Campo]]</f>
        <v>lt002_instrumentinstrmnt_id</v>
      </c>
      <c r="I1404" s="2" t="s">
        <v>612</v>
      </c>
      <c r="J1404" s="44">
        <f>VLOOKUP(Table1[[#This Row],[Status]],Auxiliar!$B$16:$C$24,2,0)</f>
        <v>1</v>
      </c>
      <c r="K1404" s="20" t="s">
        <v>1177</v>
      </c>
      <c r="L1404" s="45" t="s">
        <v>1178</v>
      </c>
      <c r="M1404" s="20" t="s">
        <v>1179</v>
      </c>
      <c r="N1404" s="47">
        <v>45506</v>
      </c>
      <c r="O1404" s="112">
        <v>0.1</v>
      </c>
      <c r="P1404" s="2"/>
      <c r="Q1404" s="151"/>
      <c r="R1404" s="151"/>
      <c r="S1404" s="151"/>
      <c r="T1404" s="151"/>
      <c r="U1404" s="151"/>
      <c r="V1404" s="151"/>
      <c r="W1404" s="2">
        <f>VLOOKUP(Table1[[#This Row],[Status]],Auxiliar!$B$16:$D$24,3,0)*Table1[[#This Row],[Estimação (horas)]]</f>
        <v>0.1</v>
      </c>
      <c r="X1404" s="167">
        <f>+VLOOKUP(CONCATENATE(Table1[[#This Row],[Tabela]],Table1[[#This Row],[Campo]]),'2. Status Detalhe Campos FY24'!A:J,9,FALSE)</f>
        <v>0</v>
      </c>
    </row>
    <row r="1405" spans="2:24" ht="17.899999999999999" customHeight="1">
      <c r="B1405" s="38" t="s">
        <v>26</v>
      </c>
      <c r="C1405" s="38" t="s">
        <v>26</v>
      </c>
      <c r="D1405" s="12" t="s">
        <v>399</v>
      </c>
      <c r="E1405" s="111" t="s">
        <v>38</v>
      </c>
      <c r="F1405" s="2" t="s">
        <v>379</v>
      </c>
      <c r="G1405" s="12" t="s">
        <v>401</v>
      </c>
      <c r="H1405" s="58" t="str">
        <f>Table1[[#This Row],[Tabela]]&amp;Table1[[#This Row],[Campo]]</f>
        <v>lt002_instrumentdt_incptn</v>
      </c>
      <c r="I1405" s="2" t="s">
        <v>612</v>
      </c>
      <c r="J1405" s="44">
        <f>VLOOKUP(Table1[[#This Row],[Status]],Auxiliar!$B$16:$C$24,2,0)</f>
        <v>1</v>
      </c>
      <c r="K1405" s="20" t="s">
        <v>1177</v>
      </c>
      <c r="L1405" s="45" t="s">
        <v>1178</v>
      </c>
      <c r="M1405" s="20" t="s">
        <v>1179</v>
      </c>
      <c r="N1405" s="47">
        <v>45506</v>
      </c>
      <c r="O1405" s="112">
        <v>0.1</v>
      </c>
      <c r="P1405" s="2"/>
      <c r="Q1405" s="151"/>
      <c r="R1405" s="151"/>
      <c r="S1405" s="151"/>
      <c r="T1405" s="151"/>
      <c r="U1405" s="151"/>
      <c r="V1405" s="151"/>
      <c r="W1405" s="2">
        <f>VLOOKUP(Table1[[#This Row],[Status]],Auxiliar!$B$16:$D$24,3,0)*Table1[[#This Row],[Estimação (horas)]]</f>
        <v>0.1</v>
      </c>
      <c r="X1405" s="167">
        <f>+VLOOKUP(CONCATENATE(Table1[[#This Row],[Tabela]],Table1[[#This Row],[Campo]]),'2. Status Detalhe Campos FY24'!A:J,9,FALSE)</f>
        <v>0</v>
      </c>
    </row>
    <row r="1406" spans="2:24" ht="17.899999999999999" customHeight="1">
      <c r="B1406" s="38" t="s">
        <v>26</v>
      </c>
      <c r="C1406" s="38" t="s">
        <v>26</v>
      </c>
      <c r="D1406" s="12" t="s">
        <v>399</v>
      </c>
      <c r="E1406" s="111" t="s">
        <v>38</v>
      </c>
      <c r="F1406" s="2" t="s">
        <v>379</v>
      </c>
      <c r="G1406" s="12" t="s">
        <v>402</v>
      </c>
      <c r="H1406" s="58" t="str">
        <f>Table1[[#This Row],[Tabela]]&amp;Table1[[#This Row],[Campo]]</f>
        <v>lt002_instrumentdflt_stts_instrmnt</v>
      </c>
      <c r="I1406" s="2" t="s">
        <v>612</v>
      </c>
      <c r="J1406" s="44">
        <f>VLOOKUP(Table1[[#This Row],[Status]],Auxiliar!$B$16:$C$24,2,0)</f>
        <v>1</v>
      </c>
      <c r="K1406" s="20" t="s">
        <v>1177</v>
      </c>
      <c r="L1406" s="45" t="s">
        <v>1178</v>
      </c>
      <c r="M1406" s="20" t="s">
        <v>1179</v>
      </c>
      <c r="N1406" s="47">
        <v>45509</v>
      </c>
      <c r="O1406" s="112">
        <v>0.1</v>
      </c>
      <c r="P1406" s="2"/>
      <c r="Q1406" s="151"/>
      <c r="R1406" s="151"/>
      <c r="S1406" s="151"/>
      <c r="T1406" s="151"/>
      <c r="U1406" s="151"/>
      <c r="V1406" s="151"/>
      <c r="W1406" s="2">
        <f>VLOOKUP(Table1[[#This Row],[Status]],Auxiliar!$B$16:$D$24,3,0)*Table1[[#This Row],[Estimação (horas)]]</f>
        <v>0.1</v>
      </c>
      <c r="X1406" s="167">
        <f>+VLOOKUP(CONCATENATE(Table1[[#This Row],[Tabela]],Table1[[#This Row],[Campo]]),'2. Status Detalhe Campos FY24'!A:J,9,FALSE)</f>
        <v>0</v>
      </c>
    </row>
    <row r="1407" spans="2:24" ht="17.899999999999999" customHeight="1">
      <c r="B1407" s="38" t="s">
        <v>26</v>
      </c>
      <c r="C1407" s="38" t="s">
        <v>26</v>
      </c>
      <c r="D1407" s="12" t="s">
        <v>399</v>
      </c>
      <c r="E1407" s="111" t="s">
        <v>38</v>
      </c>
      <c r="F1407" s="2" t="s">
        <v>379</v>
      </c>
      <c r="G1407" s="12" t="s">
        <v>403</v>
      </c>
      <c r="H1407" s="58" t="str">
        <f>Table1[[#This Row],[Tabela]]&amp;Table1[[#This Row],[Campo]]</f>
        <v>lt002_instrumentimprmnt_stts</v>
      </c>
      <c r="I1407" s="2" t="s">
        <v>612</v>
      </c>
      <c r="J1407" s="44">
        <f>VLOOKUP(Table1[[#This Row],[Status]],Auxiliar!$B$16:$C$24,2,0)</f>
        <v>1</v>
      </c>
      <c r="K1407" s="20" t="s">
        <v>1177</v>
      </c>
      <c r="L1407" s="45" t="s">
        <v>1178</v>
      </c>
      <c r="M1407" s="20" t="s">
        <v>1179</v>
      </c>
      <c r="N1407" s="47">
        <v>45506</v>
      </c>
      <c r="O1407" s="112">
        <v>0.1</v>
      </c>
      <c r="P1407" s="2"/>
      <c r="Q1407" s="151"/>
      <c r="R1407" s="151"/>
      <c r="S1407" s="151"/>
      <c r="T1407" s="151"/>
      <c r="U1407" s="151"/>
      <c r="V1407" s="151"/>
      <c r="W1407" s="2">
        <f>VLOOKUP(Table1[[#This Row],[Status]],Auxiliar!$B$16:$D$24,3,0)*Table1[[#This Row],[Estimação (horas)]]</f>
        <v>0.1</v>
      </c>
      <c r="X1407" s="167">
        <f>+VLOOKUP(CONCATENATE(Table1[[#This Row],[Tabela]],Table1[[#This Row],[Campo]]),'2. Status Detalhe Campos FY24'!A:J,9,FALSE)</f>
        <v>0</v>
      </c>
    </row>
    <row r="1408" spans="2:24" ht="17.899999999999999" customHeight="1">
      <c r="B1408" s="38" t="s">
        <v>26</v>
      </c>
      <c r="C1408" s="38" t="s">
        <v>26</v>
      </c>
      <c r="D1408" s="12" t="s">
        <v>399</v>
      </c>
      <c r="E1408" s="111" t="s">
        <v>38</v>
      </c>
      <c r="F1408" s="2" t="s">
        <v>379</v>
      </c>
      <c r="G1408" s="12" t="s">
        <v>404</v>
      </c>
      <c r="H1408" s="58" t="str">
        <f>Table1[[#This Row],[Tabela]]&amp;Table1[[#This Row],[Campo]]</f>
        <v>lt002_instrumentprfrmng_stts</v>
      </c>
      <c r="I1408" s="2" t="s">
        <v>612</v>
      </c>
      <c r="J1408" s="44">
        <f>VLOOKUP(Table1[[#This Row],[Status]],Auxiliar!$B$16:$C$24,2,0)</f>
        <v>1</v>
      </c>
      <c r="K1408" s="20" t="s">
        <v>1177</v>
      </c>
      <c r="L1408" s="45" t="s">
        <v>1178</v>
      </c>
      <c r="M1408" s="20" t="s">
        <v>1179</v>
      </c>
      <c r="N1408" s="47">
        <v>45506</v>
      </c>
      <c r="O1408" s="112">
        <v>0.1</v>
      </c>
      <c r="P1408" s="2"/>
      <c r="Q1408" s="151"/>
      <c r="R1408" s="151"/>
      <c r="S1408" s="151"/>
      <c r="T1408" s="151"/>
      <c r="U1408" s="151"/>
      <c r="V1408" s="151"/>
      <c r="W1408" s="2">
        <f>VLOOKUP(Table1[[#This Row],[Status]],Auxiliar!$B$16:$D$24,3,0)*Table1[[#This Row],[Estimação (horas)]]</f>
        <v>0.1</v>
      </c>
      <c r="X1408" s="167">
        <f>+VLOOKUP(CONCATENATE(Table1[[#This Row],[Tabela]],Table1[[#This Row],[Campo]]),'2. Status Detalhe Campos FY24'!A:J,9,FALSE)</f>
        <v>0</v>
      </c>
    </row>
    <row r="1409" spans="2:24" ht="17.899999999999999" customHeight="1">
      <c r="B1409" s="38" t="s">
        <v>26</v>
      </c>
      <c r="C1409" s="38" t="s">
        <v>26</v>
      </c>
      <c r="D1409" s="12" t="s">
        <v>399</v>
      </c>
      <c r="E1409" s="111" t="s">
        <v>38</v>
      </c>
      <c r="F1409" s="2" t="s">
        <v>379</v>
      </c>
      <c r="G1409" s="12" t="s">
        <v>405</v>
      </c>
      <c r="H1409" s="58" t="str">
        <f>Table1[[#This Row],[Tabela]]&amp;Table1[[#This Row],[Campo]]</f>
        <v>lt002_instrumentprjct_fnnc_ln</v>
      </c>
      <c r="I1409" s="2" t="s">
        <v>612</v>
      </c>
      <c r="J1409" s="44">
        <f>VLOOKUP(Table1[[#This Row],[Status]],Auxiliar!$B$16:$C$24,2,0)</f>
        <v>1</v>
      </c>
      <c r="K1409" s="20" t="s">
        <v>1177</v>
      </c>
      <c r="L1409" s="45" t="s">
        <v>1178</v>
      </c>
      <c r="M1409" s="20" t="s">
        <v>1179</v>
      </c>
      <c r="N1409" s="47">
        <v>45509</v>
      </c>
      <c r="O1409" s="112">
        <v>0.1</v>
      </c>
      <c r="P1409" s="2"/>
      <c r="Q1409" s="151"/>
      <c r="R1409" s="151"/>
      <c r="S1409" s="151"/>
      <c r="T1409" s="151"/>
      <c r="U1409" s="151"/>
      <c r="V1409" s="151"/>
      <c r="W1409" s="2">
        <f>VLOOKUP(Table1[[#This Row],[Status]],Auxiliar!$B$16:$D$24,3,0)*Table1[[#This Row],[Estimação (horas)]]</f>
        <v>0.1</v>
      </c>
      <c r="X1409" s="167">
        <f>+VLOOKUP(CONCATENATE(Table1[[#This Row],[Tabela]],Table1[[#This Row],[Campo]]),'2. Status Detalhe Campos FY24'!A:J,9,FALSE)</f>
        <v>0</v>
      </c>
    </row>
    <row r="1410" spans="2:24" ht="17.899999999999999" customHeight="1">
      <c r="B1410" s="38" t="s">
        <v>26</v>
      </c>
      <c r="C1410" s="38" t="s">
        <v>26</v>
      </c>
      <c r="D1410" s="12" t="s">
        <v>399</v>
      </c>
      <c r="E1410" s="111" t="s">
        <v>38</v>
      </c>
      <c r="F1410" s="2" t="s">
        <v>379</v>
      </c>
      <c r="G1410" s="12" t="s">
        <v>406</v>
      </c>
      <c r="H1410" s="58" t="str">
        <f>Table1[[#This Row],[Tabela]]&amp;Table1[[#This Row],[Campo]]</f>
        <v>lt002_instrumenttyp_instrmnt</v>
      </c>
      <c r="I1410" s="2" t="s">
        <v>612</v>
      </c>
      <c r="J1410" s="44">
        <f>VLOOKUP(Table1[[#This Row],[Status]],Auxiliar!$B$16:$C$24,2,0)</f>
        <v>1</v>
      </c>
      <c r="K1410" s="20" t="s">
        <v>1177</v>
      </c>
      <c r="L1410" s="45" t="s">
        <v>1178</v>
      </c>
      <c r="M1410" s="20" t="s">
        <v>1179</v>
      </c>
      <c r="N1410" s="47">
        <v>45506</v>
      </c>
      <c r="O1410" s="112">
        <v>0.1</v>
      </c>
      <c r="P1410" s="2"/>
      <c r="Q1410" s="151"/>
      <c r="R1410" s="151"/>
      <c r="S1410" s="151"/>
      <c r="T1410" s="151"/>
      <c r="U1410" s="151"/>
      <c r="V1410" s="151"/>
      <c r="W1410" s="2">
        <f>VLOOKUP(Table1[[#This Row],[Status]],Auxiliar!$B$16:$D$24,3,0)*Table1[[#This Row],[Estimação (horas)]]</f>
        <v>0.1</v>
      </c>
      <c r="X1410" s="167">
        <f>+VLOOKUP(CONCATENATE(Table1[[#This Row],[Tabela]],Table1[[#This Row],[Campo]]),'2. Status Detalhe Campos FY24'!A:J,9,FALSE)</f>
        <v>0</v>
      </c>
    </row>
    <row r="1411" spans="2:24" ht="17.899999999999999" customHeight="1">
      <c r="B1411" s="38" t="s">
        <v>26</v>
      </c>
      <c r="C1411" s="38" t="s">
        <v>26</v>
      </c>
      <c r="D1411" s="12" t="s">
        <v>399</v>
      </c>
      <c r="E1411" s="111" t="s">
        <v>38</v>
      </c>
      <c r="F1411" s="2" t="s">
        <v>379</v>
      </c>
      <c r="G1411" s="12" t="s">
        <v>407</v>
      </c>
      <c r="H1411" s="58" t="str">
        <f>Table1[[#This Row],[Tabela]]&amp;Table1[[#This Row],[Campo]]</f>
        <v>lt002_instrumentgrss_crryng_amnt_instrmnt</v>
      </c>
      <c r="I1411" s="2" t="s">
        <v>612</v>
      </c>
      <c r="J1411" s="44">
        <f>VLOOKUP(Table1[[#This Row],[Status]],Auxiliar!$B$16:$C$24,2,0)</f>
        <v>1</v>
      </c>
      <c r="K1411" s="20" t="s">
        <v>1177</v>
      </c>
      <c r="L1411" s="45" t="s">
        <v>1178</v>
      </c>
      <c r="M1411" s="20" t="s">
        <v>1179</v>
      </c>
      <c r="N1411" s="47">
        <v>45506</v>
      </c>
      <c r="O1411" s="112">
        <v>0.1</v>
      </c>
      <c r="P1411" s="2"/>
      <c r="Q1411" s="151"/>
      <c r="R1411" s="151"/>
      <c r="S1411" s="151"/>
      <c r="T1411" s="151"/>
      <c r="U1411" s="151">
        <v>45631</v>
      </c>
      <c r="V1411" s="151">
        <v>45631</v>
      </c>
      <c r="W1411" s="2">
        <f>VLOOKUP(Table1[[#This Row],[Status]],Auxiliar!$B$16:$D$24,3,0)*Table1[[#This Row],[Estimação (horas)]]</f>
        <v>0.1</v>
      </c>
      <c r="X1411" s="167">
        <f>+VLOOKUP(CONCATENATE(Table1[[#This Row],[Tabela]],Table1[[#This Row],[Campo]]),'2. Status Detalhe Campos FY24'!A:J,9,FALSE)</f>
        <v>0</v>
      </c>
    </row>
    <row r="1412" spans="2:24" ht="17.899999999999999" customHeight="1">
      <c r="B1412" s="38" t="s">
        <v>26</v>
      </c>
      <c r="C1412" s="38" t="s">
        <v>26</v>
      </c>
      <c r="D1412" s="12" t="s">
        <v>399</v>
      </c>
      <c r="E1412" s="111" t="s">
        <v>38</v>
      </c>
      <c r="F1412" s="2" t="s">
        <v>379</v>
      </c>
      <c r="G1412" s="12" t="s">
        <v>408</v>
      </c>
      <c r="H1412" s="58" t="str">
        <f>Table1[[#This Row],[Tabela]]&amp;Table1[[#This Row],[Campo]]</f>
        <v>lt002_instrumentaccmltd_chngs_fv_cr_instrmnt</v>
      </c>
      <c r="I1412" s="2" t="s">
        <v>612</v>
      </c>
      <c r="J1412" s="44">
        <f>VLOOKUP(Table1[[#This Row],[Status]],Auxiliar!$B$16:$C$24,2,0)</f>
        <v>1</v>
      </c>
      <c r="K1412" s="20" t="s">
        <v>1177</v>
      </c>
      <c r="L1412" s="45" t="s">
        <v>1178</v>
      </c>
      <c r="M1412" s="20" t="s">
        <v>1179</v>
      </c>
      <c r="N1412" s="47">
        <v>45506</v>
      </c>
      <c r="O1412" s="112">
        <v>0.1</v>
      </c>
      <c r="P1412" s="2"/>
      <c r="Q1412" s="151"/>
      <c r="R1412" s="151"/>
      <c r="S1412" s="151"/>
      <c r="T1412" s="151"/>
      <c r="U1412" s="151"/>
      <c r="V1412" s="151"/>
      <c r="W1412" s="2">
        <f>VLOOKUP(Table1[[#This Row],[Status]],Auxiliar!$B$16:$D$24,3,0)*Table1[[#This Row],[Estimação (horas)]]</f>
        <v>0.1</v>
      </c>
      <c r="X1412" s="167">
        <f>+VLOOKUP(CONCATENATE(Table1[[#This Row],[Tabela]],Table1[[#This Row],[Campo]]),'2. Status Detalhe Campos FY24'!A:J,9,FALSE)</f>
        <v>0</v>
      </c>
    </row>
    <row r="1413" spans="2:24" ht="17.899999999999999" customHeight="1">
      <c r="B1413" s="38" t="s">
        <v>26</v>
      </c>
      <c r="C1413" s="38" t="s">
        <v>26</v>
      </c>
      <c r="D1413" s="12" t="s">
        <v>399</v>
      </c>
      <c r="E1413" s="111" t="s">
        <v>38</v>
      </c>
      <c r="F1413" s="2" t="s">
        <v>379</v>
      </c>
      <c r="G1413" s="12" t="s">
        <v>409</v>
      </c>
      <c r="H1413" s="58" t="str">
        <f>Table1[[#This Row],[Tabela]]&amp;Table1[[#This Row],[Campo]]</f>
        <v>lt002_instrumentaccntng_clssfctn</v>
      </c>
      <c r="I1413" s="2" t="s">
        <v>612</v>
      </c>
      <c r="J1413" s="44">
        <f>VLOOKUP(Table1[[#This Row],[Status]],Auxiliar!$B$16:$C$24,2,0)</f>
        <v>1</v>
      </c>
      <c r="K1413" s="20" t="s">
        <v>1177</v>
      </c>
      <c r="L1413" s="45" t="s">
        <v>1178</v>
      </c>
      <c r="M1413" s="20" t="s">
        <v>1179</v>
      </c>
      <c r="N1413" s="47">
        <v>45506</v>
      </c>
      <c r="O1413" s="112">
        <v>0.1</v>
      </c>
      <c r="P1413" s="2"/>
      <c r="Q1413" s="151"/>
      <c r="R1413" s="151"/>
      <c r="S1413" s="151"/>
      <c r="T1413" s="151"/>
      <c r="U1413" s="151"/>
      <c r="V1413" s="151"/>
      <c r="W1413" s="2">
        <f>VLOOKUP(Table1[[#This Row],[Status]],Auxiliar!$B$16:$D$24,3,0)*Table1[[#This Row],[Estimação (horas)]]</f>
        <v>0.1</v>
      </c>
      <c r="X1413" s="167">
        <f>+VLOOKUP(CONCATENATE(Table1[[#This Row],[Tabela]],Table1[[#This Row],[Campo]]),'2. Status Detalhe Campos FY24'!A:J,9,FALSE)</f>
        <v>0</v>
      </c>
    </row>
    <row r="1414" spans="2:24" ht="17.899999999999999" customHeight="1">
      <c r="B1414" s="38" t="s">
        <v>26</v>
      </c>
      <c r="C1414" s="38" t="s">
        <v>26</v>
      </c>
      <c r="D1414" s="12" t="s">
        <v>399</v>
      </c>
      <c r="E1414" s="111" t="s">
        <v>38</v>
      </c>
      <c r="F1414" s="2" t="s">
        <v>379</v>
      </c>
      <c r="G1414" s="12" t="s">
        <v>410</v>
      </c>
      <c r="H1414" s="58" t="str">
        <f>Table1[[#This Row],[Tabela]]&amp;Table1[[#This Row],[Campo]]</f>
        <v>lt002_instrumentdt_lgl_fnl_mtrty</v>
      </c>
      <c r="I1414" s="2" t="s">
        <v>612</v>
      </c>
      <c r="J1414" s="44">
        <f>VLOOKUP(Table1[[#This Row],[Status]],Auxiliar!$B$16:$C$24,2,0)</f>
        <v>1</v>
      </c>
      <c r="K1414" s="20" t="s">
        <v>1177</v>
      </c>
      <c r="L1414" s="45" t="s">
        <v>1178</v>
      </c>
      <c r="M1414" s="20" t="s">
        <v>1179</v>
      </c>
      <c r="N1414" s="47">
        <v>45506</v>
      </c>
      <c r="O1414" s="112">
        <v>0.1</v>
      </c>
      <c r="P1414" s="2"/>
      <c r="Q1414" s="151"/>
      <c r="R1414" s="151"/>
      <c r="S1414" s="151"/>
      <c r="T1414" s="151"/>
      <c r="U1414" s="151"/>
      <c r="V1414" s="151"/>
      <c r="W1414" s="2">
        <f>VLOOKUP(Table1[[#This Row],[Status]],Auxiliar!$B$16:$D$24,3,0)*Table1[[#This Row],[Estimação (horas)]]</f>
        <v>0.1</v>
      </c>
      <c r="X1414" s="167">
        <f>+VLOOKUP(CONCATENATE(Table1[[#This Row],[Tabela]],Table1[[#This Row],[Campo]]),'2. Status Detalhe Campos FY24'!A:J,9,FALSE)</f>
        <v>0</v>
      </c>
    </row>
    <row r="1415" spans="2:24" ht="17.899999999999999" customHeight="1">
      <c r="B1415" s="38" t="s">
        <v>26</v>
      </c>
      <c r="C1415" s="38" t="s">
        <v>26</v>
      </c>
      <c r="D1415" s="12" t="s">
        <v>399</v>
      </c>
      <c r="E1415" s="111" t="s">
        <v>38</v>
      </c>
      <c r="F1415" s="2" t="s">
        <v>379</v>
      </c>
      <c r="G1415" s="12" t="s">
        <v>411</v>
      </c>
      <c r="H1415" s="58" t="str">
        <f>Table1[[#This Row],[Tabela]]&amp;Table1[[#This Row],[Campo]]</f>
        <v>lt002_instrumentaccmltd_imprmnt_instrmnt</v>
      </c>
      <c r="I1415" s="2" t="s">
        <v>612</v>
      </c>
      <c r="J1415" s="44">
        <f>VLOOKUP(Table1[[#This Row],[Status]],Auxiliar!$B$16:$C$24,2,0)</f>
        <v>1</v>
      </c>
      <c r="K1415" s="20" t="s">
        <v>1177</v>
      </c>
      <c r="L1415" s="45" t="s">
        <v>1178</v>
      </c>
      <c r="M1415" s="20" t="s">
        <v>1179</v>
      </c>
      <c r="N1415" s="47">
        <v>45506</v>
      </c>
      <c r="O1415" s="112">
        <v>0.1</v>
      </c>
      <c r="P1415" s="2"/>
      <c r="Q1415" s="151"/>
      <c r="R1415" s="151"/>
      <c r="S1415" s="151"/>
      <c r="T1415" s="151"/>
      <c r="U1415" s="151"/>
      <c r="V1415" s="151"/>
      <c r="W1415" s="2">
        <f>VLOOKUP(Table1[[#This Row],[Status]],Auxiliar!$B$16:$D$24,3,0)*Table1[[#This Row],[Estimação (horas)]]</f>
        <v>0.1</v>
      </c>
      <c r="X1415" s="167">
        <f>+VLOOKUP(CONCATENATE(Table1[[#This Row],[Tabela]],Table1[[#This Row],[Campo]]),'2. Status Detalhe Campos FY24'!A:J,9,FALSE)</f>
        <v>0</v>
      </c>
    </row>
    <row r="1416" spans="2:24" ht="17.899999999999999" customHeight="1">
      <c r="B1416" s="38" t="s">
        <v>26</v>
      </c>
      <c r="C1416" s="38" t="s">
        <v>26</v>
      </c>
      <c r="D1416" s="12" t="s">
        <v>399</v>
      </c>
      <c r="E1416" s="111" t="s">
        <v>38</v>
      </c>
      <c r="F1416" s="2" t="s">
        <v>379</v>
      </c>
      <c r="G1416" s="12" t="s">
        <v>412</v>
      </c>
      <c r="H1416" s="58" t="str">
        <f>Table1[[#This Row],[Tabela]]&amp;Table1[[#This Row],[Campo]]</f>
        <v>lt002_instrumentissr_cntry</v>
      </c>
      <c r="I1416" s="2" t="s">
        <v>612</v>
      </c>
      <c r="J1416" s="44">
        <f>VLOOKUP(Table1[[#This Row],[Status]],Auxiliar!$B$16:$C$24,2,0)</f>
        <v>1</v>
      </c>
      <c r="K1416" s="20" t="s">
        <v>1177</v>
      </c>
      <c r="L1416" s="45" t="s">
        <v>1178</v>
      </c>
      <c r="M1416" s="20" t="s">
        <v>1179</v>
      </c>
      <c r="N1416" s="47">
        <v>45506</v>
      </c>
      <c r="O1416" s="112">
        <v>0.1</v>
      </c>
      <c r="P1416" s="2"/>
      <c r="Q1416" s="151"/>
      <c r="R1416" s="151"/>
      <c r="S1416" s="151"/>
      <c r="T1416" s="151"/>
      <c r="U1416" s="151"/>
      <c r="V1416" s="151"/>
      <c r="W1416" s="2">
        <f>VLOOKUP(Table1[[#This Row],[Status]],Auxiliar!$B$16:$D$24,3,0)*Table1[[#This Row],[Estimação (horas)]]</f>
        <v>0.1</v>
      </c>
      <c r="X1416" s="167">
        <f>+VLOOKUP(CONCATENATE(Table1[[#This Row],[Tabela]],Table1[[#This Row],[Campo]]),'2. Status Detalhe Campos FY24'!A:J,9,FALSE)</f>
        <v>0</v>
      </c>
    </row>
    <row r="1417" spans="2:24" ht="17.899999999999999" customHeight="1">
      <c r="B1417" s="38" t="s">
        <v>26</v>
      </c>
      <c r="C1417" s="38" t="s">
        <v>26</v>
      </c>
      <c r="D1417" s="12" t="s">
        <v>399</v>
      </c>
      <c r="E1417" s="111" t="s">
        <v>38</v>
      </c>
      <c r="F1417" s="2" t="s">
        <v>379</v>
      </c>
      <c r="G1417" s="12" t="s">
        <v>413</v>
      </c>
      <c r="H1417" s="58" t="str">
        <f>Table1[[#This Row],[Tabela]]&amp;Table1[[#This Row],[Campo]]</f>
        <v>lt002_instrumentissr_nace_sctr</v>
      </c>
      <c r="I1417" s="2" t="s">
        <v>612</v>
      </c>
      <c r="J1417" s="44">
        <f>VLOOKUP(Table1[[#This Row],[Status]],Auxiliar!$B$16:$C$24,2,0)</f>
        <v>1</v>
      </c>
      <c r="K1417" s="20" t="s">
        <v>1177</v>
      </c>
      <c r="L1417" s="45" t="s">
        <v>1178</v>
      </c>
      <c r="M1417" s="20" t="s">
        <v>1179</v>
      </c>
      <c r="N1417" s="47">
        <v>45506</v>
      </c>
      <c r="O1417" s="112">
        <v>0.1</v>
      </c>
      <c r="P1417" s="2"/>
      <c r="Q1417" s="151"/>
      <c r="R1417" s="151"/>
      <c r="S1417" s="151"/>
      <c r="T1417" s="151"/>
      <c r="U1417" s="151"/>
      <c r="V1417" s="151"/>
      <c r="W1417" s="2">
        <f>VLOOKUP(Table1[[#This Row],[Status]],Auxiliar!$B$16:$D$24,3,0)*Table1[[#This Row],[Estimação (horas)]]</f>
        <v>0.1</v>
      </c>
      <c r="X1417" s="167">
        <f>+VLOOKUP(CONCATENATE(Table1[[#This Row],[Tabela]],Table1[[#This Row],[Campo]]),'2. Status Detalhe Campos FY24'!A:J,9,FALSE)</f>
        <v>0</v>
      </c>
    </row>
    <row r="1418" spans="2:24" ht="17.899999999999999" customHeight="1">
      <c r="B1418" s="38" t="s">
        <v>26</v>
      </c>
      <c r="C1418" s="38" t="s">
        <v>26</v>
      </c>
      <c r="D1418" s="12" t="s">
        <v>399</v>
      </c>
      <c r="E1418" s="111" t="s">
        <v>38</v>
      </c>
      <c r="F1418" s="2" t="s">
        <v>379</v>
      </c>
      <c r="G1418" s="12" t="s">
        <v>414</v>
      </c>
      <c r="H1418" s="58" t="str">
        <f>Table1[[#This Row],[Tabela]]&amp;Table1[[#This Row],[Campo]]</f>
        <v>lt002_instrumentprmry_asst_clssf</v>
      </c>
      <c r="I1418" s="2" t="s">
        <v>612</v>
      </c>
      <c r="J1418" s="44">
        <f>VLOOKUP(Table1[[#This Row],[Status]],Auxiliar!$B$16:$C$24,2,0)</f>
        <v>1</v>
      </c>
      <c r="K1418" s="20" t="s">
        <v>1177</v>
      </c>
      <c r="L1418" s="45" t="s">
        <v>1178</v>
      </c>
      <c r="M1418" s="20" t="s">
        <v>1179</v>
      </c>
      <c r="N1418" s="47">
        <v>45506</v>
      </c>
      <c r="O1418" s="112">
        <v>0.1</v>
      </c>
      <c r="P1418" s="2"/>
      <c r="Q1418" s="151"/>
      <c r="R1418" s="151"/>
      <c r="S1418" s="151"/>
      <c r="T1418" s="151"/>
      <c r="U1418" s="151"/>
      <c r="V1418" s="151"/>
      <c r="W1418" s="2">
        <f>VLOOKUP(Table1[[#This Row],[Status]],Auxiliar!$B$16:$D$24,3,0)*Table1[[#This Row],[Estimação (horas)]]</f>
        <v>0.1</v>
      </c>
      <c r="X1418" s="167">
        <f>+VLOOKUP(CONCATENATE(Table1[[#This Row],[Tabela]],Table1[[#This Row],[Campo]]),'2. Status Detalhe Campos FY24'!A:J,9,FALSE)</f>
        <v>0</v>
      </c>
    </row>
    <row r="1419" spans="2:24" ht="17.899999999999999" customHeight="1">
      <c r="B1419" s="38" t="s">
        <v>26</v>
      </c>
      <c r="C1419" s="38" t="s">
        <v>26</v>
      </c>
      <c r="D1419" s="12" t="s">
        <v>399</v>
      </c>
      <c r="E1419" s="111" t="s">
        <v>38</v>
      </c>
      <c r="F1419" s="2" t="s">
        <v>379</v>
      </c>
      <c r="G1419" s="12" t="s">
        <v>415</v>
      </c>
      <c r="H1419" s="58" t="str">
        <f>Table1[[#This Row],[Tabela]]&amp;Table1[[#This Row],[Campo]]</f>
        <v>lt002_instrumentsubportfolio_id</v>
      </c>
      <c r="I1419" s="2" t="s">
        <v>612</v>
      </c>
      <c r="J1419" s="44">
        <f>VLOOKUP(Table1[[#This Row],[Status]],Auxiliar!$B$16:$C$24,2,0)</f>
        <v>1</v>
      </c>
      <c r="K1419" s="20" t="s">
        <v>1177</v>
      </c>
      <c r="L1419" s="45" t="s">
        <v>1178</v>
      </c>
      <c r="M1419" s="20" t="s">
        <v>1179</v>
      </c>
      <c r="N1419" s="47">
        <v>45506</v>
      </c>
      <c r="O1419" s="112">
        <v>0.1</v>
      </c>
      <c r="P1419" s="2"/>
      <c r="Q1419" s="151"/>
      <c r="R1419" s="151"/>
      <c r="S1419" s="151"/>
      <c r="T1419" s="151"/>
      <c r="U1419" s="151"/>
      <c r="V1419" s="151"/>
      <c r="W1419" s="2">
        <f>VLOOKUP(Table1[[#This Row],[Status]],Auxiliar!$B$16:$D$24,3,0)*Table1[[#This Row],[Estimação (horas)]]</f>
        <v>0.1</v>
      </c>
      <c r="X1419" s="167">
        <f>+VLOOKUP(CONCATENATE(Table1[[#This Row],[Tabela]],Table1[[#This Row],[Campo]]),'2. Status Detalhe Campos FY24'!A:J,9,FALSE)</f>
        <v>0</v>
      </c>
    </row>
    <row r="1420" spans="2:24" ht="17.899999999999999" customHeight="1">
      <c r="B1420" s="38" t="s">
        <v>26</v>
      </c>
      <c r="C1420" s="38" t="s">
        <v>26</v>
      </c>
      <c r="D1420" s="12" t="s">
        <v>399</v>
      </c>
      <c r="E1420" s="111" t="s">
        <v>38</v>
      </c>
      <c r="F1420" s="2" t="s">
        <v>379</v>
      </c>
      <c r="G1420" s="12" t="s">
        <v>416</v>
      </c>
      <c r="H1420" s="58" t="str">
        <f>Table1[[#This Row],[Tabela]]&amp;Table1[[#This Row],[Campo]]</f>
        <v>lt002_instrumentcod_soc</v>
      </c>
      <c r="I1420" s="2" t="s">
        <v>612</v>
      </c>
      <c r="J1420" s="44">
        <f>VLOOKUP(Table1[[#This Row],[Status]],Auxiliar!$B$16:$C$24,2,0)</f>
        <v>1</v>
      </c>
      <c r="K1420" s="20" t="s">
        <v>1177</v>
      </c>
      <c r="L1420" s="45" t="s">
        <v>1178</v>
      </c>
      <c r="M1420" s="20" t="s">
        <v>1179</v>
      </c>
      <c r="N1420" s="47">
        <v>45506</v>
      </c>
      <c r="O1420" s="112">
        <v>0.1</v>
      </c>
      <c r="P1420" s="2"/>
      <c r="Q1420" s="151"/>
      <c r="R1420" s="151"/>
      <c r="S1420" s="151"/>
      <c r="T1420" s="151"/>
      <c r="U1420" s="151"/>
      <c r="V1420" s="151"/>
      <c r="W1420" s="2">
        <f>VLOOKUP(Table1[[#This Row],[Status]],Auxiliar!$B$16:$D$24,3,0)*Table1[[#This Row],[Estimação (horas)]]</f>
        <v>0.1</v>
      </c>
      <c r="X1420" s="167">
        <f>+VLOOKUP(CONCATENATE(Table1[[#This Row],[Tabela]],Table1[[#This Row],[Campo]]),'2. Status Detalhe Campos FY24'!A:J,9,FALSE)</f>
        <v>0</v>
      </c>
    </row>
    <row r="1421" spans="2:24" ht="17.899999999999999" customHeight="1">
      <c r="B1421" s="38" t="s">
        <v>26</v>
      </c>
      <c r="C1421" s="38" t="s">
        <v>26</v>
      </c>
      <c r="D1421" s="19" t="s">
        <v>399</v>
      </c>
      <c r="E1421" s="111" t="s">
        <v>38</v>
      </c>
      <c r="F1421" s="31" t="s">
        <v>379</v>
      </c>
      <c r="G1421" s="19" t="s">
        <v>417</v>
      </c>
      <c r="H1421" s="58" t="str">
        <f>Table1[[#This Row],[Tabela]]&amp;Table1[[#This Row],[Campo]]</f>
        <v>lt002_instrumentlcl_instmrnt_id</v>
      </c>
      <c r="I1421" s="2" t="s">
        <v>612</v>
      </c>
      <c r="J1421" s="44">
        <f>VLOOKUP(Table1[[#This Row],[Status]],Auxiliar!$B$16:$C$24,2,0)</f>
        <v>1</v>
      </c>
      <c r="K1421" s="20" t="s">
        <v>1177</v>
      </c>
      <c r="L1421" s="45" t="s">
        <v>1178</v>
      </c>
      <c r="M1421" s="20" t="s">
        <v>1179</v>
      </c>
      <c r="N1421" s="47">
        <v>45510</v>
      </c>
      <c r="O1421" s="112">
        <v>0.1</v>
      </c>
      <c r="P1421" s="31"/>
      <c r="Q1421" s="151"/>
      <c r="R1421" s="151"/>
      <c r="S1421" s="151"/>
      <c r="T1421" s="151"/>
      <c r="U1421" s="151"/>
      <c r="V1421" s="151"/>
      <c r="W1421" s="2">
        <f>VLOOKUP(Table1[[#This Row],[Status]],Auxiliar!$B$16:$D$24,3,0)*Table1[[#This Row],[Estimação (horas)]]</f>
        <v>0.1</v>
      </c>
      <c r="X1421" s="167">
        <f>+VLOOKUP(CONCATENATE(Table1[[#This Row],[Tabela]],Table1[[#This Row],[Campo]]),'2. Status Detalhe Campos FY24'!A:J,9,FALSE)</f>
        <v>0</v>
      </c>
    </row>
    <row r="1422" spans="2:24" ht="17.899999999999999" customHeight="1">
      <c r="B1422" s="38" t="s">
        <v>26</v>
      </c>
      <c r="C1422" s="38" t="s">
        <v>26</v>
      </c>
      <c r="D1422" s="19"/>
      <c r="E1422" s="111"/>
      <c r="F1422" s="39" t="s">
        <v>1866</v>
      </c>
      <c r="G1422" s="366" t="s">
        <v>1299</v>
      </c>
      <c r="H1422" s="58" t="str">
        <f>Table1[[#This Row],[Tabela]]&amp;Table1[[#This Row],[Campo]]</f>
        <v>lt007_instr_activityCOD_SOC</v>
      </c>
      <c r="I1422" s="2" t="s">
        <v>2328</v>
      </c>
      <c r="J1422" s="44">
        <f>VLOOKUP(Table1[[#This Row],[Status]],Auxiliar!$B$16:$C$24,2,0)</f>
        <v>7</v>
      </c>
      <c r="K1422" s="20"/>
      <c r="L1422" s="45"/>
      <c r="M1422" s="20"/>
      <c r="N1422" s="47"/>
      <c r="O1422" s="112" t="e">
        <f>INDEX(Auxiliar!$D$5:$F$11,MATCH(Table1[[#This Row],[Tipologia_Testes]],Auxiliar!$B$5:$B$11,0),MATCH(Table1[[#This Row],[Complexidade]],Auxiliar!$D$4:$F$4,0))</f>
        <v>#N/A</v>
      </c>
      <c r="P1422" s="31"/>
      <c r="Q1422" s="151"/>
      <c r="R1422" s="151"/>
      <c r="S1422" s="151"/>
      <c r="T1422" s="151"/>
      <c r="U1422" s="151"/>
      <c r="V1422" s="151"/>
      <c r="W1422" s="2" t="e">
        <f>VLOOKUP(Table1[[#This Row],[Status]],Auxiliar!$B$16:$D$24,3,0)*Table1[[#This Row],[Estimação (horas)]]</f>
        <v>#N/A</v>
      </c>
      <c r="X1422" s="167">
        <f>+VLOOKUP(CONCATENATE(Table1[[#This Row],[Tabela]],Table1[[#This Row],[Campo]]),'2. Status Detalhe Campos FY24'!A:J,9,FALSE)</f>
        <v>0</v>
      </c>
    </row>
    <row r="1423" spans="2:24" ht="17.899999999999999" customHeight="1">
      <c r="B1423" s="38" t="s">
        <v>26</v>
      </c>
      <c r="C1423" s="38" t="s">
        <v>26</v>
      </c>
      <c r="D1423" s="19"/>
      <c r="E1423" s="111"/>
      <c r="F1423" s="39" t="s">
        <v>1866</v>
      </c>
      <c r="G1423" s="366" t="s">
        <v>1304</v>
      </c>
      <c r="H1423" s="58" t="str">
        <f>Table1[[#This Row],[Tabela]]&amp;Table1[[#This Row],[Campo]]</f>
        <v>lt007_instr_activityDT_RFRNC</v>
      </c>
      <c r="I1423" s="2" t="s">
        <v>2328</v>
      </c>
      <c r="J1423" s="44">
        <f>VLOOKUP(Table1[[#This Row],[Status]],Auxiliar!$B$16:$C$24,2,0)</f>
        <v>7</v>
      </c>
      <c r="K1423" s="20"/>
      <c r="L1423" s="45"/>
      <c r="M1423" s="20"/>
      <c r="N1423" s="47">
        <v>45695</v>
      </c>
      <c r="O1423" s="112" t="e">
        <f>INDEX(Auxiliar!$D$5:$F$11,MATCH(Table1[[#This Row],[Tipologia_Testes]],Auxiliar!$B$5:$B$11,0),MATCH(Table1[[#This Row],[Complexidade]],Auxiliar!$D$4:$F$4,0))</f>
        <v>#N/A</v>
      </c>
      <c r="P1423" s="31"/>
      <c r="Q1423" s="151"/>
      <c r="R1423" s="151"/>
      <c r="S1423" s="151"/>
      <c r="T1423" s="151"/>
      <c r="U1423" s="151"/>
      <c r="V1423" s="151"/>
      <c r="W1423" s="2" t="e">
        <f>VLOOKUP(Table1[[#This Row],[Status]],Auxiliar!$B$16:$D$24,3,0)*Table1[[#This Row],[Estimação (horas)]]</f>
        <v>#N/A</v>
      </c>
      <c r="X1423" s="167">
        <f>+VLOOKUP(CONCATENATE(Table1[[#This Row],[Tabela]],Table1[[#This Row],[Campo]]),'2. Status Detalhe Campos FY24'!A:J,9,FALSE)</f>
        <v>0</v>
      </c>
    </row>
    <row r="1424" spans="2:24" ht="17.899999999999999" customHeight="1">
      <c r="B1424" s="38" t="s">
        <v>26</v>
      </c>
      <c r="C1424" s="38" t="s">
        <v>26</v>
      </c>
      <c r="D1424" s="19"/>
      <c r="E1424" s="111"/>
      <c r="F1424" s="39" t="s">
        <v>1866</v>
      </c>
      <c r="G1424" s="366" t="s">
        <v>1313</v>
      </c>
      <c r="H1424" s="58" t="str">
        <f>Table1[[#This Row],[Tabela]]&amp;Table1[[#This Row],[Campo]]</f>
        <v>lt007_instr_activityINSTRMNT_ID</v>
      </c>
      <c r="I1424" s="2" t="s">
        <v>2328</v>
      </c>
      <c r="J1424" s="44">
        <f>VLOOKUP(Table1[[#This Row],[Status]],Auxiliar!$B$16:$C$24,2,0)</f>
        <v>7</v>
      </c>
      <c r="K1424" s="20"/>
      <c r="L1424" s="45"/>
      <c r="M1424" s="20"/>
      <c r="N1424" s="47"/>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7">
        <f>+VLOOKUP(CONCATENATE(Table1[[#This Row],[Tabela]],Table1[[#This Row],[Campo]]),'2. Status Detalhe Campos FY24'!A:J,9,FALSE)</f>
        <v>0</v>
      </c>
    </row>
    <row r="1425" spans="2:24" ht="17.899999999999999" customHeight="1">
      <c r="B1425" s="38" t="s">
        <v>26</v>
      </c>
      <c r="C1425" s="38" t="s">
        <v>26</v>
      </c>
      <c r="D1425" s="19"/>
      <c r="E1425" s="111"/>
      <c r="F1425" s="39" t="s">
        <v>1866</v>
      </c>
      <c r="G1425" s="366" t="s">
        <v>2299</v>
      </c>
      <c r="H1425" s="58" t="str">
        <f>Table1[[#This Row],[Tabela]]&amp;Table1[[#This Row],[Campo]]</f>
        <v>lt007_instr_activityPRCNTG_ACTVTY</v>
      </c>
      <c r="I1425" s="2" t="s">
        <v>2328</v>
      </c>
      <c r="J1425" s="44">
        <f>VLOOKUP(Table1[[#This Row],[Status]],Auxiliar!$B$16:$C$24,2,0)</f>
        <v>7</v>
      </c>
      <c r="K1425" s="20"/>
      <c r="L1425" s="45"/>
      <c r="M1425" s="20"/>
      <c r="N1425" s="47"/>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7">
        <f>+VLOOKUP(CONCATENATE(Table1[[#This Row],[Tabela]],Table1[[#This Row],[Campo]]),'2. Status Detalhe Campos FY24'!A:J,9,FALSE)</f>
        <v>0</v>
      </c>
    </row>
    <row r="1426" spans="2:24" ht="17.899999999999999" customHeight="1">
      <c r="B1426" s="38" t="s">
        <v>26</v>
      </c>
      <c r="C1426" s="38" t="s">
        <v>26</v>
      </c>
      <c r="D1426" s="19"/>
      <c r="E1426" s="111"/>
      <c r="F1426" s="39" t="s">
        <v>1866</v>
      </c>
      <c r="G1426" s="366" t="s">
        <v>2300</v>
      </c>
      <c r="H1426" s="58" t="str">
        <f>Table1[[#This Row],[Tabela]]&amp;Table1[[#This Row],[Campo]]</f>
        <v>lt007_instr_activityFLG_SBSTNTL_CNTRBTN</v>
      </c>
      <c r="I1426" s="2" t="s">
        <v>2328</v>
      </c>
      <c r="J1426" s="44">
        <f>VLOOKUP(Table1[[#This Row],[Status]],Auxiliar!$B$16:$C$24,2,0)</f>
        <v>7</v>
      </c>
      <c r="K1426" s="20"/>
      <c r="L1426" s="45"/>
      <c r="M1426" s="20"/>
      <c r="N1426" s="47"/>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7">
        <f>+VLOOKUP(CONCATENATE(Table1[[#This Row],[Tabela]],Table1[[#This Row],[Campo]]),'2. Status Detalhe Campos FY24'!A:J,9,FALSE)</f>
        <v>0</v>
      </c>
    </row>
    <row r="1427" spans="2:24" ht="17.899999999999999" customHeight="1">
      <c r="B1427" s="38" t="s">
        <v>26</v>
      </c>
      <c r="C1427" s="38" t="s">
        <v>26</v>
      </c>
      <c r="D1427" s="19"/>
      <c r="E1427" s="111"/>
      <c r="F1427" s="39" t="s">
        <v>1866</v>
      </c>
      <c r="G1427" s="366" t="s">
        <v>2301</v>
      </c>
      <c r="H1427" s="58" t="str">
        <f>Table1[[#This Row],[Tabela]]&amp;Table1[[#This Row],[Campo]]</f>
        <v>lt007_instr_activityFLG_DNSH_CMPLNC</v>
      </c>
      <c r="I1427" s="2" t="s">
        <v>2328</v>
      </c>
      <c r="J1427" s="44">
        <f>VLOOKUP(Table1[[#This Row],[Status]],Auxiliar!$B$16:$C$24,2,0)</f>
        <v>7</v>
      </c>
      <c r="K1427" s="20"/>
      <c r="L1427" s="45"/>
      <c r="M1427" s="20"/>
      <c r="N1427" s="47">
        <v>45695</v>
      </c>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7">
        <f>+VLOOKUP(CONCATENATE(Table1[[#This Row],[Tabela]],Table1[[#This Row],[Campo]]),'2. Status Detalhe Campos FY24'!A:J,9,FALSE)</f>
        <v>0</v>
      </c>
    </row>
    <row r="1428" spans="2:24" ht="17.899999999999999" customHeight="1">
      <c r="B1428" s="38" t="s">
        <v>26</v>
      </c>
      <c r="C1428" s="38" t="s">
        <v>26</v>
      </c>
      <c r="D1428" s="19"/>
      <c r="E1428" s="111"/>
      <c r="F1428" s="39" t="s">
        <v>1866</v>
      </c>
      <c r="G1428" s="366" t="s">
        <v>2302</v>
      </c>
      <c r="H1428" s="58" t="str">
        <f>Table1[[#This Row],[Tabela]]&amp;Table1[[#This Row],[Campo]]</f>
        <v>lt007_instr_activityDNSH_DTL</v>
      </c>
      <c r="I1428" s="2" t="s">
        <v>2328</v>
      </c>
      <c r="J1428" s="44">
        <f>VLOOKUP(Table1[[#This Row],[Status]],Auxiliar!$B$16:$C$24,2,0)</f>
        <v>7</v>
      </c>
      <c r="K1428" s="20"/>
      <c r="L1428" s="45"/>
      <c r="M1428" s="20"/>
      <c r="N1428" s="47">
        <v>45695</v>
      </c>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7">
        <f>+VLOOKUP(CONCATENATE(Table1[[#This Row],[Tabela]],Table1[[#This Row],[Campo]]),'2. Status Detalhe Campos FY24'!A:J,9,FALSE)</f>
        <v>0</v>
      </c>
    </row>
    <row r="1429" spans="2:24" ht="17.899999999999999" customHeight="1">
      <c r="B1429" s="38" t="s">
        <v>26</v>
      </c>
      <c r="C1429" s="38" t="s">
        <v>26</v>
      </c>
      <c r="D1429" s="12" t="s">
        <v>31</v>
      </c>
      <c r="E1429" s="111" t="s">
        <v>38</v>
      </c>
      <c r="F1429" s="2" t="s">
        <v>1866</v>
      </c>
      <c r="G1429" s="12" t="s">
        <v>418</v>
      </c>
      <c r="H1429" s="58" t="str">
        <f>Table1[[#This Row],[Tabela]]&amp;Table1[[#This Row],[Campo]]</f>
        <v>lt007_instr_activitysstnbl_indctr</v>
      </c>
      <c r="I1429" s="2" t="s">
        <v>614</v>
      </c>
      <c r="J1429" s="44">
        <f>VLOOKUP(Table1[[#This Row],[Status]],Auxiliar!$B$16:$C$24,2,0)</f>
        <v>5</v>
      </c>
      <c r="K1429" s="20" t="s">
        <v>1177</v>
      </c>
      <c r="L1429" s="45" t="s">
        <v>1178</v>
      </c>
      <c r="M1429" s="20" t="s">
        <v>1179</v>
      </c>
      <c r="N1429" s="47">
        <v>45649</v>
      </c>
      <c r="O1429" s="112">
        <v>0.1</v>
      </c>
      <c r="P1429" s="42"/>
      <c r="Q1429" s="151"/>
      <c r="R1429" s="151"/>
      <c r="S1429" s="151"/>
      <c r="T1429" s="151"/>
      <c r="U1429" s="151">
        <v>45624</v>
      </c>
      <c r="V1429" s="151">
        <v>45624</v>
      </c>
      <c r="W1429" s="2">
        <f>VLOOKUP(Table1[[#This Row],[Status]],Auxiliar!$B$16:$D$24,3,0)*Table1[[#This Row],[Estimação (horas)]]</f>
        <v>2.5000000000000001E-2</v>
      </c>
      <c r="X1429" s="167">
        <f>+VLOOKUP(CONCATENATE(Table1[[#This Row],[Tabela]],Table1[[#This Row],[Campo]]),'2. Status Detalhe Campos FY24'!A:J,9,FALSE)</f>
        <v>0</v>
      </c>
    </row>
    <row r="1430" spans="2:24" ht="17.899999999999999" customHeight="1">
      <c r="B1430" s="38" t="s">
        <v>26</v>
      </c>
      <c r="C1430" s="38" t="s">
        <v>26</v>
      </c>
      <c r="D1430" s="12" t="s">
        <v>31</v>
      </c>
      <c r="E1430" s="111" t="s">
        <v>38</v>
      </c>
      <c r="F1430" s="2" t="s">
        <v>1866</v>
      </c>
      <c r="G1430" s="12" t="s">
        <v>419</v>
      </c>
      <c r="H1430" s="58" t="str">
        <f>Table1[[#This Row],[Tabela]]&amp;Table1[[#This Row],[Campo]]</f>
        <v>lt007_instr_activitysstnbl_ctgry</v>
      </c>
      <c r="I1430" s="2" t="s">
        <v>2328</v>
      </c>
      <c r="J1430" s="44">
        <f>VLOOKUP(Table1[[#This Row],[Status]],Auxiliar!$B$16:$C$24,2,0)</f>
        <v>7</v>
      </c>
      <c r="K1430" s="20" t="s">
        <v>1177</v>
      </c>
      <c r="L1430" s="45" t="s">
        <v>1178</v>
      </c>
      <c r="M1430" s="20" t="s">
        <v>1179</v>
      </c>
      <c r="N1430" s="47">
        <v>45625</v>
      </c>
      <c r="O1430" s="112">
        <v>0.1</v>
      </c>
      <c r="P1430" s="42"/>
      <c r="Q1430" s="151"/>
      <c r="R1430" s="151">
        <v>45593</v>
      </c>
      <c r="S1430" s="151"/>
      <c r="T1430" s="151">
        <v>45593</v>
      </c>
      <c r="U1430" s="151">
        <v>45624</v>
      </c>
      <c r="V1430" s="151">
        <v>45624</v>
      </c>
      <c r="W1430" s="2">
        <f>VLOOKUP(Table1[[#This Row],[Status]],Auxiliar!$B$16:$D$24,3,0)*Table1[[#This Row],[Estimação (horas)]]</f>
        <v>2.5000000000000001E-2</v>
      </c>
      <c r="X1430" s="167">
        <f>+VLOOKUP(CONCATENATE(Table1[[#This Row],[Tabela]],Table1[[#This Row],[Campo]]),'2. Status Detalhe Campos FY24'!A:J,9,FALSE)</f>
        <v>0</v>
      </c>
    </row>
    <row r="1431" spans="2:24" ht="17.899999999999999" customHeight="1">
      <c r="B1431" s="38" t="s">
        <v>26</v>
      </c>
      <c r="C1431" s="38" t="s">
        <v>26</v>
      </c>
      <c r="D1431" s="12" t="s">
        <v>31</v>
      </c>
      <c r="E1431" s="111" t="s">
        <v>38</v>
      </c>
      <c r="F1431" s="2" t="s">
        <v>379</v>
      </c>
      <c r="G1431" s="12" t="s">
        <v>420</v>
      </c>
      <c r="H1431" s="58" t="str">
        <f>Table1[[#This Row],[Tabela]]&amp;Table1[[#This Row],[Campo]]</f>
        <v>lt002_instrumentgrss_intrst_incm</v>
      </c>
      <c r="I1431" s="2" t="s">
        <v>2327</v>
      </c>
      <c r="J1431" s="44">
        <f>VLOOKUP(Table1[[#This Row],[Status]],Auxiliar!$B$16:$C$24,2,0)</f>
        <v>3</v>
      </c>
      <c r="K1431" s="20" t="s">
        <v>1177</v>
      </c>
      <c r="L1431" s="45" t="s">
        <v>1178</v>
      </c>
      <c r="M1431" s="20" t="s">
        <v>1179</v>
      </c>
      <c r="N1431" s="47">
        <v>45632</v>
      </c>
      <c r="O1431" s="112">
        <v>0.1</v>
      </c>
      <c r="P1431" s="2"/>
      <c r="Q1431" s="151"/>
      <c r="R1431" s="151"/>
      <c r="S1431" s="151"/>
      <c r="T1431" s="151">
        <v>45618</v>
      </c>
      <c r="U1431" s="151">
        <v>45631</v>
      </c>
      <c r="V1431" s="151">
        <v>45631</v>
      </c>
      <c r="W1431" s="2">
        <f>VLOOKUP(Table1[[#This Row],[Status]],Auxiliar!$B$16:$D$24,3,0)*Table1[[#This Row],[Estimação (horas)]]</f>
        <v>0.05</v>
      </c>
      <c r="X1431" s="167">
        <f>+VLOOKUP(CONCATENATE(Table1[[#This Row],[Tabela]],Table1[[#This Row],[Campo]]),'2. Status Detalhe Campos FY24'!A:J,9,FALSE)</f>
        <v>0</v>
      </c>
    </row>
    <row r="1432" spans="2:24" ht="17.899999999999999" customHeight="1">
      <c r="B1432" s="38" t="s">
        <v>26</v>
      </c>
      <c r="C1432" s="38" t="s">
        <v>26</v>
      </c>
      <c r="D1432" s="12" t="s">
        <v>31</v>
      </c>
      <c r="E1432" s="111" t="s">
        <v>38</v>
      </c>
      <c r="F1432" s="2" t="s">
        <v>379</v>
      </c>
      <c r="G1432" s="12" t="s">
        <v>421</v>
      </c>
      <c r="H1432" s="58" t="str">
        <f>Table1[[#This Row],[Tabela]]&amp;Table1[[#This Row],[Campo]]</f>
        <v>lt002_instrumentgrss_cmmssn_incm</v>
      </c>
      <c r="I1432" s="2" t="s">
        <v>2327</v>
      </c>
      <c r="J1432" s="44">
        <f>VLOOKUP(Table1[[#This Row],[Status]],Auxiliar!$B$16:$C$24,2,0)</f>
        <v>3</v>
      </c>
      <c r="K1432" s="20" t="s">
        <v>1177</v>
      </c>
      <c r="L1432" s="45" t="s">
        <v>1178</v>
      </c>
      <c r="M1432" s="20" t="s">
        <v>1179</v>
      </c>
      <c r="N1432" s="47">
        <v>45632</v>
      </c>
      <c r="O1432" s="112">
        <v>0.1</v>
      </c>
      <c r="P1432" s="2"/>
      <c r="Q1432" s="151"/>
      <c r="R1432" s="151"/>
      <c r="S1432" s="151"/>
      <c r="T1432" s="151">
        <v>45618</v>
      </c>
      <c r="U1432" s="151">
        <v>45631</v>
      </c>
      <c r="V1432" s="151">
        <v>45631</v>
      </c>
      <c r="W1432" s="2">
        <f>VLOOKUP(Table1[[#This Row],[Status]],Auxiliar!$B$16:$D$24,3,0)*Table1[[#This Row],[Estimação (horas)]]</f>
        <v>0.05</v>
      </c>
      <c r="X1432" s="167">
        <f>+VLOOKUP(CONCATENATE(Table1[[#This Row],[Tabela]],Table1[[#This Row],[Campo]]),'2. Status Detalhe Campos FY24'!A:J,9,FALSE)</f>
        <v>0</v>
      </c>
    </row>
    <row r="1433" spans="2:24" ht="17.899999999999999" customHeight="1">
      <c r="B1433" s="38" t="s">
        <v>26</v>
      </c>
      <c r="C1433" s="38" t="s">
        <v>26</v>
      </c>
      <c r="D1433" s="12" t="s">
        <v>31</v>
      </c>
      <c r="E1433" s="111" t="s">
        <v>38</v>
      </c>
      <c r="F1433" s="2" t="s">
        <v>379</v>
      </c>
      <c r="G1433" s="12" t="s">
        <v>422</v>
      </c>
      <c r="H1433" s="58" t="str">
        <f>Table1[[#This Row],[Tabela]]&amp;Table1[[#This Row],[Campo]]</f>
        <v>lt002_instrumentgrss_cmmssn_incm_off_blnc</v>
      </c>
      <c r="I1433" s="2" t="s">
        <v>2327</v>
      </c>
      <c r="J1433" s="44">
        <f>VLOOKUP(Table1[[#This Row],[Status]],Auxiliar!$B$16:$C$24,2,0)</f>
        <v>3</v>
      </c>
      <c r="K1433" s="20" t="s">
        <v>1177</v>
      </c>
      <c r="L1433" s="45" t="s">
        <v>1178</v>
      </c>
      <c r="M1433" s="20" t="s">
        <v>1179</v>
      </c>
      <c r="N1433" s="47">
        <v>45632</v>
      </c>
      <c r="O1433" s="112">
        <v>0.1</v>
      </c>
      <c r="P1433" s="2"/>
      <c r="Q1433" s="151"/>
      <c r="R1433" s="151"/>
      <c r="S1433" s="151"/>
      <c r="T1433" s="151">
        <v>45618</v>
      </c>
      <c r="U1433" s="151">
        <v>45631</v>
      </c>
      <c r="V1433" s="151">
        <v>45631</v>
      </c>
      <c r="W1433" s="2">
        <f>VLOOKUP(Table1[[#This Row],[Status]],Auxiliar!$B$16:$D$24,3,0)*Table1[[#This Row],[Estimação (horas)]]</f>
        <v>0.05</v>
      </c>
      <c r="X1433" s="167">
        <f>+VLOOKUP(CONCATENATE(Table1[[#This Row],[Tabela]],Table1[[#This Row],[Campo]]),'2. Status Detalhe Campos FY24'!A:J,9,FALSE)</f>
        <v>0</v>
      </c>
    </row>
    <row r="1434" spans="2:24" ht="17.899999999999999" customHeight="1">
      <c r="B1434" s="38" t="s">
        <v>26</v>
      </c>
      <c r="C1434" s="38" t="s">
        <v>26</v>
      </c>
      <c r="D1434" s="12" t="s">
        <v>399</v>
      </c>
      <c r="E1434" s="111" t="s">
        <v>38</v>
      </c>
      <c r="F1434" s="2" t="s">
        <v>379</v>
      </c>
      <c r="G1434" s="12" t="s">
        <v>423</v>
      </c>
      <c r="H1434" s="58" t="str">
        <f>Table1[[#This Row],[Tabela]]&amp;Table1[[#This Row],[Campo]]</f>
        <v>lt002_instrumentidcmb</v>
      </c>
      <c r="I1434" s="2" t="s">
        <v>612</v>
      </c>
      <c r="J1434" s="44">
        <f>VLOOKUP(Table1[[#This Row],[Status]],Auxiliar!$B$16:$C$24,2,0)</f>
        <v>1</v>
      </c>
      <c r="K1434" s="20" t="s">
        <v>1177</v>
      </c>
      <c r="L1434" s="45" t="s">
        <v>1178</v>
      </c>
      <c r="M1434" s="20" t="s">
        <v>1179</v>
      </c>
      <c r="N1434" s="47">
        <v>45506</v>
      </c>
      <c r="O1434" s="112">
        <v>0.1</v>
      </c>
      <c r="P1434" s="2"/>
      <c r="Q1434" s="151"/>
      <c r="R1434" s="151"/>
      <c r="S1434" s="151"/>
      <c r="T1434" s="151"/>
      <c r="U1434" s="151"/>
      <c r="V1434" s="151"/>
      <c r="W1434" s="2">
        <f>VLOOKUP(Table1[[#This Row],[Status]],Auxiliar!$B$16:$D$24,3,0)*Table1[[#This Row],[Estimação (horas)]]</f>
        <v>0.1</v>
      </c>
      <c r="X1434" s="167">
        <f>+VLOOKUP(CONCATENATE(Table1[[#This Row],[Tabela]],Table1[[#This Row],[Campo]]),'2. Status Detalhe Campos FY24'!A:J,9,FALSE)</f>
        <v>0</v>
      </c>
    </row>
    <row r="1435" spans="2:24" ht="17.899999999999999" customHeight="1">
      <c r="B1435" s="38" t="s">
        <v>26</v>
      </c>
      <c r="C1435" s="38" t="s">
        <v>26</v>
      </c>
      <c r="D1435" s="12" t="s">
        <v>399</v>
      </c>
      <c r="E1435" s="111" t="s">
        <v>38</v>
      </c>
      <c r="F1435" s="2" t="s">
        <v>335</v>
      </c>
      <c r="G1435" s="12" t="s">
        <v>424</v>
      </c>
      <c r="H1435" s="58" t="str">
        <f>Table1[[#This Row],[Tabela]]&amp;Table1[[#This Row],[Campo]]</f>
        <v>lt003_entitycntry</v>
      </c>
      <c r="I1435" s="2" t="s">
        <v>612</v>
      </c>
      <c r="J1435" s="44">
        <f>VLOOKUP(Table1[[#This Row],[Status]],Auxiliar!$B$16:$C$24,2,0)</f>
        <v>1</v>
      </c>
      <c r="K1435" s="20" t="s">
        <v>1177</v>
      </c>
      <c r="L1435" s="45" t="s">
        <v>1178</v>
      </c>
      <c r="M1435" s="20" t="s">
        <v>1179</v>
      </c>
      <c r="N1435" s="47">
        <v>45505</v>
      </c>
      <c r="O1435" s="112">
        <v>0.1</v>
      </c>
      <c r="P1435" s="2"/>
      <c r="Q1435" s="151"/>
      <c r="R1435" s="151"/>
      <c r="S1435" s="151"/>
      <c r="T1435" s="151"/>
      <c r="U1435" s="151"/>
      <c r="V1435" s="151"/>
      <c r="W1435" s="2">
        <f>VLOOKUP(Table1[[#This Row],[Status]],Auxiliar!$B$16:$D$24,3,0)*Table1[[#This Row],[Estimação (horas)]]</f>
        <v>0.1</v>
      </c>
      <c r="X1435" s="167">
        <f>+VLOOKUP(CONCATENATE(Table1[[#This Row],[Tabela]],Table1[[#This Row],[Campo]]),'2. Status Detalhe Campos FY24'!A:J,9,FALSE)</f>
        <v>0</v>
      </c>
    </row>
    <row r="1436" spans="2:24" ht="17.899999999999999" customHeight="1">
      <c r="B1436" s="38" t="s">
        <v>26</v>
      </c>
      <c r="C1436" s="38" t="s">
        <v>26</v>
      </c>
      <c r="D1436" s="12" t="s">
        <v>399</v>
      </c>
      <c r="E1436" s="111" t="s">
        <v>38</v>
      </c>
      <c r="F1436" s="2" t="s">
        <v>335</v>
      </c>
      <c r="G1436" s="12" t="s">
        <v>398</v>
      </c>
      <c r="H1436" s="58" t="str">
        <f>Table1[[#This Row],[Tabela]]&amp;Table1[[#This Row],[Campo]]</f>
        <v>lt003_entitydt_rfrnc</v>
      </c>
      <c r="I1436" s="2" t="s">
        <v>612</v>
      </c>
      <c r="J1436" s="44">
        <f>VLOOKUP(Table1[[#This Row],[Status]],Auxiliar!$B$16:$C$24,2,0)</f>
        <v>1</v>
      </c>
      <c r="K1436" s="20" t="s">
        <v>1177</v>
      </c>
      <c r="L1436" s="45" t="s">
        <v>1178</v>
      </c>
      <c r="M1436" s="20" t="s">
        <v>1179</v>
      </c>
      <c r="N1436" s="47">
        <v>45506</v>
      </c>
      <c r="O1436" s="112">
        <v>0.1</v>
      </c>
      <c r="P1436" s="2"/>
      <c r="Q1436" s="151"/>
      <c r="R1436" s="151"/>
      <c r="S1436" s="151"/>
      <c r="T1436" s="151"/>
      <c r="U1436" s="151"/>
      <c r="V1436" s="151"/>
      <c r="W1436" s="2">
        <f>VLOOKUP(Table1[[#This Row],[Status]],Auxiliar!$B$16:$D$24,3,0)*Table1[[#This Row],[Estimação (horas)]]</f>
        <v>0.1</v>
      </c>
      <c r="X1436" s="167">
        <f>+VLOOKUP(CONCATENATE(Table1[[#This Row],[Tabela]],Table1[[#This Row],[Campo]]),'2. Status Detalhe Campos FY24'!A:J,9,FALSE)</f>
        <v>0</v>
      </c>
    </row>
    <row r="1437" spans="2:24" ht="17.899999999999999" customHeight="1">
      <c r="B1437" s="38" t="s">
        <v>26</v>
      </c>
      <c r="C1437" s="38" t="s">
        <v>26</v>
      </c>
      <c r="D1437" s="12" t="s">
        <v>399</v>
      </c>
      <c r="E1437" s="111" t="s">
        <v>38</v>
      </c>
      <c r="F1437" s="2" t="s">
        <v>335</v>
      </c>
      <c r="G1437" s="12" t="s">
        <v>425</v>
      </c>
      <c r="H1437" s="58" t="str">
        <f>Table1[[#This Row],[Tabela]]&amp;Table1[[#This Row],[Campo]]</f>
        <v>lt003_entityentty_id</v>
      </c>
      <c r="I1437" s="2" t="s">
        <v>612</v>
      </c>
      <c r="J1437" s="44">
        <f>VLOOKUP(Table1[[#This Row],[Status]],Auxiliar!$B$16:$C$24,2,0)</f>
        <v>1</v>
      </c>
      <c r="K1437" s="20" t="s">
        <v>1177</v>
      </c>
      <c r="L1437" s="45" t="s">
        <v>1178</v>
      </c>
      <c r="M1437" s="20" t="s">
        <v>1179</v>
      </c>
      <c r="N1437" s="47">
        <v>45506</v>
      </c>
      <c r="O1437" s="112">
        <v>0.1</v>
      </c>
      <c r="P1437" s="2"/>
      <c r="Q1437" s="151"/>
      <c r="R1437" s="151"/>
      <c r="S1437" s="151"/>
      <c r="T1437" s="151"/>
      <c r="U1437" s="151"/>
      <c r="V1437" s="151"/>
      <c r="W1437" s="2">
        <f>VLOOKUP(Table1[[#This Row],[Status]],Auxiliar!$B$16:$D$24,3,0)*Table1[[#This Row],[Estimação (horas)]]</f>
        <v>0.1</v>
      </c>
      <c r="X1437" s="167">
        <f>+VLOOKUP(CONCATENATE(Table1[[#This Row],[Tabela]],Table1[[#This Row],[Campo]]),'2. Status Detalhe Campos FY24'!A:J,9,FALSE)</f>
        <v>0</v>
      </c>
    </row>
    <row r="1438" spans="2:24" ht="17.899999999999999" customHeight="1">
      <c r="B1438" s="38" t="s">
        <v>26</v>
      </c>
      <c r="C1438" s="38" t="s">
        <v>26</v>
      </c>
      <c r="D1438" s="12" t="s">
        <v>399</v>
      </c>
      <c r="E1438" s="111" t="s">
        <v>38</v>
      </c>
      <c r="F1438" s="2" t="s">
        <v>335</v>
      </c>
      <c r="G1438" s="12" t="s">
        <v>426</v>
      </c>
      <c r="H1438" s="58" t="str">
        <f>Table1[[#This Row],[Tabela]]&amp;Table1[[#This Row],[Campo]]</f>
        <v>lt003_entitylei</v>
      </c>
      <c r="I1438" s="2" t="s">
        <v>612</v>
      </c>
      <c r="J1438" s="44">
        <f>VLOOKUP(Table1[[#This Row],[Status]],Auxiliar!$B$16:$C$24,2,0)</f>
        <v>1</v>
      </c>
      <c r="K1438" s="20" t="s">
        <v>1177</v>
      </c>
      <c r="L1438" s="45" t="s">
        <v>1178</v>
      </c>
      <c r="M1438" s="20" t="s">
        <v>1179</v>
      </c>
      <c r="N1438" s="47">
        <v>45509</v>
      </c>
      <c r="O1438" s="112">
        <v>0.1</v>
      </c>
      <c r="P1438" s="2" t="s">
        <v>1284</v>
      </c>
      <c r="Q1438" s="151"/>
      <c r="R1438" s="151"/>
      <c r="S1438" s="151"/>
      <c r="T1438" s="151"/>
      <c r="U1438" s="151"/>
      <c r="V1438" s="151"/>
      <c r="W1438" s="2">
        <f>VLOOKUP(Table1[[#This Row],[Status]],Auxiliar!$B$16:$D$24,3,0)*Table1[[#This Row],[Estimação (horas)]]</f>
        <v>0.1</v>
      </c>
      <c r="X1438" s="167">
        <f>+VLOOKUP(CONCATENATE(Table1[[#This Row],[Tabela]],Table1[[#This Row],[Campo]]),'2. Status Detalhe Campos FY24'!A:J,9,FALSE)</f>
        <v>0</v>
      </c>
    </row>
    <row r="1439" spans="2:24" ht="17.899999999999999" customHeight="1">
      <c r="B1439" s="38" t="s">
        <v>26</v>
      </c>
      <c r="C1439" s="38" t="s">
        <v>26</v>
      </c>
      <c r="D1439" s="12" t="s">
        <v>399</v>
      </c>
      <c r="E1439" s="111" t="s">
        <v>38</v>
      </c>
      <c r="F1439" s="2" t="s">
        <v>335</v>
      </c>
      <c r="G1439" s="12" t="s">
        <v>427</v>
      </c>
      <c r="H1439" s="58" t="str">
        <f>Table1[[#This Row],[Tabela]]&amp;Table1[[#This Row],[Campo]]</f>
        <v>lt003_entityecnmc_actvty</v>
      </c>
      <c r="I1439" s="2" t="s">
        <v>612</v>
      </c>
      <c r="J1439" s="44">
        <f>VLOOKUP(Table1[[#This Row],[Status]],Auxiliar!$B$16:$C$24,2,0)</f>
        <v>1</v>
      </c>
      <c r="K1439" s="20" t="s">
        <v>1177</v>
      </c>
      <c r="L1439" s="45" t="s">
        <v>1178</v>
      </c>
      <c r="M1439" s="20" t="s">
        <v>1179</v>
      </c>
      <c r="N1439" s="47">
        <v>45509</v>
      </c>
      <c r="O1439" s="112">
        <v>0.1</v>
      </c>
      <c r="P1439" s="2" t="s">
        <v>1284</v>
      </c>
      <c r="Q1439" s="151"/>
      <c r="R1439" s="151"/>
      <c r="S1439" s="151"/>
      <c r="T1439" s="151"/>
      <c r="U1439" s="151"/>
      <c r="V1439" s="151"/>
      <c r="W1439" s="2">
        <f>VLOOKUP(Table1[[#This Row],[Status]],Auxiliar!$B$16:$D$24,3,0)*Table1[[#This Row],[Estimação (horas)]]</f>
        <v>0.1</v>
      </c>
      <c r="X1439" s="167">
        <f>+VLOOKUP(CONCATENATE(Table1[[#This Row],[Tabela]],Table1[[#This Row],[Campo]]),'2. Status Detalhe Campos FY24'!A:J,9,FALSE)</f>
        <v>0</v>
      </c>
    </row>
    <row r="1440" spans="2:24" ht="17.899999999999999" customHeight="1">
      <c r="B1440" s="38" t="s">
        <v>26</v>
      </c>
      <c r="C1440" s="38" t="s">
        <v>26</v>
      </c>
      <c r="D1440" s="12" t="s">
        <v>399</v>
      </c>
      <c r="E1440" s="111" t="s">
        <v>38</v>
      </c>
      <c r="F1440" s="2" t="s">
        <v>335</v>
      </c>
      <c r="G1440" s="12" t="s">
        <v>428</v>
      </c>
      <c r="H1440" s="58" t="str">
        <f>Table1[[#This Row],[Tabela]]&amp;Table1[[#This Row],[Campo]]</f>
        <v>lt003_entitygrp_eqty</v>
      </c>
      <c r="I1440" s="2" t="s">
        <v>612</v>
      </c>
      <c r="J1440" s="44">
        <f>VLOOKUP(Table1[[#This Row],[Status]],Auxiliar!$B$16:$C$24,2,0)</f>
        <v>1</v>
      </c>
      <c r="K1440" s="20" t="s">
        <v>1177</v>
      </c>
      <c r="L1440" s="45" t="s">
        <v>1178</v>
      </c>
      <c r="M1440" s="20" t="s">
        <v>1179</v>
      </c>
      <c r="N1440" s="47">
        <v>45509</v>
      </c>
      <c r="O1440" s="112">
        <v>0.1</v>
      </c>
      <c r="P1440" s="2" t="s">
        <v>1284</v>
      </c>
      <c r="Q1440" s="151"/>
      <c r="R1440" s="151"/>
      <c r="S1440" s="151"/>
      <c r="T1440" s="151"/>
      <c r="U1440" s="151"/>
      <c r="V1440" s="151"/>
      <c r="W1440" s="2">
        <f>VLOOKUP(Table1[[#This Row],[Status]],Auxiliar!$B$16:$D$24,3,0)*Table1[[#This Row],[Estimação (horas)]]</f>
        <v>0.1</v>
      </c>
      <c r="X1440" s="167">
        <f>+VLOOKUP(CONCATENATE(Table1[[#This Row],[Tabela]],Table1[[#This Row],[Campo]]),'2. Status Detalhe Campos FY24'!A:J,9,FALSE)</f>
        <v>0</v>
      </c>
    </row>
    <row r="1441" spans="2:24" ht="17.899999999999999" customHeight="1">
      <c r="B1441" s="38" t="s">
        <v>26</v>
      </c>
      <c r="C1441" s="38" t="s">
        <v>26</v>
      </c>
      <c r="D1441" s="12" t="s">
        <v>399</v>
      </c>
      <c r="E1441" s="111" t="s">
        <v>38</v>
      </c>
      <c r="F1441" s="2" t="s">
        <v>335</v>
      </c>
      <c r="G1441" s="12" t="s">
        <v>429</v>
      </c>
      <c r="H1441" s="58" t="str">
        <f>Table1[[#This Row],[Tabela]]&amp;Table1[[#This Row],[Campo]]</f>
        <v>lt003_entityannl_trnvr_le</v>
      </c>
      <c r="I1441" s="2" t="s">
        <v>612</v>
      </c>
      <c r="J1441" s="44">
        <f>VLOOKUP(Table1[[#This Row],[Status]],Auxiliar!$B$16:$C$24,2,0)</f>
        <v>1</v>
      </c>
      <c r="K1441" s="20" t="s">
        <v>1177</v>
      </c>
      <c r="L1441" s="45" t="s">
        <v>1178</v>
      </c>
      <c r="M1441" s="20" t="s">
        <v>1179</v>
      </c>
      <c r="N1441" s="47">
        <v>45509</v>
      </c>
      <c r="O1441" s="112">
        <v>0.1</v>
      </c>
      <c r="P1441" s="2" t="s">
        <v>1284</v>
      </c>
      <c r="Q1441" s="151"/>
      <c r="R1441" s="151"/>
      <c r="S1441" s="151"/>
      <c r="T1441" s="151"/>
      <c r="U1441" s="151"/>
      <c r="V1441" s="151"/>
      <c r="W1441" s="2">
        <f>VLOOKUP(Table1[[#This Row],[Status]],Auxiliar!$B$16:$D$24,3,0)*Table1[[#This Row],[Estimação (horas)]]</f>
        <v>0.1</v>
      </c>
      <c r="X1441" s="167">
        <f>+VLOOKUP(CONCATENATE(Table1[[#This Row],[Tabela]],Table1[[#This Row],[Campo]]),'2. Status Detalhe Campos FY24'!A:J,9,FALSE)</f>
        <v>0</v>
      </c>
    </row>
    <row r="1442" spans="2:24" ht="17.899999999999999" customHeight="1">
      <c r="B1442" s="38" t="s">
        <v>26</v>
      </c>
      <c r="C1442" s="38" t="s">
        <v>26</v>
      </c>
      <c r="D1442" s="12" t="s">
        <v>399</v>
      </c>
      <c r="E1442" s="111" t="s">
        <v>38</v>
      </c>
      <c r="F1442" s="2" t="s">
        <v>335</v>
      </c>
      <c r="G1442" s="12" t="s">
        <v>430</v>
      </c>
      <c r="H1442" s="58" t="str">
        <f>Table1[[#This Row],[Tabela]]&amp;Table1[[#This Row],[Campo]]</f>
        <v>lt003_entityeqty</v>
      </c>
      <c r="I1442" s="2" t="s">
        <v>612</v>
      </c>
      <c r="J1442" s="44">
        <f>VLOOKUP(Table1[[#This Row],[Status]],Auxiliar!$B$16:$C$24,2,0)</f>
        <v>1</v>
      </c>
      <c r="K1442" s="20" t="s">
        <v>1177</v>
      </c>
      <c r="L1442" s="45" t="s">
        <v>1178</v>
      </c>
      <c r="M1442" s="20" t="s">
        <v>1179</v>
      </c>
      <c r="N1442" s="47">
        <v>45509</v>
      </c>
      <c r="O1442" s="112">
        <v>0.1</v>
      </c>
      <c r="P1442" s="2" t="s">
        <v>1284</v>
      </c>
      <c r="Q1442" s="151"/>
      <c r="R1442" s="151"/>
      <c r="S1442" s="151"/>
      <c r="T1442" s="151"/>
      <c r="U1442" s="151"/>
      <c r="V1442" s="151"/>
      <c r="W1442" s="2">
        <f>VLOOKUP(Table1[[#This Row],[Status]],Auxiliar!$B$16:$D$24,3,0)*Table1[[#This Row],[Estimação (horas)]]</f>
        <v>0.1</v>
      </c>
      <c r="X1442" s="167">
        <f>+VLOOKUP(CONCATENATE(Table1[[#This Row],[Tabela]],Table1[[#This Row],[Campo]]),'2. Status Detalhe Campos FY24'!A:J,9,FALSE)</f>
        <v>0</v>
      </c>
    </row>
    <row r="1443" spans="2:24" ht="17.899999999999999" customHeight="1">
      <c r="B1443" s="38" t="s">
        <v>26</v>
      </c>
      <c r="C1443" s="38" t="s">
        <v>26</v>
      </c>
      <c r="D1443" s="12" t="s">
        <v>399</v>
      </c>
      <c r="E1443" s="111" t="s">
        <v>38</v>
      </c>
      <c r="F1443" s="2" t="s">
        <v>335</v>
      </c>
      <c r="G1443" s="12" t="s">
        <v>431</v>
      </c>
      <c r="H1443" s="58" t="str">
        <f>Table1[[#This Row],[Tabela]]&amp;Table1[[#This Row],[Campo]]</f>
        <v>lt003_entitygrp_ttl_dbt</v>
      </c>
      <c r="I1443" s="2" t="s">
        <v>612</v>
      </c>
      <c r="J1443" s="44">
        <f>VLOOKUP(Table1[[#This Row],[Status]],Auxiliar!$B$16:$C$24,2,0)</f>
        <v>1</v>
      </c>
      <c r="K1443" s="20" t="s">
        <v>1177</v>
      </c>
      <c r="L1443" s="45" t="s">
        <v>1178</v>
      </c>
      <c r="M1443" s="20" t="s">
        <v>1179</v>
      </c>
      <c r="N1443" s="47">
        <v>45509</v>
      </c>
      <c r="O1443" s="112">
        <v>0.1</v>
      </c>
      <c r="P1443" s="2" t="s">
        <v>1284</v>
      </c>
      <c r="Q1443" s="151"/>
      <c r="R1443" s="151"/>
      <c r="S1443" s="151"/>
      <c r="T1443" s="151"/>
      <c r="U1443" s="151"/>
      <c r="V1443" s="151"/>
      <c r="W1443" s="2">
        <f>VLOOKUP(Table1[[#This Row],[Status]],Auxiliar!$B$16:$D$24,3,0)*Table1[[#This Row],[Estimação (horas)]]</f>
        <v>0.1</v>
      </c>
      <c r="X1443" s="167">
        <f>+VLOOKUP(CONCATENATE(Table1[[#This Row],[Tabela]],Table1[[#This Row],[Campo]]),'2. Status Detalhe Campos FY24'!A:J,9,FALSE)</f>
        <v>0</v>
      </c>
    </row>
    <row r="1444" spans="2:24" ht="17.899999999999999" customHeight="1">
      <c r="B1444" s="38" t="s">
        <v>26</v>
      </c>
      <c r="C1444" s="38" t="s">
        <v>26</v>
      </c>
      <c r="D1444" s="12" t="s">
        <v>399</v>
      </c>
      <c r="E1444" s="111" t="s">
        <v>38</v>
      </c>
      <c r="F1444" s="2" t="s">
        <v>335</v>
      </c>
      <c r="G1444" s="12" t="s">
        <v>432</v>
      </c>
      <c r="H1444" s="58" t="str">
        <f>Table1[[#This Row],[Tabela]]&amp;Table1[[#This Row],[Campo]]</f>
        <v>lt003_entityttl_dbt</v>
      </c>
      <c r="I1444" s="2" t="s">
        <v>612</v>
      </c>
      <c r="J1444" s="44">
        <f>VLOOKUP(Table1[[#This Row],[Status]],Auxiliar!$B$16:$C$24,2,0)</f>
        <v>1</v>
      </c>
      <c r="K1444" s="20" t="s">
        <v>1177</v>
      </c>
      <c r="L1444" s="45" t="s">
        <v>1178</v>
      </c>
      <c r="M1444" s="20" t="s">
        <v>1179</v>
      </c>
      <c r="N1444" s="47">
        <v>45509</v>
      </c>
      <c r="O1444" s="112">
        <v>0.1</v>
      </c>
      <c r="P1444" s="2" t="s">
        <v>1284</v>
      </c>
      <c r="Q1444" s="151"/>
      <c r="R1444" s="151"/>
      <c r="S1444" s="151"/>
      <c r="T1444" s="151"/>
      <c r="U1444" s="151"/>
      <c r="V1444" s="151"/>
      <c r="W1444" s="2">
        <f>VLOOKUP(Table1[[#This Row],[Status]],Auxiliar!$B$16:$D$24,3,0)*Table1[[#This Row],[Estimação (horas)]]</f>
        <v>0.1</v>
      </c>
      <c r="X1444" s="167">
        <f>+VLOOKUP(CONCATENATE(Table1[[#This Row],[Tabela]],Table1[[#This Row],[Campo]]),'2. Status Detalhe Campos FY24'!A:J,9,FALSE)</f>
        <v>0</v>
      </c>
    </row>
    <row r="1445" spans="2:24" ht="17.899999999999999" customHeight="1">
      <c r="B1445" s="38" t="s">
        <v>26</v>
      </c>
      <c r="C1445" s="38" t="s">
        <v>26</v>
      </c>
      <c r="D1445" s="19" t="s">
        <v>399</v>
      </c>
      <c r="E1445" s="111" t="s">
        <v>38</v>
      </c>
      <c r="F1445" s="31" t="s">
        <v>335</v>
      </c>
      <c r="G1445" s="19" t="s">
        <v>416</v>
      </c>
      <c r="H1445" s="58" t="str">
        <f>Table1[[#This Row],[Tabela]]&amp;Table1[[#This Row],[Campo]]</f>
        <v>lt003_entitycod_soc</v>
      </c>
      <c r="I1445" s="2" t="s">
        <v>612</v>
      </c>
      <c r="J1445" s="44">
        <f>VLOOKUP(Table1[[#This Row],[Status]],Auxiliar!$B$16:$C$24,2,0)</f>
        <v>1</v>
      </c>
      <c r="K1445" s="20" t="s">
        <v>1177</v>
      </c>
      <c r="L1445" s="45" t="s">
        <v>1178</v>
      </c>
      <c r="M1445" s="20" t="s">
        <v>1179</v>
      </c>
      <c r="N1445" s="47">
        <v>45491</v>
      </c>
      <c r="O1445" s="112">
        <v>0.1</v>
      </c>
      <c r="P1445" s="31"/>
      <c r="Q1445" s="151"/>
      <c r="R1445" s="151"/>
      <c r="S1445" s="151"/>
      <c r="T1445" s="151"/>
      <c r="U1445" s="151"/>
      <c r="V1445" s="151"/>
      <c r="W1445" s="2">
        <f>VLOOKUP(Table1[[#This Row],[Status]],Auxiliar!$B$16:$D$24,3,0)*Table1[[#This Row],[Estimação (horas)]]</f>
        <v>0.1</v>
      </c>
      <c r="X1445" s="167">
        <f>+VLOOKUP(CONCATENATE(Table1[[#This Row],[Tabela]],Table1[[#This Row],[Campo]]),'2. Status Detalhe Campos FY24'!A:J,9,FALSE)</f>
        <v>0</v>
      </c>
    </row>
    <row r="1446" spans="2:24" ht="17.899999999999999" customHeight="1">
      <c r="B1446" s="38" t="s">
        <v>26</v>
      </c>
      <c r="C1446" s="38" t="s">
        <v>26</v>
      </c>
      <c r="D1446" s="19" t="s">
        <v>399</v>
      </c>
      <c r="E1446" s="111" t="s">
        <v>38</v>
      </c>
      <c r="F1446" s="31" t="s">
        <v>335</v>
      </c>
      <c r="G1446" s="366" t="s">
        <v>2199</v>
      </c>
      <c r="H1446" s="58" t="str">
        <f>Table1[[#This Row],[Tabela]]&amp;Table1[[#This Row],[Campo]]</f>
        <v>lt003_entityentty_nm</v>
      </c>
      <c r="I1446" s="2" t="s">
        <v>2328</v>
      </c>
      <c r="J1446" s="44">
        <f>VLOOKUP(Table1[[#This Row],[Status]],Auxiliar!$B$16:$C$24,2,0)</f>
        <v>7</v>
      </c>
      <c r="K1446" s="20" t="s">
        <v>1177</v>
      </c>
      <c r="L1446" s="45" t="s">
        <v>1178</v>
      </c>
      <c r="M1446" s="20" t="s">
        <v>1179</v>
      </c>
      <c r="N1446" s="47">
        <v>45695</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0.25</v>
      </c>
      <c r="X1446" s="167">
        <f>+VLOOKUP(CONCATENATE(Table1[[#This Row],[Tabela]],Table1[[#This Row],[Campo]]),'2. Status Detalhe Campos FY24'!A:J,9,FALSE)</f>
        <v>0</v>
      </c>
    </row>
    <row r="1447" spans="2:24" ht="17.899999999999999" customHeight="1">
      <c r="B1447" s="38" t="s">
        <v>26</v>
      </c>
      <c r="C1447" s="38" t="s">
        <v>26</v>
      </c>
      <c r="D1447" s="19" t="s">
        <v>399</v>
      </c>
      <c r="E1447" s="111" t="s">
        <v>38</v>
      </c>
      <c r="F1447" s="31" t="s">
        <v>335</v>
      </c>
      <c r="G1447" s="366" t="s">
        <v>2200</v>
      </c>
      <c r="H1447" s="58" t="str">
        <f>Table1[[#This Row],[Tabela]]&amp;Table1[[#This Row],[Campo]]</f>
        <v>lt003_entityec_grp_id</v>
      </c>
      <c r="I1447" s="2" t="s">
        <v>2328</v>
      </c>
      <c r="J1447" s="44">
        <f>VLOOKUP(Table1[[#This Row],[Status]],Auxiliar!$B$16:$C$24,2,0)</f>
        <v>7</v>
      </c>
      <c r="K1447" s="20" t="s">
        <v>1177</v>
      </c>
      <c r="L1447" s="45" t="s">
        <v>1178</v>
      </c>
      <c r="M1447" s="20" t="s">
        <v>1179</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0.25</v>
      </c>
      <c r="X1447" s="167">
        <f>+VLOOKUP(CONCATENATE(Table1[[#This Row],[Tabela]],Table1[[#This Row],[Campo]]),'2. Status Detalhe Campos FY24'!A:J,9,FALSE)</f>
        <v>0</v>
      </c>
    </row>
    <row r="1448" spans="2:24" ht="17.899999999999999" customHeight="1">
      <c r="B1448" s="38" t="s">
        <v>26</v>
      </c>
      <c r="C1448" s="38" t="s">
        <v>26</v>
      </c>
      <c r="D1448" s="19" t="s">
        <v>399</v>
      </c>
      <c r="E1448" s="111" t="s">
        <v>38</v>
      </c>
      <c r="F1448" s="31" t="s">
        <v>335</v>
      </c>
      <c r="G1448" s="366" t="s">
        <v>2201</v>
      </c>
      <c r="H1448" s="58" t="str">
        <f>Table1[[#This Row],[Tabela]]&amp;Table1[[#This Row],[Campo]]</f>
        <v>lt003_entityec_grp_nm</v>
      </c>
      <c r="I1448" s="2" t="s">
        <v>2328</v>
      </c>
      <c r="J1448" s="44">
        <f>VLOOKUP(Table1[[#This Row],[Status]],Auxiliar!$B$16:$C$24,2,0)</f>
        <v>7</v>
      </c>
      <c r="K1448" s="20" t="s">
        <v>1177</v>
      </c>
      <c r="L1448" s="45" t="s">
        <v>1178</v>
      </c>
      <c r="M1448" s="20" t="s">
        <v>1179</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167">
        <f>+VLOOKUP(CONCATENATE(Table1[[#This Row],[Tabela]],Table1[[#This Row],[Campo]]),'2. Status Detalhe Campos FY24'!A:J,9,FALSE)</f>
        <v>0</v>
      </c>
    </row>
    <row r="1449" spans="2:24" ht="17.899999999999999" customHeight="1">
      <c r="B1449" s="38" t="s">
        <v>26</v>
      </c>
      <c r="C1449" s="38" t="s">
        <v>26</v>
      </c>
      <c r="D1449" s="19" t="s">
        <v>399</v>
      </c>
      <c r="E1449" s="111" t="s">
        <v>38</v>
      </c>
      <c r="F1449" s="31" t="s">
        <v>335</v>
      </c>
      <c r="G1449" s="366" t="s">
        <v>2202</v>
      </c>
      <c r="H1449" s="58" t="str">
        <f>Table1[[#This Row],[Tabela]]&amp;Table1[[#This Row],[Campo]]</f>
        <v>lt003_entitygrp_ecnmc_actvty</v>
      </c>
      <c r="I1449" s="2" t="s">
        <v>2328</v>
      </c>
      <c r="J1449" s="44">
        <f>VLOOKUP(Table1[[#This Row],[Status]],Auxiliar!$B$16:$C$24,2,0)</f>
        <v>7</v>
      </c>
      <c r="K1449" s="20" t="s">
        <v>1177</v>
      </c>
      <c r="L1449" s="45" t="s">
        <v>1178</v>
      </c>
      <c r="M1449" s="20" t="s">
        <v>1179</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7">
        <f>+VLOOKUP(CONCATENATE(Table1[[#This Row],[Tabela]],Table1[[#This Row],[Campo]]),'2. Status Detalhe Campos FY24'!A:J,9,FALSE)</f>
        <v>0</v>
      </c>
    </row>
    <row r="1450" spans="2:24" ht="17.899999999999999" customHeight="1">
      <c r="B1450" s="38" t="s">
        <v>26</v>
      </c>
      <c r="C1450" s="38" t="s">
        <v>26</v>
      </c>
      <c r="D1450" s="19" t="s">
        <v>399</v>
      </c>
      <c r="E1450" s="111" t="s">
        <v>38</v>
      </c>
      <c r="F1450" s="31" t="s">
        <v>335</v>
      </c>
      <c r="G1450" s="366" t="s">
        <v>2203</v>
      </c>
      <c r="H1450" s="58" t="str">
        <f>Table1[[#This Row],[Tabela]]&amp;Table1[[#This Row],[Campo]]</f>
        <v>lt003_entitytxnmy_elgbl_capex_w</v>
      </c>
      <c r="I1450" s="2" t="s">
        <v>2328</v>
      </c>
      <c r="J1450" s="44">
        <f>VLOOKUP(Table1[[#This Row],[Status]],Auxiliar!$B$16:$C$24,2,0)</f>
        <v>7</v>
      </c>
      <c r="K1450" s="20" t="s">
        <v>1177</v>
      </c>
      <c r="L1450" s="45" t="s">
        <v>1178</v>
      </c>
      <c r="M1450" s="20" t="s">
        <v>1179</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7">
        <f>+VLOOKUP(CONCATENATE(Table1[[#This Row],[Tabela]],Table1[[#This Row],[Campo]]),'2. Status Detalhe Campos FY24'!A:J,9,FALSE)</f>
        <v>0</v>
      </c>
    </row>
    <row r="1451" spans="2:24" ht="17.899999999999999" customHeight="1">
      <c r="B1451" s="38" t="s">
        <v>26</v>
      </c>
      <c r="C1451" s="38" t="s">
        <v>26</v>
      </c>
      <c r="D1451" s="19" t="s">
        <v>399</v>
      </c>
      <c r="E1451" s="111" t="s">
        <v>38</v>
      </c>
      <c r="F1451" s="31" t="s">
        <v>335</v>
      </c>
      <c r="G1451" s="366" t="s">
        <v>2204</v>
      </c>
      <c r="H1451" s="58" t="str">
        <f>Table1[[#This Row],[Tabela]]&amp;Table1[[#This Row],[Campo]]</f>
        <v>lt003_entitytxnmy_elgbl_trnvr_w</v>
      </c>
      <c r="I1451" s="2" t="s">
        <v>2328</v>
      </c>
      <c r="J1451" s="44">
        <f>VLOOKUP(Table1[[#This Row],[Status]],Auxiliar!$B$16:$C$24,2,0)</f>
        <v>7</v>
      </c>
      <c r="K1451" s="20" t="s">
        <v>1177</v>
      </c>
      <c r="L1451" s="45" t="s">
        <v>1178</v>
      </c>
      <c r="M1451" s="20" t="s">
        <v>1179</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7">
        <f>+VLOOKUP(CONCATENATE(Table1[[#This Row],[Tabela]],Table1[[#This Row],[Campo]]),'2. Status Detalhe Campos FY24'!A:J,9,FALSE)</f>
        <v>0</v>
      </c>
    </row>
    <row r="1452" spans="2:24" ht="17.899999999999999" customHeight="1">
      <c r="B1452" s="38" t="s">
        <v>26</v>
      </c>
      <c r="C1452" s="38" t="s">
        <v>26</v>
      </c>
      <c r="D1452" s="19" t="s">
        <v>399</v>
      </c>
      <c r="E1452" s="111" t="s">
        <v>38</v>
      </c>
      <c r="F1452" s="31" t="s">
        <v>335</v>
      </c>
      <c r="G1452" s="366" t="s">
        <v>2205</v>
      </c>
      <c r="H1452" s="58" t="str">
        <f>Table1[[#This Row],[Tabela]]&amp;Table1[[#This Row],[Campo]]</f>
        <v>lt003_entitytxnmy_elgbl_capex_p</v>
      </c>
      <c r="I1452" s="2" t="s">
        <v>2328</v>
      </c>
      <c r="J1452" s="44">
        <f>VLOOKUP(Table1[[#This Row],[Status]],Auxiliar!$B$16:$C$24,2,0)</f>
        <v>7</v>
      </c>
      <c r="K1452" s="20" t="s">
        <v>1177</v>
      </c>
      <c r="L1452" s="45" t="s">
        <v>1178</v>
      </c>
      <c r="M1452" s="20" t="s">
        <v>1179</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167">
        <f>+VLOOKUP(CONCATENATE(Table1[[#This Row],[Tabela]],Table1[[#This Row],[Campo]]),'2. Status Detalhe Campos FY24'!A:J,9,FALSE)</f>
        <v>0</v>
      </c>
    </row>
    <row r="1453" spans="2:24" ht="17.899999999999999" customHeight="1">
      <c r="B1453" s="38" t="s">
        <v>26</v>
      </c>
      <c r="C1453" s="38" t="s">
        <v>26</v>
      </c>
      <c r="D1453" s="19" t="s">
        <v>399</v>
      </c>
      <c r="E1453" s="111" t="s">
        <v>38</v>
      </c>
      <c r="F1453" s="31" t="s">
        <v>335</v>
      </c>
      <c r="G1453" s="366" t="s">
        <v>2206</v>
      </c>
      <c r="H1453" s="58" t="str">
        <f>Table1[[#This Row],[Tabela]]&amp;Table1[[#This Row],[Campo]]</f>
        <v>lt003_entitytxnmy_elgbl_trnvr_p</v>
      </c>
      <c r="I1453" s="2" t="s">
        <v>2328</v>
      </c>
      <c r="J1453" s="44">
        <f>VLOOKUP(Table1[[#This Row],[Status]],Auxiliar!$B$16:$C$24,2,0)</f>
        <v>7</v>
      </c>
      <c r="K1453" s="20" t="s">
        <v>1177</v>
      </c>
      <c r="L1453" s="45" t="s">
        <v>1178</v>
      </c>
      <c r="M1453" s="20" t="s">
        <v>1179</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167">
        <f>+VLOOKUP(CONCATENATE(Table1[[#This Row],[Tabela]],Table1[[#This Row],[Campo]]),'2. Status Detalhe Campos FY24'!A:J,9,FALSE)</f>
        <v>0</v>
      </c>
    </row>
    <row r="1454" spans="2:24" ht="17.899999999999999" customHeight="1">
      <c r="B1454" s="38" t="s">
        <v>26</v>
      </c>
      <c r="C1454" s="38" t="s">
        <v>26</v>
      </c>
      <c r="D1454" s="19" t="s">
        <v>399</v>
      </c>
      <c r="E1454" s="111" t="s">
        <v>38</v>
      </c>
      <c r="F1454" s="31" t="s">
        <v>335</v>
      </c>
      <c r="G1454" s="366" t="s">
        <v>2207</v>
      </c>
      <c r="H1454" s="58" t="str">
        <f>Table1[[#This Row],[Tabela]]&amp;Table1[[#This Row],[Campo]]</f>
        <v>lt003_entitytxnmy_elgbl_capex_b</v>
      </c>
      <c r="I1454" s="2" t="s">
        <v>2328</v>
      </c>
      <c r="J1454" s="44">
        <f>VLOOKUP(Table1[[#This Row],[Status]],Auxiliar!$B$16:$C$24,2,0)</f>
        <v>7</v>
      </c>
      <c r="K1454" s="20" t="s">
        <v>1177</v>
      </c>
      <c r="L1454" s="45" t="s">
        <v>1178</v>
      </c>
      <c r="M1454" s="20" t="s">
        <v>1179</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167">
        <f>+VLOOKUP(CONCATENATE(Table1[[#This Row],[Tabela]],Table1[[#This Row],[Campo]]),'2. Status Detalhe Campos FY24'!A:J,9,FALSE)</f>
        <v>0</v>
      </c>
    </row>
    <row r="1455" spans="2:24" ht="17.899999999999999" customHeight="1">
      <c r="B1455" s="38" t="s">
        <v>26</v>
      </c>
      <c r="C1455" s="38" t="s">
        <v>26</v>
      </c>
      <c r="D1455" s="19" t="s">
        <v>399</v>
      </c>
      <c r="E1455" s="111" t="s">
        <v>38</v>
      </c>
      <c r="F1455" s="31" t="s">
        <v>335</v>
      </c>
      <c r="G1455" s="366" t="s">
        <v>2208</v>
      </c>
      <c r="H1455" s="58" t="str">
        <f>Table1[[#This Row],[Tabela]]&amp;Table1[[#This Row],[Campo]]</f>
        <v>lt003_entitytxnmy_elgbl_trnvr_b</v>
      </c>
      <c r="I1455" s="2" t="s">
        <v>2328</v>
      </c>
      <c r="J1455" s="44">
        <f>VLOOKUP(Table1[[#This Row],[Status]],Auxiliar!$B$16:$C$24,2,0)</f>
        <v>7</v>
      </c>
      <c r="K1455" s="20" t="s">
        <v>1177</v>
      </c>
      <c r="L1455" s="45" t="s">
        <v>1178</v>
      </c>
      <c r="M1455" s="20" t="s">
        <v>1179</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167">
        <f>+VLOOKUP(CONCATENATE(Table1[[#This Row],[Tabela]],Table1[[#This Row],[Campo]]),'2. Status Detalhe Campos FY24'!A:J,9,FALSE)</f>
        <v>0</v>
      </c>
    </row>
    <row r="1456" spans="2:24" ht="17.899999999999999" customHeight="1">
      <c r="B1456" s="38" t="s">
        <v>26</v>
      </c>
      <c r="C1456" s="38" t="s">
        <v>26</v>
      </c>
      <c r="D1456" s="19" t="s">
        <v>399</v>
      </c>
      <c r="E1456" s="111" t="s">
        <v>38</v>
      </c>
      <c r="F1456" s="31" t="s">
        <v>335</v>
      </c>
      <c r="G1456" s="366" t="s">
        <v>2209</v>
      </c>
      <c r="H1456" s="58" t="str">
        <f>Table1[[#This Row],[Tabela]]&amp;Table1[[#This Row],[Campo]]</f>
        <v>lt003_entitytxnmy_elgbl_capex_ce</v>
      </c>
      <c r="I1456" s="2" t="s">
        <v>2328</v>
      </c>
      <c r="J1456" s="44">
        <f>VLOOKUP(Table1[[#This Row],[Status]],Auxiliar!$B$16:$C$24,2,0)</f>
        <v>7</v>
      </c>
      <c r="K1456" s="20" t="s">
        <v>1177</v>
      </c>
      <c r="L1456" s="45" t="s">
        <v>1178</v>
      </c>
      <c r="M1456" s="20" t="s">
        <v>1179</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167">
        <f>+VLOOKUP(CONCATENATE(Table1[[#This Row],[Tabela]],Table1[[#This Row],[Campo]]),'2. Status Detalhe Campos FY24'!A:J,9,FALSE)</f>
        <v>0</v>
      </c>
    </row>
    <row r="1457" spans="2:24" ht="17.899999999999999" customHeight="1">
      <c r="B1457" s="38" t="s">
        <v>26</v>
      </c>
      <c r="C1457" s="38" t="s">
        <v>26</v>
      </c>
      <c r="D1457" s="19" t="s">
        <v>399</v>
      </c>
      <c r="E1457" s="111" t="s">
        <v>38</v>
      </c>
      <c r="F1457" s="31" t="s">
        <v>335</v>
      </c>
      <c r="G1457" s="366" t="s">
        <v>2210</v>
      </c>
      <c r="H1457" s="58" t="str">
        <f>Table1[[#This Row],[Tabela]]&amp;Table1[[#This Row],[Campo]]</f>
        <v>lt003_entitytxnmy_elgbl_trnvr_ce</v>
      </c>
      <c r="I1457" s="2" t="s">
        <v>2328</v>
      </c>
      <c r="J1457" s="44">
        <f>VLOOKUP(Table1[[#This Row],[Status]],Auxiliar!$B$16:$C$24,2,0)</f>
        <v>7</v>
      </c>
      <c r="K1457" s="20" t="s">
        <v>1177</v>
      </c>
      <c r="L1457" s="45" t="s">
        <v>1178</v>
      </c>
      <c r="M1457" s="20" t="s">
        <v>1179</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167">
        <f>+VLOOKUP(CONCATENATE(Table1[[#This Row],[Tabela]],Table1[[#This Row],[Campo]]),'2. Status Detalhe Campos FY24'!A:J,9,FALSE)</f>
        <v>0</v>
      </c>
    </row>
    <row r="1458" spans="2:24" ht="17.899999999999999" customHeight="1">
      <c r="B1458" s="38" t="s">
        <v>26</v>
      </c>
      <c r="C1458" s="38" t="s">
        <v>26</v>
      </c>
      <c r="D1458" s="19" t="s">
        <v>399</v>
      </c>
      <c r="E1458" s="111" t="s">
        <v>38</v>
      </c>
      <c r="F1458" s="31" t="s">
        <v>335</v>
      </c>
      <c r="G1458" s="366" t="s">
        <v>2211</v>
      </c>
      <c r="H1458" s="58" t="str">
        <f>Table1[[#This Row],[Tabela]]&amp;Table1[[#This Row],[Campo]]</f>
        <v>lt003_entitypure_capex_p</v>
      </c>
      <c r="I1458" s="2" t="s">
        <v>2328</v>
      </c>
      <c r="J1458" s="44">
        <f>VLOOKUP(Table1[[#This Row],[Status]],Auxiliar!$B$16:$C$24,2,0)</f>
        <v>7</v>
      </c>
      <c r="K1458" s="20" t="s">
        <v>1177</v>
      </c>
      <c r="L1458" s="45" t="s">
        <v>1178</v>
      </c>
      <c r="M1458" s="20" t="s">
        <v>1179</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167">
        <f>+VLOOKUP(CONCATENATE(Table1[[#This Row],[Tabela]],Table1[[#This Row],[Campo]]),'2. Status Detalhe Campos FY24'!A:J,9,FALSE)</f>
        <v>0</v>
      </c>
    </row>
    <row r="1459" spans="2:24" ht="17.899999999999999" customHeight="1">
      <c r="B1459" s="38" t="s">
        <v>26</v>
      </c>
      <c r="C1459" s="38" t="s">
        <v>26</v>
      </c>
      <c r="D1459" s="19" t="s">
        <v>399</v>
      </c>
      <c r="E1459" s="111" t="s">
        <v>38</v>
      </c>
      <c r="F1459" s="31" t="s">
        <v>335</v>
      </c>
      <c r="G1459" s="366" t="s">
        <v>2212</v>
      </c>
      <c r="H1459" s="58" t="str">
        <f>Table1[[#This Row],[Tabela]]&amp;Table1[[#This Row],[Campo]]</f>
        <v>lt003_entitypure_trnvr_p</v>
      </c>
      <c r="I1459" s="2" t="s">
        <v>2328</v>
      </c>
      <c r="J1459" s="44">
        <f>VLOOKUP(Table1[[#This Row],[Status]],Auxiliar!$B$16:$C$24,2,0)</f>
        <v>7</v>
      </c>
      <c r="K1459" s="20" t="s">
        <v>1177</v>
      </c>
      <c r="L1459" s="45" t="s">
        <v>1178</v>
      </c>
      <c r="M1459" s="20" t="s">
        <v>1179</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167">
        <f>+VLOOKUP(CONCATENATE(Table1[[#This Row],[Tabela]],Table1[[#This Row],[Campo]]),'2. Status Detalhe Campos FY24'!A:J,9,FALSE)</f>
        <v>0</v>
      </c>
    </row>
    <row r="1460" spans="2:24" ht="17.899999999999999" customHeight="1">
      <c r="B1460" s="38" t="s">
        <v>26</v>
      </c>
      <c r="C1460" s="38" t="s">
        <v>26</v>
      </c>
      <c r="D1460" s="19" t="s">
        <v>399</v>
      </c>
      <c r="E1460" s="111" t="s">
        <v>38</v>
      </c>
      <c r="F1460" s="31" t="s">
        <v>335</v>
      </c>
      <c r="G1460" s="366" t="s">
        <v>2213</v>
      </c>
      <c r="H1460" s="58" t="str">
        <f>Table1[[#This Row],[Tabela]]&amp;Table1[[#This Row],[Campo]]</f>
        <v>lt003_entitypure_capex_b</v>
      </c>
      <c r="I1460" s="2" t="s">
        <v>2328</v>
      </c>
      <c r="J1460" s="44">
        <f>VLOOKUP(Table1[[#This Row],[Status]],Auxiliar!$B$16:$C$24,2,0)</f>
        <v>7</v>
      </c>
      <c r="K1460" s="20" t="s">
        <v>1177</v>
      </c>
      <c r="L1460" s="45" t="s">
        <v>1178</v>
      </c>
      <c r="M1460" s="20" t="s">
        <v>1179</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167">
        <f>+VLOOKUP(CONCATENATE(Table1[[#This Row],[Tabela]],Table1[[#This Row],[Campo]]),'2. Status Detalhe Campos FY24'!A:J,9,FALSE)</f>
        <v>0</v>
      </c>
    </row>
    <row r="1461" spans="2:24" ht="17.899999999999999" customHeight="1">
      <c r="B1461" s="38" t="s">
        <v>26</v>
      </c>
      <c r="C1461" s="38" t="s">
        <v>26</v>
      </c>
      <c r="D1461" s="19" t="s">
        <v>399</v>
      </c>
      <c r="E1461" s="111" t="s">
        <v>38</v>
      </c>
      <c r="F1461" s="31" t="s">
        <v>335</v>
      </c>
      <c r="G1461" s="366" t="s">
        <v>2214</v>
      </c>
      <c r="H1461" s="58" t="str">
        <f>Table1[[#This Row],[Tabela]]&amp;Table1[[#This Row],[Campo]]</f>
        <v>lt003_entitypure_trnvr_b</v>
      </c>
      <c r="I1461" s="2" t="s">
        <v>2328</v>
      </c>
      <c r="J1461" s="44">
        <f>VLOOKUP(Table1[[#This Row],[Status]],Auxiliar!$B$16:$C$24,2,0)</f>
        <v>7</v>
      </c>
      <c r="K1461" s="20" t="s">
        <v>1177</v>
      </c>
      <c r="L1461" s="45" t="s">
        <v>1178</v>
      </c>
      <c r="M1461" s="20" t="s">
        <v>1179</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167">
        <f>+VLOOKUP(CONCATENATE(Table1[[#This Row],[Tabela]],Table1[[#This Row],[Campo]]),'2. Status Detalhe Campos FY24'!A:J,9,FALSE)</f>
        <v>0</v>
      </c>
    </row>
    <row r="1462" spans="2:24" ht="17.899999999999999" customHeight="1">
      <c r="B1462" s="38" t="s">
        <v>26</v>
      </c>
      <c r="C1462" s="38" t="s">
        <v>26</v>
      </c>
      <c r="D1462" s="19" t="s">
        <v>399</v>
      </c>
      <c r="E1462" s="111" t="s">
        <v>38</v>
      </c>
      <c r="F1462" s="31" t="s">
        <v>335</v>
      </c>
      <c r="G1462" s="366" t="s">
        <v>2215</v>
      </c>
      <c r="H1462" s="58" t="str">
        <f>Table1[[#This Row],[Tabela]]&amp;Table1[[#This Row],[Campo]]</f>
        <v>lt003_entitypure_capex_w</v>
      </c>
      <c r="I1462" s="2" t="s">
        <v>2328</v>
      </c>
      <c r="J1462" s="44">
        <f>VLOOKUP(Table1[[#This Row],[Status]],Auxiliar!$B$16:$C$24,2,0)</f>
        <v>7</v>
      </c>
      <c r="K1462" s="20" t="s">
        <v>1177</v>
      </c>
      <c r="L1462" s="45" t="s">
        <v>1178</v>
      </c>
      <c r="M1462" s="20" t="s">
        <v>1179</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167">
        <f>+VLOOKUP(CONCATENATE(Table1[[#This Row],[Tabela]],Table1[[#This Row],[Campo]]),'2. Status Detalhe Campos FY24'!A:J,9,FALSE)</f>
        <v>0</v>
      </c>
    </row>
    <row r="1463" spans="2:24" ht="17.899999999999999" customHeight="1">
      <c r="B1463" s="38" t="s">
        <v>26</v>
      </c>
      <c r="C1463" s="38" t="s">
        <v>26</v>
      </c>
      <c r="D1463" s="19" t="s">
        <v>399</v>
      </c>
      <c r="E1463" s="111" t="s">
        <v>38</v>
      </c>
      <c r="F1463" s="31" t="s">
        <v>335</v>
      </c>
      <c r="G1463" s="366" t="s">
        <v>2216</v>
      </c>
      <c r="H1463" s="58" t="str">
        <f>Table1[[#This Row],[Tabela]]&amp;Table1[[#This Row],[Campo]]</f>
        <v>lt003_entitypure_trnvr_w</v>
      </c>
      <c r="I1463" s="2" t="s">
        <v>2328</v>
      </c>
      <c r="J1463" s="44">
        <f>VLOOKUP(Table1[[#This Row],[Status]],Auxiliar!$B$16:$C$24,2,0)</f>
        <v>7</v>
      </c>
      <c r="K1463" s="20" t="s">
        <v>1177</v>
      </c>
      <c r="L1463" s="45" t="s">
        <v>1178</v>
      </c>
      <c r="M1463" s="20" t="s">
        <v>1179</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167">
        <f>+VLOOKUP(CONCATENATE(Table1[[#This Row],[Tabela]],Table1[[#This Row],[Campo]]),'2. Status Detalhe Campos FY24'!A:J,9,FALSE)</f>
        <v>0</v>
      </c>
    </row>
    <row r="1464" spans="2:24" ht="17.899999999999999" customHeight="1">
      <c r="B1464" s="38" t="s">
        <v>26</v>
      </c>
      <c r="C1464" s="38" t="s">
        <v>26</v>
      </c>
      <c r="D1464" s="19" t="s">
        <v>399</v>
      </c>
      <c r="E1464" s="111" t="s">
        <v>38</v>
      </c>
      <c r="F1464" s="31" t="s">
        <v>335</v>
      </c>
      <c r="G1464" s="366" t="s">
        <v>2217</v>
      </c>
      <c r="H1464" s="58" t="str">
        <f>Table1[[#This Row],[Tabela]]&amp;Table1[[#This Row],[Campo]]</f>
        <v>lt003_entitypure_capex_ce</v>
      </c>
      <c r="I1464" s="2" t="s">
        <v>2328</v>
      </c>
      <c r="J1464" s="44">
        <f>VLOOKUP(Table1[[#This Row],[Status]],Auxiliar!$B$16:$C$24,2,0)</f>
        <v>7</v>
      </c>
      <c r="K1464" s="20" t="s">
        <v>1177</v>
      </c>
      <c r="L1464" s="45" t="s">
        <v>1178</v>
      </c>
      <c r="M1464" s="20" t="s">
        <v>1179</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167">
        <f>+VLOOKUP(CONCATENATE(Table1[[#This Row],[Tabela]],Table1[[#This Row],[Campo]]),'2. Status Detalhe Campos FY24'!A:J,9,FALSE)</f>
        <v>0</v>
      </c>
    </row>
    <row r="1465" spans="2:24" ht="17.899999999999999" customHeight="1">
      <c r="B1465" s="38" t="s">
        <v>26</v>
      </c>
      <c r="C1465" s="38" t="s">
        <v>26</v>
      </c>
      <c r="D1465" s="19" t="s">
        <v>399</v>
      </c>
      <c r="E1465" s="111" t="s">
        <v>38</v>
      </c>
      <c r="F1465" s="31" t="s">
        <v>335</v>
      </c>
      <c r="G1465" s="366" t="s">
        <v>2218</v>
      </c>
      <c r="H1465" s="58" t="str">
        <f>Table1[[#This Row],[Tabela]]&amp;Table1[[#This Row],[Campo]]</f>
        <v>lt003_entitypure_trnvr_ce</v>
      </c>
      <c r="I1465" s="2" t="s">
        <v>2328</v>
      </c>
      <c r="J1465" s="44">
        <f>VLOOKUP(Table1[[#This Row],[Status]],Auxiliar!$B$16:$C$24,2,0)</f>
        <v>7</v>
      </c>
      <c r="K1465" s="20" t="s">
        <v>1177</v>
      </c>
      <c r="L1465" s="45" t="s">
        <v>1178</v>
      </c>
      <c r="M1465" s="20" t="s">
        <v>1179</v>
      </c>
      <c r="N1465" s="47">
        <v>45688</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0.25</v>
      </c>
      <c r="X1465" s="167">
        <f>+VLOOKUP(CONCATENATE(Table1[[#This Row],[Tabela]],Table1[[#This Row],[Campo]]),'2. Status Detalhe Campos FY24'!A:J,9,FALSE)</f>
        <v>0</v>
      </c>
    </row>
    <row r="1466" spans="2:24" ht="17.899999999999999" customHeight="1">
      <c r="B1466" s="38" t="s">
        <v>26</v>
      </c>
      <c r="C1466" s="38" t="s">
        <v>26</v>
      </c>
      <c r="D1466" s="19" t="s">
        <v>399</v>
      </c>
      <c r="E1466" s="111" t="s">
        <v>38</v>
      </c>
      <c r="F1466" s="31" t="s">
        <v>335</v>
      </c>
      <c r="G1466" s="366" t="s">
        <v>2219</v>
      </c>
      <c r="H1466" s="58" t="str">
        <f>Table1[[#This Row],[Tabela]]&amp;Table1[[#This Row],[Campo]]</f>
        <v>lt003_entityenblng_capex_w</v>
      </c>
      <c r="I1466" s="2" t="s">
        <v>2328</v>
      </c>
      <c r="J1466" s="44">
        <f>VLOOKUP(Table1[[#This Row],[Status]],Auxiliar!$B$16:$C$24,2,0)</f>
        <v>7</v>
      </c>
      <c r="K1466" s="20" t="s">
        <v>1177</v>
      </c>
      <c r="L1466" s="45" t="s">
        <v>1178</v>
      </c>
      <c r="M1466" s="20" t="s">
        <v>1179</v>
      </c>
      <c r="N1466" s="47">
        <v>45688</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0.25</v>
      </c>
      <c r="X1466" s="167">
        <f>+VLOOKUP(CONCATENATE(Table1[[#This Row],[Tabela]],Table1[[#This Row],[Campo]]),'2. Status Detalhe Campos FY24'!A:J,9,FALSE)</f>
        <v>0</v>
      </c>
    </row>
    <row r="1467" spans="2:24" ht="17.899999999999999" customHeight="1">
      <c r="B1467" s="38" t="s">
        <v>26</v>
      </c>
      <c r="C1467" s="38" t="s">
        <v>26</v>
      </c>
      <c r="D1467" s="19" t="s">
        <v>399</v>
      </c>
      <c r="E1467" s="111" t="s">
        <v>38</v>
      </c>
      <c r="F1467" s="31" t="s">
        <v>335</v>
      </c>
      <c r="G1467" s="366" t="s">
        <v>2220</v>
      </c>
      <c r="H1467" s="58" t="str">
        <f>Table1[[#This Row],[Tabela]]&amp;Table1[[#This Row],[Campo]]</f>
        <v>lt003_entityenblng_trnvr_w</v>
      </c>
      <c r="I1467" s="2" t="s">
        <v>2328</v>
      </c>
      <c r="J1467" s="44">
        <f>VLOOKUP(Table1[[#This Row],[Status]],Auxiliar!$B$16:$C$24,2,0)</f>
        <v>7</v>
      </c>
      <c r="K1467" s="20" t="s">
        <v>1177</v>
      </c>
      <c r="L1467" s="45" t="s">
        <v>1178</v>
      </c>
      <c r="M1467" s="20" t="s">
        <v>1179</v>
      </c>
      <c r="N1467" s="47">
        <v>45688</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0.25</v>
      </c>
      <c r="X1467" s="167">
        <f>+VLOOKUP(CONCATENATE(Table1[[#This Row],[Tabela]],Table1[[#This Row],[Campo]]),'2. Status Detalhe Campos FY24'!A:J,9,FALSE)</f>
        <v>0</v>
      </c>
    </row>
    <row r="1468" spans="2:24" ht="17.899999999999999" customHeight="1">
      <c r="B1468" s="38" t="s">
        <v>26</v>
      </c>
      <c r="C1468" s="38" t="s">
        <v>26</v>
      </c>
      <c r="D1468" s="19" t="s">
        <v>399</v>
      </c>
      <c r="E1468" s="111" t="s">
        <v>38</v>
      </c>
      <c r="F1468" s="31" t="s">
        <v>335</v>
      </c>
      <c r="G1468" s="366" t="s">
        <v>2221</v>
      </c>
      <c r="H1468" s="58" t="str">
        <f>Table1[[#This Row],[Tabela]]&amp;Table1[[#This Row],[Campo]]</f>
        <v>lt003_entityenblng_capex_ce</v>
      </c>
      <c r="I1468" s="2" t="s">
        <v>2328</v>
      </c>
      <c r="J1468" s="44">
        <f>VLOOKUP(Table1[[#This Row],[Status]],Auxiliar!$B$16:$C$24,2,0)</f>
        <v>7</v>
      </c>
      <c r="K1468" s="20" t="s">
        <v>1177</v>
      </c>
      <c r="L1468" s="45" t="s">
        <v>1178</v>
      </c>
      <c r="M1468" s="20" t="s">
        <v>1179</v>
      </c>
      <c r="N1468" s="47">
        <v>45688</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0.25</v>
      </c>
      <c r="X1468" s="167">
        <f>+VLOOKUP(CONCATENATE(Table1[[#This Row],[Tabela]],Table1[[#This Row],[Campo]]),'2. Status Detalhe Campos FY24'!A:J,9,FALSE)</f>
        <v>0</v>
      </c>
    </row>
    <row r="1469" spans="2:24" ht="17.899999999999999" customHeight="1">
      <c r="B1469" s="38" t="s">
        <v>26</v>
      </c>
      <c r="C1469" s="38" t="s">
        <v>26</v>
      </c>
      <c r="D1469" s="19" t="s">
        <v>399</v>
      </c>
      <c r="E1469" s="111" t="s">
        <v>38</v>
      </c>
      <c r="F1469" s="31" t="s">
        <v>335</v>
      </c>
      <c r="G1469" s="366" t="s">
        <v>2222</v>
      </c>
      <c r="H1469" s="58" t="str">
        <f>Table1[[#This Row],[Tabela]]&amp;Table1[[#This Row],[Campo]]</f>
        <v>lt003_entityenblng_trnvr_ce</v>
      </c>
      <c r="I1469" s="2" t="s">
        <v>2328</v>
      </c>
      <c r="J1469" s="44">
        <f>VLOOKUP(Table1[[#This Row],[Status]],Auxiliar!$B$16:$C$24,2,0)</f>
        <v>7</v>
      </c>
      <c r="K1469" s="20" t="s">
        <v>1177</v>
      </c>
      <c r="L1469" s="45" t="s">
        <v>1178</v>
      </c>
      <c r="M1469" s="20" t="s">
        <v>1179</v>
      </c>
      <c r="N1469" s="47">
        <v>45688</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0.25</v>
      </c>
      <c r="X1469" s="167">
        <f>+VLOOKUP(CONCATENATE(Table1[[#This Row],[Tabela]],Table1[[#This Row],[Campo]]),'2. Status Detalhe Campos FY24'!A:J,9,FALSE)</f>
        <v>0</v>
      </c>
    </row>
    <row r="1470" spans="2:24" ht="17.899999999999999" customHeight="1">
      <c r="B1470" s="38" t="s">
        <v>26</v>
      </c>
      <c r="C1470" s="38" t="s">
        <v>26</v>
      </c>
      <c r="D1470" s="341" t="s">
        <v>1276</v>
      </c>
      <c r="E1470" s="111" t="s">
        <v>1278</v>
      </c>
      <c r="F1470" s="39" t="s">
        <v>368</v>
      </c>
      <c r="G1470" s="345" t="s">
        <v>374</v>
      </c>
      <c r="H1470" s="346" t="str">
        <f>Table1[[#This Row],[Tabela]]&amp;Table1[[#This Row],[Campo]]</f>
        <v>lt004_protectionemssns_scp2_prtctn</v>
      </c>
      <c r="I1470" s="2" t="s">
        <v>612</v>
      </c>
      <c r="J1470" s="44">
        <f>VLOOKUP(Table1[[#This Row],[Status]],Auxiliar!$B$16:$C$24,2,0)</f>
        <v>1</v>
      </c>
      <c r="K1470" s="45" t="s">
        <v>1172</v>
      </c>
      <c r="L1470" s="45" t="s">
        <v>1178</v>
      </c>
      <c r="M1470" s="20" t="s">
        <v>1179</v>
      </c>
      <c r="N1470" s="47">
        <v>45667</v>
      </c>
      <c r="O1470" s="20">
        <f>INDEX(Auxiliar!$D$5:$F$13,MATCH(Table1[[#This Row],[Tipologia_Testes]],Auxiliar!$B$5:$B$13,0),MATCH(Table1[[#This Row],[Complexidade]],Auxiliar!$D$4:$F$4,0))</f>
        <v>2</v>
      </c>
      <c r="P1470" s="42" t="s">
        <v>1263</v>
      </c>
      <c r="Q1470" s="151"/>
      <c r="R1470" s="151">
        <v>45622</v>
      </c>
      <c r="S1470" s="151"/>
      <c r="T1470" s="151"/>
      <c r="U1470" s="151">
        <v>45631</v>
      </c>
      <c r="V1470" s="151">
        <v>45631</v>
      </c>
      <c r="W1470" s="2">
        <f>VLOOKUP(Table1[[#This Row],[Status]],Auxiliar!$B$16:$D$24,3,0)*Table1[[#This Row],[Estimação (horas)]]</f>
        <v>2</v>
      </c>
      <c r="X1470" s="167">
        <f>+VLOOKUP(CONCATENATE(Table1[[#This Row],[Tabela]],Table1[[#This Row],[Campo]]),'2. Status Detalhe Campos FY24'!A:J,9,FALSE)</f>
        <v>0</v>
      </c>
    </row>
    <row r="1471" spans="2:24" ht="17.899999999999999" customHeight="1">
      <c r="B1471" s="38" t="s">
        <v>26</v>
      </c>
      <c r="C1471" s="38" t="s">
        <v>26</v>
      </c>
      <c r="D1471" s="40" t="s">
        <v>1276</v>
      </c>
      <c r="E1471" s="46" t="s">
        <v>1278</v>
      </c>
      <c r="F1471" s="42" t="s">
        <v>368</v>
      </c>
      <c r="G1471" s="40" t="s">
        <v>374</v>
      </c>
      <c r="H1471" s="58" t="str">
        <f>Table1[[#This Row],[Tabela]]&amp;Table1[[#This Row],[Campo]]</f>
        <v>lt004_protectionemssns_scp2_prtctn</v>
      </c>
      <c r="I1471" s="2" t="s">
        <v>612</v>
      </c>
      <c r="J1471" s="44">
        <f>VLOOKUP(Table1[[#This Row],[Status]],Auxiliar!$B$16:$C$24,2,0)</f>
        <v>1</v>
      </c>
      <c r="K1471" s="45" t="s">
        <v>1173</v>
      </c>
      <c r="L1471" s="45" t="s">
        <v>1178</v>
      </c>
      <c r="M1471" s="20" t="s">
        <v>1179</v>
      </c>
      <c r="N1471" s="47">
        <v>45667</v>
      </c>
      <c r="O1471" s="20">
        <f>INDEX(Auxiliar!$D$5:$F$13,MATCH(Table1[[#This Row],[Tipologia_Testes]],Auxiliar!$B$5:$B$13,0),MATCH(Table1[[#This Row],[Complexidade]],Auxiliar!$D$4:$F$4,0))</f>
        <v>2</v>
      </c>
      <c r="P1471" s="42" t="s">
        <v>1263</v>
      </c>
      <c r="Q1471" s="151"/>
      <c r="R1471" s="151">
        <v>45622</v>
      </c>
      <c r="S1471" s="151"/>
      <c r="T1471" s="151"/>
      <c r="U1471" s="151">
        <v>45631</v>
      </c>
      <c r="V1471" s="151">
        <v>45631</v>
      </c>
      <c r="W1471" s="2">
        <f>VLOOKUP(Table1[[#This Row],[Status]],Auxiliar!$B$16:$D$24,3,0)*Table1[[#This Row],[Estimação (horas)]]</f>
        <v>2</v>
      </c>
      <c r="X1471" s="167">
        <f>+VLOOKUP(CONCATENATE(Table1[[#This Row],[Tabela]],Table1[[#This Row],[Campo]]),'2. Status Detalhe Campos FY24'!A:J,9,FALSE)</f>
        <v>0</v>
      </c>
    </row>
    <row r="1472" spans="2:24" ht="17.899999999999999" customHeight="1">
      <c r="B1472" s="38" t="s">
        <v>26</v>
      </c>
      <c r="C1472" s="38" t="s">
        <v>26</v>
      </c>
      <c r="D1472" s="40" t="s">
        <v>1276</v>
      </c>
      <c r="E1472" s="46" t="s">
        <v>1278</v>
      </c>
      <c r="F1472" s="42" t="s">
        <v>368</v>
      </c>
      <c r="G1472" s="40" t="s">
        <v>374</v>
      </c>
      <c r="H1472" s="58" t="str">
        <f>Table1[[#This Row],[Tabela]]&amp;Table1[[#This Row],[Campo]]</f>
        <v>lt004_protectionemssns_scp2_prtctn</v>
      </c>
      <c r="I1472" s="2" t="s">
        <v>612</v>
      </c>
      <c r="J1472" s="44">
        <f>VLOOKUP(Table1[[#This Row],[Status]],Auxiliar!$B$16:$C$24,2,0)</f>
        <v>1</v>
      </c>
      <c r="K1472" s="45" t="s">
        <v>1175</v>
      </c>
      <c r="L1472" s="45" t="s">
        <v>1178</v>
      </c>
      <c r="M1472" s="20" t="s">
        <v>1179</v>
      </c>
      <c r="N1472" s="47">
        <v>45667</v>
      </c>
      <c r="O1472" s="20">
        <f>INDEX(Auxiliar!$D$5:$F$13,MATCH(Table1[[#This Row],[Tipologia_Testes]],Auxiliar!$B$5:$B$13,0),MATCH(Table1[[#This Row],[Complexidade]],Auxiliar!$D$4:$F$4,0))</f>
        <v>0.1</v>
      </c>
      <c r="P1472" s="42" t="s">
        <v>1263</v>
      </c>
      <c r="Q1472" s="151"/>
      <c r="R1472" s="151">
        <v>45622</v>
      </c>
      <c r="S1472" s="151"/>
      <c r="T1472" s="151"/>
      <c r="U1472" s="151">
        <v>45631</v>
      </c>
      <c r="V1472" s="151">
        <v>45631</v>
      </c>
      <c r="W1472" s="2">
        <f>VLOOKUP(Table1[[#This Row],[Status]],Auxiliar!$B$16:$D$24,3,0)*Table1[[#This Row],[Estimação (horas)]]</f>
        <v>0.1</v>
      </c>
      <c r="X1472" s="167">
        <f>+VLOOKUP(CONCATENATE(Table1[[#This Row],[Tabela]],Table1[[#This Row],[Campo]]),'2. Status Detalhe Campos FY24'!A:J,9,FALSE)</f>
        <v>0</v>
      </c>
    </row>
    <row r="1473" spans="2:24" ht="17.899999999999999" customHeight="1">
      <c r="B1473" s="38" t="s">
        <v>26</v>
      </c>
      <c r="C1473" s="38" t="s">
        <v>26</v>
      </c>
      <c r="D1473" s="341" t="s">
        <v>1276</v>
      </c>
      <c r="E1473" s="111" t="s">
        <v>1277</v>
      </c>
      <c r="F1473" s="39" t="s">
        <v>368</v>
      </c>
      <c r="G1473" s="345" t="s">
        <v>373</v>
      </c>
      <c r="H1473" s="346" t="str">
        <f>Table1[[#This Row],[Tabela]]&amp;Table1[[#This Row],[Campo]]</f>
        <v>lt004_protectionemssns_scp1_prtctn</v>
      </c>
      <c r="I1473" s="2" t="s">
        <v>612</v>
      </c>
      <c r="J1473" s="44">
        <f>VLOOKUP(Table1[[#This Row],[Status]],Auxiliar!$B$16:$C$24,2,0)</f>
        <v>1</v>
      </c>
      <c r="K1473" s="45" t="s">
        <v>1172</v>
      </c>
      <c r="L1473" s="45" t="s">
        <v>1178</v>
      </c>
      <c r="M1473" s="20" t="s">
        <v>1179</v>
      </c>
      <c r="N1473" s="47">
        <v>45667</v>
      </c>
      <c r="O1473" s="20">
        <f>INDEX(Auxiliar!$D$5:$F$13,MATCH(Table1[[#This Row],[Tipologia_Testes]],Auxiliar!$B$5:$B$13,0),MATCH(Table1[[#This Row],[Complexidade]],Auxiliar!$D$4:$F$4,0))</f>
        <v>2</v>
      </c>
      <c r="P1473" s="42" t="s">
        <v>1263</v>
      </c>
      <c r="Q1473" s="42"/>
      <c r="R1473" s="151">
        <v>45622</v>
      </c>
      <c r="S1473" s="151"/>
      <c r="T1473" s="151"/>
      <c r="U1473" s="151">
        <v>45631</v>
      </c>
      <c r="V1473" s="151">
        <v>45631</v>
      </c>
      <c r="W1473" s="2">
        <f>VLOOKUP(Table1[[#This Row],[Status]],Auxiliar!$B$16:$D$24,3,0)*Table1[[#This Row],[Estimação (horas)]]</f>
        <v>2</v>
      </c>
      <c r="X1473" s="167">
        <f>+VLOOKUP(CONCATENATE(Table1[[#This Row],[Tabela]],Table1[[#This Row],[Campo]]),'2. Status Detalhe Campos FY24'!A:J,9,FALSE)</f>
        <v>0</v>
      </c>
    </row>
    <row r="1474" spans="2:24" ht="17.899999999999999" customHeight="1">
      <c r="B1474" s="38" t="s">
        <v>26</v>
      </c>
      <c r="C1474" s="38" t="s">
        <v>26</v>
      </c>
      <c r="D1474" s="40" t="s">
        <v>1276</v>
      </c>
      <c r="E1474" s="46" t="s">
        <v>1277</v>
      </c>
      <c r="F1474" s="42" t="s">
        <v>368</v>
      </c>
      <c r="G1474" s="40" t="s">
        <v>373</v>
      </c>
      <c r="H1474" s="58" t="str">
        <f>Table1[[#This Row],[Tabela]]&amp;Table1[[#This Row],[Campo]]</f>
        <v>lt004_protectionemssns_scp1_prtctn</v>
      </c>
      <c r="I1474" s="2" t="s">
        <v>612</v>
      </c>
      <c r="J1474" s="44">
        <f>VLOOKUP(Table1[[#This Row],[Status]],Auxiliar!$B$16:$C$24,2,0)</f>
        <v>1</v>
      </c>
      <c r="K1474" s="45" t="s">
        <v>1173</v>
      </c>
      <c r="L1474" s="45" t="s">
        <v>1178</v>
      </c>
      <c r="M1474" s="20" t="s">
        <v>1179</v>
      </c>
      <c r="N1474" s="47">
        <v>45667</v>
      </c>
      <c r="O1474" s="20">
        <f>INDEX(Auxiliar!$D$5:$F$13,MATCH(Table1[[#This Row],[Tipologia_Testes]],Auxiliar!$B$5:$B$13,0),MATCH(Table1[[#This Row],[Complexidade]],Auxiliar!$D$4:$F$4,0))</f>
        <v>2</v>
      </c>
      <c r="P1474" s="42" t="s">
        <v>1263</v>
      </c>
      <c r="Q1474" s="42"/>
      <c r="R1474" s="151">
        <v>45622</v>
      </c>
      <c r="S1474" s="151"/>
      <c r="T1474" s="151"/>
      <c r="U1474" s="151">
        <v>45631</v>
      </c>
      <c r="V1474" s="151">
        <v>45631</v>
      </c>
      <c r="W1474" s="2">
        <f>VLOOKUP(Table1[[#This Row],[Status]],Auxiliar!$B$16:$D$24,3,0)*Table1[[#This Row],[Estimação (horas)]]</f>
        <v>2</v>
      </c>
      <c r="X1474" s="167">
        <f>+VLOOKUP(CONCATENATE(Table1[[#This Row],[Tabela]],Table1[[#This Row],[Campo]]),'2. Status Detalhe Campos FY24'!A:J,9,FALSE)</f>
        <v>0</v>
      </c>
    </row>
    <row r="1475" spans="2:24" ht="17.899999999999999" customHeight="1">
      <c r="B1475" s="38" t="s">
        <v>26</v>
      </c>
      <c r="C1475" s="38" t="s">
        <v>26</v>
      </c>
      <c r="D1475" s="40" t="s">
        <v>1276</v>
      </c>
      <c r="E1475" s="46" t="s">
        <v>1277</v>
      </c>
      <c r="F1475" s="42" t="s">
        <v>368</v>
      </c>
      <c r="G1475" s="40" t="s">
        <v>373</v>
      </c>
      <c r="H1475" s="58" t="str">
        <f>Table1[[#This Row],[Tabela]]&amp;Table1[[#This Row],[Campo]]</f>
        <v>lt004_protectionemssns_scp1_prtctn</v>
      </c>
      <c r="I1475" s="2" t="s">
        <v>612</v>
      </c>
      <c r="J1475" s="44">
        <f>VLOOKUP(Table1[[#This Row],[Status]],Auxiliar!$B$16:$C$24,2,0)</f>
        <v>1</v>
      </c>
      <c r="K1475" s="45" t="s">
        <v>1175</v>
      </c>
      <c r="L1475" s="45" t="s">
        <v>1178</v>
      </c>
      <c r="M1475" s="20" t="s">
        <v>1179</v>
      </c>
      <c r="N1475" s="47">
        <v>45667</v>
      </c>
      <c r="O1475" s="20">
        <f>INDEX(Auxiliar!$D$5:$F$13,MATCH(Table1[[#This Row],[Tipologia_Testes]],Auxiliar!$B$5:$B$13,0),MATCH(Table1[[#This Row],[Complexidade]],Auxiliar!$D$4:$F$4,0))</f>
        <v>0.1</v>
      </c>
      <c r="P1475" s="42" t="s">
        <v>1263</v>
      </c>
      <c r="Q1475" s="42"/>
      <c r="R1475" s="151">
        <v>45622</v>
      </c>
      <c r="S1475" s="151"/>
      <c r="T1475" s="151"/>
      <c r="U1475" s="151">
        <v>45631</v>
      </c>
      <c r="V1475" s="151">
        <v>45631</v>
      </c>
      <c r="W1475" s="2">
        <f>VLOOKUP(Table1[[#This Row],[Status]],Auxiliar!$B$16:$D$24,3,0)*Table1[[#This Row],[Estimação (horas)]]</f>
        <v>0.1</v>
      </c>
      <c r="X1475" s="167">
        <f>+VLOOKUP(CONCATENATE(Table1[[#This Row],[Tabela]],Table1[[#This Row],[Campo]]),'2. Status Detalhe Campos FY24'!A:J,9,FALSE)</f>
        <v>0</v>
      </c>
    </row>
    <row r="1476" spans="2:24" ht="17.899999999999999" customHeight="1">
      <c r="B1476" s="38" t="s">
        <v>26</v>
      </c>
      <c r="C1476" s="38" t="s">
        <v>26</v>
      </c>
      <c r="D1476" s="40"/>
      <c r="E1476" s="46"/>
      <c r="F1476" s="42" t="s">
        <v>368</v>
      </c>
      <c r="G1476" s="368" t="s">
        <v>2251</v>
      </c>
      <c r="H1476" s="58" t="str">
        <f>Table1[[#This Row],[Tabela]]&amp;Table1[[#This Row],[Campo]]</f>
        <v>lt004_protectionRL_ESTT_ADDRSS</v>
      </c>
      <c r="I1476" s="2" t="s">
        <v>2328</v>
      </c>
      <c r="J1476" s="44">
        <f>VLOOKUP(Table1[[#This Row],[Status]],Auxiliar!$B$16:$C$24,2,0)</f>
        <v>7</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67">
        <f>+VLOOKUP(CONCATENATE(Table1[[#This Row],[Tabela]],Table1[[#This Row],[Campo]]),'2. Status Detalhe Campos FY24'!A:J,9,FALSE)</f>
        <v>0</v>
      </c>
    </row>
    <row r="1477" spans="2:24" ht="17.899999999999999" customHeight="1">
      <c r="B1477" s="38" t="s">
        <v>26</v>
      </c>
      <c r="C1477" s="38" t="s">
        <v>26</v>
      </c>
      <c r="D1477" s="40"/>
      <c r="E1477" s="46"/>
      <c r="F1477" s="42" t="s">
        <v>368</v>
      </c>
      <c r="G1477" s="368" t="s">
        <v>2252</v>
      </c>
      <c r="H1477" s="58" t="str">
        <f>Table1[[#This Row],[Tabela]]&amp;Table1[[#This Row],[Campo]]</f>
        <v>lt004_protectionRL_ESTT_CLLTRL_LCTN_INT</v>
      </c>
      <c r="I1477" s="2" t="s">
        <v>2328</v>
      </c>
      <c r="J1477" s="44">
        <f>VLOOKUP(Table1[[#This Row],[Status]],Auxiliar!$B$16:$C$24,2,0)</f>
        <v>7</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67">
        <f>+VLOOKUP(CONCATENATE(Table1[[#This Row],[Tabela]],Table1[[#This Row],[Campo]]),'2. Status Detalhe Campos FY24'!A:J,9,FALSE)</f>
        <v>0</v>
      </c>
    </row>
    <row r="1478" spans="2:24" ht="17.899999999999999" customHeight="1">
      <c r="B1478" s="38" t="s">
        <v>26</v>
      </c>
      <c r="C1478" s="38" t="s">
        <v>26</v>
      </c>
      <c r="D1478" s="40"/>
      <c r="E1478" s="46"/>
      <c r="F1478" s="42" t="s">
        <v>368</v>
      </c>
      <c r="G1478" s="368" t="s">
        <v>2253</v>
      </c>
      <c r="H1478" s="58" t="str">
        <f>Table1[[#This Row],[Tabela]]&amp;Table1[[#This Row],[Campo]]</f>
        <v>lt004_protectionRL_ESTT_CTY</v>
      </c>
      <c r="I1478" s="2" t="s">
        <v>2328</v>
      </c>
      <c r="J1478" s="44">
        <f>VLOOKUP(Table1[[#This Row],[Status]],Auxiliar!$B$16:$C$24,2,0)</f>
        <v>7</v>
      </c>
      <c r="K1478" s="45"/>
      <c r="L1478" s="45"/>
      <c r="M1478" s="20"/>
      <c r="N1478" s="47">
        <v>45695</v>
      </c>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7">
        <f>+VLOOKUP(CONCATENATE(Table1[[#This Row],[Tabela]],Table1[[#This Row],[Campo]]),'2. Status Detalhe Campos FY24'!A:J,9,FALSE)</f>
        <v>0</v>
      </c>
    </row>
    <row r="1479" spans="2:24" ht="17.899999999999999" customHeight="1">
      <c r="B1479" s="38" t="s">
        <v>26</v>
      </c>
      <c r="C1479" s="38" t="s">
        <v>26</v>
      </c>
      <c r="D1479" s="40"/>
      <c r="E1479" s="46"/>
      <c r="F1479" s="42" t="s">
        <v>368</v>
      </c>
      <c r="G1479" s="368" t="s">
        <v>2254</v>
      </c>
      <c r="H1479" s="58" t="str">
        <f>Table1[[#This Row],[Tabela]]&amp;Table1[[#This Row],[Campo]]</f>
        <v>lt004_protectionTYP_EMSSNS_LBL</v>
      </c>
      <c r="I1479" s="2" t="s">
        <v>2328</v>
      </c>
      <c r="J1479" s="44">
        <f>VLOOKUP(Table1[[#This Row],[Status]],Auxiliar!$B$16:$C$24,2,0)</f>
        <v>7</v>
      </c>
      <c r="K1479" s="45"/>
      <c r="L1479" s="45"/>
      <c r="M1479" s="20"/>
      <c r="N1479" s="47">
        <v>45695</v>
      </c>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7">
        <f>+VLOOKUP(CONCATENATE(Table1[[#This Row],[Tabela]],Table1[[#This Row],[Campo]]),'2. Status Detalhe Campos FY24'!A:J,9,FALSE)</f>
        <v>0</v>
      </c>
    </row>
    <row r="1480" spans="2:24" ht="17.899999999999999" customHeight="1">
      <c r="B1480" s="38" t="s">
        <v>26</v>
      </c>
      <c r="C1480" s="38" t="s">
        <v>26</v>
      </c>
      <c r="D1480" s="40"/>
      <c r="E1480" s="46"/>
      <c r="F1480" s="42" t="s">
        <v>368</v>
      </c>
      <c r="G1480" s="368" t="s">
        <v>2255</v>
      </c>
      <c r="H1480" s="58" t="str">
        <f>Table1[[#This Row],[Tabela]]&amp;Table1[[#This Row],[Campo]]</f>
        <v>lt004_protectionEPC_EMSSNS_LBL</v>
      </c>
      <c r="I1480" s="2" t="s">
        <v>2327</v>
      </c>
      <c r="J1480" s="44">
        <f>VLOOKUP(Table1[[#This Row],[Status]],Auxiliar!$B$16:$C$24,2,0)</f>
        <v>3</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7">
        <f>+VLOOKUP(CONCATENATE(Table1[[#This Row],[Tabela]],Table1[[#This Row],[Campo]]),'2. Status Detalhe Campos FY24'!A:J,9,FALSE)</f>
        <v>0</v>
      </c>
    </row>
    <row r="1481" spans="2:24" ht="17.899999999999999" customHeight="1">
      <c r="B1481" s="38" t="s">
        <v>26</v>
      </c>
      <c r="C1481" s="38" t="s">
        <v>26</v>
      </c>
      <c r="D1481" s="40"/>
      <c r="E1481" s="46"/>
      <c r="F1481" s="42" t="s">
        <v>368</v>
      </c>
      <c r="G1481" s="368" t="s">
        <v>2256</v>
      </c>
      <c r="H1481" s="58" t="str">
        <f>Table1[[#This Row],[Tabela]]&amp;Table1[[#This Row],[Campo]]</f>
        <v>lt004_protectionVHCL_EMSSNS_LBL</v>
      </c>
      <c r="I1481" s="2" t="s">
        <v>2328</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7">
        <f>+VLOOKUP(CONCATENATE(Table1[[#This Row],[Tabela]],Table1[[#This Row],[Campo]]),'2. Status Detalhe Campos FY24'!A:J,9,FALSE)</f>
        <v>0</v>
      </c>
    </row>
    <row r="1482" spans="2:24" ht="17.899999999999999" customHeight="1">
      <c r="B1482" s="38" t="s">
        <v>26</v>
      </c>
      <c r="C1482" s="38" t="s">
        <v>26</v>
      </c>
      <c r="D1482" s="40"/>
      <c r="E1482" s="46"/>
      <c r="F1482" s="42" t="s">
        <v>368</v>
      </c>
      <c r="G1482" s="368" t="s">
        <v>2257</v>
      </c>
      <c r="H1482" s="58" t="str">
        <f>Table1[[#This Row],[Tabela]]&amp;Table1[[#This Row],[Campo]]</f>
        <v>lt004_protectionTYP_EMSSNS_SCR</v>
      </c>
      <c r="I1482" s="2" t="s">
        <v>2327</v>
      </c>
      <c r="J1482" s="44">
        <f>VLOOKUP(Table1[[#This Row],[Status]],Auxiliar!$B$16:$C$24,2,0)</f>
        <v>3</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7">
        <f>+VLOOKUP(CONCATENATE(Table1[[#This Row],[Tabela]],Table1[[#This Row],[Campo]]),'2. Status Detalhe Campos FY24'!A:J,9,FALSE)</f>
        <v>0</v>
      </c>
    </row>
    <row r="1483" spans="2:24" ht="17.899999999999999" customHeight="1">
      <c r="B1483" s="38" t="s">
        <v>26</v>
      </c>
      <c r="C1483" s="38" t="s">
        <v>26</v>
      </c>
      <c r="D1483" s="40"/>
      <c r="E1483" s="46"/>
      <c r="F1483" s="42" t="s">
        <v>368</v>
      </c>
      <c r="G1483" s="368" t="s">
        <v>2258</v>
      </c>
      <c r="H1483" s="58" t="str">
        <f>Table1[[#This Row],[Tabela]]&amp;Table1[[#This Row],[Campo]]</f>
        <v>lt004_protectionEPC_EMSSNS_SCR</v>
      </c>
      <c r="I1483" s="2" t="s">
        <v>2327</v>
      </c>
      <c r="J1483" s="44">
        <f>VLOOKUP(Table1[[#This Row],[Status]],Auxiliar!$B$16:$C$24,2,0)</f>
        <v>3</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7">
        <f>+VLOOKUP(CONCATENATE(Table1[[#This Row],[Tabela]],Table1[[#This Row],[Campo]]),'2. Status Detalhe Campos FY24'!A:J,9,FALSE)</f>
        <v>0</v>
      </c>
    </row>
    <row r="1484" spans="2:24" ht="17.899999999999999" customHeight="1">
      <c r="B1484" s="38" t="s">
        <v>26</v>
      </c>
      <c r="C1484" s="38" t="s">
        <v>26</v>
      </c>
      <c r="D1484" s="40"/>
      <c r="E1484" s="46"/>
      <c r="F1484" s="42" t="s">
        <v>368</v>
      </c>
      <c r="G1484" s="368" t="s">
        <v>2259</v>
      </c>
      <c r="H1484" s="58" t="str">
        <f>Table1[[#This Row],[Tabela]]&amp;Table1[[#This Row],[Campo]]</f>
        <v>lt004_protectionVHCL_EMSSNS_SCR</v>
      </c>
      <c r="I1484" s="2" t="s">
        <v>2328</v>
      </c>
      <c r="J1484" s="44">
        <f>VLOOKUP(Table1[[#This Row],[Status]],Auxiliar!$B$16:$C$24,2,0)</f>
        <v>7</v>
      </c>
      <c r="K1484" s="45"/>
      <c r="L1484" s="45"/>
      <c r="M1484" s="20"/>
      <c r="N1484" s="47">
        <v>45695</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7">
        <f>+VLOOKUP(CONCATENATE(Table1[[#This Row],[Tabela]],Table1[[#This Row],[Campo]]),'2. Status Detalhe Campos FY24'!A:J,9,FALSE)</f>
        <v>0</v>
      </c>
    </row>
    <row r="1485" spans="2:24" ht="17.899999999999999" customHeight="1">
      <c r="B1485" s="38" t="s">
        <v>26</v>
      </c>
      <c r="C1485" s="38" t="s">
        <v>26</v>
      </c>
      <c r="D1485" s="40"/>
      <c r="E1485" s="46"/>
      <c r="F1485" s="42" t="s">
        <v>368</v>
      </c>
      <c r="G1485" s="368" t="s">
        <v>2260</v>
      </c>
      <c r="H1485" s="58" t="str">
        <f>Table1[[#This Row],[Tabela]]&amp;Table1[[#This Row],[Campo]]</f>
        <v>lt004_protectionINSRNC_ID</v>
      </c>
      <c r="I1485" s="2" t="s">
        <v>2328</v>
      </c>
      <c r="J1485" s="44">
        <f>VLOOKUP(Table1[[#This Row],[Status]],Auxiliar!$B$16:$C$24,2,0)</f>
        <v>7</v>
      </c>
      <c r="K1485" s="45"/>
      <c r="L1485" s="45"/>
      <c r="M1485" s="20"/>
      <c r="N1485" s="47">
        <v>45695</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7">
        <f>+VLOOKUP(CONCATENATE(Table1[[#This Row],[Tabela]],Table1[[#This Row],[Campo]]),'2. Status Detalhe Campos FY24'!A:J,9,FALSE)</f>
        <v>0</v>
      </c>
    </row>
    <row r="1486" spans="2:24" ht="17.899999999999999" customHeight="1">
      <c r="B1486" s="38" t="s">
        <v>26</v>
      </c>
      <c r="C1486" s="38" t="s">
        <v>26</v>
      </c>
      <c r="D1486" s="40"/>
      <c r="E1486" s="46"/>
      <c r="F1486" s="42" t="s">
        <v>368</v>
      </c>
      <c r="G1486" s="368" t="s">
        <v>2261</v>
      </c>
      <c r="H1486" s="58" t="str">
        <f>Table1[[#This Row],[Tabela]]&amp;Table1[[#This Row],[Campo]]</f>
        <v>lt004_protectionTYP_HZRDS_INSRD</v>
      </c>
      <c r="I1486" s="2" t="s">
        <v>2328</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7">
        <f>+VLOOKUP(CONCATENATE(Table1[[#This Row],[Tabela]],Table1[[#This Row],[Campo]]),'2. Status Detalhe Campos FY24'!A:J,9,FALSE)</f>
        <v>0</v>
      </c>
    </row>
    <row r="1487" spans="2:24" ht="17.899999999999999" customHeight="1">
      <c r="B1487" s="38" t="s">
        <v>26</v>
      </c>
      <c r="C1487" s="38" t="s">
        <v>26</v>
      </c>
      <c r="D1487" s="40"/>
      <c r="E1487" s="46"/>
      <c r="F1487" s="42" t="s">
        <v>368</v>
      </c>
      <c r="G1487" s="368" t="s">
        <v>2262</v>
      </c>
      <c r="H1487" s="58" t="str">
        <f>Table1[[#This Row],[Tabela]]&amp;Table1[[#This Row],[Campo]]</f>
        <v>lt004_protectionAMNT_CVRD_INSRNC</v>
      </c>
      <c r="I1487" s="2" t="s">
        <v>2328</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7">
        <f>+VLOOKUP(CONCATENATE(Table1[[#This Row],[Tabela]],Table1[[#This Row],[Campo]]),'2. Status Detalhe Campos FY24'!A:J,9,FALSE)</f>
        <v>0</v>
      </c>
    </row>
    <row r="1488" spans="2:24" ht="17.899999999999999" customHeight="1">
      <c r="B1488" s="38" t="s">
        <v>26</v>
      </c>
      <c r="C1488" s="38" t="s">
        <v>26</v>
      </c>
      <c r="D1488" s="40"/>
      <c r="E1488" s="46"/>
      <c r="F1488" s="42" t="s">
        <v>368</v>
      </c>
      <c r="G1488" s="368" t="s">
        <v>2263</v>
      </c>
      <c r="H1488" s="58" t="str">
        <f>Table1[[#This Row],[Tabela]]&amp;Table1[[#This Row],[Campo]]</f>
        <v>lt004_protectionDT_MTRTY_INSRNC</v>
      </c>
      <c r="I1488" s="2" t="s">
        <v>2328</v>
      </c>
      <c r="J1488" s="44">
        <f>VLOOKUP(Table1[[#This Row],[Status]],Auxiliar!$B$16:$C$24,2,0)</f>
        <v>7</v>
      </c>
      <c r="K1488" s="45"/>
      <c r="L1488" s="45"/>
      <c r="M1488" s="20"/>
      <c r="N1488" s="47">
        <v>45695</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7">
        <f>+VLOOKUP(CONCATENATE(Table1[[#This Row],[Tabela]],Table1[[#This Row],[Campo]]),'2. Status Detalhe Campos FY24'!A:J,9,FALSE)</f>
        <v>0</v>
      </c>
    </row>
    <row r="1489" spans="2:24" ht="17.899999999999999" customHeight="1">
      <c r="B1489" s="38" t="s">
        <v>26</v>
      </c>
      <c r="C1489" s="38" t="s">
        <v>26</v>
      </c>
      <c r="D1489" s="40"/>
      <c r="E1489" s="46"/>
      <c r="F1489" s="42" t="s">
        <v>368</v>
      </c>
      <c r="G1489" s="368" t="s">
        <v>2264</v>
      </c>
      <c r="H1489" s="58" t="str">
        <f>Table1[[#This Row],[Tabela]]&amp;Table1[[#This Row],[Campo]]</f>
        <v>lt004_protectionFLG_FRST_HM</v>
      </c>
      <c r="I1489" s="2" t="s">
        <v>2328</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7">
        <f>+VLOOKUP(CONCATENATE(Table1[[#This Row],[Tabela]],Table1[[#This Row],[Campo]]),'2. Status Detalhe Campos FY24'!A:J,9,FALSE)</f>
        <v>0</v>
      </c>
    </row>
    <row r="1490" spans="2:24" ht="17.899999999999999" customHeight="1">
      <c r="B1490" s="38" t="s">
        <v>26</v>
      </c>
      <c r="C1490" s="38" t="s">
        <v>26</v>
      </c>
      <c r="D1490" s="40"/>
      <c r="E1490" s="46"/>
      <c r="F1490" s="42" t="s">
        <v>368</v>
      </c>
      <c r="G1490" s="368" t="s">
        <v>2265</v>
      </c>
      <c r="H1490" s="58" t="str">
        <f>Table1[[#This Row],[Tabela]]&amp;Table1[[#This Row],[Campo]]</f>
        <v>lt004_protectionYR_CNSTRCTN</v>
      </c>
      <c r="I1490" s="2" t="s">
        <v>2328</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7">
        <f>+VLOOKUP(CONCATENATE(Table1[[#This Row],[Tabela]],Table1[[#This Row],[Campo]]),'2. Status Detalhe Campos FY24'!A:J,9,FALSE)</f>
        <v>0</v>
      </c>
    </row>
    <row r="1491" spans="2:24" ht="17.899999999999999" customHeight="1">
      <c r="B1491" s="38" t="s">
        <v>26</v>
      </c>
      <c r="C1491" s="38" t="s">
        <v>26</v>
      </c>
      <c r="D1491" s="40"/>
      <c r="E1491" s="46"/>
      <c r="F1491" s="42" t="s">
        <v>368</v>
      </c>
      <c r="G1491" s="368" t="s">
        <v>2266</v>
      </c>
      <c r="H1491" s="58" t="str">
        <f>Table1[[#This Row],[Tabela]]&amp;Table1[[#This Row],[Campo]]</f>
        <v>lt004_protectionBLDNG_AR</v>
      </c>
      <c r="I1491" s="2" t="s">
        <v>2328</v>
      </c>
      <c r="J1491" s="44">
        <f>VLOOKUP(Table1[[#This Row],[Status]],Auxiliar!$B$16:$C$24,2,0)</f>
        <v>7</v>
      </c>
      <c r="K1491" s="45"/>
      <c r="L1491" s="45"/>
      <c r="M1491" s="20"/>
      <c r="N1491" s="47">
        <v>45695</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7">
        <f>+VLOOKUP(CONCATENATE(Table1[[#This Row],[Tabela]],Table1[[#This Row],[Campo]]),'2. Status Detalhe Campos FY24'!A:J,9,FALSE)</f>
        <v>0</v>
      </c>
    </row>
    <row r="1492" spans="2:24" ht="17.899999999999999" customHeight="1">
      <c r="B1492" s="38" t="s">
        <v>26</v>
      </c>
      <c r="C1492" s="38" t="s">
        <v>26</v>
      </c>
      <c r="D1492" s="40"/>
      <c r="E1492" s="46"/>
      <c r="F1492" s="42" t="s">
        <v>368</v>
      </c>
      <c r="G1492" s="368" t="s">
        <v>2267</v>
      </c>
      <c r="H1492" s="58" t="str">
        <f>Table1[[#This Row],[Tabela]]&amp;Table1[[#This Row],[Campo]]</f>
        <v>lt004_protectionRL_ESTT_CRTFCTN</v>
      </c>
      <c r="I1492" s="2" t="s">
        <v>2328</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7">
        <f>+VLOOKUP(CONCATENATE(Table1[[#This Row],[Tabela]],Table1[[#This Row],[Campo]]),'2. Status Detalhe Campos FY24'!A:J,9,FALSE)</f>
        <v>0</v>
      </c>
    </row>
    <row r="1493" spans="2:24" ht="17.899999999999999" customHeight="1">
      <c r="B1493" s="38" t="s">
        <v>26</v>
      </c>
      <c r="C1493" s="38" t="s">
        <v>26</v>
      </c>
      <c r="D1493" s="40"/>
      <c r="E1493" s="46"/>
      <c r="F1493" s="42" t="s">
        <v>368</v>
      </c>
      <c r="G1493" s="368" t="s">
        <v>2268</v>
      </c>
      <c r="H1493" s="58" t="str">
        <f>Table1[[#This Row],[Tabela]]&amp;Table1[[#This Row],[Campo]]</f>
        <v>lt004_protectionTYP_VHCL</v>
      </c>
      <c r="I1493" s="2" t="s">
        <v>2328</v>
      </c>
      <c r="J1493" s="44">
        <f>VLOOKUP(Table1[[#This Row],[Status]],Auxiliar!$B$16:$C$24,2,0)</f>
        <v>7</v>
      </c>
      <c r="K1493" s="45"/>
      <c r="L1493" s="45"/>
      <c r="M1493" s="20"/>
      <c r="N1493" s="47"/>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7">
        <f>+VLOOKUP(CONCATENATE(Table1[[#This Row],[Tabela]],Table1[[#This Row],[Campo]]),'2. Status Detalhe Campos FY24'!A:J,9,FALSE)</f>
        <v>0</v>
      </c>
    </row>
    <row r="1494" spans="2:24" ht="17.899999999999999" customHeight="1">
      <c r="B1494" s="38" t="s">
        <v>26</v>
      </c>
      <c r="C1494" s="38" t="s">
        <v>26</v>
      </c>
      <c r="D1494" s="40"/>
      <c r="E1494" s="46"/>
      <c r="F1494" s="42" t="s">
        <v>368</v>
      </c>
      <c r="G1494" s="368" t="s">
        <v>2269</v>
      </c>
      <c r="H1494" s="58" t="str">
        <f>Table1[[#This Row],[Tabela]]&amp;Table1[[#This Row],[Campo]]</f>
        <v>lt004_protectionDT_RGSTRTN</v>
      </c>
      <c r="I1494" s="2" t="s">
        <v>2328</v>
      </c>
      <c r="J1494" s="44">
        <f>VLOOKUP(Table1[[#This Row],[Status]],Auxiliar!$B$16:$C$24,2,0)</f>
        <v>7</v>
      </c>
      <c r="K1494" s="45"/>
      <c r="L1494" s="45"/>
      <c r="M1494" s="20"/>
      <c r="N1494" s="47">
        <v>45695</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7">
        <f>+VLOOKUP(CONCATENATE(Table1[[#This Row],[Tabela]],Table1[[#This Row],[Campo]]),'2. Status Detalhe Campos FY24'!A:J,9,FALSE)</f>
        <v>0</v>
      </c>
    </row>
    <row r="1495" spans="2:24" ht="17.899999999999999" customHeight="1">
      <c r="B1495" s="38" t="s">
        <v>26</v>
      </c>
      <c r="C1495" s="38" t="s">
        <v>26</v>
      </c>
      <c r="D1495" s="40"/>
      <c r="E1495" s="46"/>
      <c r="F1495" s="42" t="s">
        <v>368</v>
      </c>
      <c r="G1495" s="368" t="s">
        <v>2270</v>
      </c>
      <c r="H1495" s="58" t="str">
        <f>Table1[[#This Row],[Tabela]]&amp;Table1[[#This Row],[Campo]]</f>
        <v>lt004_protectionPRMRY_ENRGY_DMND_NN_RNWBL</v>
      </c>
      <c r="I1495" s="2" t="s">
        <v>2328</v>
      </c>
      <c r="J1495" s="44">
        <f>VLOOKUP(Table1[[#This Row],[Status]],Auxiliar!$B$16:$C$24,2,0)</f>
        <v>7</v>
      </c>
      <c r="K1495" s="45"/>
      <c r="L1495" s="45"/>
      <c r="M1495" s="20"/>
      <c r="N1495" s="47">
        <v>45695</v>
      </c>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7">
        <f>+VLOOKUP(CONCATENATE(Table1[[#This Row],[Tabela]],Table1[[#This Row],[Campo]]),'2. Status Detalhe Campos FY24'!A:J,9,FALSE)</f>
        <v>0</v>
      </c>
    </row>
    <row r="1496" spans="2:24" ht="17.899999999999999" customHeight="1">
      <c r="B1496" s="38" t="s">
        <v>26</v>
      </c>
      <c r="C1496" s="38" t="s">
        <v>26</v>
      </c>
      <c r="D1496" s="40"/>
      <c r="E1496" s="46"/>
      <c r="F1496" s="42" t="s">
        <v>368</v>
      </c>
      <c r="G1496" s="368" t="s">
        <v>2271</v>
      </c>
      <c r="H1496" s="58" t="str">
        <f>Table1[[#This Row],[Tabela]]&amp;Table1[[#This Row],[Campo]]</f>
        <v>lt004_protectionPRMRY_ENRGY_DMND_TTL</v>
      </c>
      <c r="I1496" s="2" t="s">
        <v>2328</v>
      </c>
      <c r="J1496" s="44">
        <f>VLOOKUP(Table1[[#This Row],[Status]],Auxiliar!$B$16:$C$24,2,0)</f>
        <v>7</v>
      </c>
      <c r="K1496" s="45"/>
      <c r="L1496" s="45"/>
      <c r="M1496" s="20"/>
      <c r="N1496" s="47"/>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7">
        <f>+VLOOKUP(CONCATENATE(Table1[[#This Row],[Tabela]],Table1[[#This Row],[Campo]]),'2. Status Detalhe Campos FY24'!A:J,9,FALSE)</f>
        <v>0</v>
      </c>
    </row>
    <row r="1497" spans="2:24" ht="17.899999999999999" customHeight="1">
      <c r="B1497" s="38" t="s">
        <v>26</v>
      </c>
      <c r="C1497" s="38" t="s">
        <v>26</v>
      </c>
      <c r="D1497" s="40"/>
      <c r="E1497" s="46"/>
      <c r="F1497" s="42" t="s">
        <v>368</v>
      </c>
      <c r="G1497" s="368" t="s">
        <v>2272</v>
      </c>
      <c r="H1497" s="58" t="str">
        <f>Table1[[#This Row],[Tabela]]&amp;Table1[[#This Row],[Campo]]</f>
        <v>lt004_protectionPRMRY_ENRGY_DMND_RFRNC_VL</v>
      </c>
      <c r="I1497" s="2" t="s">
        <v>2328</v>
      </c>
      <c r="J1497" s="44">
        <f>VLOOKUP(Table1[[#This Row],[Status]],Auxiliar!$B$16:$C$24,2,0)</f>
        <v>7</v>
      </c>
      <c r="K1497" s="45"/>
      <c r="L1497" s="45"/>
      <c r="M1497" s="20"/>
      <c r="N1497" s="47"/>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7">
        <f>+VLOOKUP(CONCATENATE(Table1[[#This Row],[Tabela]],Table1[[#This Row],[Campo]]),'2. Status Detalhe Campos FY24'!A:J,9,FALSE)</f>
        <v>0</v>
      </c>
    </row>
    <row r="1498" spans="2:24" ht="17.899999999999999" customHeight="1">
      <c r="B1498" s="38" t="s">
        <v>26</v>
      </c>
      <c r="C1498" s="38" t="s">
        <v>26</v>
      </c>
      <c r="D1498" s="40"/>
      <c r="E1498" s="46"/>
      <c r="F1498" s="42" t="s">
        <v>368</v>
      </c>
      <c r="G1498" s="368" t="s">
        <v>2273</v>
      </c>
      <c r="H1498" s="58" t="str">
        <f>Table1[[#This Row],[Tabela]]&amp;Table1[[#This Row],[Campo]]</f>
        <v>lt004_protectionRL_ESTT_CLMT_ZN</v>
      </c>
      <c r="I1498" s="2" t="s">
        <v>2328</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7">
        <f>+VLOOKUP(CONCATENATE(Table1[[#This Row],[Tabela]],Table1[[#This Row],[Campo]]),'2. Status Detalhe Campos FY24'!A:J,9,FALSE)</f>
        <v>0</v>
      </c>
    </row>
    <row r="1499" spans="2:24" ht="17.899999999999999" customHeight="1">
      <c r="B1499" s="38" t="s">
        <v>26</v>
      </c>
      <c r="C1499" s="38" t="s">
        <v>26</v>
      </c>
      <c r="D1499" s="12" t="s">
        <v>399</v>
      </c>
      <c r="E1499" s="111" t="s">
        <v>38</v>
      </c>
      <c r="F1499" s="2" t="s">
        <v>368</v>
      </c>
      <c r="G1499" s="12" t="s">
        <v>398</v>
      </c>
      <c r="H1499" s="58" t="str">
        <f>Table1[[#This Row],[Tabela]]&amp;Table1[[#This Row],[Campo]]</f>
        <v>lt004_protectiondt_rfrnc</v>
      </c>
      <c r="I1499" s="2" t="s">
        <v>612</v>
      </c>
      <c r="J1499" s="44">
        <f>VLOOKUP(Table1[[#This Row],[Status]],Auxiliar!$B$16:$C$24,2,0)</f>
        <v>1</v>
      </c>
      <c r="K1499" s="20" t="s">
        <v>1177</v>
      </c>
      <c r="L1499" s="45" t="s">
        <v>1178</v>
      </c>
      <c r="M1499" s="20" t="s">
        <v>1179</v>
      </c>
      <c r="N1499" s="47">
        <v>45509</v>
      </c>
      <c r="O1499" s="112">
        <v>0.1</v>
      </c>
      <c r="P1499" s="2"/>
      <c r="Q1499" s="151"/>
      <c r="R1499" s="151"/>
      <c r="S1499" s="151"/>
      <c r="T1499" s="151"/>
      <c r="U1499" s="151"/>
      <c r="V1499" s="151"/>
      <c r="W1499" s="2">
        <f>VLOOKUP(Table1[[#This Row],[Status]],Auxiliar!$B$16:$D$24,3,0)*Table1[[#This Row],[Estimação (horas)]]</f>
        <v>0.1</v>
      </c>
      <c r="X1499" s="167">
        <f>+VLOOKUP(CONCATENATE(Table1[[#This Row],[Tabela]],Table1[[#This Row],[Campo]]),'2. Status Detalhe Campos FY24'!A:J,9,FALSE)</f>
        <v>0</v>
      </c>
    </row>
    <row r="1500" spans="2:24" ht="17.899999999999999" customHeight="1">
      <c r="B1500" s="38" t="s">
        <v>26</v>
      </c>
      <c r="C1500" s="38" t="s">
        <v>26</v>
      </c>
      <c r="D1500" s="19" t="s">
        <v>399</v>
      </c>
      <c r="E1500" s="111" t="s">
        <v>38</v>
      </c>
      <c r="F1500" s="31" t="s">
        <v>368</v>
      </c>
      <c r="G1500" t="s">
        <v>416</v>
      </c>
      <c r="H1500" s="58" t="str">
        <f>Table1[[#This Row],[Tabela]]&amp;Table1[[#This Row],[Campo]]</f>
        <v>lt004_protectioncod_soc</v>
      </c>
      <c r="I1500" s="2" t="s">
        <v>612</v>
      </c>
      <c r="J1500" s="44">
        <f>VLOOKUP(Table1[[#This Row],[Status]],Auxiliar!$B$16:$C$24,2,0)</f>
        <v>1</v>
      </c>
      <c r="K1500" s="20" t="s">
        <v>1177</v>
      </c>
      <c r="L1500" s="45" t="s">
        <v>1178</v>
      </c>
      <c r="M1500" s="20" t="s">
        <v>1179</v>
      </c>
      <c r="N1500" s="47">
        <v>45590</v>
      </c>
      <c r="O1500" s="112">
        <v>0.1</v>
      </c>
      <c r="P1500" s="31" t="s">
        <v>1260</v>
      </c>
      <c r="Q1500" s="200"/>
      <c r="R1500" s="151"/>
      <c r="S1500" s="151"/>
      <c r="T1500" s="151"/>
      <c r="U1500" s="151"/>
      <c r="V1500" s="151"/>
      <c r="W1500" s="2">
        <f>VLOOKUP(Table1[[#This Row],[Status]],Auxiliar!$B$16:$D$24,3,0)*Table1[[#This Row],[Estimação (horas)]]</f>
        <v>0.1</v>
      </c>
      <c r="X1500" s="167">
        <f>+VLOOKUP(CONCATENATE(Table1[[#This Row],[Tabela]],Table1[[#This Row],[Campo]]),'2. Status Detalhe Campos FY24'!A:J,9,FALSE)</f>
        <v>0</v>
      </c>
    </row>
    <row r="1501" spans="2:24" ht="17.899999999999999" customHeight="1">
      <c r="B1501" s="38" t="s">
        <v>26</v>
      </c>
      <c r="C1501" s="38" t="s">
        <v>26</v>
      </c>
      <c r="D1501" s="19" t="s">
        <v>399</v>
      </c>
      <c r="E1501" s="111" t="s">
        <v>38</v>
      </c>
      <c r="F1501" s="2" t="s">
        <v>439</v>
      </c>
      <c r="G1501" s="12" t="s">
        <v>398</v>
      </c>
      <c r="H1501" s="58" t="str">
        <f>Table1[[#This Row],[Tabela]]&amp;Table1[[#This Row],[Campo]]</f>
        <v>lt005_instr_entdt_rfrnc</v>
      </c>
      <c r="I1501" s="2" t="s">
        <v>612</v>
      </c>
      <c r="J1501" s="44">
        <f>VLOOKUP(Table1[[#This Row],[Status]],Auxiliar!$B$16:$C$24,2,0)</f>
        <v>1</v>
      </c>
      <c r="K1501" s="20" t="s">
        <v>1177</v>
      </c>
      <c r="L1501" s="45" t="s">
        <v>1178</v>
      </c>
      <c r="M1501" s="20" t="s">
        <v>1179</v>
      </c>
      <c r="N1501" s="47">
        <v>45510</v>
      </c>
      <c r="O1501" s="112">
        <v>0.1</v>
      </c>
      <c r="P1501" s="2"/>
      <c r="Q1501" s="200"/>
      <c r="R1501" s="151"/>
      <c r="S1501" s="151"/>
      <c r="T1501" s="151"/>
      <c r="U1501" s="151"/>
      <c r="V1501" s="151"/>
      <c r="W1501" s="2">
        <f>VLOOKUP(Table1[[#This Row],[Status]],Auxiliar!$B$16:$D$24,3,0)*Table1[[#This Row],[Estimação (horas)]]</f>
        <v>0.1</v>
      </c>
      <c r="X1501" s="167">
        <f>+VLOOKUP(CONCATENATE(Table1[[#This Row],[Tabela]],Table1[[#This Row],[Campo]]),'2. Status Detalhe Campos FY24'!A:J,9,FALSE)</f>
        <v>0</v>
      </c>
    </row>
    <row r="1502" spans="2:24" ht="17.899999999999999" customHeight="1">
      <c r="B1502" s="38" t="s">
        <v>26</v>
      </c>
      <c r="C1502" s="38" t="s">
        <v>26</v>
      </c>
      <c r="D1502" s="19" t="s">
        <v>399</v>
      </c>
      <c r="E1502" s="111" t="s">
        <v>38</v>
      </c>
      <c r="F1502" s="2" t="s">
        <v>439</v>
      </c>
      <c r="G1502" s="12" t="s">
        <v>425</v>
      </c>
      <c r="H1502" s="58" t="str">
        <f>Table1[[#This Row],[Tabela]]&amp;Table1[[#This Row],[Campo]]</f>
        <v>lt005_instr_ententty_id</v>
      </c>
      <c r="I1502" s="2" t="s">
        <v>612</v>
      </c>
      <c r="J1502" s="44">
        <f>VLOOKUP(Table1[[#This Row],[Status]],Auxiliar!$B$16:$C$24,2,0)</f>
        <v>1</v>
      </c>
      <c r="K1502" s="20" t="s">
        <v>1177</v>
      </c>
      <c r="L1502" s="45" t="s">
        <v>1178</v>
      </c>
      <c r="M1502" s="20" t="s">
        <v>1179</v>
      </c>
      <c r="N1502" s="47">
        <v>45510</v>
      </c>
      <c r="O1502" s="112">
        <v>0.1</v>
      </c>
      <c r="P1502" s="2"/>
      <c r="Q1502" s="200"/>
      <c r="R1502" s="151"/>
      <c r="S1502" s="151"/>
      <c r="T1502" s="151"/>
      <c r="U1502" s="151"/>
      <c r="V1502" s="151"/>
      <c r="W1502" s="2">
        <f>VLOOKUP(Table1[[#This Row],[Status]],Auxiliar!$B$16:$D$24,3,0)*Table1[[#This Row],[Estimação (horas)]]</f>
        <v>0.1</v>
      </c>
      <c r="X1502" s="167">
        <f>+VLOOKUP(CONCATENATE(Table1[[#This Row],[Tabela]],Table1[[#This Row],[Campo]]),'2. Status Detalhe Campos FY24'!A:J,9,FALSE)</f>
        <v>0</v>
      </c>
    </row>
    <row r="1503" spans="2:24" ht="17.899999999999999" customHeight="1">
      <c r="B1503" s="38" t="s">
        <v>26</v>
      </c>
      <c r="C1503" s="38" t="s">
        <v>26</v>
      </c>
      <c r="D1503" s="19" t="s">
        <v>399</v>
      </c>
      <c r="E1503" s="111" t="s">
        <v>38</v>
      </c>
      <c r="F1503" s="2" t="s">
        <v>439</v>
      </c>
      <c r="G1503" s="12" t="s">
        <v>400</v>
      </c>
      <c r="H1503" s="58" t="str">
        <f>Table1[[#This Row],[Tabela]]&amp;Table1[[#This Row],[Campo]]</f>
        <v>lt005_instr_entinstrmnt_id</v>
      </c>
      <c r="I1503" s="2" t="s">
        <v>612</v>
      </c>
      <c r="J1503" s="44">
        <f>VLOOKUP(Table1[[#This Row],[Status]],Auxiliar!$B$16:$C$24,2,0)</f>
        <v>1</v>
      </c>
      <c r="K1503" s="20" t="s">
        <v>1177</v>
      </c>
      <c r="L1503" s="45" t="s">
        <v>1178</v>
      </c>
      <c r="M1503" s="20" t="s">
        <v>1179</v>
      </c>
      <c r="N1503" s="47">
        <v>45510</v>
      </c>
      <c r="O1503" s="112">
        <v>0.1</v>
      </c>
      <c r="P1503" s="2"/>
      <c r="Q1503" s="200"/>
      <c r="R1503" s="151"/>
      <c r="S1503" s="151"/>
      <c r="T1503" s="151"/>
      <c r="U1503" s="151"/>
      <c r="V1503" s="151"/>
      <c r="W1503" s="2">
        <f>VLOOKUP(Table1[[#This Row],[Status]],Auxiliar!$B$16:$D$24,3,0)*Table1[[#This Row],[Estimação (horas)]]</f>
        <v>0.1</v>
      </c>
      <c r="X1503" s="167">
        <f>+VLOOKUP(CONCATENATE(Table1[[#This Row],[Tabela]],Table1[[#This Row],[Campo]]),'2. Status Detalhe Campos FY24'!A:J,9,FALSE)</f>
        <v>0</v>
      </c>
    </row>
    <row r="1504" spans="2:24" ht="17.899999999999999" customHeight="1">
      <c r="B1504" s="38" t="s">
        <v>26</v>
      </c>
      <c r="C1504" s="38" t="s">
        <v>26</v>
      </c>
      <c r="D1504" s="19" t="s">
        <v>399</v>
      </c>
      <c r="E1504" s="111" t="s">
        <v>38</v>
      </c>
      <c r="F1504" s="2" t="s">
        <v>439</v>
      </c>
      <c r="G1504" s="12" t="s">
        <v>416</v>
      </c>
      <c r="H1504" s="58" t="str">
        <f>Table1[[#This Row],[Tabela]]&amp;Table1[[#This Row],[Campo]]</f>
        <v>lt005_instr_entcod_soc</v>
      </c>
      <c r="I1504" s="2" t="s">
        <v>612</v>
      </c>
      <c r="J1504" s="44">
        <f>VLOOKUP(Table1[[#This Row],[Status]],Auxiliar!$B$16:$C$24,2,0)</f>
        <v>1</v>
      </c>
      <c r="K1504" s="20" t="s">
        <v>1177</v>
      </c>
      <c r="L1504" s="45" t="s">
        <v>1178</v>
      </c>
      <c r="M1504" s="20" t="s">
        <v>1179</v>
      </c>
      <c r="N1504" s="47">
        <v>45510</v>
      </c>
      <c r="O1504" s="112">
        <v>0.1</v>
      </c>
      <c r="P1504" s="2"/>
      <c r="Q1504" s="200"/>
      <c r="R1504" s="151"/>
      <c r="S1504" s="151"/>
      <c r="T1504" s="151"/>
      <c r="U1504" s="151"/>
      <c r="V1504" s="151"/>
      <c r="W1504" s="2">
        <f>VLOOKUP(Table1[[#This Row],[Status]],Auxiliar!$B$16:$D$24,3,0)*Table1[[#This Row],[Estimação (horas)]]</f>
        <v>0.1</v>
      </c>
      <c r="X1504" s="167">
        <f>+VLOOKUP(CONCATENATE(Table1[[#This Row],[Tabela]],Table1[[#This Row],[Campo]]),'2. Status Detalhe Campos FY24'!A:J,9,FALSE)</f>
        <v>0</v>
      </c>
    </row>
    <row r="1505" spans="2:24" ht="17.899999999999999" customHeight="1">
      <c r="B1505" s="38" t="s">
        <v>26</v>
      </c>
      <c r="C1505" s="38" t="s">
        <v>26</v>
      </c>
      <c r="D1505" s="19" t="s">
        <v>399</v>
      </c>
      <c r="E1505" s="111" t="s">
        <v>38</v>
      </c>
      <c r="F1505" s="2" t="s">
        <v>439</v>
      </c>
      <c r="G1505" s="12" t="s">
        <v>440</v>
      </c>
      <c r="H1505" s="58" t="str">
        <f>Table1[[#This Row],[Tabela]]&amp;Table1[[#This Row],[Campo]]</f>
        <v>lt005_instr_entmn_entty_id</v>
      </c>
      <c r="I1505" s="2" t="s">
        <v>612</v>
      </c>
      <c r="J1505" s="44">
        <f>VLOOKUP(Table1[[#This Row],[Status]],Auxiliar!$B$16:$C$24,2,0)</f>
        <v>1</v>
      </c>
      <c r="K1505" s="20" t="s">
        <v>1177</v>
      </c>
      <c r="L1505" s="45" t="s">
        <v>1178</v>
      </c>
      <c r="M1505" s="20" t="s">
        <v>1179</v>
      </c>
      <c r="N1505" s="47">
        <v>45510</v>
      </c>
      <c r="O1505" s="112">
        <v>0.1</v>
      </c>
      <c r="P1505" s="2"/>
      <c r="Q1505" s="200"/>
      <c r="R1505" s="151"/>
      <c r="S1505" s="151"/>
      <c r="T1505" s="151"/>
      <c r="U1505" s="151"/>
      <c r="V1505" s="151"/>
      <c r="W1505" s="2">
        <f>VLOOKUP(Table1[[#This Row],[Status]],Auxiliar!$B$16:$D$24,3,0)*Table1[[#This Row],[Estimação (horas)]]</f>
        <v>0.1</v>
      </c>
      <c r="X1505" s="167">
        <f>+VLOOKUP(CONCATENATE(Table1[[#This Row],[Tabela]],Table1[[#This Row],[Campo]]),'2. Status Detalhe Campos FY24'!A:J,9,FALSE)</f>
        <v>0</v>
      </c>
    </row>
    <row r="1506" spans="2:24" ht="17.899999999999999" customHeight="1">
      <c r="B1506" s="38" t="s">
        <v>26</v>
      </c>
      <c r="C1506" s="38" t="s">
        <v>26</v>
      </c>
      <c r="D1506" s="19" t="s">
        <v>399</v>
      </c>
      <c r="E1506" s="111" t="s">
        <v>38</v>
      </c>
      <c r="F1506" s="2" t="s">
        <v>441</v>
      </c>
      <c r="G1506" s="12" t="s">
        <v>398</v>
      </c>
      <c r="H1506" s="58" t="str">
        <f>Table1[[#This Row],[Tabela]]&amp;Table1[[#This Row],[Campo]]</f>
        <v>lt006_instr_protdt_rfrnc</v>
      </c>
      <c r="I1506" s="2" t="s">
        <v>612</v>
      </c>
      <c r="J1506" s="44">
        <f>VLOOKUP(Table1[[#This Row],[Status]],Auxiliar!$B$16:$C$24,2,0)</f>
        <v>1</v>
      </c>
      <c r="K1506" s="20" t="s">
        <v>1177</v>
      </c>
      <c r="L1506" s="45" t="s">
        <v>1178</v>
      </c>
      <c r="M1506" s="20" t="s">
        <v>1179</v>
      </c>
      <c r="N1506" s="47">
        <v>45509</v>
      </c>
      <c r="O1506" s="112">
        <v>0.1</v>
      </c>
      <c r="P1506" s="2"/>
      <c r="Q1506" s="200"/>
      <c r="R1506" s="151"/>
      <c r="S1506" s="151"/>
      <c r="T1506" s="151"/>
      <c r="U1506" s="151"/>
      <c r="V1506" s="151"/>
      <c r="W1506" s="2">
        <f>VLOOKUP(Table1[[#This Row],[Status]],Auxiliar!$B$16:$D$24,3,0)*Table1[[#This Row],[Estimação (horas)]]</f>
        <v>0.1</v>
      </c>
      <c r="X1506" s="167">
        <f>+VLOOKUP(CONCATENATE(Table1[[#This Row],[Tabela]],Table1[[#This Row],[Campo]]),'2. Status Detalhe Campos FY24'!A:J,9,FALSE)</f>
        <v>0</v>
      </c>
    </row>
    <row r="1507" spans="2:24" ht="17.899999999999999" customHeight="1">
      <c r="B1507" s="38" t="s">
        <v>26</v>
      </c>
      <c r="C1507" s="38" t="s">
        <v>26</v>
      </c>
      <c r="D1507" s="19" t="s">
        <v>399</v>
      </c>
      <c r="E1507" s="111" t="s">
        <v>38</v>
      </c>
      <c r="F1507" s="2" t="s">
        <v>441</v>
      </c>
      <c r="G1507" s="12" t="s">
        <v>400</v>
      </c>
      <c r="H1507" s="58" t="str">
        <f>Table1[[#This Row],[Tabela]]&amp;Table1[[#This Row],[Campo]]</f>
        <v>lt006_instr_protinstrmnt_id</v>
      </c>
      <c r="I1507" s="2" t="s">
        <v>612</v>
      </c>
      <c r="J1507" s="44">
        <f>VLOOKUP(Table1[[#This Row],[Status]],Auxiliar!$B$16:$C$24,2,0)</f>
        <v>1</v>
      </c>
      <c r="K1507" s="20" t="s">
        <v>1177</v>
      </c>
      <c r="L1507" s="45" t="s">
        <v>1178</v>
      </c>
      <c r="M1507" s="20" t="s">
        <v>1179</v>
      </c>
      <c r="N1507" s="47">
        <v>45509</v>
      </c>
      <c r="O1507" s="112">
        <v>0.1</v>
      </c>
      <c r="P1507" s="2"/>
      <c r="Q1507" s="200"/>
      <c r="R1507" s="151"/>
      <c r="S1507" s="151"/>
      <c r="T1507" s="151"/>
      <c r="U1507" s="151"/>
      <c r="V1507" s="151"/>
      <c r="W1507" s="2">
        <f>VLOOKUP(Table1[[#This Row],[Status]],Auxiliar!$B$16:$D$24,3,0)*Table1[[#This Row],[Estimação (horas)]]</f>
        <v>0.1</v>
      </c>
      <c r="X1507" s="167">
        <f>+VLOOKUP(CONCATENATE(Table1[[#This Row],[Tabela]],Table1[[#This Row],[Campo]]),'2. Status Detalhe Campos FY24'!A:J,9,FALSE)</f>
        <v>0</v>
      </c>
    </row>
    <row r="1508" spans="2:24" ht="17.899999999999999" customHeight="1">
      <c r="B1508" s="38" t="s">
        <v>26</v>
      </c>
      <c r="C1508" s="38" t="s">
        <v>26</v>
      </c>
      <c r="D1508" s="19" t="s">
        <v>399</v>
      </c>
      <c r="E1508" s="111" t="s">
        <v>38</v>
      </c>
      <c r="F1508" s="2" t="s">
        <v>441</v>
      </c>
      <c r="G1508" s="12" t="s">
        <v>433</v>
      </c>
      <c r="H1508" s="58" t="str">
        <f>Table1[[#This Row],[Tabela]]&amp;Table1[[#This Row],[Campo]]</f>
        <v>lt006_instr_protprtctn_id</v>
      </c>
      <c r="I1508" s="2" t="s">
        <v>612</v>
      </c>
      <c r="J1508" s="44">
        <f>VLOOKUP(Table1[[#This Row],[Status]],Auxiliar!$B$16:$C$24,2,0)</f>
        <v>1</v>
      </c>
      <c r="K1508" s="20" t="s">
        <v>1177</v>
      </c>
      <c r="L1508" s="45" t="s">
        <v>1178</v>
      </c>
      <c r="M1508" s="20" t="s">
        <v>1179</v>
      </c>
      <c r="N1508" s="47">
        <v>45509</v>
      </c>
      <c r="O1508" s="112">
        <v>0.1</v>
      </c>
      <c r="P1508" s="2"/>
      <c r="Q1508" s="200"/>
      <c r="R1508" s="151"/>
      <c r="S1508" s="151"/>
      <c r="T1508" s="151"/>
      <c r="U1508" s="151"/>
      <c r="V1508" s="151"/>
      <c r="W1508" s="2">
        <f>VLOOKUP(Table1[[#This Row],[Status]],Auxiliar!$B$16:$D$24,3,0)*Table1[[#This Row],[Estimação (horas)]]</f>
        <v>0.1</v>
      </c>
      <c r="X1508" s="167">
        <f>+VLOOKUP(CONCATENATE(Table1[[#This Row],[Tabela]],Table1[[#This Row],[Campo]]),'2. Status Detalhe Campos FY24'!A:J,9,FALSE)</f>
        <v>0</v>
      </c>
    </row>
    <row r="1509" spans="2:24" ht="17.899999999999999" customHeight="1">
      <c r="B1509" s="38" t="s">
        <v>26</v>
      </c>
      <c r="C1509" s="38" t="s">
        <v>26</v>
      </c>
      <c r="D1509" s="19" t="s">
        <v>399</v>
      </c>
      <c r="E1509" s="111" t="s">
        <v>38</v>
      </c>
      <c r="F1509" s="2" t="s">
        <v>441</v>
      </c>
      <c r="G1509" s="12" t="s">
        <v>442</v>
      </c>
      <c r="H1509" s="58" t="str">
        <f>Table1[[#This Row],[Tabela]]&amp;Table1[[#This Row],[Campo]]</f>
        <v>lt006_instr_protprtctn_allctd_vl</v>
      </c>
      <c r="I1509" s="2" t="s">
        <v>2328</v>
      </c>
      <c r="J1509" s="44">
        <f>VLOOKUP(Table1[[#This Row],[Status]],Auxiliar!$B$16:$C$24,2,0)</f>
        <v>7</v>
      </c>
      <c r="K1509" s="20" t="s">
        <v>1177</v>
      </c>
      <c r="L1509" s="45" t="s">
        <v>1178</v>
      </c>
      <c r="M1509" s="20" t="s">
        <v>1179</v>
      </c>
      <c r="N1509" s="47">
        <v>45329</v>
      </c>
      <c r="O1509" s="112">
        <v>0.1</v>
      </c>
      <c r="P1509" s="2"/>
      <c r="Q1509" s="200"/>
      <c r="R1509" s="151"/>
      <c r="S1509" s="151"/>
      <c r="T1509" s="151"/>
      <c r="U1509" s="151"/>
      <c r="V1509" s="151"/>
      <c r="W1509" s="2">
        <f>VLOOKUP(Table1[[#This Row],[Status]],Auxiliar!$B$16:$D$24,3,0)*Table1[[#This Row],[Estimação (horas)]]</f>
        <v>2.5000000000000001E-2</v>
      </c>
      <c r="X1509" s="167">
        <f>+VLOOKUP(CONCATENATE(Table1[[#This Row],[Tabela]],Table1[[#This Row],[Campo]]),'2. Status Detalhe Campos FY24'!A:J,9,FALSE)</f>
        <v>0</v>
      </c>
    </row>
    <row r="1510" spans="2:24" ht="17.899999999999999" customHeight="1">
      <c r="B1510" s="38" t="s">
        <v>26</v>
      </c>
      <c r="C1510" s="38" t="s">
        <v>26</v>
      </c>
      <c r="D1510" s="19" t="s">
        <v>399</v>
      </c>
      <c r="E1510" s="111" t="s">
        <v>38</v>
      </c>
      <c r="F1510" s="2" t="s">
        <v>441</v>
      </c>
      <c r="G1510" s="12" t="s">
        <v>2297</v>
      </c>
      <c r="H1510" s="58" t="str">
        <f>Table1[[#This Row],[Tabela]]&amp;Table1[[#This Row],[Campo]]</f>
        <v>lt006_instr_protTYP_RLTN</v>
      </c>
      <c r="I1510" s="2" t="s">
        <v>2328</v>
      </c>
      <c r="J1510" s="44">
        <f>VLOOKUP(Table1[[#This Row],[Status]],Auxiliar!$B$16:$C$24,2,0)</f>
        <v>7</v>
      </c>
      <c r="K1510" s="20" t="s">
        <v>1177</v>
      </c>
      <c r="L1510" s="45" t="s">
        <v>1178</v>
      </c>
      <c r="M1510" s="20" t="s">
        <v>1179</v>
      </c>
      <c r="N1510" s="47">
        <v>45509</v>
      </c>
      <c r="O1510" s="112">
        <v>0.1</v>
      </c>
      <c r="P1510" s="2"/>
      <c r="Q1510" s="200"/>
      <c r="R1510" s="151"/>
      <c r="S1510" s="151"/>
      <c r="T1510" s="151"/>
      <c r="U1510" s="151"/>
      <c r="V1510" s="151"/>
      <c r="W1510" s="2">
        <f>VLOOKUP(Table1[[#This Row],[Status]],Auxiliar!$B$16:$D$24,3,0)*Table1[[#This Row],[Estimação (horas)]]</f>
        <v>2.5000000000000001E-2</v>
      </c>
      <c r="X1510" s="167">
        <f>+VLOOKUP(CONCATENATE(Table1[[#This Row],[Tabela]],Table1[[#This Row],[Campo]]),'2. Status Detalhe Campos FY24'!A:J,9,FALSE)</f>
        <v>0</v>
      </c>
    </row>
    <row r="1511" spans="2:24" ht="17.899999999999999" customHeight="1">
      <c r="B1511" s="38" t="s">
        <v>26</v>
      </c>
      <c r="C1511" s="38" t="s">
        <v>26</v>
      </c>
      <c r="D1511" s="19" t="s">
        <v>399</v>
      </c>
      <c r="E1511" s="111" t="s">
        <v>38</v>
      </c>
      <c r="F1511" s="31" t="s">
        <v>441</v>
      </c>
      <c r="G1511" s="19" t="s">
        <v>416</v>
      </c>
      <c r="H1511" s="58" t="str">
        <f>Table1[[#This Row],[Tabela]]&amp;Table1[[#This Row],[Campo]]</f>
        <v>lt006_instr_protcod_soc</v>
      </c>
      <c r="I1511" s="2" t="s">
        <v>612</v>
      </c>
      <c r="J1511" s="44">
        <f>VLOOKUP(Table1[[#This Row],[Status]],Auxiliar!$B$16:$C$24,2,0)</f>
        <v>1</v>
      </c>
      <c r="K1511" s="20" t="s">
        <v>1177</v>
      </c>
      <c r="L1511" s="45" t="s">
        <v>1178</v>
      </c>
      <c r="M1511" s="20" t="s">
        <v>1179</v>
      </c>
      <c r="N1511" s="47">
        <v>45509</v>
      </c>
      <c r="O1511" s="112">
        <v>0.1</v>
      </c>
      <c r="P1511" s="31"/>
      <c r="Q1511" s="200"/>
      <c r="R1511" s="151"/>
      <c r="S1511" s="151"/>
      <c r="T1511" s="151"/>
      <c r="U1511" s="151"/>
      <c r="V1511" s="151"/>
      <c r="W1511" s="2">
        <f>VLOOKUP(Table1[[#This Row],[Status]],Auxiliar!$B$16:$D$24,3,0)*Table1[[#This Row],[Estimação (horas)]]</f>
        <v>0.1</v>
      </c>
      <c r="X1511" s="167">
        <f>+VLOOKUP(CONCATENATE(Table1[[#This Row],[Tabela]],Table1[[#This Row],[Campo]]),'2. Status Detalhe Campos FY24'!A:J,9,FALSE)</f>
        <v>0</v>
      </c>
    </row>
    <row r="1512" spans="2:24" ht="17.899999999999999" customHeight="1">
      <c r="B1512" s="12" t="s">
        <v>26</v>
      </c>
      <c r="C1512" s="12" t="s">
        <v>181</v>
      </c>
      <c r="D1512" s="12" t="s">
        <v>1222</v>
      </c>
      <c r="E1512" s="2" t="s">
        <v>38</v>
      </c>
      <c r="F1512" s="2" t="s">
        <v>218</v>
      </c>
      <c r="G1512" s="12" t="s">
        <v>220</v>
      </c>
      <c r="H1512" s="58" t="str">
        <f>Table1[[#This Row],[Tabela]]&amp;Table1[[#This Row],[Campo]]</f>
        <v>modesg_inp_emss_nacenome_regiao</v>
      </c>
      <c r="I1512" s="2" t="s">
        <v>611</v>
      </c>
      <c r="J1512" s="44">
        <f>VLOOKUP(Table1[[#This Row],[Status]],Auxiliar!$B$16:$C$24,2,0)</f>
        <v>0</v>
      </c>
      <c r="K1512" s="20" t="s">
        <v>1183</v>
      </c>
      <c r="L1512" s="20" t="s">
        <v>1190</v>
      </c>
      <c r="M1512" s="20" t="s">
        <v>1179</v>
      </c>
      <c r="N1512" s="47">
        <v>45501</v>
      </c>
      <c r="O1512" s="20">
        <f>INDEX(Auxiliar!$D$5:$F$13,MATCH(Table1[[#This Row],[Tipologia_Testes]],Auxiliar!$B$5:$B$13,0),MATCH(Table1[[#This Row],[Complexidade]],Auxiliar!$D$4:$F$4,0))</f>
        <v>0.5</v>
      </c>
      <c r="P1512" s="2"/>
      <c r="Q1512" s="200"/>
      <c r="R1512" s="151"/>
      <c r="S1512" s="151"/>
      <c r="T1512" s="151"/>
      <c r="U1512" s="151"/>
      <c r="V1512" s="151"/>
      <c r="W1512" s="2">
        <f>VLOOKUP(Table1[[#This Row],[Status]],Auxiliar!$B$16:$D$24,3,0)*Table1[[#This Row],[Estimação (horas)]]</f>
        <v>0</v>
      </c>
      <c r="X1512" s="167">
        <f>+VLOOKUP(CONCATENATE(Table1[[#This Row],[Tabela]],Table1[[#This Row],[Campo]]),'2. Status Detalhe Campos FY24'!A:J,9,FALSE)</f>
        <v>0</v>
      </c>
    </row>
    <row r="1513" spans="2:24" ht="17.899999999999999" customHeight="1">
      <c r="B1513" s="12" t="s">
        <v>26</v>
      </c>
      <c r="C1513" s="12" t="s">
        <v>181</v>
      </c>
      <c r="D1513" s="12" t="s">
        <v>1222</v>
      </c>
      <c r="E1513" s="2" t="s">
        <v>38</v>
      </c>
      <c r="F1513" s="2" t="s">
        <v>218</v>
      </c>
      <c r="G1513" s="12" t="s">
        <v>643</v>
      </c>
      <c r="H1513" s="58" t="str">
        <f>Table1[[#This Row],[Tabela]]&amp;Table1[[#This Row],[Campo]]</f>
        <v>modesg_inp_emss_nacearea_atividade</v>
      </c>
      <c r="I1513" s="2" t="s">
        <v>611</v>
      </c>
      <c r="J1513" s="44">
        <f>VLOOKUP(Table1[[#This Row],[Status]],Auxiliar!$B$16:$C$24,2,0)</f>
        <v>0</v>
      </c>
      <c r="K1513" s="20" t="s">
        <v>1183</v>
      </c>
      <c r="L1513" s="20" t="s">
        <v>1190</v>
      </c>
      <c r="M1513" s="20" t="s">
        <v>1179</v>
      </c>
      <c r="N1513" s="47">
        <v>45501</v>
      </c>
      <c r="O1513" s="20">
        <f>INDEX(Auxiliar!$D$5:$F$13,MATCH(Table1[[#This Row],[Tipologia_Testes]],Auxiliar!$B$5:$B$13,0),MATCH(Table1[[#This Row],[Complexidade]],Auxiliar!$D$4:$F$4,0))</f>
        <v>0.5</v>
      </c>
      <c r="P1513" s="2"/>
      <c r="Q1513" s="200"/>
      <c r="R1513" s="151"/>
      <c r="S1513" s="151"/>
      <c r="T1513" s="151"/>
      <c r="U1513" s="151"/>
      <c r="V1513" s="151"/>
      <c r="W1513" s="2">
        <f>VLOOKUP(Table1[[#This Row],[Status]],Auxiliar!$B$16:$D$24,3,0)*Table1[[#This Row],[Estimação (horas)]]</f>
        <v>0</v>
      </c>
      <c r="X1513" s="167">
        <f>+VLOOKUP(CONCATENATE(Table1[[#This Row],[Tabela]],Table1[[#This Row],[Campo]]),'2. Status Detalhe Campos FY24'!A:J,9,FALSE)</f>
        <v>0</v>
      </c>
    </row>
    <row r="1514" spans="2:24" ht="17.899999999999999" customHeight="1">
      <c r="B1514" s="12" t="s">
        <v>26</v>
      </c>
      <c r="C1514" s="12" t="s">
        <v>181</v>
      </c>
      <c r="D1514" s="12" t="s">
        <v>1222</v>
      </c>
      <c r="E1514" s="2" t="s">
        <v>38</v>
      </c>
      <c r="F1514" s="2" t="s">
        <v>218</v>
      </c>
      <c r="G1514" s="12" t="s">
        <v>644</v>
      </c>
      <c r="H1514" s="58" t="str">
        <f>Table1[[#This Row],[Tabela]]&amp;Table1[[#This Row],[Campo]]</f>
        <v>modesg_inp_emss_nacetipo_atividade</v>
      </c>
      <c r="I1514" s="2" t="s">
        <v>611</v>
      </c>
      <c r="J1514" s="44">
        <f>VLOOKUP(Table1[[#This Row],[Status]],Auxiliar!$B$16:$C$24,2,0)</f>
        <v>0</v>
      </c>
      <c r="K1514" s="20" t="s">
        <v>1183</v>
      </c>
      <c r="L1514" s="20" t="s">
        <v>1190</v>
      </c>
      <c r="M1514" s="20" t="s">
        <v>1179</v>
      </c>
      <c r="N1514" s="47">
        <v>45501</v>
      </c>
      <c r="O1514" s="20">
        <f>INDEX(Auxiliar!$D$5:$F$13,MATCH(Table1[[#This Row],[Tipologia_Testes]],Auxiliar!$B$5:$B$13,0),MATCH(Table1[[#This Row],[Complexidade]],Auxiliar!$D$4:$F$4,0))</f>
        <v>0.5</v>
      </c>
      <c r="P1514" s="2"/>
      <c r="Q1514" s="200"/>
      <c r="R1514" s="151"/>
      <c r="S1514" s="151"/>
      <c r="T1514" s="151"/>
      <c r="U1514" s="151"/>
      <c r="V1514" s="151"/>
      <c r="W1514" s="2">
        <f>VLOOKUP(Table1[[#This Row],[Status]],Auxiliar!$B$16:$D$24,3,0)*Table1[[#This Row],[Estimação (horas)]]</f>
        <v>0</v>
      </c>
      <c r="X1514" s="167">
        <f>+VLOOKUP(CONCATENATE(Table1[[#This Row],[Tabela]],Table1[[#This Row],[Campo]]),'2. Status Detalhe Campos FY24'!A:J,9,FALSE)</f>
        <v>0</v>
      </c>
    </row>
    <row r="1515" spans="2:24" ht="17.899999999999999" customHeight="1">
      <c r="B1515" s="12" t="s">
        <v>26</v>
      </c>
      <c r="C1515" s="12" t="s">
        <v>181</v>
      </c>
      <c r="D1515" s="12" t="s">
        <v>1222</v>
      </c>
      <c r="E1515" s="2" t="s">
        <v>38</v>
      </c>
      <c r="F1515" s="2" t="s">
        <v>218</v>
      </c>
      <c r="G1515" s="12" t="s">
        <v>645</v>
      </c>
      <c r="H1515" s="58" t="str">
        <f>Table1[[#This Row],[Tabela]]&amp;Table1[[#This Row],[Campo]]</f>
        <v>modesg_inp_emss_nacesub_tipo_atividade_1</v>
      </c>
      <c r="I1515" s="2" t="s">
        <v>611</v>
      </c>
      <c r="J1515" s="44">
        <f>VLOOKUP(Table1[[#This Row],[Status]],Auxiliar!$B$16:$C$24,2,0)</f>
        <v>0</v>
      </c>
      <c r="K1515" s="20" t="s">
        <v>1183</v>
      </c>
      <c r="L1515" s="20" t="s">
        <v>1190</v>
      </c>
      <c r="M1515" s="20" t="s">
        <v>1179</v>
      </c>
      <c r="N1515" s="47">
        <v>45501</v>
      </c>
      <c r="O1515" s="20">
        <f>INDEX(Auxiliar!$D$5:$F$13,MATCH(Table1[[#This Row],[Tipologia_Testes]],Auxiliar!$B$5:$B$13,0),MATCH(Table1[[#This Row],[Complexidade]],Auxiliar!$D$4:$F$4,0))</f>
        <v>0.5</v>
      </c>
      <c r="P1515" s="2"/>
      <c r="Q1515" s="200"/>
      <c r="R1515" s="151"/>
      <c r="S1515" s="151"/>
      <c r="T1515" s="151"/>
      <c r="U1515" s="151"/>
      <c r="V1515" s="151"/>
      <c r="W1515" s="2">
        <f>VLOOKUP(Table1[[#This Row],[Status]],Auxiliar!$B$16:$D$24,3,0)*Table1[[#This Row],[Estimação (horas)]]</f>
        <v>0</v>
      </c>
      <c r="X1515" s="167">
        <f>+VLOOKUP(CONCATENATE(Table1[[#This Row],[Tabela]],Table1[[#This Row],[Campo]]),'2. Status Detalhe Campos FY24'!A:J,9,FALSE)</f>
        <v>0</v>
      </c>
    </row>
    <row r="1516" spans="2:24" ht="17.899999999999999" customHeight="1">
      <c r="B1516" s="12" t="s">
        <v>26</v>
      </c>
      <c r="C1516" s="12" t="s">
        <v>181</v>
      </c>
      <c r="D1516" s="12" t="s">
        <v>1222</v>
      </c>
      <c r="E1516" s="2" t="s">
        <v>38</v>
      </c>
      <c r="F1516" s="2" t="s">
        <v>218</v>
      </c>
      <c r="G1516" s="12" t="s">
        <v>646</v>
      </c>
      <c r="H1516" s="58" t="str">
        <f>Table1[[#This Row],[Tabela]]&amp;Table1[[#This Row],[Campo]]</f>
        <v>modesg_inp_emss_nacesub_tipo_atividade_2</v>
      </c>
      <c r="I1516" s="2" t="s">
        <v>611</v>
      </c>
      <c r="J1516" s="44">
        <f>VLOOKUP(Table1[[#This Row],[Status]],Auxiliar!$B$16:$C$24,2,0)</f>
        <v>0</v>
      </c>
      <c r="K1516" s="20" t="s">
        <v>1183</v>
      </c>
      <c r="L1516" s="20" t="s">
        <v>1190</v>
      </c>
      <c r="M1516" s="20" t="s">
        <v>1179</v>
      </c>
      <c r="N1516" s="47">
        <v>45501</v>
      </c>
      <c r="O1516" s="20">
        <f>INDEX(Auxiliar!$D$5:$F$13,MATCH(Table1[[#This Row],[Tipologia_Testes]],Auxiliar!$B$5:$B$13,0),MATCH(Table1[[#This Row],[Complexidade]],Auxiliar!$D$4:$F$4,0))</f>
        <v>0.5</v>
      </c>
      <c r="P1516" s="2"/>
      <c r="Q1516" s="200"/>
      <c r="R1516" s="151"/>
      <c r="S1516" s="151"/>
      <c r="T1516" s="151"/>
      <c r="U1516" s="151"/>
      <c r="V1516" s="151"/>
      <c r="W1516" s="2">
        <f>VLOOKUP(Table1[[#This Row],[Status]],Auxiliar!$B$16:$D$24,3,0)*Table1[[#This Row],[Estimação (horas)]]</f>
        <v>0</v>
      </c>
      <c r="X1516" s="167">
        <f>+VLOOKUP(CONCATENATE(Table1[[#This Row],[Tabela]],Table1[[#This Row],[Campo]]),'2. Status Detalhe Campos FY24'!A:J,9,FALSE)</f>
        <v>0</v>
      </c>
    </row>
    <row r="1517" spans="2:24" ht="17.899999999999999" customHeight="1">
      <c r="B1517" s="12" t="s">
        <v>26</v>
      </c>
      <c r="C1517" s="12" t="s">
        <v>181</v>
      </c>
      <c r="D1517" s="12" t="s">
        <v>1222</v>
      </c>
      <c r="E1517" s="2" t="s">
        <v>38</v>
      </c>
      <c r="F1517" s="2" t="s">
        <v>218</v>
      </c>
      <c r="G1517" s="12" t="s">
        <v>647</v>
      </c>
      <c r="H1517" s="58" t="str">
        <f>Table1[[#This Row],[Tabela]]&amp;Table1[[#This Row],[Campo]]</f>
        <v>modesg_inp_emss_naceunidades_unidade_funcional</v>
      </c>
      <c r="I1517" s="2" t="s">
        <v>611</v>
      </c>
      <c r="J1517" s="44">
        <f>VLOOKUP(Table1[[#This Row],[Status]],Auxiliar!$B$16:$C$24,2,0)</f>
        <v>0</v>
      </c>
      <c r="K1517" s="20" t="s">
        <v>1183</v>
      </c>
      <c r="L1517" s="20" t="s">
        <v>1190</v>
      </c>
      <c r="M1517" s="20" t="s">
        <v>1179</v>
      </c>
      <c r="N1517" s="47">
        <v>45501</v>
      </c>
      <c r="O1517" s="20">
        <f>INDEX(Auxiliar!$D$5:$F$13,MATCH(Table1[[#This Row],[Tipologia_Testes]],Auxiliar!$B$5:$B$13,0),MATCH(Table1[[#This Row],[Complexidade]],Auxiliar!$D$4:$F$4,0))</f>
        <v>0.5</v>
      </c>
      <c r="P1517" s="2"/>
      <c r="Q1517" s="200"/>
      <c r="R1517" s="151"/>
      <c r="S1517" s="151"/>
      <c r="T1517" s="151"/>
      <c r="U1517" s="151"/>
      <c r="V1517" s="151"/>
      <c r="W1517" s="2">
        <f>VLOOKUP(Table1[[#This Row],[Status]],Auxiliar!$B$16:$D$24,3,0)*Table1[[#This Row],[Estimação (horas)]]</f>
        <v>0</v>
      </c>
      <c r="X1517" s="167">
        <f>+VLOOKUP(CONCATENATE(Table1[[#This Row],[Tabela]],Table1[[#This Row],[Campo]]),'2. Status Detalhe Campos FY24'!A:J,9,FALSE)</f>
        <v>0</v>
      </c>
    </row>
    <row r="1518" spans="2:24" ht="17.899999999999999" customHeight="1">
      <c r="B1518" s="12" t="s">
        <v>26</v>
      </c>
      <c r="C1518" s="12" t="s">
        <v>181</v>
      </c>
      <c r="D1518" s="12" t="s">
        <v>1222</v>
      </c>
      <c r="E1518" s="2" t="s">
        <v>38</v>
      </c>
      <c r="F1518" s="2" t="s">
        <v>218</v>
      </c>
      <c r="G1518" s="12" t="s">
        <v>648</v>
      </c>
      <c r="H1518" s="58" t="str">
        <f>Table1[[#This Row],[Tabela]]&amp;Table1[[#This Row],[Campo]]</f>
        <v>modesg_inp_emss_nacefator_emissao</v>
      </c>
      <c r="I1518" s="2" t="s">
        <v>611</v>
      </c>
      <c r="J1518" s="44">
        <f>VLOOKUP(Table1[[#This Row],[Status]],Auxiliar!$B$16:$C$24,2,0)</f>
        <v>0</v>
      </c>
      <c r="K1518" s="20" t="s">
        <v>1183</v>
      </c>
      <c r="L1518" s="20" t="s">
        <v>1190</v>
      </c>
      <c r="M1518" s="20" t="s">
        <v>1179</v>
      </c>
      <c r="N1518" s="47">
        <v>45501</v>
      </c>
      <c r="O1518" s="20">
        <f>INDEX(Auxiliar!$D$5:$F$13,MATCH(Table1[[#This Row],[Tipologia_Testes]],Auxiliar!$B$5:$B$13,0),MATCH(Table1[[#This Row],[Complexidade]],Auxiliar!$D$4:$F$4,0))</f>
        <v>0.5</v>
      </c>
      <c r="P1518" s="2"/>
      <c r="Q1518" s="200"/>
      <c r="R1518" s="151"/>
      <c r="S1518" s="151"/>
      <c r="T1518" s="151"/>
      <c r="U1518" s="151"/>
      <c r="V1518" s="151"/>
      <c r="W1518" s="2">
        <f>VLOOKUP(Table1[[#This Row],[Status]],Auxiliar!$B$16:$D$24,3,0)*Table1[[#This Row],[Estimação (horas)]]</f>
        <v>0</v>
      </c>
      <c r="X1518" s="167">
        <f>+VLOOKUP(CONCATENATE(Table1[[#This Row],[Tabela]],Table1[[#This Row],[Campo]]),'2. Status Detalhe Campos FY24'!A:J,9,FALSE)</f>
        <v>0</v>
      </c>
    </row>
    <row r="1519" spans="2:24" ht="17.899999999999999" customHeight="1">
      <c r="B1519" s="12" t="s">
        <v>26</v>
      </c>
      <c r="C1519" s="12" t="s">
        <v>181</v>
      </c>
      <c r="D1519" s="12" t="s">
        <v>1222</v>
      </c>
      <c r="E1519" s="2" t="s">
        <v>38</v>
      </c>
      <c r="F1519" s="2" t="s">
        <v>213</v>
      </c>
      <c r="G1519" s="12" t="s">
        <v>649</v>
      </c>
      <c r="H1519" s="58" t="str">
        <f>Table1[[#This Row],[Tabela]]&amp;Table1[[#This Row],[Campo]]</f>
        <v>modesg_inp_km_medios_emss_vclsmedia_scp1_emss</v>
      </c>
      <c r="I1519" s="2" t="s">
        <v>611</v>
      </c>
      <c r="J1519" s="44">
        <f>VLOOKUP(Table1[[#This Row],[Status]],Auxiliar!$B$16:$C$24,2,0)</f>
        <v>0</v>
      </c>
      <c r="K1519" s="20" t="s">
        <v>1183</v>
      </c>
      <c r="L1519" s="20" t="s">
        <v>1190</v>
      </c>
      <c r="M1519" s="20" t="s">
        <v>1179</v>
      </c>
      <c r="N1519" s="47">
        <v>45491</v>
      </c>
      <c r="O1519" s="20">
        <f>INDEX(Auxiliar!$D$5:$F$13,MATCH(Table1[[#This Row],[Tipologia_Testes]],Auxiliar!$B$5:$B$13,0),MATCH(Table1[[#This Row],[Complexidade]],Auxiliar!$D$4:$F$4,0))</f>
        <v>0.5</v>
      </c>
      <c r="P1519" s="2"/>
      <c r="Q1519" s="200"/>
      <c r="R1519" s="151"/>
      <c r="S1519" s="151"/>
      <c r="T1519" s="151"/>
      <c r="U1519" s="151"/>
      <c r="V1519" s="151"/>
      <c r="W1519" s="2">
        <f>VLOOKUP(Table1[[#This Row],[Status]],Auxiliar!$B$16:$D$24,3,0)*Table1[[#This Row],[Estimação (horas)]]</f>
        <v>0</v>
      </c>
      <c r="X1519" s="167">
        <f>+VLOOKUP(CONCATENATE(Table1[[#This Row],[Tabela]],Table1[[#This Row],[Campo]]),'2. Status Detalhe Campos FY24'!A:J,9,FALSE)</f>
        <v>0</v>
      </c>
    </row>
    <row r="1520" spans="2:24" ht="17.5" customHeight="1">
      <c r="B1520" s="12" t="s">
        <v>26</v>
      </c>
      <c r="C1520" s="12" t="s">
        <v>181</v>
      </c>
      <c r="D1520" s="12" t="s">
        <v>1222</v>
      </c>
      <c r="E1520" s="2" t="s">
        <v>38</v>
      </c>
      <c r="F1520" s="2" t="s">
        <v>213</v>
      </c>
      <c r="G1520" s="12" t="s">
        <v>650</v>
      </c>
      <c r="H1520" s="58" t="str">
        <f>Table1[[#This Row],[Tabela]]&amp;Table1[[#This Row],[Campo]]</f>
        <v>modesg_inp_km_medios_emss_vclsmedia_scp2_emss</v>
      </c>
      <c r="I1520" s="2" t="s">
        <v>611</v>
      </c>
      <c r="J1520" s="44">
        <f>VLOOKUP(Table1[[#This Row],[Status]],Auxiliar!$B$16:$C$24,2,0)</f>
        <v>0</v>
      </c>
      <c r="K1520" s="20" t="s">
        <v>1183</v>
      </c>
      <c r="L1520" s="20" t="s">
        <v>1190</v>
      </c>
      <c r="M1520" s="20" t="s">
        <v>1179</v>
      </c>
      <c r="N1520" s="47">
        <v>45491</v>
      </c>
      <c r="O1520" s="20">
        <f>INDEX(Auxiliar!$D$5:$F$13,MATCH(Table1[[#This Row],[Tipologia_Testes]],Auxiliar!$B$5:$B$13,0),MATCH(Table1[[#This Row],[Complexidade]],Auxiliar!$D$4:$F$4,0))</f>
        <v>0.5</v>
      </c>
      <c r="P1520" s="2"/>
      <c r="Q1520" s="200"/>
      <c r="R1520" s="151"/>
      <c r="S1520" s="151"/>
      <c r="T1520" s="151"/>
      <c r="U1520" s="151"/>
      <c r="V1520" s="151"/>
      <c r="W1520" s="2">
        <f>VLOOKUP(Table1[[#This Row],[Status]],Auxiliar!$B$16:$D$24,3,0)*Table1[[#This Row],[Estimação (horas)]]</f>
        <v>0</v>
      </c>
      <c r="X1520" s="167">
        <f>+VLOOKUP(CONCATENATE(Table1[[#This Row],[Tabela]],Table1[[#This Row],[Campo]]),'2. Status Detalhe Campos FY24'!A:J,9,FALSE)</f>
        <v>0</v>
      </c>
    </row>
    <row r="1521" spans="2:24" ht="17.5" customHeight="1">
      <c r="B1521" s="19" t="s">
        <v>26</v>
      </c>
      <c r="C1521" s="19" t="s">
        <v>181</v>
      </c>
      <c r="D1521" s="12" t="s">
        <v>1222</v>
      </c>
      <c r="E1521" s="2" t="s">
        <v>38</v>
      </c>
      <c r="F1521" s="31" t="s">
        <v>213</v>
      </c>
      <c r="G1521" s="19" t="s">
        <v>651</v>
      </c>
      <c r="H1521" s="58" t="str">
        <f>Table1[[#This Row],[Tabela]]&amp;Table1[[#This Row],[Campo]]</f>
        <v>modesg_inp_km_medios_emss_vclsmedia_scp3_emss</v>
      </c>
      <c r="I1521" s="2" t="s">
        <v>611</v>
      </c>
      <c r="J1521" s="44">
        <f>VLOOKUP(Table1[[#This Row],[Status]],Auxiliar!$B$16:$C$24,2,0)</f>
        <v>0</v>
      </c>
      <c r="K1521" s="20" t="s">
        <v>1183</v>
      </c>
      <c r="L1521" s="20" t="s">
        <v>1190</v>
      </c>
      <c r="M1521" s="20" t="s">
        <v>1179</v>
      </c>
      <c r="N1521" s="47">
        <v>45491</v>
      </c>
      <c r="O1521" s="20">
        <f>INDEX(Auxiliar!$D$5:$F$13,MATCH(Table1[[#This Row],[Tipologia_Testes]],Auxiliar!$B$5:$B$13,0),MATCH(Table1[[#This Row],[Complexidade]],Auxiliar!$D$4:$F$4,0))</f>
        <v>0.5</v>
      </c>
      <c r="P1521" s="2" t="s">
        <v>1192</v>
      </c>
      <c r="Q1521" s="200"/>
      <c r="R1521" s="151"/>
      <c r="S1521" s="151"/>
      <c r="T1521" s="151"/>
      <c r="U1521" s="151"/>
      <c r="V1521" s="151"/>
      <c r="W1521" s="2">
        <f>VLOOKUP(Table1[[#This Row],[Status]],Auxiliar!$B$16:$D$24,3,0)*Table1[[#This Row],[Estimação (horas)]]</f>
        <v>0</v>
      </c>
      <c r="X1521" s="167">
        <f>+VLOOKUP(CONCATENATE(Table1[[#This Row],[Tabela]],Table1[[#This Row],[Campo]]),'2. Status Detalhe Campos FY24'!A:J,9,FALSE)</f>
        <v>0</v>
      </c>
    </row>
    <row r="1522" spans="2:24" ht="17.5" customHeight="1">
      <c r="B1522" s="19" t="s">
        <v>26</v>
      </c>
      <c r="C1522" s="19" t="s">
        <v>181</v>
      </c>
      <c r="D1522" s="12" t="s">
        <v>1222</v>
      </c>
      <c r="E1522" s="2" t="s">
        <v>38</v>
      </c>
      <c r="F1522" s="31" t="s">
        <v>2067</v>
      </c>
      <c r="G1522" s="19" t="s">
        <v>2068</v>
      </c>
      <c r="H1522" s="58" t="str">
        <f>Table1[[#This Row],[Tabela]]&amp;Table1[[#This Row],[Campo]]</f>
        <v>modesg_inp_project_financecodigo_unidade</v>
      </c>
      <c r="I1522" s="2" t="s">
        <v>612</v>
      </c>
      <c r="J1522" s="44">
        <f>VLOOKUP(Table1[[#This Row],[Status]],Auxiliar!$B$16:$C$24,2,0)</f>
        <v>1</v>
      </c>
      <c r="K1522" s="20" t="s">
        <v>1183</v>
      </c>
      <c r="L1522" s="20" t="s">
        <v>1178</v>
      </c>
      <c r="M1522" s="20" t="s">
        <v>1179</v>
      </c>
      <c r="N1522" s="47">
        <v>45688</v>
      </c>
      <c r="O1522" s="20" t="e">
        <f>INDEX(Auxiliar!$D$5:$F$11,MATCH(Table1[[#This Row],[Tipologia_Testes]],Auxiliar!$B$5:$B$11,0),MATCH(Table1[[#This Row],[Complexidade]],Auxiliar!$D$4:$F$4,0))</f>
        <v>#N/A</v>
      </c>
      <c r="P1522" s="2"/>
      <c r="Q1522" s="200"/>
      <c r="R1522" s="151"/>
      <c r="S1522" s="151"/>
      <c r="T1522" s="151"/>
      <c r="U1522" s="151"/>
      <c r="V1522" s="151"/>
      <c r="W1522" s="2" t="e">
        <f>VLOOKUP(Table1[[#This Row],[Status]],Auxiliar!$B$16:$D$24,3,0)*Table1[[#This Row],[Estimação (horas)]]</f>
        <v>#N/A</v>
      </c>
      <c r="X1522" s="167">
        <f>+VLOOKUP(CONCATENATE(Table1[[#This Row],[Tabela]],Table1[[#This Row],[Campo]]),'2. Status Detalhe Campos FY24'!A:J,9,FALSE)</f>
        <v>0</v>
      </c>
    </row>
    <row r="1523" spans="2:24" ht="17.5" customHeight="1">
      <c r="B1523" s="19" t="s">
        <v>26</v>
      </c>
      <c r="C1523" s="19" t="s">
        <v>181</v>
      </c>
      <c r="D1523" s="12" t="s">
        <v>1222</v>
      </c>
      <c r="E1523" s="2" t="s">
        <v>38</v>
      </c>
      <c r="F1523" s="31" t="s">
        <v>2067</v>
      </c>
      <c r="G1523" s="19" t="s">
        <v>2069</v>
      </c>
      <c r="H1523" s="58" t="str">
        <f>Table1[[#This Row],[Tabela]]&amp;Table1[[#This Row],[Campo]]</f>
        <v>modesg_inp_project_financenome_unidade</v>
      </c>
      <c r="I1523" s="2" t="s">
        <v>612</v>
      </c>
      <c r="J1523" s="44">
        <f>VLOOKUP(Table1[[#This Row],[Status]],Auxiliar!$B$16:$C$24,2,0)</f>
        <v>1</v>
      </c>
      <c r="K1523" s="20" t="s">
        <v>1183</v>
      </c>
      <c r="L1523" s="20" t="s">
        <v>1178</v>
      </c>
      <c r="M1523" s="20" t="s">
        <v>1179</v>
      </c>
      <c r="N1523" s="47">
        <v>45688</v>
      </c>
      <c r="O1523" s="20" t="e">
        <f>INDEX(Auxiliar!$D$5:$F$11,MATCH(Table1[[#This Row],[Tipologia_Testes]],Auxiliar!$B$5:$B$11,0),MATCH(Table1[[#This Row],[Complexidade]],Auxiliar!$D$4:$F$4,0))</f>
        <v>#N/A</v>
      </c>
      <c r="P1523" s="2"/>
      <c r="Q1523" s="200"/>
      <c r="R1523" s="151"/>
      <c r="S1523" s="151"/>
      <c r="T1523" s="151"/>
      <c r="U1523" s="151"/>
      <c r="V1523" s="151"/>
      <c r="W1523" s="2" t="e">
        <f>VLOOKUP(Table1[[#This Row],[Status]],Auxiliar!$B$16:$D$24,3,0)*Table1[[#This Row],[Estimação (horas)]]</f>
        <v>#N/A</v>
      </c>
      <c r="X1523" s="167">
        <f>+VLOOKUP(CONCATENATE(Table1[[#This Row],[Tabela]],Table1[[#This Row],[Campo]]),'2. Status Detalhe Campos FY24'!A:J,9,FALSE)</f>
        <v>0</v>
      </c>
    </row>
    <row r="1524" spans="2:24" ht="17.5" customHeight="1">
      <c r="B1524" s="19" t="s">
        <v>26</v>
      </c>
      <c r="C1524" s="19" t="s">
        <v>181</v>
      </c>
      <c r="D1524" s="12" t="s">
        <v>1222</v>
      </c>
      <c r="E1524" s="2" t="s">
        <v>38</v>
      </c>
      <c r="F1524" s="31" t="s">
        <v>2067</v>
      </c>
      <c r="G1524" s="19" t="s">
        <v>2070</v>
      </c>
      <c r="H1524" s="58" t="str">
        <f>Table1[[#This Row],[Tabela]]&amp;Table1[[#This Row],[Campo]]</f>
        <v>modesg_inp_project_financekgl</v>
      </c>
      <c r="I1524" s="2" t="s">
        <v>612</v>
      </c>
      <c r="J1524" s="44">
        <f>VLOOKUP(Table1[[#This Row],[Status]],Auxiliar!$B$16:$C$24,2,0)</f>
        <v>1</v>
      </c>
      <c r="K1524" s="20" t="s">
        <v>1183</v>
      </c>
      <c r="L1524" s="20" t="s">
        <v>1178</v>
      </c>
      <c r="M1524" s="20" t="s">
        <v>1179</v>
      </c>
      <c r="N1524" s="47">
        <v>45688</v>
      </c>
      <c r="O1524" s="20" t="e">
        <f>INDEX(Auxiliar!$D$5:$F$11,MATCH(Table1[[#This Row],[Tipologia_Testes]],Auxiliar!$B$5:$B$11,0),MATCH(Table1[[#This Row],[Complexidade]],Auxiliar!$D$4:$F$4,0))</f>
        <v>#N/A</v>
      </c>
      <c r="P1524" s="2"/>
      <c r="Q1524" s="200"/>
      <c r="R1524" s="151"/>
      <c r="S1524" s="151"/>
      <c r="T1524" s="151"/>
      <c r="U1524" s="151"/>
      <c r="V1524" s="151"/>
      <c r="W1524" s="2" t="e">
        <f>VLOOKUP(Table1[[#This Row],[Status]],Auxiliar!$B$16:$D$24,3,0)*Table1[[#This Row],[Estimação (horas)]]</f>
        <v>#N/A</v>
      </c>
      <c r="X1524" s="167">
        <f>+VLOOKUP(CONCATENATE(Table1[[#This Row],[Tabela]],Table1[[#This Row],[Campo]]),'2. Status Detalhe Campos FY24'!A:J,9,FALSE)</f>
        <v>0</v>
      </c>
    </row>
    <row r="1525" spans="2:24" ht="17.5" customHeight="1">
      <c r="B1525" s="19" t="s">
        <v>26</v>
      </c>
      <c r="C1525" s="19" t="s">
        <v>181</v>
      </c>
      <c r="D1525" s="12" t="s">
        <v>1222</v>
      </c>
      <c r="E1525" s="2" t="s">
        <v>38</v>
      </c>
      <c r="F1525" s="31" t="s">
        <v>2067</v>
      </c>
      <c r="G1525" s="19" t="s">
        <v>2071</v>
      </c>
      <c r="H1525" s="58" t="str">
        <f>Table1[[#This Row],[Tabela]]&amp;Table1[[#This Row],[Campo]]</f>
        <v>modesg_inp_project_financenome_legal_kgl</v>
      </c>
      <c r="I1525" s="2" t="s">
        <v>612</v>
      </c>
      <c r="J1525" s="44">
        <f>VLOOKUP(Table1[[#This Row],[Status]],Auxiliar!$B$16:$C$24,2,0)</f>
        <v>1</v>
      </c>
      <c r="K1525" s="20" t="s">
        <v>1183</v>
      </c>
      <c r="L1525" s="20" t="s">
        <v>1178</v>
      </c>
      <c r="M1525" s="20" t="s">
        <v>1179</v>
      </c>
      <c r="N1525" s="47">
        <v>45688</v>
      </c>
      <c r="O1525" s="20" t="e">
        <f>INDEX(Auxiliar!$D$5:$F$11,MATCH(Table1[[#This Row],[Tipologia_Testes]],Auxiliar!$B$5:$B$11,0),MATCH(Table1[[#This Row],[Complexidade]],Auxiliar!$D$4:$F$4,0))</f>
        <v>#N/A</v>
      </c>
      <c r="P1525" s="2"/>
      <c r="Q1525" s="200"/>
      <c r="R1525" s="151"/>
      <c r="S1525" s="151"/>
      <c r="T1525" s="151"/>
      <c r="U1525" s="151"/>
      <c r="V1525" s="151"/>
      <c r="W1525" s="2" t="e">
        <f>VLOOKUP(Table1[[#This Row],[Status]],Auxiliar!$B$16:$D$24,3,0)*Table1[[#This Row],[Estimação (horas)]]</f>
        <v>#N/A</v>
      </c>
      <c r="X1525" s="167">
        <f>+VLOOKUP(CONCATENATE(Table1[[#This Row],[Tabela]],Table1[[#This Row],[Campo]]),'2. Status Detalhe Campos FY24'!A:J,9,FALSE)</f>
        <v>0</v>
      </c>
    </row>
    <row r="1526" spans="2:24" ht="17.5" customHeight="1">
      <c r="B1526" s="19" t="s">
        <v>26</v>
      </c>
      <c r="C1526" s="19" t="s">
        <v>181</v>
      </c>
      <c r="D1526" s="12" t="s">
        <v>1222</v>
      </c>
      <c r="E1526" s="2" t="s">
        <v>38</v>
      </c>
      <c r="F1526" s="31" t="s">
        <v>2067</v>
      </c>
      <c r="G1526" s="19" t="s">
        <v>2072</v>
      </c>
      <c r="H1526" s="58" t="str">
        <f>Table1[[#This Row],[Tabela]]&amp;Table1[[#This Row],[Campo]]</f>
        <v>modesg_inp_project_financekgl_top_entidade_principal</v>
      </c>
      <c r="I1526" s="2" t="s">
        <v>612</v>
      </c>
      <c r="J1526" s="44">
        <f>VLOOKUP(Table1[[#This Row],[Status]],Auxiliar!$B$16:$C$24,2,0)</f>
        <v>1</v>
      </c>
      <c r="K1526" s="20" t="s">
        <v>1183</v>
      </c>
      <c r="L1526" s="20" t="s">
        <v>1178</v>
      </c>
      <c r="M1526" s="20" t="s">
        <v>1179</v>
      </c>
      <c r="N1526" s="47">
        <v>45688</v>
      </c>
      <c r="O1526" s="20" t="e">
        <f>INDEX(Auxiliar!$D$5:$F$11,MATCH(Table1[[#This Row],[Tipologia_Testes]],Auxiliar!$B$5:$B$11,0),MATCH(Table1[[#This Row],[Complexidade]],Auxiliar!$D$4:$F$4,0))</f>
        <v>#N/A</v>
      </c>
      <c r="P1526" s="2"/>
      <c r="Q1526" s="200"/>
      <c r="R1526" s="151"/>
      <c r="S1526" s="151"/>
      <c r="T1526" s="151"/>
      <c r="U1526" s="151"/>
      <c r="V1526" s="151"/>
      <c r="W1526" s="2" t="e">
        <f>VLOOKUP(Table1[[#This Row],[Status]],Auxiliar!$B$16:$D$24,3,0)*Table1[[#This Row],[Estimação (horas)]]</f>
        <v>#N/A</v>
      </c>
      <c r="X1526" s="167">
        <f>+VLOOKUP(CONCATENATE(Table1[[#This Row],[Tabela]],Table1[[#This Row],[Campo]]),'2. Status Detalhe Campos FY24'!A:J,9,FALSE)</f>
        <v>0</v>
      </c>
    </row>
    <row r="1527" spans="2:24" ht="17.5" customHeight="1">
      <c r="B1527" s="19" t="s">
        <v>26</v>
      </c>
      <c r="C1527" s="19" t="s">
        <v>181</v>
      </c>
      <c r="D1527" s="12" t="s">
        <v>1222</v>
      </c>
      <c r="E1527" s="2" t="s">
        <v>38</v>
      </c>
      <c r="F1527" s="31" t="s">
        <v>2067</v>
      </c>
      <c r="G1527" s="19" t="s">
        <v>2073</v>
      </c>
      <c r="H1527" s="58" t="str">
        <f>Table1[[#This Row],[Tabela]]&amp;Table1[[#This Row],[Campo]]</f>
        <v>modesg_inp_project_financekgl_entidade_principal</v>
      </c>
      <c r="I1527" s="2" t="s">
        <v>612</v>
      </c>
      <c r="J1527" s="44">
        <f>VLOOKUP(Table1[[#This Row],[Status]],Auxiliar!$B$16:$C$24,2,0)</f>
        <v>1</v>
      </c>
      <c r="K1527" s="20" t="s">
        <v>1183</v>
      </c>
      <c r="L1527" s="20" t="s">
        <v>1178</v>
      </c>
      <c r="M1527" s="20" t="s">
        <v>1179</v>
      </c>
      <c r="N1527" s="47">
        <v>45688</v>
      </c>
      <c r="O1527" s="20" t="e">
        <f>INDEX(Auxiliar!$D$5:$F$11,MATCH(Table1[[#This Row],[Tipologia_Testes]],Auxiliar!$B$5:$B$11,0),MATCH(Table1[[#This Row],[Complexidade]],Auxiliar!$D$4:$F$4,0))</f>
        <v>#N/A</v>
      </c>
      <c r="P1527" s="2"/>
      <c r="Q1527" s="200"/>
      <c r="R1527" s="151"/>
      <c r="S1527" s="151"/>
      <c r="T1527" s="151"/>
      <c r="U1527" s="151"/>
      <c r="V1527" s="151"/>
      <c r="W1527" s="2" t="e">
        <f>VLOOKUP(Table1[[#This Row],[Status]],Auxiliar!$B$16:$D$24,3,0)*Table1[[#This Row],[Estimação (horas)]]</f>
        <v>#N/A</v>
      </c>
      <c r="X1527" s="167">
        <f>+VLOOKUP(CONCATENATE(Table1[[#This Row],[Tabela]],Table1[[#This Row],[Campo]]),'2. Status Detalhe Campos FY24'!A:J,9,FALSE)</f>
        <v>0</v>
      </c>
    </row>
    <row r="1528" spans="2:24" ht="17.5" customHeight="1">
      <c r="B1528" s="19" t="s">
        <v>26</v>
      </c>
      <c r="C1528" s="19" t="s">
        <v>181</v>
      </c>
      <c r="D1528" s="12" t="s">
        <v>1222</v>
      </c>
      <c r="E1528" s="2" t="s">
        <v>38</v>
      </c>
      <c r="F1528" s="31" t="s">
        <v>2067</v>
      </c>
      <c r="G1528" s="19" t="s">
        <v>2074</v>
      </c>
      <c r="H1528" s="58" t="str">
        <f>Table1[[#This Row],[Tabela]]&amp;Table1[[#This Row],[Campo]]</f>
        <v>modesg_inp_project_financenome_top_entidade_principal</v>
      </c>
      <c r="I1528" s="2" t="s">
        <v>612</v>
      </c>
      <c r="J1528" s="44">
        <f>VLOOKUP(Table1[[#This Row],[Status]],Auxiliar!$B$16:$C$24,2,0)</f>
        <v>1</v>
      </c>
      <c r="K1528" s="20" t="s">
        <v>1183</v>
      </c>
      <c r="L1528" s="20" t="s">
        <v>1178</v>
      </c>
      <c r="M1528" s="20" t="s">
        <v>1179</v>
      </c>
      <c r="N1528" s="47">
        <v>45688</v>
      </c>
      <c r="O1528" s="20" t="e">
        <f>INDEX(Auxiliar!$D$5:$F$11,MATCH(Table1[[#This Row],[Tipologia_Testes]],Auxiliar!$B$5:$B$11,0),MATCH(Table1[[#This Row],[Complexidade]],Auxiliar!$D$4:$F$4,0))</f>
        <v>#N/A</v>
      </c>
      <c r="P1528" s="2"/>
      <c r="Q1528" s="200"/>
      <c r="R1528" s="151"/>
      <c r="S1528" s="151"/>
      <c r="T1528" s="151"/>
      <c r="U1528" s="151"/>
      <c r="V1528" s="151"/>
      <c r="W1528" s="2" t="e">
        <f>VLOOKUP(Table1[[#This Row],[Status]],Auxiliar!$B$16:$D$24,3,0)*Table1[[#This Row],[Estimação (horas)]]</f>
        <v>#N/A</v>
      </c>
      <c r="X1528" s="167">
        <f>+VLOOKUP(CONCATENATE(Table1[[#This Row],[Tabela]],Table1[[#This Row],[Campo]]),'2. Status Detalhe Campos FY24'!A:J,9,FALSE)</f>
        <v>0</v>
      </c>
    </row>
    <row r="1529" spans="2:24" ht="17.5" customHeight="1">
      <c r="B1529" s="19" t="s">
        <v>26</v>
      </c>
      <c r="C1529" s="19" t="s">
        <v>181</v>
      </c>
      <c r="D1529" s="12" t="s">
        <v>1222</v>
      </c>
      <c r="E1529" s="2" t="s">
        <v>38</v>
      </c>
      <c r="F1529" s="31" t="s">
        <v>2067</v>
      </c>
      <c r="G1529" s="354" t="s">
        <v>2075</v>
      </c>
      <c r="H1529" s="356" t="str">
        <f>Table1[[#This Row],[Tabela]]&amp;Table1[[#This Row],[Campo]]</f>
        <v>modesg_inp_project_financecodigo_unidade_operativa</v>
      </c>
      <c r="I1529" s="2" t="s">
        <v>612</v>
      </c>
      <c r="J1529" s="357">
        <f>VLOOKUP(Table1[[#This Row],[Status]],Auxiliar!$B$16:$C$24,2,0)</f>
        <v>1</v>
      </c>
      <c r="K1529" s="20" t="s">
        <v>1183</v>
      </c>
      <c r="L1529" s="20" t="s">
        <v>1178</v>
      </c>
      <c r="M1529" s="20" t="s">
        <v>1179</v>
      </c>
      <c r="N1529" s="47">
        <v>45688</v>
      </c>
      <c r="O1529" s="358" t="e">
        <f>INDEX(Auxiliar!$D$5:$F$11,MATCH(Table1[[#This Row],[Tipologia_Testes]],Auxiliar!$B$5:$B$11,0),MATCH(Table1[[#This Row],[Complexidade]],Auxiliar!$D$4:$F$4,0))</f>
        <v>#N/A</v>
      </c>
      <c r="P1529" s="355"/>
      <c r="Q1529" s="359"/>
      <c r="R1529" s="360"/>
      <c r="S1529" s="361"/>
      <c r="T1529" s="361"/>
      <c r="U1529" s="361"/>
      <c r="V1529" s="361"/>
      <c r="W1529" s="355" t="e">
        <f>VLOOKUP(Table1[[#This Row],[Status]],Auxiliar!$B$16:$D$24,3,0)*Table1[[#This Row],[Estimação (horas)]]</f>
        <v>#N/A</v>
      </c>
      <c r="X1529" s="167">
        <f>+VLOOKUP(CONCATENATE(Table1[[#This Row],[Tabela]],Table1[[#This Row],[Campo]]),'2. Status Detalhe Campos FY24'!A:J,9,FALSE)</f>
        <v>0</v>
      </c>
    </row>
    <row r="1530" spans="2:24" ht="18">
      <c r="B1530" s="19" t="s">
        <v>26</v>
      </c>
      <c r="C1530" s="19" t="s">
        <v>181</v>
      </c>
      <c r="D1530" s="12" t="s">
        <v>1222</v>
      </c>
      <c r="E1530" s="2" t="s">
        <v>38</v>
      </c>
      <c r="F1530" s="31" t="s">
        <v>2067</v>
      </c>
      <c r="G1530" s="19" t="s">
        <v>2076</v>
      </c>
      <c r="H1530" s="356" t="str">
        <f>Table1[[#This Row],[Tabela]]&amp;Table1[[#This Row],[Campo]]</f>
        <v>modesg_inp_project_financenome_entidade_operativa</v>
      </c>
      <c r="I1530" s="2" t="s">
        <v>612</v>
      </c>
      <c r="J1530" s="357">
        <f>VLOOKUP(Table1[[#This Row],[Status]],Auxiliar!$B$16:$C$24,2,0)</f>
        <v>1</v>
      </c>
      <c r="K1530" s="20" t="s">
        <v>1183</v>
      </c>
      <c r="L1530" s="20" t="s">
        <v>1178</v>
      </c>
      <c r="M1530" s="20" t="s">
        <v>1179</v>
      </c>
      <c r="N1530" s="47">
        <v>45688</v>
      </c>
      <c r="O1530" s="358" t="e">
        <f>INDEX(Auxiliar!$D$5:$F$11,MATCH(Table1[[#This Row],[Tipologia_Testes]],Auxiliar!$B$5:$B$11,0),MATCH(Table1[[#This Row],[Complexidade]],Auxiliar!$D$4:$F$4,0))</f>
        <v>#N/A</v>
      </c>
      <c r="P1530" s="2"/>
      <c r="Q1530" s="200"/>
      <c r="R1530" s="151"/>
      <c r="S1530" s="151"/>
      <c r="T1530" s="151"/>
      <c r="U1530" s="151"/>
      <c r="V1530" s="151"/>
      <c r="W1530" s="2"/>
      <c r="X1530" s="167">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60" operator="containsText" id="{415BD618-B6DB-47BA-AC61-D38B6035A87E}">
            <xm:f>NOT(ISERROR(SEARCH(Auxiliar!$B$16,I10)))</xm:f>
            <xm:f>Auxiliar!$B$16</xm:f>
            <x14:dxf>
              <font>
                <b/>
                <i val="0"/>
                <color theme="7"/>
              </font>
              <fill>
                <patternFill>
                  <bgColor theme="7" tint="0.79998168889431442"/>
                </patternFill>
              </fill>
            </x14:dxf>
          </x14:cfRule>
          <x14:cfRule type="containsText" priority="59"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58" operator="containsText" id="{0FA99019-873A-4C78-82AA-9EEE3B126F8F}">
            <xm:f>NOT(ISERROR(SEARCH(Auxiliar!$B$22,I10)))</xm:f>
            <xm:f>Auxiliar!$B$22</xm:f>
            <x14:dxf>
              <font>
                <b/>
                <i val="0"/>
                <color rgb="FFC00000"/>
              </font>
              <fill>
                <patternFill>
                  <bgColor theme="4" tint="0.79998168889431442"/>
                </patternFill>
              </fill>
            </x14:dxf>
          </x14:cfRule>
          <x14:cfRule type="cellIs" priority="57" operator="equal" id="{AEB76678-92B6-4E42-BA0D-898B2AB889D7}">
            <xm:f>Auxiliar!$B$18</xm:f>
            <x14:dxf>
              <font>
                <b/>
                <i val="0"/>
                <color theme="0" tint="-0.499984740745262"/>
              </font>
              <fill>
                <patternFill>
                  <bgColor theme="0" tint="-4.9989318521683403E-2"/>
                </patternFill>
              </fill>
            </x14:dxf>
          </x14:cfRule>
          <x14:cfRule type="cellIs" priority="56" operator="equal" id="{851F9D3C-DE91-4C20-A255-DBA976D47256}">
            <xm:f>Auxiliar!$B$24</xm:f>
            <x14:dxf>
              <font>
                <b/>
                <i val="0"/>
                <color theme="1"/>
              </font>
              <fill>
                <patternFill patternType="darkUp">
                  <bgColor theme="0"/>
                </patternFill>
              </fill>
            </x14:dxf>
          </x14:cfRule>
          <x14:cfRule type="containsText" priority="55" operator="containsText" id="{8983D8D5-C2D6-4B72-B323-1B9C72824199}">
            <xm:f>NOT(ISERROR(SEARCH(Auxiliar!$B$21,I10)))</xm:f>
            <xm:f>Auxiliar!$B$21</xm:f>
            <x14:dxf>
              <font>
                <b/>
                <i val="0"/>
                <color rgb="FFFFC000"/>
              </font>
              <fill>
                <patternFill>
                  <bgColor theme="9" tint="0.59996337778862885"/>
                </patternFill>
              </fill>
            </x14:dxf>
          </x14:cfRule>
          <xm:sqref>I10:I11 I248:J290</xm:sqref>
        </x14:conditionalFormatting>
        <x14:conditionalFormatting xmlns:xm="http://schemas.microsoft.com/office/excel/2006/main">
          <x14:cfRule type="containsText" priority="342" operator="containsText" id="{7629F55A-D9CB-4BF4-A52D-9E00F0CCDEF2}">
            <xm:f>NOT(ISERROR(SEARCH(Auxiliar!$B$16,I193)))</xm:f>
            <xm:f>Auxiliar!$B$16</xm:f>
            <x14:dxf>
              <font>
                <b/>
                <i val="0"/>
                <color theme="7"/>
              </font>
              <fill>
                <patternFill>
                  <bgColor theme="7" tint="0.79998168889431442"/>
                </patternFill>
              </fill>
            </x14:dxf>
          </x14:cfRule>
          <x14:cfRule type="containsText" priority="337" operator="containsText" id="{F0FC3167-D078-4732-B252-F6CF35A33118}">
            <xm:f>NOT(ISERROR(SEARCH(Auxiliar!$B$21,I193)))</xm:f>
            <xm:f>Auxiliar!$B$21</xm:f>
            <x14:dxf>
              <font>
                <b/>
                <i val="0"/>
                <color rgb="FFFFC000"/>
              </font>
              <fill>
                <patternFill>
                  <bgColor theme="9" tint="0.59996337778862885"/>
                </patternFill>
              </fill>
            </x14:dxf>
          </x14:cfRule>
          <x14:cfRule type="cellIs" priority="338" operator="equal" id="{0DF84132-7044-4342-A136-5BB25A806900}">
            <xm:f>Auxiliar!$B$24</xm:f>
            <x14:dxf>
              <font>
                <b/>
                <i val="0"/>
                <color theme="1"/>
              </font>
              <fill>
                <patternFill patternType="darkUp">
                  <bgColor theme="0"/>
                </patternFill>
              </fill>
            </x14:dxf>
          </x14:cfRule>
          <x14:cfRule type="cellIs" priority="339" operator="equal" id="{0AA668F3-08F2-48AD-824F-FDAAFE4C3390}">
            <xm:f>Auxiliar!$B$18</xm:f>
            <x14:dxf>
              <font>
                <b/>
                <i val="0"/>
                <color theme="0" tint="-0.499984740745262"/>
              </font>
              <fill>
                <patternFill>
                  <bgColor theme="0" tint="-4.9989318521683403E-2"/>
                </patternFill>
              </fill>
            </x14:dxf>
          </x14:cfRule>
          <x14:cfRule type="containsText" priority="340"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41" operator="containsText" id="{8B608662-470C-4F3E-9E18-1AFCEE672B2F}">
            <xm:f>NOT(ISERROR(SEARCH(Auxiliar!$B$19,I193)))</xm:f>
            <xm:f>Auxiliar!$B$19</xm:f>
            <x14:dxf>
              <font>
                <b/>
                <i val="0"/>
                <color theme="9" tint="-0.499984740745262"/>
              </font>
              <fill>
                <patternFill>
                  <bgColor theme="9" tint="0.79998168889431442"/>
                </patternFill>
              </fill>
            </x14:dxf>
          </x14:cfRule>
          <xm:sqref>I193:I195</xm:sqref>
        </x14:conditionalFormatting>
        <x14:conditionalFormatting xmlns:xm="http://schemas.microsoft.com/office/excel/2006/main">
          <x14:cfRule type="containsText" priority="61" operator="containsText" id="{680189A3-E553-4E28-88AF-4BE37876E399}">
            <xm:f>NOT(ISERROR(SEARCH(Auxiliar!$B$21,I224)))</xm:f>
            <xm:f>Auxiliar!$B$21</xm:f>
            <x14:dxf>
              <font>
                <b/>
                <i val="0"/>
                <color rgb="FFFFC000"/>
              </font>
              <fill>
                <patternFill>
                  <bgColor theme="9" tint="0.59996337778862885"/>
                </patternFill>
              </fill>
            </x14:dxf>
          </x14:cfRule>
          <x14:cfRule type="containsText" priority="66" operator="containsText" id="{26A20443-BC57-4315-9725-5F704346CF3C}">
            <xm:f>NOT(ISERROR(SEARCH(Auxiliar!$B$16,I224)))</xm:f>
            <xm:f>Auxiliar!$B$16</xm:f>
            <x14:dxf>
              <font>
                <b/>
                <i val="0"/>
                <color theme="7"/>
              </font>
              <fill>
                <patternFill>
                  <bgColor theme="7" tint="0.79998168889431442"/>
                </patternFill>
              </fill>
            </x14:dxf>
          </x14:cfRule>
          <x14:cfRule type="cellIs" priority="63" operator="equal" id="{782D49B3-623A-4DF5-8308-75A6F81A19FD}">
            <xm:f>Auxiliar!$B$18</xm:f>
            <x14:dxf>
              <font>
                <b/>
                <i val="0"/>
                <color theme="0" tint="-0.499984740745262"/>
              </font>
              <fill>
                <patternFill>
                  <bgColor theme="0" tint="-4.9989318521683403E-2"/>
                </patternFill>
              </fill>
            </x14:dxf>
          </x14:cfRule>
          <x14:cfRule type="cellIs" priority="62" operator="equal" id="{837D1480-3614-407B-A9D1-E2F5BA61EA3D}">
            <xm:f>Auxiliar!$B$24</xm:f>
            <x14:dxf>
              <font>
                <b/>
                <i val="0"/>
                <color theme="1"/>
              </font>
              <fill>
                <patternFill patternType="darkUp">
                  <bgColor theme="0"/>
                </patternFill>
              </fill>
            </x14:dxf>
          </x14:cfRule>
          <x14:cfRule type="containsText" priority="64"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65" operator="containsText" id="{3B79FD3F-1308-4A72-955E-634AFEEBC48D}">
            <xm:f>NOT(ISERROR(SEARCH(Auxiliar!$B$19,I224)))</xm:f>
            <xm:f>Auxiliar!$B$19</xm:f>
            <x14:dxf>
              <font>
                <b/>
                <i val="0"/>
                <color theme="9" tint="-0.499984740745262"/>
              </font>
              <fill>
                <patternFill>
                  <bgColor theme="9" tint="0.79998168889431442"/>
                </patternFill>
              </fill>
            </x14:dxf>
          </x14:cfRule>
          <xm:sqref>I224:I226 I245:I247 I291:I293 I318:I320 I660:I682</xm:sqref>
        </x14:conditionalFormatting>
        <x14:conditionalFormatting xmlns:xm="http://schemas.microsoft.com/office/excel/2006/main">
          <x14:cfRule type="containsText" priority="47"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48" operator="containsText" id="{936ADC1F-ED34-4A69-B09A-51B306E204CC}">
            <xm:f>NOT(ISERROR(SEARCH(Auxiliar!$B$16,I393)))</xm:f>
            <xm:f>Auxiliar!$B$16</xm:f>
            <x14:dxf>
              <font>
                <b/>
                <i val="0"/>
                <color theme="7"/>
              </font>
              <fill>
                <patternFill>
                  <bgColor theme="7" tint="0.79998168889431442"/>
                </patternFill>
              </fill>
            </x14:dxf>
          </x14:cfRule>
          <x14:cfRule type="containsText" priority="43" operator="containsText" id="{BA88C474-7CD5-48E4-BBD7-168BDC558FC6}">
            <xm:f>NOT(ISERROR(SEARCH(Auxiliar!$B$21,I393)))</xm:f>
            <xm:f>Auxiliar!$B$21</xm:f>
            <x14:dxf>
              <font>
                <b/>
                <i val="0"/>
                <color rgb="FFFFC000"/>
              </font>
              <fill>
                <patternFill>
                  <bgColor theme="9" tint="0.59996337778862885"/>
                </patternFill>
              </fill>
            </x14:dxf>
          </x14:cfRule>
          <x14:cfRule type="cellIs" priority="44" operator="equal" id="{09D83F8A-0668-4607-A721-73C22171BC18}">
            <xm:f>Auxiliar!$B$24</xm:f>
            <x14:dxf>
              <font>
                <b/>
                <i val="0"/>
                <color theme="1"/>
              </font>
              <fill>
                <patternFill patternType="darkUp">
                  <bgColor theme="0"/>
                </patternFill>
              </fill>
            </x14:dxf>
          </x14:cfRule>
          <x14:cfRule type="cellIs" priority="45" operator="equal" id="{630BCF05-930B-451C-86BD-163F900C7CF1}">
            <xm:f>Auxiliar!$B$18</xm:f>
            <x14:dxf>
              <font>
                <b/>
                <i val="0"/>
                <color theme="0" tint="-0.499984740745262"/>
              </font>
              <fill>
                <patternFill>
                  <bgColor theme="0" tint="-4.9989318521683403E-2"/>
                </patternFill>
              </fill>
            </x14:dxf>
          </x14:cfRule>
          <x14:cfRule type="containsText" priority="46" operator="containsText" id="{BF81759B-9A73-4F4E-A14D-5B0AFAE1F960}">
            <xm:f>NOT(ISERROR(SEARCH(Auxiliar!$B$22,I393)))</xm:f>
            <xm:f>Auxiliar!$B$22</xm:f>
            <x14:dxf>
              <font>
                <b/>
                <i val="0"/>
                <color rgb="FFC00000"/>
              </font>
              <fill>
                <patternFill>
                  <bgColor theme="4" tint="0.79998168889431442"/>
                </patternFill>
              </fill>
            </x14:dxf>
          </x14:cfRule>
          <xm:sqref>I393:I416</xm:sqref>
        </x14:conditionalFormatting>
        <x14:conditionalFormatting xmlns:xm="http://schemas.microsoft.com/office/excel/2006/main">
          <x14:cfRule type="cellIs" priority="2" operator="equal" id="{CFAA4FF6-8EEE-4092-88A7-C231D2EF2BB4}">
            <xm:f>Auxiliar!$B$24</xm:f>
            <x14:dxf>
              <font>
                <b/>
                <i val="0"/>
                <color theme="1"/>
              </font>
              <fill>
                <patternFill patternType="darkUp">
                  <bgColor theme="0"/>
                </patternFill>
              </fill>
            </x14:dxf>
          </x14:cfRule>
          <x14:cfRule type="cellIs" priority="3" operator="equal" id="{7A0F1BFC-7107-4EA5-AA94-1C72B2105371}">
            <xm:f>Auxiliar!$B$18</xm:f>
            <x14:dxf>
              <font>
                <b/>
                <i val="0"/>
                <color theme="0" tint="-0.499984740745262"/>
              </font>
              <fill>
                <patternFill>
                  <bgColor theme="0" tint="-4.9989318521683403E-2"/>
                </patternFill>
              </fill>
            </x14:dxf>
          </x14:cfRule>
          <x14:cfRule type="containsText" priority="4" operator="containsText" id="{B12DEBCB-14ED-401B-A7CB-981A85D4CF8F}">
            <xm:f>NOT(ISERROR(SEARCH(Auxiliar!$B$22,I797)))</xm:f>
            <xm:f>Auxiliar!$B$22</xm:f>
            <x14:dxf>
              <font>
                <b/>
                <i val="0"/>
                <color rgb="FFC00000"/>
              </font>
              <fill>
                <patternFill>
                  <bgColor theme="4" tint="0.79998168889431442"/>
                </patternFill>
              </fill>
            </x14:dxf>
          </x14:cfRule>
          <x14:cfRule type="containsText" priority="5" operator="containsText" id="{DA9F05D5-5D19-4A32-893E-E61723F1E25D}">
            <xm:f>NOT(ISERROR(SEARCH(Auxiliar!$B$19,I797)))</xm:f>
            <xm:f>Auxiliar!$B$19</xm:f>
            <x14:dxf>
              <font>
                <b/>
                <i val="0"/>
                <color theme="9" tint="-0.499984740745262"/>
              </font>
              <fill>
                <patternFill>
                  <bgColor theme="9" tint="0.79998168889431442"/>
                </patternFill>
              </fill>
            </x14:dxf>
          </x14:cfRule>
          <x14:cfRule type="containsText" priority="6" operator="containsText" id="{FE60A001-40CE-421B-A931-9F2A544DB9BC}">
            <xm:f>NOT(ISERROR(SEARCH(Auxiliar!$B$16,I797)))</xm:f>
            <xm:f>Auxiliar!$B$16</xm:f>
            <x14:dxf>
              <font>
                <b/>
                <i val="0"/>
                <color theme="7"/>
              </font>
              <fill>
                <patternFill>
                  <bgColor theme="7" tint="0.79998168889431442"/>
                </patternFill>
              </fill>
            </x14:dxf>
          </x14:cfRule>
          <x14:cfRule type="containsText" priority="1" operator="containsText" id="{F37540B4-F195-417D-8B16-937C79358CD4}">
            <xm:f>NOT(ISERROR(SEARCH(Auxiliar!$B$21,I797)))</xm:f>
            <xm:f>Auxiliar!$B$21</xm:f>
            <x14:dxf>
              <font>
                <b/>
                <i val="0"/>
                <color rgb="FFFFC000"/>
              </font>
              <fill>
                <patternFill>
                  <bgColor theme="9" tint="0.59996337778862885"/>
                </patternFill>
              </fill>
            </x14:dxf>
          </x14:cfRule>
          <xm:sqref>I797:I818</xm:sqref>
        </x14:conditionalFormatting>
        <x14:conditionalFormatting xmlns:xm="http://schemas.microsoft.com/office/excel/2006/main">
          <x14:cfRule type="containsText" priority="102" operator="containsText" id="{AEFD7584-5373-4489-BD92-567B86236418}">
            <xm:f>NOT(ISERROR(SEARCH(Auxiliar!$B$16,I1144)))</xm:f>
            <xm:f>Auxiliar!$B$16</xm:f>
            <x14:dxf>
              <font>
                <b/>
                <i val="0"/>
                <color theme="7"/>
              </font>
              <fill>
                <patternFill>
                  <bgColor theme="7" tint="0.79998168889431442"/>
                </patternFill>
              </fill>
            </x14:dxf>
          </x14:cfRule>
          <x14:cfRule type="cellIs" priority="98" operator="equal" id="{108BBB59-B3A9-4718-AE41-245162C547B8}">
            <xm:f>Auxiliar!$B$24</xm:f>
            <x14:dxf>
              <font>
                <b/>
                <i val="0"/>
                <color theme="1"/>
              </font>
              <fill>
                <patternFill patternType="darkUp">
                  <bgColor theme="0"/>
                </patternFill>
              </fill>
            </x14:dxf>
          </x14:cfRule>
          <x14:cfRule type="containsText" priority="97" operator="containsText" id="{6DE85724-2EE4-4C5C-BFE4-5CDF139191EE}">
            <xm:f>NOT(ISERROR(SEARCH(Auxiliar!$B$21,I1144)))</xm:f>
            <xm:f>Auxiliar!$B$21</xm:f>
            <x14:dxf>
              <font>
                <b/>
                <i val="0"/>
                <color rgb="FFFFC000"/>
              </font>
              <fill>
                <patternFill>
                  <bgColor theme="9" tint="0.59996337778862885"/>
                </patternFill>
              </fill>
            </x14:dxf>
          </x14:cfRule>
          <x14:cfRule type="cellIs" priority="99" operator="equal" id="{9568F5E2-6C96-435A-A8A4-37A212A788A8}">
            <xm:f>Auxiliar!$B$18</xm:f>
            <x14:dxf>
              <font>
                <b/>
                <i val="0"/>
                <color theme="0" tint="-0.499984740745262"/>
              </font>
              <fill>
                <patternFill>
                  <bgColor theme="0" tint="-4.9989318521683403E-2"/>
                </patternFill>
              </fill>
            </x14:dxf>
          </x14:cfRule>
          <x14:cfRule type="containsText" priority="100" operator="containsText" id="{8553F79C-55B9-4EB5-8FD1-CC23872287B0}">
            <xm:f>NOT(ISERROR(SEARCH(Auxiliar!$B$22,I1144)))</xm:f>
            <xm:f>Auxiliar!$B$22</xm:f>
            <x14:dxf>
              <font>
                <b/>
                <i val="0"/>
                <color rgb="FFC00000"/>
              </font>
              <fill>
                <patternFill>
                  <bgColor theme="4" tint="0.79998168889431442"/>
                </patternFill>
              </fill>
            </x14:dxf>
          </x14:cfRule>
          <x14:cfRule type="containsText" priority="101" operator="containsText" id="{E65FF1A7-1132-4734-B2E9-49C1BE194A2C}">
            <xm:f>NOT(ISERROR(SEARCH(Auxiliar!$B$19,I1144)))</xm:f>
            <xm:f>Auxiliar!$B$19</xm:f>
            <x14:dxf>
              <font>
                <b/>
                <i val="0"/>
                <color theme="9" tint="-0.499984740745262"/>
              </font>
              <fill>
                <patternFill>
                  <bgColor theme="9" tint="0.79998168889431442"/>
                </patternFill>
              </fill>
            </x14:dxf>
          </x14:cfRule>
          <xm:sqref>I1144:I1278</xm:sqref>
        </x14:conditionalFormatting>
        <x14:conditionalFormatting xmlns:xm="http://schemas.microsoft.com/office/excel/2006/main">
          <x14:cfRule type="containsText" priority="222" operator="containsText" id="{26B8B3B0-7C1C-4390-8CA5-1A701CAA1D5E}">
            <xm:f>NOT(ISERROR(SEARCH(Auxiliar!$B$16,I1282)))</xm:f>
            <xm:f>Auxiliar!$B$16</xm:f>
            <x14:dxf>
              <font>
                <b/>
                <i val="0"/>
                <color theme="7"/>
              </font>
              <fill>
                <patternFill>
                  <bgColor theme="7" tint="0.79998168889431442"/>
                </patternFill>
              </fill>
            </x14:dxf>
          </x14:cfRule>
          <x14:cfRule type="cellIs" priority="218" operator="equal" id="{358F6D0A-F9F7-465B-A1B9-1F10C2092035}">
            <xm:f>Auxiliar!$B$24</xm:f>
            <x14:dxf>
              <font>
                <b/>
                <i val="0"/>
                <color theme="1"/>
              </font>
              <fill>
                <patternFill patternType="darkUp">
                  <bgColor theme="0"/>
                </patternFill>
              </fill>
            </x14:dxf>
          </x14:cfRule>
          <x14:cfRule type="containsText" priority="221" operator="containsText" id="{6108E5DA-0A6D-46D4-AB08-0967CF535CB3}">
            <xm:f>NOT(ISERROR(SEARCH(Auxiliar!$B$19,I1282)))</xm:f>
            <xm:f>Auxiliar!$B$19</xm:f>
            <x14:dxf>
              <font>
                <b/>
                <i val="0"/>
                <color theme="9" tint="-0.499984740745262"/>
              </font>
              <fill>
                <patternFill>
                  <bgColor theme="9" tint="0.79998168889431442"/>
                </patternFill>
              </fill>
            </x14:dxf>
          </x14:cfRule>
          <x14:cfRule type="containsText" priority="220" operator="containsText" id="{AB275E1F-B651-4730-8321-08DD63466F62}">
            <xm:f>NOT(ISERROR(SEARCH(Auxiliar!$B$22,I1282)))</xm:f>
            <xm:f>Auxiliar!$B$22</xm:f>
            <x14:dxf>
              <font>
                <b/>
                <i val="0"/>
                <color rgb="FFC00000"/>
              </font>
              <fill>
                <patternFill>
                  <bgColor theme="4" tint="0.79998168889431442"/>
                </patternFill>
              </fill>
            </x14:dxf>
          </x14:cfRule>
          <x14:cfRule type="cellIs" priority="219" operator="equal" id="{0F0BF42A-65A3-4A1C-A9D9-C3D22AEF3526}">
            <xm:f>Auxiliar!$B$18</xm:f>
            <x14:dxf>
              <font>
                <b/>
                <i val="0"/>
                <color theme="0" tint="-0.499984740745262"/>
              </font>
              <fill>
                <patternFill>
                  <bgColor theme="0" tint="-4.9989318521683403E-2"/>
                </patternFill>
              </fill>
            </x14:dxf>
          </x14:cfRule>
          <x14:cfRule type="containsText" priority="217" operator="containsText" id="{6142BEC0-530B-491C-A9B0-54D3FDEFA333}">
            <xm:f>NOT(ISERROR(SEARCH(Auxiliar!$B$21,I1282)))</xm:f>
            <xm:f>Auxiliar!$B$21</xm:f>
            <x14:dxf>
              <font>
                <b/>
                <i val="0"/>
                <color rgb="FFFFC000"/>
              </font>
              <fill>
                <patternFill>
                  <bgColor theme="9" tint="0.59996337778862885"/>
                </patternFill>
              </fill>
            </x14:dxf>
          </x14:cfRule>
          <xm:sqref>I1282:I1284</xm:sqref>
        </x14:conditionalFormatting>
        <x14:conditionalFormatting xmlns:xm="http://schemas.microsoft.com/office/excel/2006/main">
          <x14:cfRule type="cellIs" priority="26" operator="equal" id="{6F6FE95C-2911-46F9-A476-E59F486686B1}">
            <xm:f>Auxiliar!$B$24</xm:f>
            <x14:dxf>
              <font>
                <b/>
                <i val="0"/>
                <color theme="1"/>
              </font>
              <fill>
                <patternFill patternType="darkUp">
                  <bgColor theme="0"/>
                </patternFill>
              </fill>
            </x14:dxf>
          </x14:cfRule>
          <x14:cfRule type="containsText" priority="25" operator="containsText" id="{2B892DA0-DAF7-421F-B66B-0FB6F4150541}">
            <xm:f>NOT(ISERROR(SEARCH(Auxiliar!$B$21,I1300)))</xm:f>
            <xm:f>Auxiliar!$B$21</xm:f>
            <x14:dxf>
              <font>
                <b/>
                <i val="0"/>
                <color rgb="FFFFC000"/>
              </font>
              <fill>
                <patternFill>
                  <bgColor theme="9" tint="0.59996337778862885"/>
                </patternFill>
              </fill>
            </x14:dxf>
          </x14:cfRule>
          <x14:cfRule type="containsText" priority="28" operator="containsText" id="{42622CAB-BE97-4E36-B248-D2206C42A982}">
            <xm:f>NOT(ISERROR(SEARCH(Auxiliar!$B$22,I1300)))</xm:f>
            <xm:f>Auxiliar!$B$22</xm:f>
            <x14:dxf>
              <font>
                <b/>
                <i val="0"/>
                <color rgb="FFC00000"/>
              </font>
              <fill>
                <patternFill>
                  <bgColor theme="4" tint="0.79998168889431442"/>
                </patternFill>
              </fill>
            </x14:dxf>
          </x14:cfRule>
          <x14:cfRule type="containsText" priority="30" operator="containsText" id="{D649B6A0-A2C9-48EC-9B7E-43B5FD640F24}">
            <xm:f>NOT(ISERROR(SEARCH(Auxiliar!$B$16,I1300)))</xm:f>
            <xm:f>Auxiliar!$B$16</xm:f>
            <x14:dxf>
              <font>
                <b/>
                <i val="0"/>
                <color theme="7"/>
              </font>
              <fill>
                <patternFill>
                  <bgColor theme="7" tint="0.79998168889431442"/>
                </patternFill>
              </fill>
            </x14:dxf>
          </x14:cfRule>
          <x14:cfRule type="containsText" priority="29" operator="containsText" id="{4A39AED0-8D8A-4564-B76A-B8A0F0577707}">
            <xm:f>NOT(ISERROR(SEARCH(Auxiliar!$B$19,I1300)))</xm:f>
            <xm:f>Auxiliar!$B$19</xm:f>
            <x14:dxf>
              <font>
                <b/>
                <i val="0"/>
                <color theme="9" tint="-0.499984740745262"/>
              </font>
              <fill>
                <patternFill>
                  <bgColor theme="9" tint="0.79998168889431442"/>
                </patternFill>
              </fill>
            </x14:dxf>
          </x14:cfRule>
          <x14:cfRule type="cellIs" priority="27" operator="equal" id="{33721898-A6FE-4D41-9A0F-2B8F543A091F}">
            <xm:f>Auxiliar!$B$18</xm:f>
            <x14:dxf>
              <font>
                <b/>
                <i val="0"/>
                <color theme="0" tint="-0.499984740745262"/>
              </font>
              <fill>
                <patternFill>
                  <bgColor theme="0" tint="-4.9989318521683403E-2"/>
                </patternFill>
              </fill>
            </x14:dxf>
          </x14:cfRule>
          <xm:sqref>I1300:I1327</xm:sqref>
        </x14:conditionalFormatting>
        <x14:conditionalFormatting xmlns:xm="http://schemas.microsoft.com/office/excel/2006/main">
          <x14:cfRule type="containsText" priority="871" operator="containsText" id="{A0E353A4-BC40-460B-BB47-B57EC0BDDA87}">
            <xm:f>NOT(ISERROR(SEARCH(Auxiliar!$B$21,I417)))</xm:f>
            <xm:f>Auxiliar!$B$21</xm:f>
            <x14:dxf>
              <font>
                <b/>
                <i val="0"/>
                <color rgb="FFFFC000"/>
              </font>
              <fill>
                <patternFill>
                  <bgColor theme="9" tint="0.59996337778862885"/>
                </patternFill>
              </fill>
            </x14:dxf>
          </x14:cfRule>
          <xm:sqref>I1331:I1375 I1530 I417:J659 J660:J682 I683:J796 I819:J1143 J1144:J1278 I1279:J1281 J1282:J1284 I1285:J1299 J1300:J1327 I1328:J1331 J1332:J1402 I1403:J1430 J1431:J1433 I1434:J1470 J1471:J1500 I1501:J1508 J1509</xm:sqref>
        </x14:conditionalFormatting>
        <x14:conditionalFormatting xmlns:xm="http://schemas.microsoft.com/office/excel/2006/main">
          <x14:cfRule type="containsText" priority="313" operator="containsText" id="{818B4E3F-A611-4A6A-A815-B804D1E3C747}">
            <xm:f>NOT(ISERROR(SEARCH(Auxiliar!$B$21,I1332)))</xm:f>
            <xm:f>Auxiliar!$B$21</xm:f>
            <x14:dxf>
              <font>
                <b/>
                <i val="0"/>
                <color rgb="FFFFC000"/>
              </font>
              <fill>
                <patternFill>
                  <bgColor theme="9" tint="0.59996337778862885"/>
                </patternFill>
              </fill>
            </x14:dxf>
          </x14:cfRule>
          <x14:cfRule type="cellIs" priority="315" operator="equal" id="{340814F4-4DC4-4851-925E-2EA110D79ECA}">
            <xm:f>Auxiliar!$B$18</xm:f>
            <x14:dxf>
              <font>
                <b/>
                <i val="0"/>
                <color theme="0" tint="-0.499984740745262"/>
              </font>
              <fill>
                <patternFill>
                  <bgColor theme="0" tint="-4.9989318521683403E-2"/>
                </patternFill>
              </fill>
            </x14:dxf>
          </x14:cfRule>
          <x14:cfRule type="containsText" priority="317" operator="containsText" id="{FFEC3B97-FFCD-4F44-80C1-F8E1BE955C8F}">
            <xm:f>NOT(ISERROR(SEARCH(Auxiliar!$B$19,I1332)))</xm:f>
            <xm:f>Auxiliar!$B$19</xm:f>
            <x14:dxf>
              <font>
                <b/>
                <i val="0"/>
                <color theme="9" tint="-0.499984740745262"/>
              </font>
              <fill>
                <patternFill>
                  <bgColor theme="9" tint="0.79998168889431442"/>
                </patternFill>
              </fill>
            </x14:dxf>
          </x14:cfRule>
          <x14:cfRule type="containsText" priority="318" operator="containsText" id="{CD308544-9CE6-4FAC-9303-AD8028CE88C4}">
            <xm:f>NOT(ISERROR(SEARCH(Auxiliar!$B$16,I1332)))</xm:f>
            <xm:f>Auxiliar!$B$16</xm:f>
            <x14:dxf>
              <font>
                <b/>
                <i val="0"/>
                <color theme="7"/>
              </font>
              <fill>
                <patternFill>
                  <bgColor theme="7" tint="0.79998168889431442"/>
                </patternFill>
              </fill>
            </x14:dxf>
          </x14:cfRule>
          <x14:cfRule type="cellIs" priority="314" operator="equal" id="{49F42230-2FF0-42CE-B047-38469DF4FF91}">
            <xm:f>Auxiliar!$B$24</xm:f>
            <x14:dxf>
              <font>
                <b/>
                <i val="0"/>
                <color theme="1"/>
              </font>
              <fill>
                <patternFill patternType="darkUp">
                  <bgColor theme="0"/>
                </patternFill>
              </fill>
            </x14:dxf>
          </x14:cfRule>
          <x14:cfRule type="containsText" priority="316" operator="containsText" id="{E28141F3-5A6E-41CE-B06F-37F11754FF33}">
            <xm:f>NOT(ISERROR(SEARCH(Auxiliar!$B$22,I1332)))</xm:f>
            <xm:f>Auxiliar!$B$22</xm:f>
            <x14:dxf>
              <font>
                <b/>
                <i val="0"/>
                <color rgb="FFC00000"/>
              </font>
              <fill>
                <patternFill>
                  <bgColor theme="4" tint="0.79998168889431442"/>
                </patternFill>
              </fill>
            </x14:dxf>
          </x14:cfRule>
          <xm:sqref>I1332:I1402</xm:sqref>
        </x14:conditionalFormatting>
        <x14:conditionalFormatting xmlns:xm="http://schemas.microsoft.com/office/excel/2006/main">
          <x14:cfRule type="containsText" priority="67" operator="containsText" id="{780D834D-C977-4B94-81EF-A8A47D289907}">
            <xm:f>NOT(ISERROR(SEARCH(Auxiliar!$B$21,I1431)))</xm:f>
            <xm:f>Auxiliar!$B$21</xm:f>
            <x14:dxf>
              <font>
                <b/>
                <i val="0"/>
                <color rgb="FFFFC000"/>
              </font>
              <fill>
                <patternFill>
                  <bgColor theme="9" tint="0.59996337778862885"/>
                </patternFill>
              </fill>
            </x14:dxf>
          </x14:cfRule>
          <x14:cfRule type="cellIs" priority="69" operator="equal" id="{BB030E3C-F572-4B6B-8325-D47BA2E295D4}">
            <xm:f>Auxiliar!$B$18</xm:f>
            <x14:dxf>
              <font>
                <b/>
                <i val="0"/>
                <color theme="0" tint="-0.499984740745262"/>
              </font>
              <fill>
                <patternFill>
                  <bgColor theme="0" tint="-4.9989318521683403E-2"/>
                </patternFill>
              </fill>
            </x14:dxf>
          </x14:cfRule>
          <x14:cfRule type="containsText" priority="70" operator="containsText" id="{5546A8F1-D653-4D26-9A1D-7DFDB5699A2A}">
            <xm:f>NOT(ISERROR(SEARCH(Auxiliar!$B$22,I1431)))</xm:f>
            <xm:f>Auxiliar!$B$22</xm:f>
            <x14:dxf>
              <font>
                <b/>
                <i val="0"/>
                <color rgb="FFC00000"/>
              </font>
              <fill>
                <patternFill>
                  <bgColor theme="4" tint="0.79998168889431442"/>
                </patternFill>
              </fill>
            </x14:dxf>
          </x14:cfRule>
          <x14:cfRule type="containsText" priority="71" operator="containsText" id="{D0888343-A986-48A6-BF2A-D69C985DC724}">
            <xm:f>NOT(ISERROR(SEARCH(Auxiliar!$B$19,I1431)))</xm:f>
            <xm:f>Auxiliar!$B$19</xm:f>
            <x14:dxf>
              <font>
                <b/>
                <i val="0"/>
                <color theme="9" tint="-0.499984740745262"/>
              </font>
              <fill>
                <patternFill>
                  <bgColor theme="9" tint="0.79998168889431442"/>
                </patternFill>
              </fill>
            </x14:dxf>
          </x14:cfRule>
          <x14:cfRule type="containsText" priority="72" operator="containsText" id="{29044AF0-D435-46E7-A14A-FF511F53368C}">
            <xm:f>NOT(ISERROR(SEARCH(Auxiliar!$B$16,I1431)))</xm:f>
            <xm:f>Auxiliar!$B$16</xm:f>
            <x14:dxf>
              <font>
                <b/>
                <i val="0"/>
                <color theme="7"/>
              </font>
              <fill>
                <patternFill>
                  <bgColor theme="7" tint="0.79998168889431442"/>
                </patternFill>
              </fill>
            </x14:dxf>
          </x14:cfRule>
          <x14:cfRule type="cellIs" priority="68" operator="equal" id="{A6EB2312-FB92-41F7-9CCA-3B81CF6C2FD3}">
            <xm:f>Auxiliar!$B$24</xm:f>
            <x14:dxf>
              <font>
                <b/>
                <i val="0"/>
                <color theme="1"/>
              </font>
              <fill>
                <patternFill patternType="darkUp">
                  <bgColor theme="0"/>
                </patternFill>
              </fill>
            </x14:dxf>
          </x14:cfRule>
          <xm:sqref>I1431:I1433</xm:sqref>
        </x14:conditionalFormatting>
        <x14:conditionalFormatting xmlns:xm="http://schemas.microsoft.com/office/excel/2006/main">
          <x14:cfRule type="containsText" priority="10" operator="containsText" id="{14C9609C-8350-4E36-BC39-9E172C68CB4E}">
            <xm:f>NOT(ISERROR(SEARCH(Auxiliar!$B$22,I1471)))</xm:f>
            <xm:f>Auxiliar!$B$22</xm:f>
            <x14:dxf>
              <font>
                <b/>
                <i val="0"/>
                <color rgb="FFC00000"/>
              </font>
              <fill>
                <patternFill>
                  <bgColor theme="4" tint="0.79998168889431442"/>
                </patternFill>
              </fill>
            </x14:dxf>
          </x14:cfRule>
          <x14:cfRule type="containsText" priority="12" operator="containsText" id="{F5F0373A-93E7-41AB-B49D-1026D0BC279A}">
            <xm:f>NOT(ISERROR(SEARCH(Auxiliar!$B$16,I1471)))</xm:f>
            <xm:f>Auxiliar!$B$16</xm:f>
            <x14:dxf>
              <font>
                <b/>
                <i val="0"/>
                <color theme="7"/>
              </font>
              <fill>
                <patternFill>
                  <bgColor theme="7" tint="0.79998168889431442"/>
                </patternFill>
              </fill>
            </x14:dxf>
          </x14:cfRule>
          <x14:cfRule type="containsText" priority="11" operator="containsText" id="{D7B4F9CC-95FD-4E13-BB0C-D7A0FB81481D}">
            <xm:f>NOT(ISERROR(SEARCH(Auxiliar!$B$19,I1471)))</xm:f>
            <xm:f>Auxiliar!$B$19</xm:f>
            <x14:dxf>
              <font>
                <b/>
                <i val="0"/>
                <color theme="9" tint="-0.499984740745262"/>
              </font>
              <fill>
                <patternFill>
                  <bgColor theme="9" tint="0.79998168889431442"/>
                </patternFill>
              </fill>
            </x14:dxf>
          </x14:cfRule>
          <x14:cfRule type="cellIs" priority="9" operator="equal" id="{00DE0B36-B6EA-4EC5-9098-B394F10BE65F}">
            <xm:f>Auxiliar!$B$18</xm:f>
            <x14:dxf>
              <font>
                <b/>
                <i val="0"/>
                <color theme="0" tint="-0.499984740745262"/>
              </font>
              <fill>
                <patternFill>
                  <bgColor theme="0" tint="-4.9989318521683403E-2"/>
                </patternFill>
              </fill>
            </x14:dxf>
          </x14:cfRule>
          <x14:cfRule type="cellIs" priority="8" operator="equal" id="{1E79D505-B910-4D78-97DA-7353733B54BB}">
            <xm:f>Auxiliar!$B$24</xm:f>
            <x14:dxf>
              <font>
                <b/>
                <i val="0"/>
                <color theme="1"/>
              </font>
              <fill>
                <patternFill patternType="darkUp">
                  <bgColor theme="0"/>
                </patternFill>
              </fill>
            </x14:dxf>
          </x14:cfRule>
          <x14:cfRule type="containsText" priority="7" operator="containsText" id="{6DA62849-05D4-40B1-87CE-BD01F462C809}">
            <xm:f>NOT(ISERROR(SEARCH(Auxiliar!$B$21,I1471)))</xm:f>
            <xm:f>Auxiliar!$B$21</xm:f>
            <x14:dxf>
              <font>
                <b/>
                <i val="0"/>
                <color rgb="FFFFC000"/>
              </font>
              <fill>
                <patternFill>
                  <bgColor theme="9" tint="0.59996337778862885"/>
                </patternFill>
              </fill>
            </x14:dxf>
          </x14:cfRule>
          <xm:sqref>I1471:I1500</xm:sqref>
        </x14:conditionalFormatting>
        <x14:conditionalFormatting xmlns:xm="http://schemas.microsoft.com/office/excel/2006/main">
          <x14:cfRule type="containsText" priority="85" operator="containsText" id="{910038CB-D1D6-461C-9800-1C7E617EFE24}">
            <xm:f>NOT(ISERROR(SEARCH(Auxiliar!$B$21,I1509)))</xm:f>
            <xm:f>Auxiliar!$B$21</xm:f>
            <x14:dxf>
              <font>
                <b/>
                <i val="0"/>
                <color rgb="FFFFC000"/>
              </font>
              <fill>
                <patternFill>
                  <bgColor theme="9" tint="0.59996337778862885"/>
                </patternFill>
              </fill>
            </x14:dxf>
          </x14:cfRule>
          <x14:cfRule type="cellIs" priority="86" operator="equal" id="{25D71A38-C4F5-4732-B7AB-6520ECA4FB07}">
            <xm:f>Auxiliar!$B$24</xm:f>
            <x14:dxf>
              <font>
                <b/>
                <i val="0"/>
                <color theme="1"/>
              </font>
              <fill>
                <patternFill patternType="darkUp">
                  <bgColor theme="0"/>
                </patternFill>
              </fill>
            </x14:dxf>
          </x14:cfRule>
          <x14:cfRule type="cellIs" priority="87" operator="equal" id="{8B1AAD81-3C08-40FA-906E-0B19D6772275}">
            <xm:f>Auxiliar!$B$18</xm:f>
            <x14:dxf>
              <font>
                <b/>
                <i val="0"/>
                <color theme="0" tint="-0.499984740745262"/>
              </font>
              <fill>
                <patternFill>
                  <bgColor theme="0" tint="-4.9989318521683403E-2"/>
                </patternFill>
              </fill>
            </x14:dxf>
          </x14:cfRule>
          <x14:cfRule type="containsText" priority="88" operator="containsText" id="{9B54D405-4BA5-4403-8670-C95CA75F5233}">
            <xm:f>NOT(ISERROR(SEARCH(Auxiliar!$B$22,I1509)))</xm:f>
            <xm:f>Auxiliar!$B$22</xm:f>
            <x14:dxf>
              <font>
                <b/>
                <i val="0"/>
                <color rgb="FFC00000"/>
              </font>
              <fill>
                <patternFill>
                  <bgColor theme="4" tint="0.79998168889431442"/>
                </patternFill>
              </fill>
            </x14:dxf>
          </x14:cfRule>
          <x14:cfRule type="containsText" priority="89" operator="containsText" id="{95BF54D7-8ADA-477D-9E49-7C0E46B3BB4F}">
            <xm:f>NOT(ISERROR(SEARCH(Auxiliar!$B$19,I1509)))</xm:f>
            <xm:f>Auxiliar!$B$19</xm:f>
            <x14:dxf>
              <font>
                <b/>
                <i val="0"/>
                <color theme="9" tint="-0.499984740745262"/>
              </font>
              <fill>
                <patternFill>
                  <bgColor theme="9" tint="0.79998168889431442"/>
                </patternFill>
              </fill>
            </x14:dxf>
          </x14:cfRule>
          <x14:cfRule type="containsText" priority="90" operator="containsText" id="{F3F3BE24-A38E-4AB8-879A-BA75729B9D0F}">
            <xm:f>NOT(ISERROR(SEARCH(Auxiliar!$B$16,I1509)))</xm:f>
            <xm:f>Auxiliar!$B$16</xm:f>
            <x14:dxf>
              <font>
                <b/>
                <i val="0"/>
                <color theme="7"/>
              </font>
              <fill>
                <patternFill>
                  <bgColor theme="7" tint="0.79998168889431442"/>
                </patternFill>
              </fill>
            </x14:dxf>
          </x14:cfRule>
          <xm:sqref>I1509</xm:sqref>
        </x14:conditionalFormatting>
        <x14:conditionalFormatting xmlns:xm="http://schemas.microsoft.com/office/excel/2006/main">
          <x14:cfRule type="containsText" priority="145" operator="containsText" id="{192E6ADB-36E7-4F12-99CD-3DDBE5DB687B}">
            <xm:f>NOT(ISERROR(SEARCH(Auxiliar!$B$21,I1522)))</xm:f>
            <xm:f>Auxiliar!$B$21</xm:f>
            <x14:dxf>
              <font>
                <b/>
                <i val="0"/>
                <color rgb="FFFFC000"/>
              </font>
              <fill>
                <patternFill>
                  <bgColor theme="9" tint="0.59996337778862885"/>
                </patternFill>
              </fill>
            </x14:dxf>
          </x14:cfRule>
          <xm:sqref>I1522:I1530</xm:sqref>
        </x14:conditionalFormatting>
        <x14:conditionalFormatting xmlns:xm="http://schemas.microsoft.com/office/excel/2006/main">
          <x14:cfRule type="containsText" priority="721" operator="containsText" id="{22EE3303-E871-4FDC-B876-3AC40B4BB29E}">
            <xm:f>NOT(ISERROR(SEARCH(Auxiliar!$B$21,I9)))</xm:f>
            <xm:f>Auxiliar!$B$21</xm:f>
            <x14:dxf>
              <font>
                <b/>
                <i val="0"/>
                <color rgb="FFFFC000"/>
              </font>
              <fill>
                <patternFill>
                  <bgColor theme="9" tint="0.59996337778862885"/>
                </patternFill>
              </fill>
            </x14:dxf>
          </x14:cfRule>
          <x14:cfRule type="cellIs" priority="722" operator="equal" id="{A75C795E-F66D-4DC2-A9AF-15BDCED7DA25}">
            <xm:f>Auxiliar!$B$24</xm:f>
            <x14:dxf>
              <font>
                <b/>
                <i val="0"/>
                <color theme="1"/>
              </font>
              <fill>
                <patternFill patternType="darkUp">
                  <bgColor theme="0"/>
                </patternFill>
              </fill>
            </x14:dxf>
          </x14:cfRule>
          <x14:cfRule type="containsText" priority="72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2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26" operator="containsText" id="{4E533A52-7B9B-43BD-B042-872B81470415}">
            <xm:f>NOT(ISERROR(SEARCH(Auxiliar!$B$16,I9)))</xm:f>
            <xm:f>Auxiliar!$B$16</xm:f>
            <x14:dxf>
              <font>
                <b/>
                <i val="0"/>
                <color theme="7"/>
              </font>
              <fill>
                <patternFill>
                  <bgColor theme="7" tint="0.79998168889431442"/>
                </patternFill>
              </fill>
            </x14:dxf>
          </x14:cfRule>
          <x14:cfRule type="cellIs" priority="723" operator="equal" id="{68C7A1CE-73C7-4D91-A2AC-1493C4E277DD}">
            <xm:f>Auxiliar!$B$18</xm:f>
            <x14:dxf>
              <font>
                <b/>
                <i val="0"/>
                <color theme="0" tint="-0.499984740745262"/>
              </font>
              <fill>
                <patternFill>
                  <bgColor theme="0" tint="-4.9989318521683403E-2"/>
                </patternFill>
              </fill>
            </x14:dxf>
          </x14:cfRule>
          <xm:sqref>I9:J9 J10:J11 I12:J192</xm:sqref>
        </x14:conditionalFormatting>
        <x14:conditionalFormatting xmlns:xm="http://schemas.microsoft.com/office/excel/2006/main">
          <x14:cfRule type="containsText" priority="810" operator="containsText" id="{E1F4ABAD-4246-42AD-B2CD-8E341D15C381}">
            <xm:f>NOT(ISERROR(SEARCH(Auxiliar!$B$16,I196)))</xm:f>
            <xm:f>Auxiliar!$B$16</xm:f>
            <x14:dxf>
              <font>
                <b/>
                <i val="0"/>
                <color theme="7"/>
              </font>
              <fill>
                <patternFill>
                  <bgColor theme="7" tint="0.79998168889431442"/>
                </patternFill>
              </fill>
            </x14:dxf>
          </x14:cfRule>
          <x14:cfRule type="containsText" priority="809"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08" operator="containsText" id="{1C605820-AEBD-4208-9678-39797EC5D8B3}">
            <xm:f>NOT(ISERROR(SEARCH(Auxiliar!$B$22,I196)))</xm:f>
            <xm:f>Auxiliar!$B$22</xm:f>
            <x14:dxf>
              <font>
                <b/>
                <i val="0"/>
                <color rgb="FFC00000"/>
              </font>
              <fill>
                <patternFill>
                  <bgColor theme="4" tint="0.79998168889431442"/>
                </patternFill>
              </fill>
            </x14:dxf>
          </x14:cfRule>
          <x14:cfRule type="cellIs" priority="807" operator="equal" id="{662C2D77-73A6-422E-B043-D39190EAAFD3}">
            <xm:f>Auxiliar!$B$18</xm:f>
            <x14:dxf>
              <font>
                <b/>
                <i val="0"/>
                <color theme="0" tint="-0.499984740745262"/>
              </font>
              <fill>
                <patternFill>
                  <bgColor theme="0" tint="-4.9989318521683403E-2"/>
                </patternFill>
              </fill>
            </x14:dxf>
          </x14:cfRule>
          <x14:cfRule type="cellIs" priority="806" operator="equal" id="{E2F14AF0-878C-4184-86EE-1EC72D11FF82}">
            <xm:f>Auxiliar!$B$24</xm:f>
            <x14:dxf>
              <font>
                <b/>
                <i val="0"/>
                <color theme="1"/>
              </font>
              <fill>
                <patternFill patternType="darkUp">
                  <bgColor theme="0"/>
                </patternFill>
              </fill>
            </x14:dxf>
          </x14:cfRule>
          <x14:cfRule type="containsText" priority="805" operator="containsText" id="{6928D489-0130-4A60-BE2B-1D9108B02454}">
            <xm:f>NOT(ISERROR(SEARCH(Auxiliar!$B$21,I196)))</xm:f>
            <xm:f>Auxiliar!$B$21</xm:f>
            <x14:dxf>
              <font>
                <b/>
                <i val="0"/>
                <color rgb="FFFFC000"/>
              </font>
              <fill>
                <patternFill>
                  <bgColor theme="9" tint="0.59996337778862885"/>
                </patternFill>
              </fill>
            </x14:dxf>
          </x14:cfRule>
          <xm:sqref>I196:J223 J224:J226 I227:J244 J245:J247 J291:J293 I294:J317 J318:J320 I321:J392</xm:sqref>
        </x14:conditionalFormatting>
        <x14:conditionalFormatting xmlns:xm="http://schemas.microsoft.com/office/excel/2006/main">
          <x14:cfRule type="containsText" priority="1341" operator="containsText" id="{E48215E9-5888-4D3F-A01B-A05864457930}">
            <xm:f>NOT(ISERROR(SEARCH(Auxiliar!$B$19,I417)))</xm:f>
            <xm:f>Auxiliar!$B$19</xm:f>
            <x14:dxf>
              <font>
                <b/>
                <i val="0"/>
                <color theme="9" tint="-0.499984740745262"/>
              </font>
              <fill>
                <patternFill>
                  <bgColor theme="9" tint="0.79998168889431442"/>
                </patternFill>
              </fill>
            </x14:dxf>
          </x14:cfRule>
          <x14:cfRule type="containsText" priority="1340" operator="containsText" id="{660301DE-C76B-41C9-A83A-298D08A1276D}">
            <xm:f>NOT(ISERROR(SEARCH(Auxiliar!$B$22,I417)))</xm:f>
            <xm:f>Auxiliar!$B$22</xm:f>
            <x14:dxf>
              <font>
                <b/>
                <i val="0"/>
                <color rgb="FFC00000"/>
              </font>
              <fill>
                <patternFill>
                  <bgColor theme="4" tint="0.79998168889431442"/>
                </patternFill>
              </fill>
            </x14:dxf>
          </x14:cfRule>
          <x14:cfRule type="cellIs" priority="1339" operator="equal" id="{5CC18A3F-CC0C-4983-A19C-E91C49A3DB8A}">
            <xm:f>Auxiliar!$B$18</xm:f>
            <x14:dxf>
              <font>
                <b/>
                <i val="0"/>
                <color theme="0" tint="-0.499984740745262"/>
              </font>
              <fill>
                <patternFill>
                  <bgColor theme="0" tint="-4.9989318521683403E-2"/>
                </patternFill>
              </fill>
            </x14:dxf>
          </x14:cfRule>
          <x14:cfRule type="cellIs" priority="872" operator="equal" id="{461BEC2A-3AB6-4974-9160-0CC657CD83C0}">
            <xm:f>Auxiliar!$B$24</xm:f>
            <x14:dxf>
              <font>
                <b/>
                <i val="0"/>
                <color theme="1"/>
              </font>
              <fill>
                <patternFill patternType="darkUp">
                  <bgColor theme="0"/>
                </patternFill>
              </fill>
            </x14:dxf>
          </x14:cfRule>
          <x14:cfRule type="containsText" priority="1342" operator="containsText" id="{E24FE097-F3CC-4A48-80A2-F7619DECA0EF}">
            <xm:f>NOT(ISERROR(SEARCH(Auxiliar!$B$16,I417)))</xm:f>
            <xm:f>Auxiliar!$B$16</xm:f>
            <x14:dxf>
              <font>
                <b/>
                <i val="0"/>
                <color theme="7"/>
              </font>
              <fill>
                <patternFill>
                  <bgColor theme="7" tint="0.79998168889431442"/>
                </patternFill>
              </fill>
            </x14:dxf>
          </x14:cfRule>
          <xm:sqref>I417:J659 J660:J682 I683:J796 I819:J1143 J1144:J1278 I1279:J1281 J1282:J1284 I1285:J1299 J1300:J1327 I1328:J1331 I1331:I1375 J1332:J1402 I1403:J1430 J1431:J1433 I1434:J1470 J1471:J1500 I1501:J1508 J1509 I1530</xm:sqref>
        </x14:conditionalFormatting>
        <x14:conditionalFormatting xmlns:xm="http://schemas.microsoft.com/office/excel/2006/main">
          <x14:cfRule type="cellIs" priority="92" operator="equal" id="{CCD751C7-B7A2-4F98-8B22-D6FDAB936BE9}">
            <xm:f>Auxiliar!$B$24</xm:f>
            <x14:dxf>
              <font>
                <b/>
                <i val="0"/>
                <color theme="1"/>
              </font>
              <fill>
                <patternFill patternType="darkUp">
                  <bgColor theme="0"/>
                </patternFill>
              </fill>
            </x14:dxf>
          </x14:cfRule>
          <x14:cfRule type="containsText" priority="96" operator="containsText" id="{E27CF042-A6F2-447B-9BB5-6EFA806CD029}">
            <xm:f>NOT(ISERROR(SEARCH(Auxiliar!$B$16,I1510)))</xm:f>
            <xm:f>Auxiliar!$B$16</xm:f>
            <x14:dxf>
              <font>
                <b/>
                <i val="0"/>
                <color theme="7"/>
              </font>
              <fill>
                <patternFill>
                  <bgColor theme="7" tint="0.79998168889431442"/>
                </patternFill>
              </fill>
            </x14:dxf>
          </x14:cfRule>
          <x14:cfRule type="containsText" priority="95" operator="containsText" id="{8B057A44-2EBC-4603-8052-ED1722A2D2AF}">
            <xm:f>NOT(ISERROR(SEARCH(Auxiliar!$B$19,I1510)))</xm:f>
            <xm:f>Auxiliar!$B$19</xm:f>
            <x14:dxf>
              <font>
                <b/>
                <i val="0"/>
                <color theme="9" tint="-0.499984740745262"/>
              </font>
              <fill>
                <patternFill>
                  <bgColor theme="9" tint="0.79998168889431442"/>
                </patternFill>
              </fill>
            </x14:dxf>
          </x14:cfRule>
          <x14:cfRule type="containsText" priority="94" operator="containsText" id="{213CA02B-DB6F-4539-AE1F-82CAEDC0E43C}">
            <xm:f>NOT(ISERROR(SEARCH(Auxiliar!$B$22,I1510)))</xm:f>
            <xm:f>Auxiliar!$B$22</xm:f>
            <x14:dxf>
              <font>
                <b/>
                <i val="0"/>
                <color rgb="FFC00000"/>
              </font>
              <fill>
                <patternFill>
                  <bgColor theme="4" tint="0.79998168889431442"/>
                </patternFill>
              </fill>
            </x14:dxf>
          </x14:cfRule>
          <x14:cfRule type="cellIs" priority="93" operator="equal" id="{4D1BE949-1D0D-486A-8EBA-CAC34A73CAEF}">
            <xm:f>Auxiliar!$B$18</xm:f>
            <x14:dxf>
              <font>
                <b/>
                <i val="0"/>
                <color theme="0" tint="-0.499984740745262"/>
              </font>
              <fill>
                <patternFill>
                  <bgColor theme="0" tint="-4.9989318521683403E-2"/>
                </patternFill>
              </fill>
            </x14:dxf>
          </x14:cfRule>
          <xm:sqref>I1510:J1510</xm:sqref>
        </x14:conditionalFormatting>
        <x14:conditionalFormatting xmlns:xm="http://schemas.microsoft.com/office/excel/2006/main">
          <x14:cfRule type="containsText" priority="91" operator="containsText" id="{C1D88142-065A-4A60-8C88-C84E0F437B32}">
            <xm:f>NOT(ISERROR(SEARCH(Auxiliar!$B$21,I1510)))</xm:f>
            <xm:f>Auxiliar!$B$21</xm:f>
            <x14:dxf>
              <font>
                <b/>
                <i val="0"/>
                <color rgb="FFFFC000"/>
              </font>
              <fill>
                <patternFill>
                  <bgColor theme="9" tint="0.59996337778862885"/>
                </patternFill>
              </fill>
            </x14:dxf>
          </x14:cfRule>
          <xm:sqref>I1510:J1529</xm:sqref>
        </x14:conditionalFormatting>
        <x14:conditionalFormatting xmlns:xm="http://schemas.microsoft.com/office/excel/2006/main">
          <x14:cfRule type="containsText" priority="150" operator="containsText" id="{D95616F3-A992-4C37-A772-3C5882F684DD}">
            <xm:f>NOT(ISERROR(SEARCH(Auxiliar!$B$16,I1511)))</xm:f>
            <xm:f>Auxiliar!$B$16</xm:f>
            <x14:dxf>
              <font>
                <b/>
                <i val="0"/>
                <color theme="7"/>
              </font>
              <fill>
                <patternFill>
                  <bgColor theme="7" tint="0.79998168889431442"/>
                </patternFill>
              </fill>
            </x14:dxf>
          </x14:cfRule>
          <x14:cfRule type="cellIs" priority="147" operator="equal" id="{93C49E19-F144-4F91-BF43-40521F41D17C}">
            <xm:f>Auxiliar!$B$18</xm:f>
            <x14:dxf>
              <font>
                <b/>
                <i val="0"/>
                <color theme="0" tint="-0.499984740745262"/>
              </font>
              <fill>
                <patternFill>
                  <bgColor theme="0" tint="-4.9989318521683403E-2"/>
                </patternFill>
              </fill>
            </x14:dxf>
          </x14:cfRule>
          <x14:cfRule type="containsText" priority="149" operator="containsText" id="{3F6EEFB5-2700-4CD6-9BC6-1EABD5D011B2}">
            <xm:f>NOT(ISERROR(SEARCH(Auxiliar!$B$19,I1511)))</xm:f>
            <xm:f>Auxiliar!$B$19</xm:f>
            <x14:dxf>
              <font>
                <b/>
                <i val="0"/>
                <color theme="9" tint="-0.499984740745262"/>
              </font>
              <fill>
                <patternFill>
                  <bgColor theme="9" tint="0.79998168889431442"/>
                </patternFill>
              </fill>
            </x14:dxf>
          </x14:cfRule>
          <x14:cfRule type="containsText" priority="148" operator="containsText" id="{1CE2E2E1-FB2E-4D1A-91AE-012679E5C1FF}">
            <xm:f>NOT(ISERROR(SEARCH(Auxiliar!$B$22,I1511)))</xm:f>
            <xm:f>Auxiliar!$B$22</xm:f>
            <x14:dxf>
              <font>
                <b/>
                <i val="0"/>
                <color rgb="FFC00000"/>
              </font>
              <fill>
                <patternFill>
                  <bgColor theme="4" tint="0.79998168889431442"/>
                </patternFill>
              </fill>
            </x14:dxf>
          </x14:cfRule>
          <x14:cfRule type="cellIs" priority="146" operator="equal" id="{76582525-4532-4825-BBF1-E67A9D75C9D5}">
            <xm:f>Auxiliar!$B$24</xm:f>
            <x14:dxf>
              <font>
                <b/>
                <i val="0"/>
                <color theme="1"/>
              </font>
              <fill>
                <patternFill patternType="darkUp">
                  <bgColor theme="0"/>
                </patternFill>
              </fill>
            </x14:dxf>
          </x14:cfRule>
          <xm:sqref>I1511:J1529 I1522:I1530</xm:sqref>
        </x14:conditionalFormatting>
        <x14:conditionalFormatting xmlns:xm="http://schemas.microsoft.com/office/excel/2006/main">
          <x14:cfRule type="containsText" priority="697" operator="containsText" id="{B9BA2292-98F1-4845-8262-A781D9352444}">
            <xm:f>NOT(ISERROR(SEARCH(Auxiliar!$B$21,J193)))</xm:f>
            <xm:f>Auxiliar!$B$21</xm:f>
            <x14:dxf>
              <font>
                <b/>
                <i val="0"/>
                <color rgb="FFFFC000"/>
              </font>
              <fill>
                <patternFill>
                  <bgColor theme="9" tint="0.59996337778862885"/>
                </patternFill>
              </fill>
            </x14:dxf>
          </x14:cfRule>
          <x14:cfRule type="cellIs" priority="698" operator="equal" id="{D32B9961-C82B-426A-A975-2475FFC80C76}">
            <xm:f>Auxiliar!$B$24</xm:f>
            <x14:dxf>
              <font>
                <b/>
                <i val="0"/>
                <color theme="1"/>
              </font>
              <fill>
                <patternFill patternType="darkUp">
                  <bgColor theme="0"/>
                </patternFill>
              </fill>
            </x14:dxf>
          </x14:cfRule>
          <x14:cfRule type="cellIs" priority="699" operator="equal" id="{EE9F5D7D-A515-4B4F-859E-E804329C9CE0}">
            <xm:f>Auxiliar!$B$18</xm:f>
            <x14:dxf>
              <font>
                <b/>
                <i val="0"/>
                <color theme="0" tint="-0.499984740745262"/>
              </font>
              <fill>
                <patternFill>
                  <bgColor theme="0" tint="-4.9989318521683403E-2"/>
                </patternFill>
              </fill>
            </x14:dxf>
          </x14:cfRule>
          <x14:cfRule type="containsText" priority="700"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01"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02"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187" operator="containsText" id="{68B7879D-8888-41E7-95DE-17E280293E9E}">
            <xm:f>NOT(ISERROR(SEARCH(Auxiliar!$B$21,J393)))</xm:f>
            <xm:f>Auxiliar!$B$21</xm:f>
            <x14:dxf>
              <font>
                <b/>
                <i val="0"/>
                <color rgb="FFFFC000"/>
              </font>
              <fill>
                <patternFill>
                  <bgColor theme="9" tint="0.59996337778862885"/>
                </patternFill>
              </fill>
            </x14:dxf>
          </x14:cfRule>
          <x14:cfRule type="cellIs" priority="189" operator="equal" id="{C9734D25-1591-44F4-B84A-F9635F7E3A1E}">
            <xm:f>Auxiliar!$B$18</xm:f>
            <x14:dxf>
              <font>
                <b/>
                <i val="0"/>
                <color theme="0" tint="-0.499984740745262"/>
              </font>
              <fill>
                <patternFill>
                  <bgColor theme="0" tint="-4.9989318521683403E-2"/>
                </patternFill>
              </fill>
            </x14:dxf>
          </x14:cfRule>
          <x14:cfRule type="containsText" priority="192" operator="containsText" id="{9D562BB6-8DA0-42FC-B513-95C95541161C}">
            <xm:f>NOT(ISERROR(SEARCH(Auxiliar!$B$16,J393)))</xm:f>
            <xm:f>Auxiliar!$B$16</xm:f>
            <x14:dxf>
              <font>
                <b/>
                <i val="0"/>
                <color theme="7"/>
              </font>
              <fill>
                <patternFill>
                  <bgColor theme="7" tint="0.79998168889431442"/>
                </patternFill>
              </fill>
            </x14:dxf>
          </x14:cfRule>
          <x14:cfRule type="containsText" priority="191"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190" operator="containsText" id="{8EC9EB6C-BAAE-4C5B-A0A3-D4BEBFE063BC}">
            <xm:f>NOT(ISERROR(SEARCH(Auxiliar!$B$22,J393)))</xm:f>
            <xm:f>Auxiliar!$B$22</xm:f>
            <x14:dxf>
              <font>
                <b/>
                <i val="0"/>
                <color rgb="FFC00000"/>
              </font>
              <fill>
                <patternFill>
                  <bgColor theme="4" tint="0.79998168889431442"/>
                </patternFill>
              </fill>
            </x14:dxf>
          </x14:cfRule>
          <x14:cfRule type="cellIs" priority="188" operator="equal" id="{E7918B5B-09E9-4D9E-8DEF-22B78ADEF4EC}">
            <xm:f>Auxiliar!$B$24</xm:f>
            <x14:dxf>
              <font>
                <b/>
                <i val="0"/>
                <color theme="1"/>
              </font>
              <fill>
                <patternFill patternType="darkUp">
                  <bgColor theme="0"/>
                </patternFill>
              </fill>
            </x14:dxf>
          </x14:cfRule>
          <xm:sqref>J393:J416</xm:sqref>
        </x14:conditionalFormatting>
        <x14:conditionalFormatting xmlns:xm="http://schemas.microsoft.com/office/excel/2006/main">
          <x14:cfRule type="cellIs" priority="135" operator="equal" id="{BFBBF7BF-D3FA-4006-A560-667BD910E543}">
            <xm:f>Auxiliar!$B$18</xm:f>
            <x14:dxf>
              <font>
                <b/>
                <i val="0"/>
                <color theme="0" tint="-0.499984740745262"/>
              </font>
              <fill>
                <patternFill>
                  <bgColor theme="0" tint="-4.9989318521683403E-2"/>
                </patternFill>
              </fill>
            </x14:dxf>
          </x14:cfRule>
          <x14:cfRule type="containsText" priority="136" operator="containsText" id="{B36EA303-33F8-41E6-8826-FF98839EFE05}">
            <xm:f>NOT(ISERROR(SEARCH(Auxiliar!$B$22,J797)))</xm:f>
            <xm:f>Auxiliar!$B$22</xm:f>
            <x14:dxf>
              <font>
                <b/>
                <i val="0"/>
                <color rgb="FFC00000"/>
              </font>
              <fill>
                <patternFill>
                  <bgColor theme="4" tint="0.79998168889431442"/>
                </patternFill>
              </fill>
            </x14:dxf>
          </x14:cfRule>
          <x14:cfRule type="containsText" priority="138" operator="containsText" id="{A67AFEE5-07CA-4A4E-877C-ED6F6AD6A524}">
            <xm:f>NOT(ISERROR(SEARCH(Auxiliar!$B$16,J797)))</xm:f>
            <xm:f>Auxiliar!$B$16</xm:f>
            <x14:dxf>
              <font>
                <b/>
                <i val="0"/>
                <color theme="7"/>
              </font>
              <fill>
                <patternFill>
                  <bgColor theme="7" tint="0.79998168889431442"/>
                </patternFill>
              </fill>
            </x14:dxf>
          </x14:cfRule>
          <x14:cfRule type="containsText" priority="137" operator="containsText" id="{7DCBBE39-6C3A-4A6D-84D7-898BA5BDA9B4}">
            <xm:f>NOT(ISERROR(SEARCH(Auxiliar!$B$19,J797)))</xm:f>
            <xm:f>Auxiliar!$B$19</xm:f>
            <x14:dxf>
              <font>
                <b/>
                <i val="0"/>
                <color theme="9" tint="-0.499984740745262"/>
              </font>
              <fill>
                <patternFill>
                  <bgColor theme="9" tint="0.79998168889431442"/>
                </patternFill>
              </fill>
            </x14:dxf>
          </x14:cfRule>
          <x14:cfRule type="containsText" priority="133" operator="containsText" id="{EE480963-A851-4287-A599-BA2BEAF698FD}">
            <xm:f>NOT(ISERROR(SEARCH(Auxiliar!$B$21,J797)))</xm:f>
            <xm:f>Auxiliar!$B$21</xm:f>
            <x14:dxf>
              <font>
                <b/>
                <i val="0"/>
                <color rgb="FFFFC000"/>
              </font>
              <fill>
                <patternFill>
                  <bgColor theme="9" tint="0.59996337778862885"/>
                </patternFill>
              </fill>
            </x14:dxf>
          </x14:cfRule>
          <x14:cfRule type="cellIs" priority="134" operator="equal" id="{E65463CC-CED3-418A-850B-2AEC62B95131}">
            <xm:f>Auxiliar!$B$24</xm:f>
            <x14:dxf>
              <font>
                <b/>
                <i val="0"/>
                <color theme="1"/>
              </font>
              <fill>
                <patternFill patternType="darkUp">
                  <bgColor theme="0"/>
                </patternFill>
              </fill>
            </x14:dxf>
          </x14:cfRule>
          <xm:sqref>J797:J818</xm:sqref>
        </x14:conditionalFormatting>
        <x14:conditionalFormatting xmlns:xm="http://schemas.microsoft.com/office/excel/2006/main">
          <x14:cfRule type="containsText" priority="143" operator="containsText" id="{14D7CE32-2AD5-4C8F-952D-CACCABEF04B1}">
            <xm:f>NOT(ISERROR(SEARCH(Auxiliar!$B$19,J1530)))</xm:f>
            <xm:f>Auxiliar!$B$19</xm:f>
            <x14:dxf>
              <font>
                <b/>
                <i val="0"/>
                <color theme="9" tint="-0.499984740745262"/>
              </font>
              <fill>
                <patternFill>
                  <bgColor theme="9" tint="0.79998168889431442"/>
                </patternFill>
              </fill>
            </x14:dxf>
          </x14:cfRule>
          <x14:cfRule type="containsText" priority="144" operator="containsText" id="{749528D8-FC33-4432-83FE-EBD00AF80543}">
            <xm:f>NOT(ISERROR(SEARCH(Auxiliar!$B$16,J1530)))</xm:f>
            <xm:f>Auxiliar!$B$16</xm:f>
            <x14:dxf>
              <font>
                <b/>
                <i val="0"/>
                <color theme="7"/>
              </font>
              <fill>
                <patternFill>
                  <bgColor theme="7" tint="0.79998168889431442"/>
                </patternFill>
              </fill>
            </x14:dxf>
          </x14:cfRule>
          <x14:cfRule type="containsText" priority="142" operator="containsText" id="{9D29B155-8122-422F-A137-EEA182F6B984}">
            <xm:f>NOT(ISERROR(SEARCH(Auxiliar!$B$22,J1530)))</xm:f>
            <xm:f>Auxiliar!$B$22</xm:f>
            <x14:dxf>
              <font>
                <b/>
                <i val="0"/>
                <color rgb="FFC00000"/>
              </font>
              <fill>
                <patternFill>
                  <bgColor theme="4" tint="0.79998168889431442"/>
                </patternFill>
              </fill>
            </x14:dxf>
          </x14:cfRule>
          <x14:cfRule type="cellIs" priority="141" operator="equal" id="{BD63F02A-7953-4EFD-A25E-5F5A4519C878}">
            <xm:f>Auxiliar!$B$18</xm:f>
            <x14:dxf>
              <font>
                <b/>
                <i val="0"/>
                <color theme="0" tint="-0.499984740745262"/>
              </font>
              <fill>
                <patternFill>
                  <bgColor theme="0" tint="-4.9989318521683403E-2"/>
                </patternFill>
              </fill>
            </x14:dxf>
          </x14:cfRule>
          <x14:cfRule type="cellIs" priority="140" operator="equal" id="{A23AEDE7-80C2-459D-94A3-CF50BC8E067F}">
            <xm:f>Auxiliar!$B$24</xm:f>
            <x14:dxf>
              <font>
                <b/>
                <i val="0"/>
                <color theme="1"/>
              </font>
              <fill>
                <patternFill patternType="darkUp">
                  <bgColor theme="0"/>
                </patternFill>
              </fill>
            </x14:dxf>
          </x14:cfRule>
          <x14:cfRule type="containsText" priority="139" operator="containsText" id="{38F96929-C4AA-431E-B12A-0DCF4864D5CD}">
            <xm:f>NOT(ISERROR(SEARCH(Auxiliar!$B$21,J1530)))</xm:f>
            <xm:f>Auxiliar!$B$21</xm:f>
            <x14:dxf>
              <font>
                <b/>
                <i val="0"/>
                <color rgb="FFFFC000"/>
              </font>
              <fill>
                <patternFill>
                  <bgColor theme="9" tint="0.59996337778862885"/>
                </patternFill>
              </fill>
            </x14:dxf>
          </x14:cfRule>
          <xm:sqref>J1530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M9:M1530</xm:sqref>
        </x14:dataValidation>
        <x14:dataValidation type="list" allowBlank="1" showInputMessage="1" showErrorMessage="1">
          <x14:formula1>
            <xm:f>Auxiliar!$B$5:$B$13</xm:f>
          </x14:formula1>
          <xm:sqref>K9:K1530</xm:sqref>
        </x14:dataValidation>
        <x14:dataValidation type="list" allowBlank="1" showInputMessage="1" showErrorMessage="1">
          <x14:formula1>
            <xm:f>Auxiliar!$B$16:$B$24</xm:f>
          </x14:formula1>
          <xm:sqref>I9:I1530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1285</v>
      </c>
      <c r="B1" s="13" t="s">
        <v>1286</v>
      </c>
      <c r="C1" s="13" t="s">
        <v>1287</v>
      </c>
      <c r="D1" s="13" t="s">
        <v>1288</v>
      </c>
      <c r="E1" s="13" t="s">
        <v>1289</v>
      </c>
      <c r="F1" s="13" t="s">
        <v>1290</v>
      </c>
      <c r="G1" s="13" t="s">
        <v>1291</v>
      </c>
      <c r="H1" s="13" t="s">
        <v>1292</v>
      </c>
      <c r="I1" s="13" t="s">
        <v>1293</v>
      </c>
      <c r="J1" s="13" t="s">
        <v>1294</v>
      </c>
      <c r="K1" s="13" t="s">
        <v>1295</v>
      </c>
    </row>
    <row r="2" spans="1:11">
      <c r="A2" s="15" t="str">
        <f>VLOOKUP(E2,Table1[[#All],[Campo]],1,0)</f>
        <v>cod_soc</v>
      </c>
      <c r="B2" s="13" t="s">
        <v>1296</v>
      </c>
      <c r="C2" s="13" t="s">
        <v>1297</v>
      </c>
      <c r="D2" s="13" t="s">
        <v>1298</v>
      </c>
      <c r="E2" s="13" t="s">
        <v>1299</v>
      </c>
      <c r="F2" s="13" t="s">
        <v>1300</v>
      </c>
      <c r="G2" s="13" t="s">
        <v>1301</v>
      </c>
      <c r="H2" s="13" t="s">
        <v>621</v>
      </c>
      <c r="I2" s="13">
        <v>1096295</v>
      </c>
      <c r="J2" s="13">
        <v>0</v>
      </c>
      <c r="K2" s="13">
        <v>0</v>
      </c>
    </row>
    <row r="3" spans="1:11">
      <c r="A3" s="15" t="str">
        <f>VLOOKUP(E3,Table1[[#All],[Campo]],1,0)</f>
        <v>dt_rfrnc</v>
      </c>
      <c r="B3" s="13" t="s">
        <v>1302</v>
      </c>
      <c r="C3" s="13" t="s">
        <v>1303</v>
      </c>
      <c r="D3" s="13" t="s">
        <v>1298</v>
      </c>
      <c r="E3" s="13" t="s">
        <v>1304</v>
      </c>
      <c r="F3" s="13" t="s">
        <v>1305</v>
      </c>
      <c r="G3" s="13" t="s">
        <v>1301</v>
      </c>
      <c r="H3" s="13" t="s">
        <v>621</v>
      </c>
      <c r="I3" s="13">
        <v>1096295</v>
      </c>
      <c r="J3" s="13">
        <v>0</v>
      </c>
      <c r="K3" s="13">
        <v>0</v>
      </c>
    </row>
    <row r="4" spans="1:11">
      <c r="A4" s="15" t="str">
        <f>VLOOKUP(E4,Table1[[#All],[Campo]],1,0)</f>
        <v>cod_soc</v>
      </c>
      <c r="B4" s="13" t="s">
        <v>1306</v>
      </c>
      <c r="C4" s="13" t="s">
        <v>1297</v>
      </c>
      <c r="D4" s="13" t="s">
        <v>1307</v>
      </c>
      <c r="E4" s="13" t="s">
        <v>1299</v>
      </c>
      <c r="F4" s="13" t="s">
        <v>1300</v>
      </c>
      <c r="G4" s="13" t="s">
        <v>1308</v>
      </c>
      <c r="H4" s="13" t="s">
        <v>621</v>
      </c>
      <c r="I4" s="13">
        <v>2490665</v>
      </c>
      <c r="J4" s="13">
        <v>0</v>
      </c>
      <c r="K4" s="13">
        <v>0</v>
      </c>
    </row>
    <row r="5" spans="1:11">
      <c r="A5" s="15" t="str">
        <f>VLOOKUP(E5,Table1[[#All],[Campo]],1,0)</f>
        <v>dt_rfrnc</v>
      </c>
      <c r="B5" s="13" t="s">
        <v>1309</v>
      </c>
      <c r="C5" s="13" t="s">
        <v>1310</v>
      </c>
      <c r="D5" s="13" t="s">
        <v>1307</v>
      </c>
      <c r="E5" s="13" t="s">
        <v>1304</v>
      </c>
      <c r="F5" s="13" t="s">
        <v>1305</v>
      </c>
      <c r="G5" s="13" t="s">
        <v>1308</v>
      </c>
      <c r="H5" s="13" t="s">
        <v>621</v>
      </c>
      <c r="I5" s="13">
        <v>2490665</v>
      </c>
      <c r="J5" s="13">
        <v>0</v>
      </c>
      <c r="K5" s="13">
        <v>0</v>
      </c>
    </row>
    <row r="6" spans="1:11">
      <c r="A6" s="15" t="str">
        <f>VLOOKUP(E6,Table1[[#All],[Campo]],1,0)</f>
        <v>instrmnt_id</v>
      </c>
      <c r="B6" s="13" t="s">
        <v>1311</v>
      </c>
      <c r="C6" s="13" t="s">
        <v>1312</v>
      </c>
      <c r="D6" s="13" t="s">
        <v>1307</v>
      </c>
      <c r="E6" s="13" t="s">
        <v>1313</v>
      </c>
      <c r="F6" s="13" t="s">
        <v>1300</v>
      </c>
      <c r="G6" s="13" t="s">
        <v>1308</v>
      </c>
      <c r="H6" s="13" t="s">
        <v>621</v>
      </c>
      <c r="I6" s="13">
        <v>2490665</v>
      </c>
      <c r="J6" s="13">
        <v>0</v>
      </c>
      <c r="K6" s="13">
        <v>0</v>
      </c>
    </row>
    <row r="7" spans="1:11">
      <c r="A7" s="15" t="str">
        <f>VLOOKUP(E7,Table1[[#All],[Campo]],1,0)</f>
        <v>cod_soc</v>
      </c>
      <c r="B7" s="13" t="s">
        <v>1314</v>
      </c>
      <c r="C7" s="13" t="s">
        <v>1297</v>
      </c>
      <c r="D7" s="13" t="s">
        <v>1315</v>
      </c>
      <c r="E7" s="13" t="s">
        <v>1299</v>
      </c>
      <c r="F7" s="13" t="s">
        <v>1300</v>
      </c>
      <c r="G7" s="13" t="s">
        <v>1316</v>
      </c>
      <c r="H7" s="13" t="s">
        <v>621</v>
      </c>
      <c r="I7" s="13">
        <v>2002411</v>
      </c>
      <c r="J7" s="13">
        <v>0</v>
      </c>
      <c r="K7" s="13">
        <v>0</v>
      </c>
    </row>
    <row r="8" spans="1:11">
      <c r="A8" s="15" t="str">
        <f>VLOOKUP(E8,Table1[[#All],[Campo]],1,0)</f>
        <v>dt_rfrnc</v>
      </c>
      <c r="B8" s="13" t="s">
        <v>1317</v>
      </c>
      <c r="C8" s="13" t="s">
        <v>1310</v>
      </c>
      <c r="D8" s="13" t="s">
        <v>1315</v>
      </c>
      <c r="E8" s="13" t="s">
        <v>1304</v>
      </c>
      <c r="F8" s="13" t="s">
        <v>1305</v>
      </c>
      <c r="G8" s="13" t="s">
        <v>1316</v>
      </c>
      <c r="H8" s="13" t="s">
        <v>621</v>
      </c>
      <c r="I8" s="13">
        <v>2002411</v>
      </c>
      <c r="J8" s="13">
        <v>0</v>
      </c>
      <c r="K8" s="13">
        <v>0</v>
      </c>
    </row>
    <row r="9" spans="1:11">
      <c r="A9" s="15" t="str">
        <f>VLOOKUP(E9,Table1[[#All],[Campo]],1,0)</f>
        <v>instrmnt_id</v>
      </c>
      <c r="B9" s="13" t="s">
        <v>1318</v>
      </c>
      <c r="C9" s="13" t="s">
        <v>1312</v>
      </c>
      <c r="D9" s="13" t="s">
        <v>1315</v>
      </c>
      <c r="E9" s="13" t="s">
        <v>1313</v>
      </c>
      <c r="F9" s="13" t="s">
        <v>1300</v>
      </c>
      <c r="G9" s="13" t="s">
        <v>1316</v>
      </c>
      <c r="H9" s="13" t="s">
        <v>621</v>
      </c>
      <c r="I9" s="13">
        <v>2002411</v>
      </c>
      <c r="J9" s="13">
        <v>0</v>
      </c>
      <c r="K9" s="13">
        <v>0</v>
      </c>
    </row>
    <row r="10" spans="1:11">
      <c r="A10" s="15" t="str">
        <f>VLOOKUP(E10,Table1[[#All],[Campo]],1,0)</f>
        <v>dflt_stts_instrmnt</v>
      </c>
      <c r="B10" s="13" t="s">
        <v>1319</v>
      </c>
      <c r="C10" s="13" t="s">
        <v>1320</v>
      </c>
      <c r="D10" s="13" t="s">
        <v>1321</v>
      </c>
      <c r="E10" s="13" t="s">
        <v>1322</v>
      </c>
      <c r="F10" s="13" t="s">
        <v>1323</v>
      </c>
      <c r="G10" s="13" t="s">
        <v>1316</v>
      </c>
      <c r="H10" s="13" t="s">
        <v>1324</v>
      </c>
      <c r="I10" s="13">
        <v>2002411</v>
      </c>
      <c r="J10" s="13">
        <v>96182</v>
      </c>
      <c r="K10" s="13">
        <v>4.8033000000000001</v>
      </c>
    </row>
    <row r="11" spans="1:11">
      <c r="A11" s="15" t="str">
        <f>VLOOKUP(E11,Table1[[#All],[Campo]],1,0)</f>
        <v>prfrmng_stts</v>
      </c>
      <c r="B11" s="13" t="s">
        <v>1325</v>
      </c>
      <c r="C11" s="13" t="s">
        <v>1326</v>
      </c>
      <c r="D11" s="13" t="s">
        <v>1321</v>
      </c>
      <c r="E11" s="13" t="s">
        <v>1327</v>
      </c>
      <c r="F11" s="13" t="s">
        <v>1323</v>
      </c>
      <c r="G11" s="13" t="s">
        <v>1316</v>
      </c>
      <c r="H11" s="13" t="s">
        <v>621</v>
      </c>
      <c r="I11" s="13">
        <v>2002411</v>
      </c>
      <c r="J11" s="13">
        <v>0</v>
      </c>
      <c r="K11" s="13">
        <v>0</v>
      </c>
    </row>
    <row r="12" spans="1:11">
      <c r="A12" s="15" t="str">
        <f>VLOOKUP(E12,Table1[[#All],[Campo]],1,0)</f>
        <v>lcl_instmrnt_id</v>
      </c>
      <c r="B12" s="13" t="s">
        <v>1328</v>
      </c>
      <c r="C12" s="13" t="s">
        <v>1329</v>
      </c>
      <c r="D12" s="13" t="s">
        <v>1315</v>
      </c>
      <c r="E12" s="13" t="s">
        <v>1330</v>
      </c>
      <c r="F12" s="13" t="s">
        <v>1300</v>
      </c>
      <c r="G12" s="13" t="s">
        <v>1316</v>
      </c>
      <c r="H12" s="13" t="s">
        <v>1324</v>
      </c>
      <c r="I12" s="13">
        <v>2002411</v>
      </c>
      <c r="J12" s="13">
        <v>2002411</v>
      </c>
      <c r="K12" s="13">
        <v>100</v>
      </c>
    </row>
    <row r="13" spans="1:11">
      <c r="A13" s="15" t="str">
        <f>VLOOKUP(E13,Table1[[#All],[Campo]],1,0)</f>
        <v>sstnbl_indctr</v>
      </c>
      <c r="B13" s="13" t="s">
        <v>1331</v>
      </c>
      <c r="C13" s="13" t="s">
        <v>1332</v>
      </c>
      <c r="D13" s="13" t="s">
        <v>1321</v>
      </c>
      <c r="E13" s="13" t="s">
        <v>1333</v>
      </c>
      <c r="F13" s="13" t="s">
        <v>1334</v>
      </c>
      <c r="G13" s="13" t="s">
        <v>1316</v>
      </c>
      <c r="H13" s="13" t="s">
        <v>1324</v>
      </c>
      <c r="I13" s="13">
        <v>2002318</v>
      </c>
      <c r="J13" s="13">
        <v>2002318</v>
      </c>
      <c r="K13" s="13">
        <v>100</v>
      </c>
    </row>
    <row r="14" spans="1:11">
      <c r="A14" s="15" t="str">
        <f>VLOOKUP(E14,Table1[[#All],[Campo]],1,0)</f>
        <v>sstnbl_ctgry</v>
      </c>
      <c r="B14" s="13" t="s">
        <v>1335</v>
      </c>
      <c r="C14" s="13" t="s">
        <v>1336</v>
      </c>
      <c r="D14" s="13" t="s">
        <v>1321</v>
      </c>
      <c r="E14" s="13" t="s">
        <v>1337</v>
      </c>
      <c r="F14" s="13" t="s">
        <v>1334</v>
      </c>
      <c r="G14" s="13" t="s">
        <v>1316</v>
      </c>
      <c r="H14" s="13" t="s">
        <v>1324</v>
      </c>
      <c r="I14" s="13">
        <v>2002318</v>
      </c>
      <c r="J14" s="13">
        <v>2002318</v>
      </c>
      <c r="K14" s="13">
        <v>100</v>
      </c>
    </row>
    <row r="15" spans="1:11">
      <c r="A15" s="15" t="str">
        <f>VLOOKUP(E15,Table1[[#All],[Campo]],1,0)</f>
        <v>NW_BSNSS</v>
      </c>
      <c r="B15" s="13" t="s">
        <v>1338</v>
      </c>
      <c r="C15" s="13" t="s">
        <v>1339</v>
      </c>
      <c r="D15" s="13" t="s">
        <v>1321</v>
      </c>
      <c r="E15" s="13" t="s">
        <v>1340</v>
      </c>
      <c r="F15" s="13" t="s">
        <v>1334</v>
      </c>
      <c r="G15" s="13" t="s">
        <v>1316</v>
      </c>
      <c r="H15" s="13" t="s">
        <v>1324</v>
      </c>
      <c r="I15" s="13">
        <v>2002411</v>
      </c>
      <c r="J15" s="13">
        <v>2002411</v>
      </c>
      <c r="K15" s="13">
        <v>100</v>
      </c>
    </row>
    <row r="16" spans="1:11">
      <c r="A16" s="15" t="e">
        <f>VLOOKUP(E16,Table1[[#All],[Campo]],1,0)</f>
        <v>#N/A</v>
      </c>
      <c r="B16" s="13" t="s">
        <v>1341</v>
      </c>
      <c r="C16" s="13" t="s">
        <v>1342</v>
      </c>
      <c r="D16" s="13" t="s">
        <v>1321</v>
      </c>
      <c r="E16" s="13" t="s">
        <v>1343</v>
      </c>
      <c r="F16" s="13" t="s">
        <v>1334</v>
      </c>
      <c r="G16" s="13" t="s">
        <v>1316</v>
      </c>
      <c r="H16" s="13" t="s">
        <v>1324</v>
      </c>
      <c r="I16" s="13">
        <v>2002411</v>
      </c>
      <c r="J16" s="13">
        <v>2002411</v>
      </c>
      <c r="K16" s="13">
        <v>100</v>
      </c>
    </row>
    <row r="17" spans="1:11">
      <c r="A17" s="15" t="e">
        <f>VLOOKUP(E17,Table1[[#All],[Campo]],1,0)</f>
        <v>#N/A</v>
      </c>
      <c r="B17" s="13" t="s">
        <v>1344</v>
      </c>
      <c r="C17" s="13" t="s">
        <v>1345</v>
      </c>
      <c r="D17" s="13" t="s">
        <v>1321</v>
      </c>
      <c r="E17" s="13" t="s">
        <v>1346</v>
      </c>
      <c r="F17" s="13" t="s">
        <v>1334</v>
      </c>
      <c r="G17" s="13" t="s">
        <v>1316</v>
      </c>
      <c r="H17" s="13" t="s">
        <v>1324</v>
      </c>
      <c r="I17" s="13">
        <v>2002411</v>
      </c>
      <c r="J17" s="13">
        <v>2002411</v>
      </c>
      <c r="K17" s="13">
        <v>100</v>
      </c>
    </row>
    <row r="18" spans="1:11">
      <c r="A18" s="15" t="e">
        <f>VLOOKUP(E18,Table1[[#All],[Campo]],1,0)</f>
        <v>#N/A</v>
      </c>
      <c r="B18" s="13" t="s">
        <v>1347</v>
      </c>
      <c r="C18" s="13" t="s">
        <v>1348</v>
      </c>
      <c r="D18" s="13" t="s">
        <v>1321</v>
      </c>
      <c r="E18" s="13" t="s">
        <v>1349</v>
      </c>
      <c r="F18" s="13" t="s">
        <v>1334</v>
      </c>
      <c r="G18" s="13" t="s">
        <v>1316</v>
      </c>
      <c r="H18" s="13" t="s">
        <v>1324</v>
      </c>
      <c r="I18" s="13">
        <v>2002411</v>
      </c>
      <c r="J18" s="13">
        <v>2002411</v>
      </c>
      <c r="K18" s="13">
        <v>100</v>
      </c>
    </row>
    <row r="19" spans="1:11">
      <c r="A19" s="15" t="s">
        <v>1350</v>
      </c>
      <c r="B19" s="13" t="s">
        <v>1351</v>
      </c>
      <c r="C19" s="13" t="s">
        <v>1352</v>
      </c>
      <c r="D19" s="13" t="s">
        <v>1321</v>
      </c>
      <c r="E19" s="13" t="s">
        <v>1353</v>
      </c>
      <c r="F19" s="13" t="s">
        <v>1334</v>
      </c>
      <c r="G19" s="13" t="s">
        <v>1316</v>
      </c>
      <c r="H19" s="13" t="s">
        <v>1324</v>
      </c>
      <c r="I19" s="13">
        <v>2002411</v>
      </c>
      <c r="J19" s="13">
        <v>2002411</v>
      </c>
      <c r="K19" s="13">
        <v>100</v>
      </c>
    </row>
    <row r="20" spans="1:11">
      <c r="A20" s="15" t="str">
        <f>VLOOKUP(E20,Table1[[#All],[Campo]],1,0)</f>
        <v>idcmb</v>
      </c>
      <c r="B20" s="13" t="s">
        <v>1354</v>
      </c>
      <c r="C20" s="13" t="s">
        <v>1355</v>
      </c>
      <c r="D20" s="13" t="s">
        <v>1315</v>
      </c>
      <c r="E20" s="13" t="s">
        <v>1356</v>
      </c>
      <c r="F20" s="13" t="s">
        <v>1300</v>
      </c>
      <c r="G20" s="13" t="s">
        <v>1316</v>
      </c>
      <c r="H20" s="13" t="s">
        <v>1324</v>
      </c>
      <c r="I20" s="13">
        <v>2002411</v>
      </c>
      <c r="J20" s="13">
        <v>1</v>
      </c>
      <c r="K20" s="13">
        <v>0</v>
      </c>
    </row>
    <row r="21" spans="1:11">
      <c r="A21" s="15" t="str">
        <f>VLOOKUP(E21,Table1[[#All],[Campo]],1,0)</f>
        <v>cod_soc</v>
      </c>
      <c r="B21" s="13" t="s">
        <v>1357</v>
      </c>
      <c r="C21" s="13" t="s">
        <v>1297</v>
      </c>
      <c r="D21" s="13" t="s">
        <v>1358</v>
      </c>
      <c r="E21" s="13" t="s">
        <v>1299</v>
      </c>
      <c r="F21" s="13" t="s">
        <v>1300</v>
      </c>
      <c r="G21" s="13" t="s">
        <v>1359</v>
      </c>
      <c r="H21" s="13" t="s">
        <v>621</v>
      </c>
      <c r="I21" s="13">
        <v>731165</v>
      </c>
      <c r="J21" s="13">
        <v>0</v>
      </c>
      <c r="K21" s="13">
        <v>0</v>
      </c>
    </row>
    <row r="22" spans="1:11">
      <c r="A22" s="15" t="str">
        <f>VLOOKUP(E22,Table1[[#All],[Campo]],1,0)</f>
        <v>dt_rfrnc</v>
      </c>
      <c r="B22" s="13" t="s">
        <v>1360</v>
      </c>
      <c r="C22" s="13" t="s">
        <v>1310</v>
      </c>
      <c r="D22" s="13" t="s">
        <v>1358</v>
      </c>
      <c r="E22" s="13" t="s">
        <v>1304</v>
      </c>
      <c r="F22" s="13" t="s">
        <v>1305</v>
      </c>
      <c r="G22" s="13" t="s">
        <v>1359</v>
      </c>
      <c r="H22" s="13" t="s">
        <v>621</v>
      </c>
      <c r="I22" s="13">
        <v>731165</v>
      </c>
      <c r="J22" s="13">
        <v>0</v>
      </c>
      <c r="K22" s="13">
        <v>0</v>
      </c>
    </row>
    <row r="23" spans="1:11">
      <c r="A23" s="15" t="str">
        <f>VLOOKUP(E23,Table1[[#All],[Campo]],1,0)</f>
        <v>instrmnt_id</v>
      </c>
      <c r="B23" s="13" t="s">
        <v>1361</v>
      </c>
      <c r="C23" s="13" t="s">
        <v>1312</v>
      </c>
      <c r="D23" s="13" t="s">
        <v>1358</v>
      </c>
      <c r="E23" s="13" t="s">
        <v>1313</v>
      </c>
      <c r="F23" s="13" t="s">
        <v>1300</v>
      </c>
      <c r="G23" s="13" t="s">
        <v>1359</v>
      </c>
      <c r="H23" s="13" t="s">
        <v>621</v>
      </c>
      <c r="I23" s="13">
        <v>731165</v>
      </c>
      <c r="J23" s="13">
        <v>0</v>
      </c>
      <c r="K23" s="13">
        <v>0</v>
      </c>
    </row>
    <row r="24" spans="1:11">
      <c r="A24" s="15" t="str">
        <f>VLOOKUP(E24,Table1[[#All],[Campo]],1,0)</f>
        <v>cod_soc</v>
      </c>
      <c r="B24" s="13" t="s">
        <v>1362</v>
      </c>
      <c r="C24" s="13" t="s">
        <v>1297</v>
      </c>
      <c r="D24" s="13" t="s">
        <v>1363</v>
      </c>
      <c r="E24" s="13" t="s">
        <v>1299</v>
      </c>
      <c r="F24" s="13" t="s">
        <v>1300</v>
      </c>
      <c r="G24" s="13" t="s">
        <v>1364</v>
      </c>
      <c r="H24" s="13" t="s">
        <v>621</v>
      </c>
      <c r="I24" s="13">
        <v>456960</v>
      </c>
      <c r="J24" s="13">
        <v>0</v>
      </c>
      <c r="K24" s="13">
        <v>0</v>
      </c>
    </row>
    <row r="25" spans="1:11">
      <c r="A25" s="15" t="str">
        <f>VLOOKUP(E25,Table1[[#All],[Campo]],1,0)</f>
        <v>dt_rfrnc</v>
      </c>
      <c r="B25" s="13" t="s">
        <v>1365</v>
      </c>
      <c r="C25" s="13" t="s">
        <v>1310</v>
      </c>
      <c r="D25" s="13" t="s">
        <v>1363</v>
      </c>
      <c r="E25" s="13" t="s">
        <v>1304</v>
      </c>
      <c r="F25" s="13" t="s">
        <v>1305</v>
      </c>
      <c r="G25" s="13" t="s">
        <v>1364</v>
      </c>
      <c r="H25" s="13" t="s">
        <v>621</v>
      </c>
      <c r="I25" s="13">
        <v>456960</v>
      </c>
      <c r="J25" s="13">
        <v>0</v>
      </c>
      <c r="K25" s="13">
        <v>0</v>
      </c>
    </row>
    <row r="26" spans="1:11">
      <c r="A26" s="15" t="str">
        <f>VLOOKUP(E26,Table1[[#All],[Campo]],1,0)</f>
        <v>instrmnt_id</v>
      </c>
      <c r="B26" s="13" t="s">
        <v>1366</v>
      </c>
      <c r="C26" s="13" t="s">
        <v>1367</v>
      </c>
      <c r="D26" s="13" t="s">
        <v>1321</v>
      </c>
      <c r="E26" s="13" t="s">
        <v>1313</v>
      </c>
      <c r="F26" s="13" t="s">
        <v>1368</v>
      </c>
      <c r="G26" s="13" t="s">
        <v>1369</v>
      </c>
      <c r="H26" s="13" t="s">
        <v>621</v>
      </c>
      <c r="I26" s="13">
        <v>2003033</v>
      </c>
      <c r="J26" s="13">
        <v>0</v>
      </c>
      <c r="K26" s="13">
        <v>0</v>
      </c>
    </row>
    <row r="27" spans="1:11">
      <c r="A27" s="15" t="str">
        <f>VLOOKUP(E27,Table1[[#All],[Campo]],1,0)</f>
        <v>instrmnt_id</v>
      </c>
      <c r="B27" s="13" t="s">
        <v>1370</v>
      </c>
      <c r="C27" s="13" t="s">
        <v>1371</v>
      </c>
      <c r="D27" s="13" t="s">
        <v>1372</v>
      </c>
      <c r="E27" s="13" t="s">
        <v>1313</v>
      </c>
      <c r="F27" s="13" t="s">
        <v>1368</v>
      </c>
      <c r="G27" s="13" t="s">
        <v>1369</v>
      </c>
      <c r="H27" s="13" t="s">
        <v>621</v>
      </c>
      <c r="I27" s="13">
        <v>731165</v>
      </c>
      <c r="J27" s="13">
        <v>0</v>
      </c>
      <c r="K27" s="13">
        <v>0</v>
      </c>
    </row>
    <row r="28" spans="1:11">
      <c r="A28" s="15" t="str">
        <f>VLOOKUP(E28,Table1[[#All],[Campo]],1,0)</f>
        <v>cod_soc</v>
      </c>
      <c r="B28" s="13" t="s">
        <v>1373</v>
      </c>
      <c r="C28" s="13" t="s">
        <v>1374</v>
      </c>
      <c r="D28" s="13" t="s">
        <v>1375</v>
      </c>
      <c r="E28" s="13" t="s">
        <v>1299</v>
      </c>
      <c r="F28" s="13" t="s">
        <v>1376</v>
      </c>
      <c r="G28" s="13" t="s">
        <v>1377</v>
      </c>
      <c r="H28" s="13" t="s">
        <v>621</v>
      </c>
      <c r="I28" s="13">
        <v>1096295</v>
      </c>
      <c r="J28" s="13">
        <v>0</v>
      </c>
      <c r="K28" s="13">
        <v>0</v>
      </c>
    </row>
    <row r="29" spans="1:11">
      <c r="A29" s="15" t="str">
        <f>VLOOKUP(E29,Table1[[#All],[Campo]],1,0)</f>
        <v>dt_rfrnc</v>
      </c>
      <c r="B29" s="13" t="s">
        <v>1378</v>
      </c>
      <c r="C29" s="13" t="s">
        <v>1379</v>
      </c>
      <c r="D29" s="13" t="s">
        <v>1375</v>
      </c>
      <c r="E29" s="13" t="s">
        <v>1304</v>
      </c>
      <c r="F29" s="13" t="s">
        <v>1380</v>
      </c>
      <c r="G29" s="13" t="s">
        <v>1377</v>
      </c>
      <c r="H29" s="13" t="s">
        <v>621</v>
      </c>
      <c r="I29" s="13">
        <v>1096295</v>
      </c>
      <c r="J29" s="13">
        <v>0</v>
      </c>
      <c r="K29" s="13">
        <v>0</v>
      </c>
    </row>
    <row r="30" spans="1:11">
      <c r="A30" s="15" t="str">
        <f>VLOOKUP(E30,Table1[[#All],[Campo]],1,0)</f>
        <v>cod_soc</v>
      </c>
      <c r="B30" s="13" t="s">
        <v>1381</v>
      </c>
      <c r="C30" s="13" t="s">
        <v>1374</v>
      </c>
      <c r="D30" s="13" t="s">
        <v>1382</v>
      </c>
      <c r="E30" s="13" t="s">
        <v>1299</v>
      </c>
      <c r="F30" s="13" t="s">
        <v>1376</v>
      </c>
      <c r="G30" s="13" t="s">
        <v>1383</v>
      </c>
      <c r="H30" s="13" t="s">
        <v>621</v>
      </c>
      <c r="I30" s="13">
        <v>2490665</v>
      </c>
      <c r="J30" s="13">
        <v>0</v>
      </c>
      <c r="K30" s="13">
        <v>0</v>
      </c>
    </row>
    <row r="31" spans="1:11">
      <c r="A31" s="15" t="str">
        <f>VLOOKUP(E31,Table1[[#All],[Campo]],1,0)</f>
        <v>dt_rfrnc</v>
      </c>
      <c r="B31" s="13" t="s">
        <v>1384</v>
      </c>
      <c r="C31" s="13" t="s">
        <v>1385</v>
      </c>
      <c r="D31" s="13" t="s">
        <v>1382</v>
      </c>
      <c r="E31" s="13" t="s">
        <v>1304</v>
      </c>
      <c r="F31" s="13" t="s">
        <v>1380</v>
      </c>
      <c r="G31" s="13" t="s">
        <v>1383</v>
      </c>
      <c r="H31" s="13" t="s">
        <v>621</v>
      </c>
      <c r="I31" s="13">
        <v>2490665</v>
      </c>
      <c r="J31" s="13">
        <v>0</v>
      </c>
      <c r="K31" s="13">
        <v>0</v>
      </c>
    </row>
    <row r="32" spans="1:11">
      <c r="A32" s="15" t="str">
        <f>VLOOKUP(E32,Table1[[#All],[Campo]],1,0)</f>
        <v>instrmnt_id</v>
      </c>
      <c r="B32" s="13" t="s">
        <v>1386</v>
      </c>
      <c r="C32" s="13" t="s">
        <v>1387</v>
      </c>
      <c r="D32" s="13" t="s">
        <v>1382</v>
      </c>
      <c r="E32" s="13" t="s">
        <v>1313</v>
      </c>
      <c r="F32" s="13" t="s">
        <v>1388</v>
      </c>
      <c r="G32" s="13" t="s">
        <v>1383</v>
      </c>
      <c r="H32" s="13" t="s">
        <v>621</v>
      </c>
      <c r="I32" s="13">
        <v>2490665</v>
      </c>
      <c r="J32" s="13">
        <v>0</v>
      </c>
      <c r="K32" s="13">
        <v>0</v>
      </c>
    </row>
    <row r="33" spans="1:11">
      <c r="A33" s="15" t="str">
        <f>VLOOKUP(E33,Table1[[#All],[Campo]],1,0)</f>
        <v>cod_soc</v>
      </c>
      <c r="B33" s="13" t="s">
        <v>1389</v>
      </c>
      <c r="C33" s="13" t="s">
        <v>1374</v>
      </c>
      <c r="D33" s="13" t="s">
        <v>1321</v>
      </c>
      <c r="E33" s="13" t="s">
        <v>1299</v>
      </c>
      <c r="F33" s="13" t="s">
        <v>1376</v>
      </c>
      <c r="G33" s="13" t="s">
        <v>1390</v>
      </c>
      <c r="H33" s="13" t="s">
        <v>621</v>
      </c>
      <c r="I33" s="13">
        <v>2003033</v>
      </c>
      <c r="J33" s="13">
        <v>0</v>
      </c>
      <c r="K33" s="13">
        <v>0</v>
      </c>
    </row>
    <row r="34" spans="1:11">
      <c r="A34" s="15" t="str">
        <f>VLOOKUP(E34,Table1[[#All],[Campo]],1,0)</f>
        <v>subportfolio_id</v>
      </c>
      <c r="B34" s="13" t="s">
        <v>1391</v>
      </c>
      <c r="C34" s="13" t="s">
        <v>1392</v>
      </c>
      <c r="D34" s="13" t="s">
        <v>1321</v>
      </c>
      <c r="E34" s="13" t="s">
        <v>1393</v>
      </c>
      <c r="F34" s="13" t="s">
        <v>1376</v>
      </c>
      <c r="G34" s="13" t="s">
        <v>1390</v>
      </c>
      <c r="H34" s="13" t="s">
        <v>621</v>
      </c>
      <c r="I34" s="13">
        <v>2003033</v>
      </c>
      <c r="J34" s="13">
        <v>0</v>
      </c>
      <c r="K34" s="13">
        <v>0</v>
      </c>
    </row>
    <row r="35" spans="1:11">
      <c r="A35" s="15" t="str">
        <f>VLOOKUP(E35,Table1[[#All],[Campo]],1,0)</f>
        <v>dt_rfrnc</v>
      </c>
      <c r="B35" s="13" t="s">
        <v>1394</v>
      </c>
      <c r="C35" s="13" t="s">
        <v>1385</v>
      </c>
      <c r="D35" s="13" t="s">
        <v>1321</v>
      </c>
      <c r="E35" s="13" t="s">
        <v>1304</v>
      </c>
      <c r="F35" s="13" t="s">
        <v>1380</v>
      </c>
      <c r="G35" s="13" t="s">
        <v>1390</v>
      </c>
      <c r="H35" s="13" t="s">
        <v>621</v>
      </c>
      <c r="I35" s="13">
        <v>2003033</v>
      </c>
      <c r="J35" s="13">
        <v>0</v>
      </c>
      <c r="K35" s="13">
        <v>0</v>
      </c>
    </row>
    <row r="36" spans="1:11">
      <c r="A36" s="15" t="str">
        <f>VLOOKUP(E36,Table1[[#All],[Campo]],1,0)</f>
        <v>instrmnt_id</v>
      </c>
      <c r="B36" s="13" t="s">
        <v>1395</v>
      </c>
      <c r="C36" s="13" t="s">
        <v>1387</v>
      </c>
      <c r="D36" s="13" t="s">
        <v>1321</v>
      </c>
      <c r="E36" s="13" t="s">
        <v>1313</v>
      </c>
      <c r="F36" s="13" t="s">
        <v>1388</v>
      </c>
      <c r="G36" s="13" t="s">
        <v>1390</v>
      </c>
      <c r="H36" s="13" t="s">
        <v>621</v>
      </c>
      <c r="I36" s="13">
        <v>2003033</v>
      </c>
      <c r="J36" s="13">
        <v>0</v>
      </c>
      <c r="K36" s="13">
        <v>0</v>
      </c>
    </row>
    <row r="37" spans="1:11">
      <c r="A37" s="15" t="str">
        <f>VLOOKUP(E37,Table1[[#All],[Campo]],1,0)</f>
        <v>dflt_stts_instrmnt</v>
      </c>
      <c r="B37" s="13" t="s">
        <v>1396</v>
      </c>
      <c r="C37" s="13" t="s">
        <v>1397</v>
      </c>
      <c r="D37" s="13" t="s">
        <v>1321</v>
      </c>
      <c r="E37" s="13" t="s">
        <v>1322</v>
      </c>
      <c r="F37" s="13" t="s">
        <v>1376</v>
      </c>
      <c r="G37" s="13" t="s">
        <v>1390</v>
      </c>
      <c r="H37" s="13" t="s">
        <v>621</v>
      </c>
      <c r="I37" s="13">
        <v>2003033</v>
      </c>
      <c r="J37" s="13">
        <v>0</v>
      </c>
      <c r="K37" s="13">
        <v>0</v>
      </c>
    </row>
    <row r="38" spans="1:11">
      <c r="A38" s="15" t="str">
        <f>VLOOKUP(E38,Table1[[#All],[Campo]],1,0)</f>
        <v>imprmnt_stts</v>
      </c>
      <c r="B38" s="13" t="s">
        <v>1398</v>
      </c>
      <c r="C38" s="13" t="s">
        <v>1399</v>
      </c>
      <c r="D38" s="13" t="s">
        <v>1321</v>
      </c>
      <c r="E38" s="13" t="s">
        <v>1400</v>
      </c>
      <c r="F38" s="13" t="s">
        <v>1376</v>
      </c>
      <c r="G38" s="13" t="s">
        <v>1390</v>
      </c>
      <c r="H38" s="13" t="s">
        <v>621</v>
      </c>
      <c r="I38" s="13">
        <v>2003033</v>
      </c>
      <c r="J38" s="13">
        <v>0</v>
      </c>
      <c r="K38" s="13">
        <v>0</v>
      </c>
    </row>
    <row r="39" spans="1:11">
      <c r="A39" s="15" t="str">
        <f>VLOOKUP(E39,Table1[[#All],[Campo]],1,0)</f>
        <v>prfrmng_stts</v>
      </c>
      <c r="B39" s="13" t="s">
        <v>1401</v>
      </c>
      <c r="C39" s="13" t="s">
        <v>1402</v>
      </c>
      <c r="D39" s="13" t="s">
        <v>1321</v>
      </c>
      <c r="E39" s="13" t="s">
        <v>1327</v>
      </c>
      <c r="F39" s="13" t="s">
        <v>1376</v>
      </c>
      <c r="G39" s="13" t="s">
        <v>1390</v>
      </c>
      <c r="H39" s="13" t="s">
        <v>621</v>
      </c>
      <c r="I39" s="13">
        <v>2003033</v>
      </c>
      <c r="J39" s="13">
        <v>0</v>
      </c>
      <c r="K39" s="13">
        <v>0</v>
      </c>
    </row>
    <row r="40" spans="1:11">
      <c r="A40" s="15" t="str">
        <f>VLOOKUP(E40,Table1[[#All],[Campo]],1,0)</f>
        <v>typ_instrmnt</v>
      </c>
      <c r="B40" s="13" t="s">
        <v>1403</v>
      </c>
      <c r="C40" s="13" t="s">
        <v>1404</v>
      </c>
      <c r="D40" s="13" t="s">
        <v>1321</v>
      </c>
      <c r="E40" s="13" t="s">
        <v>1405</v>
      </c>
      <c r="F40" s="13" t="s">
        <v>1376</v>
      </c>
      <c r="G40" s="13" t="s">
        <v>1390</v>
      </c>
      <c r="H40" s="13" t="s">
        <v>621</v>
      </c>
      <c r="I40" s="13">
        <v>2003033</v>
      </c>
      <c r="J40" s="13">
        <v>0</v>
      </c>
      <c r="K40" s="13">
        <v>0</v>
      </c>
    </row>
    <row r="41" spans="1:11">
      <c r="A41" s="15" t="str">
        <f>VLOOKUP(E41,Table1[[#All],[Campo]],1,0)</f>
        <v>grss_crryng_amnt_instrmnt</v>
      </c>
      <c r="B41" s="13" t="s">
        <v>1406</v>
      </c>
      <c r="C41" s="13" t="s">
        <v>1407</v>
      </c>
      <c r="D41" s="13" t="s">
        <v>1321</v>
      </c>
      <c r="E41" s="13" t="s">
        <v>1408</v>
      </c>
      <c r="F41" s="13" t="s">
        <v>1409</v>
      </c>
      <c r="G41" s="13" t="s">
        <v>1390</v>
      </c>
      <c r="H41" s="13" t="s">
        <v>621</v>
      </c>
      <c r="I41" s="13">
        <v>2003033</v>
      </c>
      <c r="J41" s="13">
        <v>0</v>
      </c>
      <c r="K41" s="13">
        <v>0</v>
      </c>
    </row>
    <row r="42" spans="1:11">
      <c r="A42" s="15" t="str">
        <f>VLOOKUP(E42,Table1[[#All],[Campo]],1,0)</f>
        <v>accmltd_chngs_fv_cr_instrmnt</v>
      </c>
      <c r="B42" s="13" t="s">
        <v>1410</v>
      </c>
      <c r="C42" s="13" t="s">
        <v>1411</v>
      </c>
      <c r="D42" s="13" t="s">
        <v>1321</v>
      </c>
      <c r="E42" s="13" t="s">
        <v>1412</v>
      </c>
      <c r="F42" s="13" t="s">
        <v>1409</v>
      </c>
      <c r="G42" s="13" t="s">
        <v>1390</v>
      </c>
      <c r="H42" s="13" t="s">
        <v>621</v>
      </c>
      <c r="I42" s="13">
        <v>2003033</v>
      </c>
      <c r="J42" s="13">
        <v>0</v>
      </c>
      <c r="K42" s="13">
        <v>0</v>
      </c>
    </row>
    <row r="43" spans="1:11">
      <c r="A43" s="15" t="str">
        <f>VLOOKUP(E43,Table1[[#All],[Campo]],1,0)</f>
        <v>accntng_clssfctn</v>
      </c>
      <c r="B43" s="13" t="s">
        <v>1413</v>
      </c>
      <c r="C43" s="13" t="s">
        <v>1414</v>
      </c>
      <c r="D43" s="13" t="s">
        <v>1321</v>
      </c>
      <c r="E43" s="13" t="s">
        <v>1415</v>
      </c>
      <c r="F43" s="13" t="s">
        <v>1376</v>
      </c>
      <c r="G43" s="13" t="s">
        <v>1390</v>
      </c>
      <c r="H43" s="13" t="s">
        <v>621</v>
      </c>
      <c r="I43" s="13">
        <v>2003033</v>
      </c>
      <c r="J43" s="13">
        <v>0</v>
      </c>
      <c r="K43" s="13">
        <v>0</v>
      </c>
    </row>
    <row r="44" spans="1:11">
      <c r="A44" s="15" t="str">
        <f>VLOOKUP(E44,Table1[[#All],[Campo]],1,0)</f>
        <v>OFF_BLNC_SHT_AMNT_INSTRMNT</v>
      </c>
      <c r="B44" s="13" t="s">
        <v>1416</v>
      </c>
      <c r="C44" s="13" t="s">
        <v>1417</v>
      </c>
      <c r="D44" s="13" t="s">
        <v>1321</v>
      </c>
      <c r="E44" s="13" t="s">
        <v>1418</v>
      </c>
      <c r="F44" s="13" t="s">
        <v>1409</v>
      </c>
      <c r="G44" s="13" t="s">
        <v>1390</v>
      </c>
      <c r="H44" s="13" t="s">
        <v>621</v>
      </c>
      <c r="I44" s="13">
        <v>2003033</v>
      </c>
      <c r="J44" s="13">
        <v>0</v>
      </c>
      <c r="K44" s="13">
        <v>0</v>
      </c>
    </row>
    <row r="45" spans="1:11">
      <c r="A45" s="15" t="e">
        <f>VLOOKUP(E45,Table1[[#All],[Campo]],1,0)</f>
        <v>#N/A</v>
      </c>
      <c r="B45" s="13" t="s">
        <v>1419</v>
      </c>
      <c r="C45" s="13" t="s">
        <v>1420</v>
      </c>
      <c r="D45" s="13" t="s">
        <v>1321</v>
      </c>
      <c r="E45" s="13" t="s">
        <v>1421</v>
      </c>
      <c r="F45" s="13" t="s">
        <v>1409</v>
      </c>
      <c r="G45" s="13" t="s">
        <v>1390</v>
      </c>
      <c r="H45" s="13" t="s">
        <v>621</v>
      </c>
      <c r="I45" s="13">
        <v>2003033</v>
      </c>
      <c r="J45" s="13">
        <v>0</v>
      </c>
      <c r="K45" s="13">
        <v>0</v>
      </c>
    </row>
    <row r="46" spans="1:11">
      <c r="A46" s="15" t="str">
        <f>VLOOKUP(E46,Table1[[#All],[Campo]],1,0)</f>
        <v>RWA</v>
      </c>
      <c r="B46" s="13" t="s">
        <v>1422</v>
      </c>
      <c r="C46" s="13" t="s">
        <v>1423</v>
      </c>
      <c r="D46" s="13" t="s">
        <v>1321</v>
      </c>
      <c r="E46" s="13" t="s">
        <v>1424</v>
      </c>
      <c r="F46" s="13" t="s">
        <v>1409</v>
      </c>
      <c r="G46" s="13" t="s">
        <v>1390</v>
      </c>
      <c r="H46" s="13" t="s">
        <v>621</v>
      </c>
      <c r="I46" s="13">
        <v>2003033</v>
      </c>
      <c r="J46" s="13">
        <v>0</v>
      </c>
      <c r="K46" s="13">
        <v>0</v>
      </c>
    </row>
    <row r="47" spans="1:11">
      <c r="A47" s="15" t="str">
        <f>VLOOKUP(E47,Table1[[#All],[Campo]],1,0)</f>
        <v>accmltd_imprmnt_instrmnt</v>
      </c>
      <c r="B47" s="13" t="s">
        <v>1425</v>
      </c>
      <c r="C47" s="13" t="s">
        <v>1426</v>
      </c>
      <c r="D47" s="13" t="s">
        <v>1321</v>
      </c>
      <c r="E47" s="13" t="s">
        <v>1427</v>
      </c>
      <c r="F47" s="13" t="s">
        <v>1409</v>
      </c>
      <c r="G47" s="13" t="s">
        <v>1390</v>
      </c>
      <c r="H47" s="13" t="s">
        <v>621</v>
      </c>
      <c r="I47" s="13">
        <v>2003033</v>
      </c>
      <c r="J47" s="13">
        <v>0</v>
      </c>
      <c r="K47" s="13">
        <v>0</v>
      </c>
    </row>
    <row r="48" spans="1:11">
      <c r="A48" s="15" t="e">
        <f>VLOOKUP(E48,Table1[[#All],[Campo]],1,0)</f>
        <v>#N/A</v>
      </c>
      <c r="B48" s="13" t="s">
        <v>1428</v>
      </c>
      <c r="C48" s="13" t="s">
        <v>1429</v>
      </c>
      <c r="D48" s="13" t="s">
        <v>1321</v>
      </c>
      <c r="E48" s="13" t="s">
        <v>1430</v>
      </c>
      <c r="F48" s="13" t="s">
        <v>1376</v>
      </c>
      <c r="G48" s="13" t="s">
        <v>1390</v>
      </c>
      <c r="H48" s="13" t="s">
        <v>1324</v>
      </c>
      <c r="I48" s="13">
        <v>2003033</v>
      </c>
      <c r="J48" s="13">
        <v>744</v>
      </c>
      <c r="K48" s="13">
        <v>3.7100000000000001E-2</v>
      </c>
    </row>
    <row r="49" spans="1:11">
      <c r="A49" s="15" t="str">
        <f>VLOOKUP(E49,Table1[[#All],[Campo]],1,0)</f>
        <v>lcl_instmrnt_id</v>
      </c>
      <c r="B49" s="13" t="s">
        <v>1431</v>
      </c>
      <c r="C49" s="13" t="s">
        <v>1432</v>
      </c>
      <c r="D49" s="13" t="s">
        <v>1321</v>
      </c>
      <c r="E49" s="13" t="s">
        <v>1330</v>
      </c>
      <c r="F49" s="13" t="s">
        <v>1388</v>
      </c>
      <c r="G49" s="13" t="s">
        <v>1390</v>
      </c>
      <c r="H49" s="13" t="s">
        <v>621</v>
      </c>
      <c r="I49" s="13">
        <v>2003033</v>
      </c>
      <c r="J49" s="13">
        <v>0</v>
      </c>
      <c r="K49" s="13">
        <v>0</v>
      </c>
    </row>
    <row r="50" spans="1:11">
      <c r="A50" s="15" t="str">
        <f>VLOOKUP(E50,Table1[[#All],[Campo]],1,0)</f>
        <v>sstnbl_indctr</v>
      </c>
      <c r="B50" s="13" t="s">
        <v>1433</v>
      </c>
      <c r="C50" s="13" t="s">
        <v>1434</v>
      </c>
      <c r="D50" s="13" t="s">
        <v>1321</v>
      </c>
      <c r="E50" s="13" t="s">
        <v>1333</v>
      </c>
      <c r="F50" s="13" t="s">
        <v>1376</v>
      </c>
      <c r="G50" s="13" t="s">
        <v>1390</v>
      </c>
      <c r="H50" s="13" t="s">
        <v>1324</v>
      </c>
      <c r="I50" s="13">
        <v>2003033</v>
      </c>
      <c r="J50" s="13">
        <v>2003033</v>
      </c>
      <c r="K50" s="13">
        <v>100</v>
      </c>
    </row>
    <row r="51" spans="1:11">
      <c r="A51" s="15" t="str">
        <f>VLOOKUP(E51,Table1[[#All],[Campo]],1,0)</f>
        <v>sstnbl_ctgry</v>
      </c>
      <c r="B51" s="13" t="s">
        <v>1435</v>
      </c>
      <c r="C51" s="13" t="s">
        <v>1436</v>
      </c>
      <c r="D51" s="13" t="s">
        <v>1321</v>
      </c>
      <c r="E51" s="13" t="s">
        <v>1337</v>
      </c>
      <c r="F51" s="13" t="s">
        <v>1376</v>
      </c>
      <c r="G51" s="13" t="s">
        <v>1390</v>
      </c>
      <c r="H51" s="13" t="s">
        <v>1324</v>
      </c>
      <c r="I51" s="13">
        <v>2003033</v>
      </c>
      <c r="J51" s="13">
        <v>2003033</v>
      </c>
      <c r="K51" s="13">
        <v>100</v>
      </c>
    </row>
    <row r="52" spans="1:11">
      <c r="A52" s="15" t="e">
        <f>VLOOKUP(E52,Table1[[#All],[Campo]],1,0)</f>
        <v>#N/A</v>
      </c>
      <c r="B52" s="13" t="s">
        <v>1437</v>
      </c>
      <c r="C52" s="13" t="s">
        <v>1438</v>
      </c>
      <c r="D52" s="13" t="s">
        <v>1321</v>
      </c>
      <c r="E52" s="13" t="s">
        <v>1439</v>
      </c>
      <c r="F52" s="13" t="s">
        <v>1409</v>
      </c>
      <c r="G52" s="13" t="s">
        <v>1390</v>
      </c>
      <c r="H52" s="13" t="s">
        <v>621</v>
      </c>
      <c r="I52" s="13">
        <v>2003033</v>
      </c>
      <c r="J52" s="13">
        <v>0</v>
      </c>
      <c r="K52" s="13">
        <v>0</v>
      </c>
    </row>
    <row r="53" spans="1:11">
      <c r="A53" s="15" t="str">
        <f>VLOOKUP(E53,Table1[[#All],[Campo]],1,0)</f>
        <v>NW_BSNSS</v>
      </c>
      <c r="B53" s="13" t="s">
        <v>1440</v>
      </c>
      <c r="C53" s="13" t="s">
        <v>1441</v>
      </c>
      <c r="D53" s="13" t="s">
        <v>1321</v>
      </c>
      <c r="E53" s="13" t="s">
        <v>1340</v>
      </c>
      <c r="F53" s="13" t="s">
        <v>1376</v>
      </c>
      <c r="G53" s="13" t="s">
        <v>1390</v>
      </c>
      <c r="H53" s="13" t="s">
        <v>1324</v>
      </c>
      <c r="I53" s="13">
        <v>2003033</v>
      </c>
      <c r="J53" s="13">
        <v>2003033</v>
      </c>
      <c r="K53" s="13">
        <v>100</v>
      </c>
    </row>
    <row r="54" spans="1:11">
      <c r="A54" s="15" t="str">
        <f>VLOOKUP(E54,Table1[[#All],[Campo]],1,0)</f>
        <v>grss_intrst_incm</v>
      </c>
      <c r="B54" s="13" t="s">
        <v>1442</v>
      </c>
      <c r="C54" s="13" t="s">
        <v>1443</v>
      </c>
      <c r="D54" s="13" t="s">
        <v>1321</v>
      </c>
      <c r="E54" s="13" t="s">
        <v>1444</v>
      </c>
      <c r="F54" s="13" t="s">
        <v>1409</v>
      </c>
      <c r="G54" s="13" t="s">
        <v>1390</v>
      </c>
      <c r="H54" s="13" t="s">
        <v>621</v>
      </c>
      <c r="I54" s="13">
        <v>2003033</v>
      </c>
      <c r="J54" s="13">
        <v>0</v>
      </c>
      <c r="K54" s="13">
        <v>0</v>
      </c>
    </row>
    <row r="55" spans="1:11">
      <c r="A55" s="15" t="s">
        <v>1445</v>
      </c>
      <c r="B55" s="13" t="s">
        <v>1446</v>
      </c>
      <c r="C55" s="13" t="s">
        <v>1447</v>
      </c>
      <c r="D55" s="13" t="s">
        <v>1321</v>
      </c>
      <c r="E55" s="13" t="s">
        <v>1448</v>
      </c>
      <c r="F55" s="13" t="s">
        <v>1409</v>
      </c>
      <c r="G55" s="13" t="s">
        <v>1390</v>
      </c>
      <c r="H55" s="13" t="s">
        <v>621</v>
      </c>
      <c r="I55" s="13">
        <v>2003033</v>
      </c>
      <c r="J55" s="13">
        <v>0</v>
      </c>
      <c r="K55" s="13">
        <v>0</v>
      </c>
    </row>
    <row r="56" spans="1:11">
      <c r="A56" s="15" t="e">
        <f>VLOOKUP(E56,Table1[[#All],[Campo]],1,0)</f>
        <v>#N/A</v>
      </c>
      <c r="B56" s="13" t="s">
        <v>1449</v>
      </c>
      <c r="C56" s="13" t="s">
        <v>1450</v>
      </c>
      <c r="D56" s="13" t="s">
        <v>1321</v>
      </c>
      <c r="E56" s="13" t="s">
        <v>1451</v>
      </c>
      <c r="F56" s="13" t="s">
        <v>1409</v>
      </c>
      <c r="G56" s="13" t="s">
        <v>1390</v>
      </c>
      <c r="H56" s="13" t="s">
        <v>621</v>
      </c>
      <c r="I56" s="13">
        <v>2003033</v>
      </c>
      <c r="J56" s="13">
        <v>0</v>
      </c>
      <c r="K56" s="13">
        <v>0</v>
      </c>
    </row>
    <row r="57" spans="1:11">
      <c r="A57" s="15" t="e">
        <f>VLOOKUP(E57,Table1[[#All],[Campo]],1,0)</f>
        <v>#N/A</v>
      </c>
      <c r="B57" s="13" t="s">
        <v>1452</v>
      </c>
      <c r="C57" s="13" t="s">
        <v>1453</v>
      </c>
      <c r="D57" s="13" t="s">
        <v>1321</v>
      </c>
      <c r="E57" s="13" t="s">
        <v>1454</v>
      </c>
      <c r="F57" s="13" t="s">
        <v>1409</v>
      </c>
      <c r="G57" s="13" t="s">
        <v>1390</v>
      </c>
      <c r="H57" s="13" t="s">
        <v>621</v>
      </c>
      <c r="I57" s="13">
        <v>2003033</v>
      </c>
      <c r="J57" s="13">
        <v>0</v>
      </c>
      <c r="K57" s="13">
        <v>0</v>
      </c>
    </row>
    <row r="58" spans="1:11">
      <c r="A58" s="15" t="e">
        <f>VLOOKUP(E58,Table1[[#All],[Campo]],1,0)</f>
        <v>#N/A</v>
      </c>
      <c r="B58" s="13" t="s">
        <v>1455</v>
      </c>
      <c r="C58" s="13" t="s">
        <v>1456</v>
      </c>
      <c r="D58" s="13" t="s">
        <v>1321</v>
      </c>
      <c r="E58" s="13" t="s">
        <v>1343</v>
      </c>
      <c r="F58" s="13" t="s">
        <v>1376</v>
      </c>
      <c r="G58" s="13" t="s">
        <v>1390</v>
      </c>
      <c r="H58" s="13" t="s">
        <v>1324</v>
      </c>
      <c r="I58" s="13">
        <v>2003033</v>
      </c>
      <c r="J58" s="13">
        <v>2003033</v>
      </c>
      <c r="K58" s="13">
        <v>100</v>
      </c>
    </row>
    <row r="59" spans="1:11">
      <c r="A59" s="15" t="e">
        <f>VLOOKUP(E59,Table1[[#All],[Campo]],1,0)</f>
        <v>#N/A</v>
      </c>
      <c r="B59" s="13" t="s">
        <v>1457</v>
      </c>
      <c r="C59" s="13" t="s">
        <v>1458</v>
      </c>
      <c r="D59" s="13" t="s">
        <v>1321</v>
      </c>
      <c r="E59" s="13" t="s">
        <v>1459</v>
      </c>
      <c r="F59" s="13" t="s">
        <v>1376</v>
      </c>
      <c r="G59" s="13" t="s">
        <v>1390</v>
      </c>
      <c r="H59" s="13" t="s">
        <v>1324</v>
      </c>
      <c r="I59" s="13">
        <v>2003033</v>
      </c>
      <c r="J59" s="13">
        <v>2003033</v>
      </c>
      <c r="K59" s="13">
        <v>100</v>
      </c>
    </row>
    <row r="60" spans="1:11">
      <c r="A60" s="15" t="s">
        <v>1460</v>
      </c>
      <c r="B60" s="13" t="s">
        <v>1461</v>
      </c>
      <c r="C60" s="13" t="s">
        <v>1462</v>
      </c>
      <c r="D60" s="13" t="s">
        <v>1321</v>
      </c>
      <c r="E60" s="13" t="s">
        <v>1463</v>
      </c>
      <c r="F60" s="13" t="s">
        <v>1409</v>
      </c>
      <c r="G60" s="13" t="s">
        <v>1390</v>
      </c>
      <c r="H60" s="13" t="s">
        <v>621</v>
      </c>
      <c r="I60" s="13">
        <v>2003033</v>
      </c>
      <c r="J60" s="13">
        <v>0</v>
      </c>
      <c r="K60" s="13">
        <v>0</v>
      </c>
    </row>
    <row r="61" spans="1:11">
      <c r="A61" s="15" t="e">
        <f>VLOOKUP(E61,Table1[[#All],[Campo]],1,0)</f>
        <v>#N/A</v>
      </c>
      <c r="B61" s="13" t="s">
        <v>1464</v>
      </c>
      <c r="C61" s="13" t="s">
        <v>1465</v>
      </c>
      <c r="D61" s="13" t="s">
        <v>1321</v>
      </c>
      <c r="E61" s="13" t="s">
        <v>1466</v>
      </c>
      <c r="F61" s="13" t="s">
        <v>1409</v>
      </c>
      <c r="G61" s="13" t="s">
        <v>1390</v>
      </c>
      <c r="H61" s="13" t="s">
        <v>621</v>
      </c>
      <c r="I61" s="13">
        <v>2003033</v>
      </c>
      <c r="J61" s="13">
        <v>0</v>
      </c>
      <c r="K61" s="13">
        <v>0</v>
      </c>
    </row>
    <row r="62" spans="1:11">
      <c r="A62" s="15" t="e">
        <f>VLOOKUP(E62,Table1[[#All],[Campo]],1,0)</f>
        <v>#N/A</v>
      </c>
      <c r="B62" s="13" t="s">
        <v>1467</v>
      </c>
      <c r="C62" s="13" t="s">
        <v>1468</v>
      </c>
      <c r="D62" s="13" t="s">
        <v>1321</v>
      </c>
      <c r="E62" s="13" t="s">
        <v>1346</v>
      </c>
      <c r="F62" s="13" t="s">
        <v>1376</v>
      </c>
      <c r="G62" s="13" t="s">
        <v>1390</v>
      </c>
      <c r="H62" s="13" t="s">
        <v>1324</v>
      </c>
      <c r="I62" s="13">
        <v>2003033</v>
      </c>
      <c r="J62" s="13">
        <v>2003033</v>
      </c>
      <c r="K62" s="13">
        <v>100</v>
      </c>
    </row>
    <row r="63" spans="1:11">
      <c r="A63" s="15" t="e">
        <f>VLOOKUP(E63,Table1[[#All],[Campo]],1,0)</f>
        <v>#N/A</v>
      </c>
      <c r="B63" s="13" t="s">
        <v>1469</v>
      </c>
      <c r="C63" s="13" t="s">
        <v>1470</v>
      </c>
      <c r="D63" s="13" t="s">
        <v>1321</v>
      </c>
      <c r="E63" s="13" t="s">
        <v>1471</v>
      </c>
      <c r="F63" s="13" t="s">
        <v>1376</v>
      </c>
      <c r="G63" s="13" t="s">
        <v>1390</v>
      </c>
      <c r="H63" s="13" t="s">
        <v>1324</v>
      </c>
      <c r="I63" s="13">
        <v>2003033</v>
      </c>
      <c r="J63" s="13">
        <v>2003033</v>
      </c>
      <c r="K63" s="13">
        <v>100</v>
      </c>
    </row>
    <row r="64" spans="1:11">
      <c r="A64" s="15" t="e">
        <f>VLOOKUP(E64,Table1[[#All],[Campo]],1,0)</f>
        <v>#N/A</v>
      </c>
      <c r="B64" s="13" t="s">
        <v>1472</v>
      </c>
      <c r="C64" s="13" t="s">
        <v>1473</v>
      </c>
      <c r="D64" s="13" t="s">
        <v>1321</v>
      </c>
      <c r="E64" s="13" t="s">
        <v>1474</v>
      </c>
      <c r="F64" s="13" t="s">
        <v>1376</v>
      </c>
      <c r="G64" s="13" t="s">
        <v>1390</v>
      </c>
      <c r="H64" s="13" t="s">
        <v>1324</v>
      </c>
      <c r="I64" s="13">
        <v>2003033</v>
      </c>
      <c r="J64" s="13">
        <v>2003033</v>
      </c>
      <c r="K64" s="13">
        <v>100</v>
      </c>
    </row>
    <row r="65" spans="1:11">
      <c r="A65" s="15" t="e">
        <f>VLOOKUP(E65,Table1[[#All],[Campo]],1,0)</f>
        <v>#N/A</v>
      </c>
      <c r="B65" s="13" t="s">
        <v>1475</v>
      </c>
      <c r="C65" s="13" t="s">
        <v>1476</v>
      </c>
      <c r="D65" s="13" t="s">
        <v>1321</v>
      </c>
      <c r="E65" s="13" t="s">
        <v>1477</v>
      </c>
      <c r="F65" s="13" t="s">
        <v>1376</v>
      </c>
      <c r="G65" s="13" t="s">
        <v>1390</v>
      </c>
      <c r="H65" s="13" t="s">
        <v>1324</v>
      </c>
      <c r="I65" s="13">
        <v>2003033</v>
      </c>
      <c r="J65" s="13">
        <v>2003033</v>
      </c>
      <c r="K65" s="13">
        <v>100</v>
      </c>
    </row>
    <row r="66" spans="1:11">
      <c r="A66" s="15" t="e">
        <f>VLOOKUP(E66,Table1[[#All],[Campo]],1,0)</f>
        <v>#N/A</v>
      </c>
      <c r="B66" s="13" t="s">
        <v>1478</v>
      </c>
      <c r="C66" s="13" t="s">
        <v>1479</v>
      </c>
      <c r="D66" s="13" t="s">
        <v>1321</v>
      </c>
      <c r="E66" s="13" t="s">
        <v>1480</v>
      </c>
      <c r="F66" s="13" t="s">
        <v>1409</v>
      </c>
      <c r="G66" s="13" t="s">
        <v>1390</v>
      </c>
      <c r="H66" s="13" t="s">
        <v>621</v>
      </c>
      <c r="I66" s="13">
        <v>2003033</v>
      </c>
      <c r="J66" s="13">
        <v>0</v>
      </c>
      <c r="K66" s="13">
        <v>0</v>
      </c>
    </row>
    <row r="67" spans="1:11">
      <c r="A67" s="15" t="e">
        <f>VLOOKUP(E67,Table1[[#All],[Campo]],1,0)</f>
        <v>#N/A</v>
      </c>
      <c r="B67" s="13" t="s">
        <v>1481</v>
      </c>
      <c r="C67" s="13" t="s">
        <v>1482</v>
      </c>
      <c r="D67" s="13" t="s">
        <v>1321</v>
      </c>
      <c r="E67" s="13" t="s">
        <v>1483</v>
      </c>
      <c r="F67" s="13" t="s">
        <v>1409</v>
      </c>
      <c r="G67" s="13" t="s">
        <v>1390</v>
      </c>
      <c r="H67" s="13" t="s">
        <v>621</v>
      </c>
      <c r="I67" s="13">
        <v>2003033</v>
      </c>
      <c r="J67" s="13">
        <v>0</v>
      </c>
      <c r="K67" s="13">
        <v>0</v>
      </c>
    </row>
    <row r="68" spans="1:11">
      <c r="A68" s="15" t="s">
        <v>1484</v>
      </c>
      <c r="B68" s="13" t="s">
        <v>1485</v>
      </c>
      <c r="C68" s="13" t="s">
        <v>1486</v>
      </c>
      <c r="D68" s="13" t="s">
        <v>1321</v>
      </c>
      <c r="E68" s="13" t="s">
        <v>1487</v>
      </c>
      <c r="F68" s="13" t="s">
        <v>1409</v>
      </c>
      <c r="G68" s="13" t="s">
        <v>1390</v>
      </c>
      <c r="H68" s="13" t="s">
        <v>621</v>
      </c>
      <c r="I68" s="13">
        <v>2003033</v>
      </c>
      <c r="J68" s="13">
        <v>0</v>
      </c>
      <c r="K68" s="13">
        <v>0</v>
      </c>
    </row>
    <row r="69" spans="1:11">
      <c r="A69" s="15" t="s">
        <v>1488</v>
      </c>
      <c r="B69" s="13" t="s">
        <v>1489</v>
      </c>
      <c r="C69" s="13" t="s">
        <v>1490</v>
      </c>
      <c r="D69" s="13" t="s">
        <v>1321</v>
      </c>
      <c r="E69" s="13" t="s">
        <v>1491</v>
      </c>
      <c r="F69" s="13" t="s">
        <v>1409</v>
      </c>
      <c r="G69" s="13" t="s">
        <v>1390</v>
      </c>
      <c r="H69" s="13" t="s">
        <v>621</v>
      </c>
      <c r="I69" s="13">
        <v>2003033</v>
      </c>
      <c r="J69" s="13">
        <v>0</v>
      </c>
      <c r="K69" s="13">
        <v>0</v>
      </c>
    </row>
    <row r="70" spans="1:11">
      <c r="A70" s="15" t="e">
        <f>VLOOKUP(E70,Table1[[#All],[Campo]],1,0)</f>
        <v>#N/A</v>
      </c>
      <c r="B70" s="13" t="s">
        <v>1492</v>
      </c>
      <c r="C70" s="13" t="s">
        <v>1493</v>
      </c>
      <c r="D70" s="13" t="s">
        <v>1321</v>
      </c>
      <c r="E70" s="13" t="s">
        <v>1494</v>
      </c>
      <c r="F70" s="13" t="s">
        <v>1409</v>
      </c>
      <c r="G70" s="13" t="s">
        <v>1390</v>
      </c>
      <c r="H70" s="13" t="s">
        <v>621</v>
      </c>
      <c r="I70" s="13">
        <v>2003033</v>
      </c>
      <c r="J70" s="13">
        <v>0</v>
      </c>
      <c r="K70" s="13">
        <v>0</v>
      </c>
    </row>
    <row r="71" spans="1:11">
      <c r="A71" s="15" t="e">
        <f>VLOOKUP(E71,Table1[[#All],[Campo]],1,0)</f>
        <v>#N/A</v>
      </c>
      <c r="B71" s="13" t="s">
        <v>1495</v>
      </c>
      <c r="C71" s="13" t="s">
        <v>1496</v>
      </c>
      <c r="D71" s="13" t="s">
        <v>1321</v>
      </c>
      <c r="E71" s="13" t="s">
        <v>1497</v>
      </c>
      <c r="F71" s="13" t="s">
        <v>1409</v>
      </c>
      <c r="G71" s="13" t="s">
        <v>1390</v>
      </c>
      <c r="H71" s="13" t="s">
        <v>621</v>
      </c>
      <c r="I71" s="13">
        <v>2003033</v>
      </c>
      <c r="J71" s="13">
        <v>0</v>
      </c>
      <c r="K71" s="13">
        <v>0</v>
      </c>
    </row>
    <row r="72" spans="1:11">
      <c r="A72" s="15" t="e">
        <f>VLOOKUP(E72,Table1[[#All],[Campo]],1,0)</f>
        <v>#N/A</v>
      </c>
      <c r="B72" s="13" t="s">
        <v>1498</v>
      </c>
      <c r="C72" s="13" t="s">
        <v>1499</v>
      </c>
      <c r="D72" s="13" t="s">
        <v>1321</v>
      </c>
      <c r="E72" s="13" t="s">
        <v>1500</v>
      </c>
      <c r="F72" s="13" t="s">
        <v>1409</v>
      </c>
      <c r="G72" s="13" t="s">
        <v>1390</v>
      </c>
      <c r="H72" s="13" t="s">
        <v>621</v>
      </c>
      <c r="I72" s="13">
        <v>2003033</v>
      </c>
      <c r="J72" s="13">
        <v>0</v>
      </c>
      <c r="K72" s="13">
        <v>0</v>
      </c>
    </row>
    <row r="73" spans="1:11">
      <c r="A73" s="15" t="e">
        <f>VLOOKUP(E73,Table1[[#All],[Campo]],1,0)</f>
        <v>#N/A</v>
      </c>
      <c r="B73" s="13" t="s">
        <v>1501</v>
      </c>
      <c r="C73" s="13" t="s">
        <v>1502</v>
      </c>
      <c r="D73" s="13" t="s">
        <v>1321</v>
      </c>
      <c r="E73" s="13" t="s">
        <v>1503</v>
      </c>
      <c r="F73" s="13" t="s">
        <v>1409</v>
      </c>
      <c r="G73" s="13" t="s">
        <v>1390</v>
      </c>
      <c r="H73" s="13" t="s">
        <v>621</v>
      </c>
      <c r="I73" s="13">
        <v>2003033</v>
      </c>
      <c r="J73" s="13">
        <v>0</v>
      </c>
      <c r="K73" s="13">
        <v>0</v>
      </c>
    </row>
    <row r="74" spans="1:11">
      <c r="A74" s="15" t="e">
        <f>VLOOKUP(E74,Table1[[#All],[Campo]],1,0)</f>
        <v>#N/A</v>
      </c>
      <c r="B74" s="13" t="s">
        <v>1504</v>
      </c>
      <c r="C74" s="13" t="s">
        <v>1505</v>
      </c>
      <c r="D74" s="13" t="s">
        <v>1321</v>
      </c>
      <c r="E74" s="13" t="s">
        <v>1506</v>
      </c>
      <c r="F74" s="13" t="s">
        <v>1409</v>
      </c>
      <c r="G74" s="13" t="s">
        <v>1390</v>
      </c>
      <c r="H74" s="13" t="s">
        <v>621</v>
      </c>
      <c r="I74" s="13">
        <v>2003033</v>
      </c>
      <c r="J74" s="13">
        <v>0</v>
      </c>
      <c r="K74" s="13">
        <v>0</v>
      </c>
    </row>
    <row r="75" spans="1:11">
      <c r="A75" s="15" t="s">
        <v>1507</v>
      </c>
      <c r="B75" s="13" t="s">
        <v>1508</v>
      </c>
      <c r="C75" s="13" t="s">
        <v>1509</v>
      </c>
      <c r="D75" s="13" t="s">
        <v>1321</v>
      </c>
      <c r="E75" s="13" t="s">
        <v>1510</v>
      </c>
      <c r="F75" s="13" t="s">
        <v>1409</v>
      </c>
      <c r="G75" s="13" t="s">
        <v>1390</v>
      </c>
      <c r="H75" s="13" t="s">
        <v>621</v>
      </c>
      <c r="I75" s="13">
        <v>2003033</v>
      </c>
      <c r="J75" s="13">
        <v>0</v>
      </c>
      <c r="K75" s="13">
        <v>0</v>
      </c>
    </row>
    <row r="76" spans="1:11">
      <c r="A76" s="15" t="s">
        <v>1511</v>
      </c>
      <c r="B76" s="13" t="s">
        <v>1512</v>
      </c>
      <c r="C76" s="13" t="s">
        <v>1513</v>
      </c>
      <c r="D76" s="13" t="s">
        <v>1321</v>
      </c>
      <c r="E76" s="13" t="s">
        <v>1514</v>
      </c>
      <c r="F76" s="13" t="s">
        <v>1409</v>
      </c>
      <c r="G76" s="13" t="s">
        <v>1390</v>
      </c>
      <c r="H76" s="13" t="s">
        <v>621</v>
      </c>
      <c r="I76" s="13">
        <v>2003033</v>
      </c>
      <c r="J76" s="13">
        <v>0</v>
      </c>
      <c r="K76" s="13">
        <v>0</v>
      </c>
    </row>
    <row r="77" spans="1:11">
      <c r="A77" s="15" t="e">
        <f>VLOOKUP(E77,Table1[[#All],[Campo]],1,0)</f>
        <v>#N/A</v>
      </c>
      <c r="B77" s="13" t="s">
        <v>1515</v>
      </c>
      <c r="C77" s="13" t="s">
        <v>1516</v>
      </c>
      <c r="D77" s="13" t="s">
        <v>1321</v>
      </c>
      <c r="E77" s="13" t="s">
        <v>1517</v>
      </c>
      <c r="F77" s="13" t="s">
        <v>1409</v>
      </c>
      <c r="G77" s="13" t="s">
        <v>1390</v>
      </c>
      <c r="H77" s="13" t="s">
        <v>621</v>
      </c>
      <c r="I77" s="13">
        <v>2003033</v>
      </c>
      <c r="J77" s="13">
        <v>0</v>
      </c>
      <c r="K77" s="13">
        <v>0</v>
      </c>
    </row>
    <row r="78" spans="1:11">
      <c r="A78" s="15" t="e">
        <f>VLOOKUP(E78,Table1[[#All],[Campo]],1,0)</f>
        <v>#N/A</v>
      </c>
      <c r="B78" s="13" t="s">
        <v>1518</v>
      </c>
      <c r="C78" s="13" t="s">
        <v>1519</v>
      </c>
      <c r="D78" s="13" t="s">
        <v>1321</v>
      </c>
      <c r="E78" s="13" t="s">
        <v>1349</v>
      </c>
      <c r="F78" s="13" t="s">
        <v>1376</v>
      </c>
      <c r="G78" s="13" t="s">
        <v>1390</v>
      </c>
      <c r="H78" s="13" t="s">
        <v>1324</v>
      </c>
      <c r="I78" s="13">
        <v>2003033</v>
      </c>
      <c r="J78" s="13">
        <v>2003033</v>
      </c>
      <c r="K78" s="13">
        <v>100</v>
      </c>
    </row>
    <row r="79" spans="1:11">
      <c r="A79" s="15" t="s">
        <v>1520</v>
      </c>
      <c r="B79" s="13" t="s">
        <v>1521</v>
      </c>
      <c r="C79" s="13" t="s">
        <v>1522</v>
      </c>
      <c r="D79" s="13" t="s">
        <v>1321</v>
      </c>
      <c r="E79" s="13" t="s">
        <v>1523</v>
      </c>
      <c r="F79" s="13" t="s">
        <v>1409</v>
      </c>
      <c r="G79" s="13" t="s">
        <v>1390</v>
      </c>
      <c r="H79" s="13" t="s">
        <v>621</v>
      </c>
      <c r="I79" s="13">
        <v>2003033</v>
      </c>
      <c r="J79" s="13">
        <v>0</v>
      </c>
      <c r="K79" s="13">
        <v>0</v>
      </c>
    </row>
    <row r="80" spans="1:11">
      <c r="A80" s="15" t="s">
        <v>1524</v>
      </c>
      <c r="B80" s="13" t="s">
        <v>1525</v>
      </c>
      <c r="C80" s="13" t="s">
        <v>1526</v>
      </c>
      <c r="D80" s="13" t="s">
        <v>1321</v>
      </c>
      <c r="E80" s="13" t="s">
        <v>1527</v>
      </c>
      <c r="F80" s="13" t="s">
        <v>1409</v>
      </c>
      <c r="G80" s="13" t="s">
        <v>1390</v>
      </c>
      <c r="H80" s="13" t="s">
        <v>621</v>
      </c>
      <c r="I80" s="13">
        <v>2003033</v>
      </c>
      <c r="J80" s="13">
        <v>0</v>
      </c>
      <c r="K80" s="13">
        <v>0</v>
      </c>
    </row>
    <row r="81" spans="1:11">
      <c r="A81" s="15" t="s">
        <v>1350</v>
      </c>
      <c r="B81" s="13" t="s">
        <v>1528</v>
      </c>
      <c r="C81" s="13" t="s">
        <v>1529</v>
      </c>
      <c r="D81" s="13" t="s">
        <v>1321</v>
      </c>
      <c r="E81" s="13" t="s">
        <v>1353</v>
      </c>
      <c r="F81" s="13" t="s">
        <v>1376</v>
      </c>
      <c r="G81" s="13" t="s">
        <v>1390</v>
      </c>
      <c r="H81" s="13" t="s">
        <v>1324</v>
      </c>
      <c r="I81" s="13">
        <v>2003033</v>
      </c>
      <c r="J81" s="13">
        <v>2003033</v>
      </c>
      <c r="K81" s="13">
        <v>100</v>
      </c>
    </row>
    <row r="82" spans="1:11">
      <c r="A82" s="15" t="str">
        <f>VLOOKUP(E82,Table1[[#All],[Campo]],1,0)</f>
        <v>idcmb</v>
      </c>
      <c r="B82" s="13" t="s">
        <v>1530</v>
      </c>
      <c r="C82" s="13" t="s">
        <v>1531</v>
      </c>
      <c r="D82" s="13" t="s">
        <v>1321</v>
      </c>
      <c r="E82" s="13" t="s">
        <v>1356</v>
      </c>
      <c r="F82" s="13" t="s">
        <v>1376</v>
      </c>
      <c r="G82" s="13" t="s">
        <v>1390</v>
      </c>
      <c r="H82" s="13" t="s">
        <v>1324</v>
      </c>
      <c r="I82" s="13">
        <v>2003033</v>
      </c>
      <c r="J82" s="13">
        <v>2003033</v>
      </c>
      <c r="K82" s="13">
        <v>100</v>
      </c>
    </row>
    <row r="83" spans="1:11">
      <c r="A83" s="15" t="str">
        <f>VLOOKUP(E83,Table1[[#All],[Campo]],1,0)</f>
        <v>cod_soc</v>
      </c>
      <c r="B83" s="13" t="s">
        <v>1532</v>
      </c>
      <c r="C83" s="13" t="s">
        <v>1374</v>
      </c>
      <c r="D83" s="13" t="s">
        <v>1372</v>
      </c>
      <c r="E83" s="13" t="s">
        <v>1299</v>
      </c>
      <c r="F83" s="13" t="s">
        <v>1376</v>
      </c>
      <c r="G83" s="13" t="s">
        <v>1533</v>
      </c>
      <c r="H83" s="13" t="s">
        <v>621</v>
      </c>
      <c r="I83" s="13">
        <v>731165</v>
      </c>
      <c r="J83" s="13">
        <v>0</v>
      </c>
      <c r="K83" s="13">
        <v>0</v>
      </c>
    </row>
    <row r="84" spans="1:11">
      <c r="A84" s="15" t="str">
        <f>VLOOKUP(E84,Table1[[#All],[Campo]],1,0)</f>
        <v>dt_rfrnc</v>
      </c>
      <c r="B84" s="13" t="s">
        <v>1534</v>
      </c>
      <c r="C84" s="13" t="s">
        <v>1385</v>
      </c>
      <c r="D84" s="13" t="s">
        <v>1372</v>
      </c>
      <c r="E84" s="13" t="s">
        <v>1304</v>
      </c>
      <c r="F84" s="13" t="s">
        <v>1380</v>
      </c>
      <c r="G84" s="13" t="s">
        <v>1533</v>
      </c>
      <c r="H84" s="13" t="s">
        <v>621</v>
      </c>
      <c r="I84" s="13">
        <v>731165</v>
      </c>
      <c r="J84" s="13">
        <v>0</v>
      </c>
      <c r="K84" s="13">
        <v>0</v>
      </c>
    </row>
    <row r="85" spans="1:11">
      <c r="A85" s="15" t="str">
        <f>VLOOKUP(E85,Table1[[#All],[Campo]],1,0)</f>
        <v>instrmnt_id</v>
      </c>
      <c r="B85" s="13" t="s">
        <v>1535</v>
      </c>
      <c r="C85" s="13" t="s">
        <v>1387</v>
      </c>
      <c r="D85" s="13" t="s">
        <v>1372</v>
      </c>
      <c r="E85" s="13" t="s">
        <v>1313</v>
      </c>
      <c r="F85" s="13" t="s">
        <v>1388</v>
      </c>
      <c r="G85" s="13" t="s">
        <v>1533</v>
      </c>
      <c r="H85" s="13" t="s">
        <v>621</v>
      </c>
      <c r="I85" s="13">
        <v>731165</v>
      </c>
      <c r="J85" s="13">
        <v>0</v>
      </c>
      <c r="K85" s="13">
        <v>0</v>
      </c>
    </row>
    <row r="86" spans="1:11">
      <c r="A86" s="15" t="str">
        <f>VLOOKUP(E86,Table1[[#All],[Campo]],1,0)</f>
        <v>cod_soc</v>
      </c>
      <c r="B86" s="13" t="s">
        <v>1536</v>
      </c>
      <c r="C86" s="13" t="s">
        <v>1374</v>
      </c>
      <c r="D86" s="13" t="s">
        <v>1537</v>
      </c>
      <c r="E86" s="13" t="s">
        <v>1299</v>
      </c>
      <c r="F86" s="13" t="s">
        <v>1376</v>
      </c>
      <c r="G86" s="13" t="s">
        <v>1538</v>
      </c>
      <c r="H86" s="13" t="s">
        <v>621</v>
      </c>
      <c r="I86" s="13">
        <v>456960</v>
      </c>
      <c r="J86" s="13">
        <v>0</v>
      </c>
      <c r="K86" s="13">
        <v>0</v>
      </c>
    </row>
    <row r="87" spans="1:11">
      <c r="A87" s="15" t="str">
        <f>VLOOKUP(E87,Table1[[#All],[Campo]],1,0)</f>
        <v>dt_rfrnc</v>
      </c>
      <c r="B87" s="13" t="s">
        <v>1539</v>
      </c>
      <c r="C87" s="13" t="s">
        <v>1385</v>
      </c>
      <c r="D87" s="13" t="s">
        <v>1537</v>
      </c>
      <c r="E87" s="13" t="s">
        <v>1304</v>
      </c>
      <c r="F87" s="13" t="s">
        <v>1380</v>
      </c>
      <c r="G87" s="13" t="s">
        <v>1538</v>
      </c>
      <c r="H87" s="13" t="s">
        <v>621</v>
      </c>
      <c r="I87" s="13">
        <v>456960</v>
      </c>
      <c r="J87" s="13">
        <v>0</v>
      </c>
      <c r="K87" s="13">
        <v>0</v>
      </c>
    </row>
    <row r="88" spans="1:11">
      <c r="A88" s="15" t="str">
        <f>VLOOKUP(E88,Table1[[#All],[Campo]],1,0)</f>
        <v>instrmnt_id</v>
      </c>
      <c r="B88" s="13" t="s">
        <v>1540</v>
      </c>
      <c r="C88" s="13" t="s">
        <v>1541</v>
      </c>
      <c r="D88" s="13" t="s">
        <v>1382</v>
      </c>
      <c r="E88" s="13" t="s">
        <v>1313</v>
      </c>
      <c r="F88" s="13" t="s">
        <v>1542</v>
      </c>
      <c r="G88" s="13" t="s">
        <v>1543</v>
      </c>
      <c r="H88" s="13" t="s">
        <v>621</v>
      </c>
      <c r="I88" s="13">
        <v>2490665</v>
      </c>
      <c r="J88" s="13">
        <v>0</v>
      </c>
      <c r="K88" s="13">
        <v>0</v>
      </c>
    </row>
    <row r="89" spans="1:11">
      <c r="A89" s="15" t="str">
        <f>VLOOKUP(E89,Table1[[#All],[Campo]],1,0)</f>
        <v>typ_instrmnt</v>
      </c>
      <c r="B89" s="13" t="s">
        <v>1544</v>
      </c>
      <c r="C89" s="13" t="s">
        <v>1545</v>
      </c>
      <c r="D89" s="13" t="s">
        <v>1321</v>
      </c>
      <c r="E89" s="13" t="s">
        <v>1405</v>
      </c>
      <c r="F89" s="13" t="s">
        <v>1542</v>
      </c>
      <c r="G89" s="13" t="s">
        <v>1543</v>
      </c>
      <c r="H89" s="13" t="s">
        <v>621</v>
      </c>
      <c r="I89" s="13">
        <v>2001306</v>
      </c>
      <c r="J89" s="13">
        <v>0</v>
      </c>
      <c r="K89" s="13">
        <v>0</v>
      </c>
    </row>
    <row r="90" spans="1:11">
      <c r="A90" s="15" t="str">
        <f>VLOOKUP(E90,Table1[[#All],[Campo]],1,0)</f>
        <v>instrmnt_id</v>
      </c>
      <c r="B90" s="13" t="s">
        <v>1546</v>
      </c>
      <c r="C90" s="13" t="s">
        <v>1547</v>
      </c>
      <c r="D90" s="13" t="s">
        <v>1372</v>
      </c>
      <c r="E90" s="13" t="s">
        <v>1313</v>
      </c>
      <c r="F90" s="13" t="s">
        <v>1542</v>
      </c>
      <c r="G90" s="13" t="s">
        <v>1543</v>
      </c>
      <c r="H90" s="13" t="s">
        <v>621</v>
      </c>
      <c r="I90" s="13">
        <v>731165</v>
      </c>
      <c r="J90" s="13">
        <v>0</v>
      </c>
      <c r="K90" s="13">
        <v>0</v>
      </c>
    </row>
    <row r="91" spans="1:11">
      <c r="A91" s="15" t="str">
        <f>VLOOKUP(E91,Table1[[#All],[Campo]],1,0)</f>
        <v>dt_rfrnc</v>
      </c>
      <c r="B91" s="13" t="s">
        <v>1548</v>
      </c>
      <c r="C91" s="13" t="s">
        <v>1549</v>
      </c>
      <c r="D91" s="13" t="s">
        <v>1298</v>
      </c>
      <c r="E91" s="13" t="s">
        <v>1304</v>
      </c>
      <c r="F91" s="13" t="s">
        <v>1550</v>
      </c>
      <c r="G91" s="13" t="s">
        <v>1551</v>
      </c>
      <c r="H91" s="13" t="s">
        <v>621</v>
      </c>
      <c r="I91" s="13">
        <v>1096295</v>
      </c>
      <c r="J91" s="13">
        <v>0</v>
      </c>
      <c r="K91" s="13">
        <v>0</v>
      </c>
    </row>
    <row r="92" spans="1:11">
      <c r="A92" s="15" t="str">
        <f>VLOOKUP(E92,Table1[[#All],[Campo]],1,0)</f>
        <v>dt_rfrnc</v>
      </c>
      <c r="B92" s="13" t="s">
        <v>1552</v>
      </c>
      <c r="C92" s="13" t="s">
        <v>1553</v>
      </c>
      <c r="D92" s="13" t="s">
        <v>1307</v>
      </c>
      <c r="E92" s="13" t="s">
        <v>1304</v>
      </c>
      <c r="F92" s="13" t="s">
        <v>1550</v>
      </c>
      <c r="G92" s="13" t="s">
        <v>1554</v>
      </c>
      <c r="H92" s="13" t="s">
        <v>621</v>
      </c>
      <c r="I92" s="13">
        <v>2490665</v>
      </c>
      <c r="J92" s="13">
        <v>0</v>
      </c>
      <c r="K92" s="13">
        <v>0</v>
      </c>
    </row>
    <row r="93" spans="1:11">
      <c r="A93" s="15" t="str">
        <f>VLOOKUP(E93,Table1[[#All],[Campo]],1,0)</f>
        <v>dt_rfrnc</v>
      </c>
      <c r="B93" s="13" t="s">
        <v>1555</v>
      </c>
      <c r="C93" s="13" t="s">
        <v>1553</v>
      </c>
      <c r="D93" s="13" t="s">
        <v>1315</v>
      </c>
      <c r="E93" s="13" t="s">
        <v>1304</v>
      </c>
      <c r="F93" s="13" t="s">
        <v>1550</v>
      </c>
      <c r="G93" s="13" t="s">
        <v>1556</v>
      </c>
      <c r="H93" s="13" t="s">
        <v>621</v>
      </c>
      <c r="I93" s="13">
        <v>2002411</v>
      </c>
      <c r="J93" s="13">
        <v>0</v>
      </c>
      <c r="K93" s="13">
        <v>0</v>
      </c>
    </row>
    <row r="94" spans="1:11">
      <c r="A94" s="15" t="str">
        <f>VLOOKUP(E94,Table1[[#All],[Campo]],1,0)</f>
        <v>imprmnt_stts</v>
      </c>
      <c r="B94" s="13" t="s">
        <v>1557</v>
      </c>
      <c r="C94" s="13" t="s">
        <v>1558</v>
      </c>
      <c r="D94" s="13" t="s">
        <v>1315</v>
      </c>
      <c r="E94" s="13" t="s">
        <v>1400</v>
      </c>
      <c r="F94" s="13" t="s">
        <v>1376</v>
      </c>
      <c r="G94" s="13" t="s">
        <v>1556</v>
      </c>
      <c r="H94" s="13" t="s">
        <v>621</v>
      </c>
      <c r="I94" s="13">
        <v>2002411</v>
      </c>
      <c r="J94" s="13">
        <v>0</v>
      </c>
      <c r="K94" s="13">
        <v>0</v>
      </c>
    </row>
    <row r="95" spans="1:11">
      <c r="A95" s="15" t="e">
        <f>VLOOKUP(E95,Table1[[#All],[Campo]],1,0)</f>
        <v>#N/A</v>
      </c>
      <c r="B95" s="13" t="s">
        <v>1559</v>
      </c>
      <c r="C95" s="13" t="s">
        <v>1560</v>
      </c>
      <c r="D95" s="13" t="s">
        <v>1315</v>
      </c>
      <c r="E95" s="13" t="s">
        <v>1494</v>
      </c>
      <c r="F95" s="13" t="s">
        <v>1376</v>
      </c>
      <c r="G95" s="13" t="s">
        <v>1556</v>
      </c>
      <c r="H95" s="13" t="s">
        <v>621</v>
      </c>
      <c r="I95" s="13">
        <v>2002411</v>
      </c>
      <c r="J95" s="13">
        <v>0</v>
      </c>
      <c r="K95" s="13">
        <v>0</v>
      </c>
    </row>
    <row r="96" spans="1:11">
      <c r="A96" s="15" t="str">
        <f>VLOOKUP(E96,Table1[[#All],[Campo]],1,0)</f>
        <v>dt_rfrnc</v>
      </c>
      <c r="B96" s="13" t="s">
        <v>1561</v>
      </c>
      <c r="C96" s="13" t="s">
        <v>1553</v>
      </c>
      <c r="D96" s="13" t="s">
        <v>1358</v>
      </c>
      <c r="E96" s="13" t="s">
        <v>1304</v>
      </c>
      <c r="F96" s="13" t="s">
        <v>1550</v>
      </c>
      <c r="G96" s="13" t="s">
        <v>1562</v>
      </c>
      <c r="H96" s="13" t="s">
        <v>621</v>
      </c>
      <c r="I96" s="13">
        <v>731165</v>
      </c>
      <c r="J96" s="13">
        <v>0</v>
      </c>
      <c r="K96" s="13">
        <v>0</v>
      </c>
    </row>
    <row r="97" spans="1:11">
      <c r="A97" s="15" t="str">
        <f>VLOOKUP(E97,Table1[[#All],[Campo]],1,0)</f>
        <v>dt_rfrnc</v>
      </c>
      <c r="B97" s="13" t="s">
        <v>1563</v>
      </c>
      <c r="C97" s="13" t="s">
        <v>1553</v>
      </c>
      <c r="D97" s="13" t="s">
        <v>1363</v>
      </c>
      <c r="E97" s="13" t="s">
        <v>1304</v>
      </c>
      <c r="F97" s="13" t="s">
        <v>1550</v>
      </c>
      <c r="G97" s="13" t="s">
        <v>1564</v>
      </c>
      <c r="H97" s="13" t="s">
        <v>621</v>
      </c>
      <c r="I97" s="13">
        <v>456960</v>
      </c>
      <c r="J97" s="13">
        <v>0</v>
      </c>
      <c r="K97" s="13">
        <v>0</v>
      </c>
    </row>
    <row r="98" spans="1:11">
      <c r="A98" s="15" t="str">
        <f>VLOOKUP(E98,Table1[[#All],[Campo]],1,0)</f>
        <v>dt_rfrnc</v>
      </c>
      <c r="B98" s="13" t="s">
        <v>1565</v>
      </c>
      <c r="C98" s="13" t="s">
        <v>1566</v>
      </c>
      <c r="D98" s="13" t="s">
        <v>1375</v>
      </c>
      <c r="E98" s="13" t="s">
        <v>1304</v>
      </c>
      <c r="F98" s="13" t="s">
        <v>1550</v>
      </c>
      <c r="G98" s="13" t="s">
        <v>1567</v>
      </c>
      <c r="H98" s="13" t="s">
        <v>621</v>
      </c>
      <c r="I98" s="13">
        <v>1096295</v>
      </c>
      <c r="J98" s="13">
        <v>0</v>
      </c>
      <c r="K98" s="13">
        <v>0</v>
      </c>
    </row>
    <row r="99" spans="1:11">
      <c r="A99" s="15" t="str">
        <f>VLOOKUP(E99,Table1[[#All],[Campo]],1,0)</f>
        <v>dt_rfrnc</v>
      </c>
      <c r="B99" s="13" t="s">
        <v>1568</v>
      </c>
      <c r="C99" s="13" t="s">
        <v>1566</v>
      </c>
      <c r="D99" s="13" t="s">
        <v>1382</v>
      </c>
      <c r="E99" s="13" t="s">
        <v>1304</v>
      </c>
      <c r="F99" s="13" t="s">
        <v>1550</v>
      </c>
      <c r="G99" s="13" t="s">
        <v>1569</v>
      </c>
      <c r="H99" s="13" t="s">
        <v>621</v>
      </c>
      <c r="I99" s="13">
        <v>2490665</v>
      </c>
      <c r="J99" s="13">
        <v>0</v>
      </c>
      <c r="K99" s="13">
        <v>0</v>
      </c>
    </row>
    <row r="100" spans="1:11">
      <c r="A100" s="15" t="str">
        <f>VLOOKUP(E100,Table1[[#All],[Campo]],1,0)</f>
        <v>dt_rfrnc</v>
      </c>
      <c r="B100" s="13" t="s">
        <v>1570</v>
      </c>
      <c r="C100" s="13" t="s">
        <v>1566</v>
      </c>
      <c r="D100" s="13" t="s">
        <v>1321</v>
      </c>
      <c r="E100" s="13" t="s">
        <v>1304</v>
      </c>
      <c r="F100" s="13" t="s">
        <v>1550</v>
      </c>
      <c r="G100" s="13" t="s">
        <v>1571</v>
      </c>
      <c r="H100" s="13" t="s">
        <v>621</v>
      </c>
      <c r="I100" s="13">
        <v>2002411</v>
      </c>
      <c r="J100" s="13">
        <v>0</v>
      </c>
      <c r="K100" s="13">
        <v>0</v>
      </c>
    </row>
    <row r="101" spans="1:11">
      <c r="A101" s="15" t="str">
        <f>VLOOKUP(E101,Table1[[#All],[Campo]],1,0)</f>
        <v>grss_crryng_amnt_instrmnt</v>
      </c>
      <c r="B101" s="13" t="s">
        <v>1572</v>
      </c>
      <c r="C101" s="13" t="s">
        <v>1573</v>
      </c>
      <c r="D101" s="13" t="s">
        <v>1321</v>
      </c>
      <c r="E101" s="13" t="s">
        <v>1408</v>
      </c>
      <c r="F101" s="13" t="s">
        <v>1574</v>
      </c>
      <c r="G101" s="13" t="s">
        <v>1571</v>
      </c>
      <c r="H101" s="13" t="s">
        <v>1324</v>
      </c>
      <c r="I101" s="13">
        <v>2002411</v>
      </c>
      <c r="J101" s="13">
        <v>31379</v>
      </c>
      <c r="K101" s="13">
        <v>1.5670999999999999</v>
      </c>
    </row>
    <row r="102" spans="1:11">
      <c r="A102" s="15" t="str">
        <f>VLOOKUP(E102,Table1[[#All],[Campo]],1,0)</f>
        <v>accmltd_chngs_fv_cr_instrmnt</v>
      </c>
      <c r="B102" s="13" t="s">
        <v>1575</v>
      </c>
      <c r="C102" s="13" t="s">
        <v>1576</v>
      </c>
      <c r="D102" s="13" t="s">
        <v>1321</v>
      </c>
      <c r="E102" s="13" t="s">
        <v>1412</v>
      </c>
      <c r="F102" s="13" t="s">
        <v>1574</v>
      </c>
      <c r="G102" s="13" t="s">
        <v>1571</v>
      </c>
      <c r="H102" s="13" t="s">
        <v>621</v>
      </c>
      <c r="I102" s="13">
        <v>2002411</v>
      </c>
      <c r="J102" s="13">
        <v>0</v>
      </c>
      <c r="K102" s="13">
        <v>0</v>
      </c>
    </row>
    <row r="103" spans="1:11">
      <c r="A103" s="15" t="str">
        <f>VLOOKUP(E103,Table1[[#All],[Campo]],1,0)</f>
        <v>OFF_BLNC_SHT_AMNT_INSTRMNT</v>
      </c>
      <c r="B103" s="13" t="s">
        <v>1577</v>
      </c>
      <c r="C103" s="13" t="s">
        <v>1578</v>
      </c>
      <c r="D103" s="13" t="s">
        <v>1321</v>
      </c>
      <c r="E103" s="13" t="s">
        <v>1418</v>
      </c>
      <c r="F103" s="13" t="s">
        <v>1574</v>
      </c>
      <c r="G103" s="13" t="s">
        <v>1571</v>
      </c>
      <c r="H103" s="13" t="s">
        <v>621</v>
      </c>
      <c r="I103" s="13">
        <v>2002411</v>
      </c>
      <c r="J103" s="13">
        <v>0</v>
      </c>
      <c r="K103" s="13">
        <v>0</v>
      </c>
    </row>
    <row r="104" spans="1:11">
      <c r="A104" s="15" t="e">
        <f>VLOOKUP(E104,Table1[[#All],[Campo]],1,0)</f>
        <v>#N/A</v>
      </c>
      <c r="B104" s="13" t="s">
        <v>1579</v>
      </c>
      <c r="C104" s="13" t="s">
        <v>1580</v>
      </c>
      <c r="D104" s="13" t="s">
        <v>1321</v>
      </c>
      <c r="E104" s="13" t="s">
        <v>1421</v>
      </c>
      <c r="F104" s="13" t="s">
        <v>1574</v>
      </c>
      <c r="G104" s="13" t="s">
        <v>1571</v>
      </c>
      <c r="H104" s="13" t="s">
        <v>621</v>
      </c>
      <c r="I104" s="13">
        <v>2002411</v>
      </c>
      <c r="J104" s="13">
        <v>0</v>
      </c>
      <c r="K104" s="13">
        <v>0</v>
      </c>
    </row>
    <row r="105" spans="1:11">
      <c r="A105" s="15" t="str">
        <f>VLOOKUP(E105,Table1[[#All],[Campo]],1,0)</f>
        <v>RWA</v>
      </c>
      <c r="B105" s="13" t="s">
        <v>1581</v>
      </c>
      <c r="C105" s="13" t="s">
        <v>1582</v>
      </c>
      <c r="D105" s="13" t="s">
        <v>1321</v>
      </c>
      <c r="E105" s="13" t="s">
        <v>1424</v>
      </c>
      <c r="F105" s="13" t="s">
        <v>1574</v>
      </c>
      <c r="G105" s="13" t="s">
        <v>1571</v>
      </c>
      <c r="H105" s="13" t="s">
        <v>621</v>
      </c>
      <c r="I105" s="13">
        <v>2002411</v>
      </c>
      <c r="J105" s="13">
        <v>0</v>
      </c>
      <c r="K105" s="13">
        <v>0</v>
      </c>
    </row>
    <row r="106" spans="1:11">
      <c r="A106" s="15" t="str">
        <f>VLOOKUP(E106,Table1[[#All],[Campo]],1,0)</f>
        <v>accmltd_imprmnt_instrmnt</v>
      </c>
      <c r="B106" s="13" t="s">
        <v>1583</v>
      </c>
      <c r="C106" s="13" t="s">
        <v>1584</v>
      </c>
      <c r="D106" s="13" t="s">
        <v>1321</v>
      </c>
      <c r="E106" s="13" t="s">
        <v>1427</v>
      </c>
      <c r="F106" s="13" t="s">
        <v>1574</v>
      </c>
      <c r="G106" s="13" t="s">
        <v>1571</v>
      </c>
      <c r="H106" s="13" t="s">
        <v>621</v>
      </c>
      <c r="I106" s="13">
        <v>2002411</v>
      </c>
      <c r="J106" s="13">
        <v>0</v>
      </c>
      <c r="K106" s="13">
        <v>0</v>
      </c>
    </row>
    <row r="107" spans="1:11">
      <c r="A107" s="15" t="e">
        <f>VLOOKUP(E107,Table1[[#All],[Campo]],1,0)</f>
        <v>#N/A</v>
      </c>
      <c r="B107" s="13" t="s">
        <v>1585</v>
      </c>
      <c r="C107" s="13" t="s">
        <v>1586</v>
      </c>
      <c r="D107" s="13" t="s">
        <v>1321</v>
      </c>
      <c r="E107" s="13" t="s">
        <v>1439</v>
      </c>
      <c r="F107" s="13" t="s">
        <v>1574</v>
      </c>
      <c r="G107" s="13" t="s">
        <v>1571</v>
      </c>
      <c r="H107" s="13" t="s">
        <v>621</v>
      </c>
      <c r="I107" s="13">
        <v>2002411</v>
      </c>
      <c r="J107" s="13">
        <v>0</v>
      </c>
      <c r="K107" s="13">
        <v>0</v>
      </c>
    </row>
    <row r="108" spans="1:11">
      <c r="A108" s="15" t="str">
        <f>VLOOKUP(E108,Table1[[#All],[Campo]],1,0)</f>
        <v>grss_intrst_incm</v>
      </c>
      <c r="B108" s="13" t="s">
        <v>1587</v>
      </c>
      <c r="C108" s="13" t="s">
        <v>1588</v>
      </c>
      <c r="D108" s="13" t="s">
        <v>1321</v>
      </c>
      <c r="E108" s="13" t="s">
        <v>1444</v>
      </c>
      <c r="F108" s="13" t="s">
        <v>1574</v>
      </c>
      <c r="G108" s="13" t="s">
        <v>1571</v>
      </c>
      <c r="H108" s="13" t="s">
        <v>621</v>
      </c>
      <c r="I108" s="13">
        <v>2002411</v>
      </c>
      <c r="J108" s="13">
        <v>0</v>
      </c>
      <c r="K108" s="13">
        <v>0</v>
      </c>
    </row>
    <row r="109" spans="1:11">
      <c r="A109" s="15" t="s">
        <v>1445</v>
      </c>
      <c r="B109" s="13" t="s">
        <v>1589</v>
      </c>
      <c r="C109" s="13" t="s">
        <v>1590</v>
      </c>
      <c r="D109" s="13" t="s">
        <v>1321</v>
      </c>
      <c r="E109" s="13" t="s">
        <v>1448</v>
      </c>
      <c r="F109" s="13" t="s">
        <v>1574</v>
      </c>
      <c r="G109" s="13" t="s">
        <v>1571</v>
      </c>
      <c r="H109" s="13" t="s">
        <v>621</v>
      </c>
      <c r="I109" s="13">
        <v>2002411</v>
      </c>
      <c r="J109" s="13">
        <v>0</v>
      </c>
      <c r="K109" s="13">
        <v>0</v>
      </c>
    </row>
    <row r="110" spans="1:11">
      <c r="A110" s="15" t="e">
        <f>VLOOKUP(E110,Table1[[#All],[Campo]],1,0)</f>
        <v>#N/A</v>
      </c>
      <c r="B110" s="13" t="s">
        <v>1591</v>
      </c>
      <c r="C110" s="13" t="s">
        <v>1592</v>
      </c>
      <c r="D110" s="13" t="s">
        <v>1321</v>
      </c>
      <c r="E110" s="13" t="s">
        <v>1451</v>
      </c>
      <c r="F110" s="13" t="s">
        <v>1574</v>
      </c>
      <c r="G110" s="13" t="s">
        <v>1571</v>
      </c>
      <c r="H110" s="13" t="s">
        <v>621</v>
      </c>
      <c r="I110" s="13">
        <v>2002411</v>
      </c>
      <c r="J110" s="13">
        <v>0</v>
      </c>
      <c r="K110" s="13">
        <v>0</v>
      </c>
    </row>
    <row r="111" spans="1:11">
      <c r="A111" s="15" t="e">
        <f>VLOOKUP(E111,Table1[[#All],[Campo]],1,0)</f>
        <v>#N/A</v>
      </c>
      <c r="B111" s="13" t="s">
        <v>1593</v>
      </c>
      <c r="C111" s="13" t="s">
        <v>1594</v>
      </c>
      <c r="D111" s="13" t="s">
        <v>1321</v>
      </c>
      <c r="E111" s="13" t="s">
        <v>1454</v>
      </c>
      <c r="F111" s="13" t="s">
        <v>1574</v>
      </c>
      <c r="G111" s="13" t="s">
        <v>1571</v>
      </c>
      <c r="H111" s="13" t="s">
        <v>621</v>
      </c>
      <c r="I111" s="13">
        <v>2002411</v>
      </c>
      <c r="J111" s="13">
        <v>0</v>
      </c>
      <c r="K111" s="13">
        <v>0</v>
      </c>
    </row>
    <row r="112" spans="1:11">
      <c r="A112" s="15" t="s">
        <v>1460</v>
      </c>
      <c r="B112" s="13" t="s">
        <v>1595</v>
      </c>
      <c r="C112" s="13" t="s">
        <v>1596</v>
      </c>
      <c r="D112" s="13" t="s">
        <v>1321</v>
      </c>
      <c r="E112" s="13" t="s">
        <v>1463</v>
      </c>
      <c r="F112" s="13" t="s">
        <v>1574</v>
      </c>
      <c r="G112" s="13" t="s">
        <v>1571</v>
      </c>
      <c r="H112" s="13" t="s">
        <v>621</v>
      </c>
      <c r="I112" s="13">
        <v>2002411</v>
      </c>
      <c r="J112" s="13">
        <v>0</v>
      </c>
      <c r="K112" s="13">
        <v>0</v>
      </c>
    </row>
    <row r="113" spans="1:11">
      <c r="A113" s="15" t="e">
        <f>VLOOKUP(E113,Table1[[#All],[Campo]],1,0)</f>
        <v>#N/A</v>
      </c>
      <c r="B113" s="13" t="s">
        <v>1597</v>
      </c>
      <c r="C113" s="13" t="s">
        <v>1598</v>
      </c>
      <c r="D113" s="13" t="s">
        <v>1321</v>
      </c>
      <c r="E113" s="13" t="s">
        <v>1466</v>
      </c>
      <c r="F113" s="13" t="s">
        <v>1574</v>
      </c>
      <c r="G113" s="13" t="s">
        <v>1571</v>
      </c>
      <c r="H113" s="13" t="s">
        <v>621</v>
      </c>
      <c r="I113" s="13">
        <v>2002411</v>
      </c>
      <c r="J113" s="13">
        <v>0</v>
      </c>
      <c r="K113" s="13">
        <v>0</v>
      </c>
    </row>
    <row r="114" spans="1:11">
      <c r="A114" s="15" t="e">
        <f>VLOOKUP(E114,Table1[[#All],[Campo]],1,0)</f>
        <v>#N/A</v>
      </c>
      <c r="B114" s="13" t="s">
        <v>1599</v>
      </c>
      <c r="C114" s="13" t="s">
        <v>1600</v>
      </c>
      <c r="D114" s="13" t="s">
        <v>1321</v>
      </c>
      <c r="E114" s="13" t="s">
        <v>1480</v>
      </c>
      <c r="F114" s="13" t="s">
        <v>1574</v>
      </c>
      <c r="G114" s="13" t="s">
        <v>1571</v>
      </c>
      <c r="H114" s="13" t="s">
        <v>621</v>
      </c>
      <c r="I114" s="13">
        <v>2002411</v>
      </c>
      <c r="J114" s="13">
        <v>0</v>
      </c>
      <c r="K114" s="13">
        <v>0</v>
      </c>
    </row>
    <row r="115" spans="1:11">
      <c r="A115" s="15" t="e">
        <f>VLOOKUP(E115,Table1[[#All],[Campo]],1,0)</f>
        <v>#N/A</v>
      </c>
      <c r="B115" s="13" t="s">
        <v>1601</v>
      </c>
      <c r="C115" s="13" t="s">
        <v>1602</v>
      </c>
      <c r="D115" s="13" t="s">
        <v>1321</v>
      </c>
      <c r="E115" s="13" t="s">
        <v>1483</v>
      </c>
      <c r="F115" s="13" t="s">
        <v>1574</v>
      </c>
      <c r="G115" s="13" t="s">
        <v>1571</v>
      </c>
      <c r="H115" s="13" t="s">
        <v>621</v>
      </c>
      <c r="I115" s="13">
        <v>2002411</v>
      </c>
      <c r="J115" s="13">
        <v>0</v>
      </c>
      <c r="K115" s="13">
        <v>0</v>
      </c>
    </row>
    <row r="116" spans="1:11">
      <c r="A116" s="15" t="s">
        <v>1484</v>
      </c>
      <c r="B116" s="13" t="s">
        <v>1603</v>
      </c>
      <c r="C116" s="13" t="s">
        <v>1604</v>
      </c>
      <c r="D116" s="13" t="s">
        <v>1321</v>
      </c>
      <c r="E116" s="13" t="s">
        <v>1487</v>
      </c>
      <c r="F116" s="13" t="s">
        <v>1574</v>
      </c>
      <c r="G116" s="13" t="s">
        <v>1571</v>
      </c>
      <c r="H116" s="13" t="s">
        <v>621</v>
      </c>
      <c r="I116" s="13">
        <v>2002411</v>
      </c>
      <c r="J116" s="13">
        <v>0</v>
      </c>
      <c r="K116" s="13">
        <v>0</v>
      </c>
    </row>
    <row r="117" spans="1:11">
      <c r="A117" s="15" t="s">
        <v>1488</v>
      </c>
      <c r="B117" s="13" t="s">
        <v>1605</v>
      </c>
      <c r="C117" s="13" t="s">
        <v>1606</v>
      </c>
      <c r="D117" s="13" t="s">
        <v>1321</v>
      </c>
      <c r="E117" s="13" t="s">
        <v>1491</v>
      </c>
      <c r="F117" s="13" t="s">
        <v>1574</v>
      </c>
      <c r="G117" s="13" t="s">
        <v>1571</v>
      </c>
      <c r="H117" s="13" t="s">
        <v>621</v>
      </c>
      <c r="I117" s="13">
        <v>2002411</v>
      </c>
      <c r="J117" s="13">
        <v>0</v>
      </c>
      <c r="K117" s="13">
        <v>0</v>
      </c>
    </row>
    <row r="118" spans="1:11">
      <c r="A118" s="15" t="e">
        <f>VLOOKUP(E118,Table1[[#All],[Campo]],1,0)</f>
        <v>#N/A</v>
      </c>
      <c r="B118" s="13" t="s">
        <v>1607</v>
      </c>
      <c r="C118" s="13" t="s">
        <v>1608</v>
      </c>
      <c r="D118" s="13" t="s">
        <v>1321</v>
      </c>
      <c r="E118" s="13" t="s">
        <v>1497</v>
      </c>
      <c r="F118" s="13" t="s">
        <v>1574</v>
      </c>
      <c r="G118" s="13" t="s">
        <v>1571</v>
      </c>
      <c r="H118" s="13" t="s">
        <v>621</v>
      </c>
      <c r="I118" s="13">
        <v>2002411</v>
      </c>
      <c r="J118" s="13">
        <v>0</v>
      </c>
      <c r="K118" s="13">
        <v>0</v>
      </c>
    </row>
    <row r="119" spans="1:11">
      <c r="A119" s="15" t="e">
        <f>VLOOKUP(E119,Table1[[#All],[Campo]],1,0)</f>
        <v>#N/A</v>
      </c>
      <c r="B119" s="13" t="s">
        <v>1609</v>
      </c>
      <c r="C119" s="13" t="s">
        <v>1610</v>
      </c>
      <c r="D119" s="13" t="s">
        <v>1321</v>
      </c>
      <c r="E119" s="13" t="s">
        <v>1503</v>
      </c>
      <c r="F119" s="13" t="s">
        <v>1574</v>
      </c>
      <c r="G119" s="13" t="s">
        <v>1571</v>
      </c>
      <c r="H119" s="13" t="s">
        <v>621</v>
      </c>
      <c r="I119" s="13">
        <v>2002411</v>
      </c>
      <c r="J119" s="13">
        <v>0</v>
      </c>
      <c r="K119" s="13">
        <v>0</v>
      </c>
    </row>
    <row r="120" spans="1:11">
      <c r="A120" s="15" t="e">
        <f>VLOOKUP(E120,Table1[[#All],[Campo]],1,0)</f>
        <v>#N/A</v>
      </c>
      <c r="B120" s="13" t="s">
        <v>1611</v>
      </c>
      <c r="C120" s="13" t="s">
        <v>1612</v>
      </c>
      <c r="D120" s="13" t="s">
        <v>1321</v>
      </c>
      <c r="E120" s="13" t="s">
        <v>1506</v>
      </c>
      <c r="F120" s="13" t="s">
        <v>1574</v>
      </c>
      <c r="G120" s="13" t="s">
        <v>1571</v>
      </c>
      <c r="H120" s="13" t="s">
        <v>621</v>
      </c>
      <c r="I120" s="13">
        <v>2002411</v>
      </c>
      <c r="J120" s="13">
        <v>0</v>
      </c>
      <c r="K120" s="13">
        <v>0</v>
      </c>
    </row>
    <row r="121" spans="1:11">
      <c r="A121" s="15" t="s">
        <v>1507</v>
      </c>
      <c r="B121" s="13" t="s">
        <v>1613</v>
      </c>
      <c r="C121" s="13" t="s">
        <v>1614</v>
      </c>
      <c r="D121" s="13" t="s">
        <v>1321</v>
      </c>
      <c r="E121" s="13" t="s">
        <v>1510</v>
      </c>
      <c r="F121" s="13" t="s">
        <v>1574</v>
      </c>
      <c r="G121" s="13" t="s">
        <v>1571</v>
      </c>
      <c r="H121" s="13" t="s">
        <v>621</v>
      </c>
      <c r="I121" s="13">
        <v>2002411</v>
      </c>
      <c r="J121" s="13">
        <v>0</v>
      </c>
      <c r="K121" s="13">
        <v>0</v>
      </c>
    </row>
    <row r="122" spans="1:11">
      <c r="A122" s="15" t="s">
        <v>1511</v>
      </c>
      <c r="B122" s="13" t="s">
        <v>1615</v>
      </c>
      <c r="C122" s="13" t="s">
        <v>1616</v>
      </c>
      <c r="D122" s="13" t="s">
        <v>1321</v>
      </c>
      <c r="E122" s="13" t="s">
        <v>1514</v>
      </c>
      <c r="F122" s="13" t="s">
        <v>1574</v>
      </c>
      <c r="G122" s="13" t="s">
        <v>1571</v>
      </c>
      <c r="H122" s="13" t="s">
        <v>621</v>
      </c>
      <c r="I122" s="13">
        <v>2002411</v>
      </c>
      <c r="J122" s="13">
        <v>0</v>
      </c>
      <c r="K122" s="13">
        <v>0</v>
      </c>
    </row>
    <row r="123" spans="1:11">
      <c r="A123" s="15" t="e">
        <f>VLOOKUP(E123,Table1[[#All],[Campo]],1,0)</f>
        <v>#N/A</v>
      </c>
      <c r="B123" s="13" t="s">
        <v>1617</v>
      </c>
      <c r="C123" s="13" t="s">
        <v>1618</v>
      </c>
      <c r="D123" s="13" t="s">
        <v>1321</v>
      </c>
      <c r="E123" s="13" t="s">
        <v>1517</v>
      </c>
      <c r="F123" s="13" t="s">
        <v>1574</v>
      </c>
      <c r="G123" s="13" t="s">
        <v>1571</v>
      </c>
      <c r="H123" s="13" t="s">
        <v>621</v>
      </c>
      <c r="I123" s="13">
        <v>2002411</v>
      </c>
      <c r="J123" s="13">
        <v>0</v>
      </c>
      <c r="K123" s="13">
        <v>0</v>
      </c>
    </row>
    <row r="124" spans="1:11">
      <c r="A124" s="15" t="s">
        <v>1520</v>
      </c>
      <c r="B124" s="13" t="s">
        <v>1619</v>
      </c>
      <c r="C124" s="13" t="s">
        <v>1620</v>
      </c>
      <c r="D124" s="13" t="s">
        <v>1321</v>
      </c>
      <c r="E124" s="13" t="s">
        <v>1523</v>
      </c>
      <c r="F124" s="13" t="s">
        <v>1574</v>
      </c>
      <c r="G124" s="13" t="s">
        <v>1571</v>
      </c>
      <c r="H124" s="13" t="s">
        <v>621</v>
      </c>
      <c r="I124" s="13">
        <v>2002411</v>
      </c>
      <c r="J124" s="13">
        <v>0</v>
      </c>
      <c r="K124" s="13">
        <v>0</v>
      </c>
    </row>
    <row r="125" spans="1:11">
      <c r="A125" s="15" t="s">
        <v>1524</v>
      </c>
      <c r="B125" s="13" t="s">
        <v>1621</v>
      </c>
      <c r="C125" s="13" t="s">
        <v>1622</v>
      </c>
      <c r="D125" s="13" t="s">
        <v>1321</v>
      </c>
      <c r="E125" s="13" t="s">
        <v>1527</v>
      </c>
      <c r="F125" s="13" t="s">
        <v>1574</v>
      </c>
      <c r="G125" s="13" t="s">
        <v>1571</v>
      </c>
      <c r="H125" s="13" t="s">
        <v>621</v>
      </c>
      <c r="I125" s="13">
        <v>2002411</v>
      </c>
      <c r="J125" s="13">
        <v>0</v>
      </c>
      <c r="K125" s="13">
        <v>0</v>
      </c>
    </row>
    <row r="126" spans="1:11">
      <c r="A126" s="15" t="str">
        <f>VLOOKUP(E126,Table1[[#All],[Campo]],1,0)</f>
        <v>dt_rfrnc</v>
      </c>
      <c r="B126" s="13" t="s">
        <v>1623</v>
      </c>
      <c r="C126" s="13" t="s">
        <v>1566</v>
      </c>
      <c r="D126" s="13" t="s">
        <v>1372</v>
      </c>
      <c r="E126" s="13" t="s">
        <v>1304</v>
      </c>
      <c r="F126" s="13" t="s">
        <v>1550</v>
      </c>
      <c r="G126" s="13" t="s">
        <v>1624</v>
      </c>
      <c r="H126" s="13" t="s">
        <v>621</v>
      </c>
      <c r="I126" s="13">
        <v>731165</v>
      </c>
      <c r="J126" s="13">
        <v>0</v>
      </c>
      <c r="K126" s="13">
        <v>0</v>
      </c>
    </row>
    <row r="127" spans="1:11">
      <c r="A127" s="15" t="str">
        <f>VLOOKUP(E127,Table1[[#All],[Campo]],1,0)</f>
        <v>dt_rfrnc</v>
      </c>
      <c r="B127" s="13" t="s">
        <v>1625</v>
      </c>
      <c r="C127" s="13" t="s">
        <v>1566</v>
      </c>
      <c r="D127" s="13" t="s">
        <v>1537</v>
      </c>
      <c r="E127" s="13" t="s">
        <v>1304</v>
      </c>
      <c r="F127" s="13" t="s">
        <v>1550</v>
      </c>
      <c r="G127" s="13" t="s">
        <v>1626</v>
      </c>
      <c r="H127" s="13" t="s">
        <v>621</v>
      </c>
      <c r="I127" s="13">
        <v>456960</v>
      </c>
      <c r="J127" s="13">
        <v>0</v>
      </c>
      <c r="K127" s="13">
        <v>0</v>
      </c>
    </row>
    <row r="128" spans="1:11">
      <c r="A128" s="15" t="str">
        <f>VLOOKUP(E128,Table1[[#All],[Campo]],1,0)</f>
        <v>subportfolio_id</v>
      </c>
      <c r="B128" s="13" t="s">
        <v>1627</v>
      </c>
      <c r="C128" s="13" t="s">
        <v>1628</v>
      </c>
      <c r="D128" s="13" t="s">
        <v>1629</v>
      </c>
      <c r="E128" s="13" t="s">
        <v>1393</v>
      </c>
      <c r="F128" s="13" t="s">
        <v>1630</v>
      </c>
      <c r="G128" s="13" t="s">
        <v>1631</v>
      </c>
      <c r="H128" s="13" t="s">
        <v>621</v>
      </c>
      <c r="I128" s="13">
        <v>0</v>
      </c>
      <c r="J128" s="13">
        <v>0</v>
      </c>
      <c r="K128" s="13">
        <v>0</v>
      </c>
    </row>
    <row r="129" spans="1:11">
      <c r="A129" s="15" t="str">
        <f>VLOOKUP(E129,Table1[[#All],[Campo]],1,0)</f>
        <v>dflt_stts_instrmnt</v>
      </c>
      <c r="B129" s="13" t="s">
        <v>1632</v>
      </c>
      <c r="C129" s="13" t="s">
        <v>1633</v>
      </c>
      <c r="D129" s="13" t="s">
        <v>1634</v>
      </c>
      <c r="E129" s="13" t="s">
        <v>1322</v>
      </c>
      <c r="F129" s="13" t="s">
        <v>1630</v>
      </c>
      <c r="G129" s="13" t="s">
        <v>1631</v>
      </c>
      <c r="H129" s="13" t="s">
        <v>621</v>
      </c>
      <c r="I129" s="13">
        <v>0</v>
      </c>
      <c r="J129" s="13">
        <v>0</v>
      </c>
      <c r="K129" s="13">
        <v>0</v>
      </c>
    </row>
    <row r="130" spans="1:11">
      <c r="A130" s="15" t="str">
        <f>VLOOKUP(E130,Table1[[#All],[Campo]],1,0)</f>
        <v>dflt_stts_instrmnt</v>
      </c>
      <c r="B130" s="13" t="s">
        <v>1635</v>
      </c>
      <c r="C130" s="13" t="s">
        <v>1636</v>
      </c>
      <c r="D130" s="13" t="s">
        <v>1637</v>
      </c>
      <c r="E130" s="13" t="s">
        <v>1322</v>
      </c>
      <c r="F130" s="13" t="s">
        <v>1630</v>
      </c>
      <c r="G130" s="13" t="s">
        <v>1631</v>
      </c>
      <c r="H130" s="13" t="s">
        <v>621</v>
      </c>
      <c r="I130" s="13">
        <v>0</v>
      </c>
      <c r="J130" s="13">
        <v>0</v>
      </c>
      <c r="K130" s="13">
        <v>0</v>
      </c>
    </row>
    <row r="131" spans="1:11">
      <c r="A131" s="15" t="str">
        <f>VLOOKUP(E131,Table1[[#All],[Campo]],1,0)</f>
        <v>dflt_stts_instrmnt</v>
      </c>
      <c r="B131" s="13" t="s">
        <v>1638</v>
      </c>
      <c r="C131" s="13" t="s">
        <v>1639</v>
      </c>
      <c r="D131" s="13" t="s">
        <v>1629</v>
      </c>
      <c r="E131" s="13" t="s">
        <v>1322</v>
      </c>
      <c r="F131" s="13" t="s">
        <v>1630</v>
      </c>
      <c r="G131" s="13" t="s">
        <v>1631</v>
      </c>
      <c r="H131" s="13" t="s">
        <v>621</v>
      </c>
      <c r="I131" s="13">
        <v>0</v>
      </c>
      <c r="J131" s="13">
        <v>0</v>
      </c>
      <c r="K131" s="13">
        <v>0</v>
      </c>
    </row>
    <row r="132" spans="1:11">
      <c r="A132" s="15" t="str">
        <f>VLOOKUP(E132,Table1[[#All],[Campo]],1,0)</f>
        <v>imprmnt_stts</v>
      </c>
      <c r="B132" s="13" t="s">
        <v>1640</v>
      </c>
      <c r="C132" s="13" t="s">
        <v>1641</v>
      </c>
      <c r="D132" s="13" t="s">
        <v>1629</v>
      </c>
      <c r="E132" s="13" t="s">
        <v>1400</v>
      </c>
      <c r="F132" s="13" t="s">
        <v>1630</v>
      </c>
      <c r="G132" s="13" t="s">
        <v>1631</v>
      </c>
      <c r="H132" s="13" t="s">
        <v>1324</v>
      </c>
      <c r="I132" s="13">
        <v>9703</v>
      </c>
      <c r="J132" s="13">
        <v>1</v>
      </c>
      <c r="K132" s="13">
        <v>1.03E-2</v>
      </c>
    </row>
    <row r="133" spans="1:11">
      <c r="A133" s="15" t="str">
        <f>VLOOKUP(E133,Table1[[#All],[Campo]],1,0)</f>
        <v>imprmnt_stts</v>
      </c>
      <c r="B133" s="13" t="s">
        <v>1642</v>
      </c>
      <c r="C133" s="13" t="s">
        <v>1643</v>
      </c>
      <c r="D133" s="13" t="s">
        <v>1629</v>
      </c>
      <c r="E133" s="13" t="s">
        <v>1400</v>
      </c>
      <c r="F133" s="13" t="s">
        <v>1630</v>
      </c>
      <c r="G133" s="13" t="s">
        <v>1631</v>
      </c>
      <c r="H133" s="13" t="s">
        <v>1324</v>
      </c>
      <c r="I133" s="13">
        <v>92666</v>
      </c>
      <c r="J133" s="13">
        <v>3283</v>
      </c>
      <c r="K133" s="13">
        <v>3.5428000000000002</v>
      </c>
    </row>
    <row r="134" spans="1:11">
      <c r="A134" s="15" t="str">
        <f>VLOOKUP(E134,Table1[[#All],[Campo]],1,0)</f>
        <v>imprmnt_stts</v>
      </c>
      <c r="B134" s="13" t="s">
        <v>1644</v>
      </c>
      <c r="C134" s="13" t="s">
        <v>1645</v>
      </c>
      <c r="D134" s="13" t="s">
        <v>1629</v>
      </c>
      <c r="E134" s="13" t="s">
        <v>1400</v>
      </c>
      <c r="F134" s="13" t="s">
        <v>1630</v>
      </c>
      <c r="G134" s="13" t="s">
        <v>1631</v>
      </c>
      <c r="H134" s="13" t="s">
        <v>1324</v>
      </c>
      <c r="I134" s="13">
        <v>1813562</v>
      </c>
      <c r="J134" s="13">
        <v>4684</v>
      </c>
      <c r="K134" s="13">
        <v>0.25829999999999997</v>
      </c>
    </row>
    <row r="135" spans="1:11">
      <c r="A135" s="15" t="str">
        <f>VLOOKUP(E135,Table1[[#All],[Campo]],1,0)</f>
        <v>imprmnt_stts</v>
      </c>
      <c r="B135" s="13" t="s">
        <v>1646</v>
      </c>
      <c r="C135" s="13" t="s">
        <v>1647</v>
      </c>
      <c r="D135" s="13" t="s">
        <v>1629</v>
      </c>
      <c r="E135" s="13" t="s">
        <v>1400</v>
      </c>
      <c r="F135" s="13" t="s">
        <v>1630</v>
      </c>
      <c r="G135" s="13" t="s">
        <v>1631</v>
      </c>
      <c r="H135" s="13" t="s">
        <v>621</v>
      </c>
      <c r="I135" s="13">
        <v>1905178</v>
      </c>
      <c r="J135" s="13">
        <v>0</v>
      </c>
      <c r="K135" s="13">
        <v>0</v>
      </c>
    </row>
    <row r="136" spans="1:11">
      <c r="A136" s="15" t="str">
        <f>VLOOKUP(E136,Table1[[#All],[Campo]],1,0)</f>
        <v>imprmnt_stts</v>
      </c>
      <c r="B136" s="13" t="s">
        <v>1648</v>
      </c>
      <c r="C136" s="13" t="s">
        <v>1649</v>
      </c>
      <c r="D136" s="13" t="s">
        <v>1634</v>
      </c>
      <c r="E136" s="13" t="s">
        <v>1400</v>
      </c>
      <c r="F136" s="13" t="s">
        <v>1630</v>
      </c>
      <c r="G136" s="13" t="s">
        <v>1631</v>
      </c>
      <c r="H136" s="13" t="s">
        <v>1324</v>
      </c>
      <c r="I136" s="13">
        <v>18441</v>
      </c>
      <c r="J136" s="13">
        <v>2850</v>
      </c>
      <c r="K136" s="13">
        <v>15.454700000000001</v>
      </c>
    </row>
    <row r="137" spans="1:11">
      <c r="A137" s="15" t="str">
        <f>VLOOKUP(E137,Table1[[#All],[Campo]],1,0)</f>
        <v>imprmnt_stts</v>
      </c>
      <c r="B137" s="13" t="s">
        <v>1650</v>
      </c>
      <c r="C137" s="13" t="s">
        <v>1651</v>
      </c>
      <c r="D137" s="13" t="s">
        <v>1652</v>
      </c>
      <c r="E137" s="13" t="s">
        <v>1400</v>
      </c>
      <c r="F137" s="13" t="s">
        <v>1630</v>
      </c>
      <c r="G137" s="13" t="s">
        <v>1631</v>
      </c>
      <c r="H137" s="13" t="s">
        <v>621</v>
      </c>
      <c r="I137" s="13">
        <v>1724899</v>
      </c>
      <c r="J137" s="13">
        <v>0</v>
      </c>
      <c r="K137" s="13">
        <v>0</v>
      </c>
    </row>
    <row r="138" spans="1:11">
      <c r="A138" s="15" t="str">
        <f>VLOOKUP(E138,Table1[[#All],[Campo]],1,0)</f>
        <v>imprmnt_stts</v>
      </c>
      <c r="B138" s="13" t="s">
        <v>1653</v>
      </c>
      <c r="C138" s="13" t="s">
        <v>1654</v>
      </c>
      <c r="D138" s="13" t="s">
        <v>1652</v>
      </c>
      <c r="E138" s="13" t="s">
        <v>1400</v>
      </c>
      <c r="F138" s="13" t="s">
        <v>1630</v>
      </c>
      <c r="G138" s="13" t="s">
        <v>1631</v>
      </c>
      <c r="H138" s="13" t="s">
        <v>621</v>
      </c>
      <c r="I138" s="13">
        <v>1472964</v>
      </c>
      <c r="J138" s="13">
        <v>0</v>
      </c>
      <c r="K138" s="13">
        <v>0</v>
      </c>
    </row>
    <row r="139" spans="1:11">
      <c r="A139" s="15" t="str">
        <f>VLOOKUP(E139,Table1[[#All],[Campo]],1,0)</f>
        <v>imprmnt_stts</v>
      </c>
      <c r="B139" s="13" t="s">
        <v>1655</v>
      </c>
      <c r="C139" s="13" t="s">
        <v>1656</v>
      </c>
      <c r="D139" s="13" t="s">
        <v>1652</v>
      </c>
      <c r="E139" s="13" t="s">
        <v>1400</v>
      </c>
      <c r="F139" s="13" t="s">
        <v>1630</v>
      </c>
      <c r="G139" s="13" t="s">
        <v>1631</v>
      </c>
      <c r="H139" s="13" t="s">
        <v>621</v>
      </c>
      <c r="I139" s="13">
        <v>432214</v>
      </c>
      <c r="J139" s="13">
        <v>0</v>
      </c>
      <c r="K139" s="13">
        <v>0</v>
      </c>
    </row>
    <row r="140" spans="1:11">
      <c r="A140" s="15" t="str">
        <f>VLOOKUP(E140,Table1[[#All],[Campo]],1,0)</f>
        <v>imprmnt_stts</v>
      </c>
      <c r="B140" s="13" t="s">
        <v>1657</v>
      </c>
      <c r="C140" s="13" t="s">
        <v>1658</v>
      </c>
      <c r="D140" s="13" t="s">
        <v>1652</v>
      </c>
      <c r="E140" s="13" t="s">
        <v>1400</v>
      </c>
      <c r="F140" s="13" t="s">
        <v>1630</v>
      </c>
      <c r="G140" s="13" t="s">
        <v>1631</v>
      </c>
      <c r="H140" s="13" t="s">
        <v>621</v>
      </c>
      <c r="I140" s="13">
        <v>97233</v>
      </c>
      <c r="J140" s="13">
        <v>0</v>
      </c>
      <c r="K140" s="13">
        <v>0</v>
      </c>
    </row>
    <row r="141" spans="1:11">
      <c r="A141" s="15" t="str">
        <f>VLOOKUP(E141,Table1[[#All],[Campo]],1,0)</f>
        <v>prfrmng_stts</v>
      </c>
      <c r="B141" s="13" t="s">
        <v>1659</v>
      </c>
      <c r="C141" s="13" t="s">
        <v>1660</v>
      </c>
      <c r="D141" s="13" t="s">
        <v>1629</v>
      </c>
      <c r="E141" s="13" t="s">
        <v>1327</v>
      </c>
      <c r="F141" s="13" t="s">
        <v>1630</v>
      </c>
      <c r="G141" s="13" t="s">
        <v>1631</v>
      </c>
      <c r="H141" s="13" t="s">
        <v>1324</v>
      </c>
      <c r="I141" s="13">
        <v>92666</v>
      </c>
      <c r="J141" s="13">
        <v>3283</v>
      </c>
      <c r="K141" s="13">
        <v>3.5428000000000002</v>
      </c>
    </row>
    <row r="142" spans="1:11">
      <c r="A142" s="15" t="str">
        <f>VLOOKUP(E142,Table1[[#All],[Campo]],1,0)</f>
        <v>prfrmng_stts</v>
      </c>
      <c r="B142" s="13" t="s">
        <v>1661</v>
      </c>
      <c r="C142" s="13" t="s">
        <v>1662</v>
      </c>
      <c r="D142" s="13" t="s">
        <v>1629</v>
      </c>
      <c r="E142" s="13" t="s">
        <v>1327</v>
      </c>
      <c r="F142" s="13" t="s">
        <v>1630</v>
      </c>
      <c r="G142" s="13" t="s">
        <v>1631</v>
      </c>
      <c r="H142" s="13" t="s">
        <v>621</v>
      </c>
      <c r="I142" s="13">
        <v>114216</v>
      </c>
      <c r="J142" s="13">
        <v>0</v>
      </c>
      <c r="K142" s="13">
        <v>0</v>
      </c>
    </row>
    <row r="143" spans="1:11">
      <c r="A143" s="15" t="str">
        <f>VLOOKUP(E143,Table1[[#All],[Campo]],1,0)</f>
        <v>prfrmng_stts</v>
      </c>
      <c r="B143" s="13" t="s">
        <v>1663</v>
      </c>
      <c r="C143" s="13" t="s">
        <v>1664</v>
      </c>
      <c r="D143" s="13" t="s">
        <v>1629</v>
      </c>
      <c r="E143" s="13" t="s">
        <v>1327</v>
      </c>
      <c r="F143" s="13" t="s">
        <v>1630</v>
      </c>
      <c r="G143" s="13" t="s">
        <v>1631</v>
      </c>
      <c r="H143" s="13" t="s">
        <v>621</v>
      </c>
      <c r="I143" s="13">
        <v>1408741</v>
      </c>
      <c r="J143" s="13">
        <v>0</v>
      </c>
      <c r="K143" s="13">
        <v>0</v>
      </c>
    </row>
    <row r="144" spans="1:11">
      <c r="A144" s="15" t="str">
        <f>VLOOKUP(E144,Table1[[#All],[Campo]],1,0)</f>
        <v>prfrmng_stts</v>
      </c>
      <c r="B144" s="13" t="s">
        <v>1665</v>
      </c>
      <c r="C144" s="13" t="s">
        <v>1666</v>
      </c>
      <c r="D144" s="13" t="s">
        <v>1637</v>
      </c>
      <c r="E144" s="13" t="s">
        <v>1327</v>
      </c>
      <c r="F144" s="13" t="s">
        <v>1630</v>
      </c>
      <c r="G144" s="13" t="s">
        <v>1631</v>
      </c>
      <c r="H144" s="13" t="s">
        <v>621</v>
      </c>
      <c r="I144" s="13">
        <v>0</v>
      </c>
      <c r="J144" s="13">
        <v>0</v>
      </c>
      <c r="K144" s="13">
        <v>0</v>
      </c>
    </row>
    <row r="145" spans="1:11">
      <c r="A145" s="15" t="str">
        <f>VLOOKUP(E145,Table1[[#All],[Campo]],1,0)</f>
        <v>prfrmng_stts</v>
      </c>
      <c r="B145" s="13" t="s">
        <v>1667</v>
      </c>
      <c r="C145" s="13" t="s">
        <v>1668</v>
      </c>
      <c r="D145" s="13" t="s">
        <v>1652</v>
      </c>
      <c r="E145" s="13" t="s">
        <v>1327</v>
      </c>
      <c r="F145" s="13" t="s">
        <v>1630</v>
      </c>
      <c r="G145" s="13" t="s">
        <v>1631</v>
      </c>
      <c r="H145" s="13" t="s">
        <v>621</v>
      </c>
      <c r="I145" s="13">
        <v>1905178</v>
      </c>
      <c r="J145" s="13">
        <v>0</v>
      </c>
      <c r="K145" s="13">
        <v>0</v>
      </c>
    </row>
    <row r="146" spans="1:11">
      <c r="A146" s="15" t="str">
        <f>VLOOKUP(E146,Table1[[#All],[Campo]],1,0)</f>
        <v>prfrmng_stts</v>
      </c>
      <c r="B146" s="13" t="s">
        <v>1669</v>
      </c>
      <c r="C146" s="13" t="s">
        <v>1670</v>
      </c>
      <c r="D146" s="13" t="s">
        <v>1652</v>
      </c>
      <c r="E146" s="13" t="s">
        <v>1327</v>
      </c>
      <c r="F146" s="13" t="s">
        <v>1630</v>
      </c>
      <c r="G146" s="13" t="s">
        <v>1631</v>
      </c>
      <c r="H146" s="13" t="s">
        <v>621</v>
      </c>
      <c r="I146" s="13">
        <v>97233</v>
      </c>
      <c r="J146" s="13">
        <v>0</v>
      </c>
      <c r="K146" s="13">
        <v>0</v>
      </c>
    </row>
    <row r="147" spans="1:11">
      <c r="A147" s="15" t="str">
        <f>VLOOKUP(E147,Table1[[#All],[Campo]],1,0)</f>
        <v>prfrmng_stts</v>
      </c>
      <c r="B147" s="13" t="s">
        <v>1671</v>
      </c>
      <c r="C147" s="13" t="s">
        <v>1672</v>
      </c>
      <c r="D147" s="13" t="s">
        <v>1637</v>
      </c>
      <c r="E147" s="13" t="s">
        <v>1327</v>
      </c>
      <c r="F147" s="13" t="s">
        <v>1630</v>
      </c>
      <c r="G147" s="13" t="s">
        <v>1631</v>
      </c>
      <c r="H147" s="13" t="s">
        <v>621</v>
      </c>
      <c r="I147" s="13">
        <v>0</v>
      </c>
      <c r="J147" s="13">
        <v>0</v>
      </c>
      <c r="K147" s="13">
        <v>0</v>
      </c>
    </row>
    <row r="148" spans="1:11">
      <c r="A148" s="15" t="str">
        <f>VLOOKUP(E148,Table1[[#All],[Campo]],1,0)</f>
        <v>prfrmng_stts</v>
      </c>
      <c r="B148" s="13" t="s">
        <v>1673</v>
      </c>
      <c r="C148" s="13" t="s">
        <v>1674</v>
      </c>
      <c r="D148" s="13" t="s">
        <v>1629</v>
      </c>
      <c r="E148" s="13" t="s">
        <v>1327</v>
      </c>
      <c r="F148" s="13" t="s">
        <v>1630</v>
      </c>
      <c r="G148" s="13" t="s">
        <v>1631</v>
      </c>
      <c r="H148" s="13" t="s">
        <v>621</v>
      </c>
      <c r="I148" s="13">
        <v>97233</v>
      </c>
      <c r="J148" s="13">
        <v>0</v>
      </c>
      <c r="K148" s="13">
        <v>0</v>
      </c>
    </row>
    <row r="149" spans="1:11">
      <c r="A149" s="15" t="str">
        <f>VLOOKUP(E149,Table1[[#All],[Campo]],1,0)</f>
        <v>prfrmng_stts</v>
      </c>
      <c r="B149" s="13" t="s">
        <v>1675</v>
      </c>
      <c r="C149" s="13" t="s">
        <v>1676</v>
      </c>
      <c r="D149" s="13" t="s">
        <v>1634</v>
      </c>
      <c r="E149" s="13" t="s">
        <v>1327</v>
      </c>
      <c r="F149" s="13" t="s">
        <v>1630</v>
      </c>
      <c r="G149" s="13" t="s">
        <v>1631</v>
      </c>
      <c r="H149" s="13" t="s">
        <v>1324</v>
      </c>
      <c r="I149" s="13">
        <v>113163</v>
      </c>
      <c r="J149" s="13">
        <v>15043</v>
      </c>
      <c r="K149" s="13">
        <v>13.293200000000001</v>
      </c>
    </row>
    <row r="150" spans="1:11">
      <c r="A150" s="15" t="str">
        <f>VLOOKUP(E150,Table1[[#All],[Campo]],1,0)</f>
        <v>grss_crryng_amnt_instrmnt</v>
      </c>
      <c r="B150" s="13" t="s">
        <v>1677</v>
      </c>
      <c r="C150" s="13" t="s">
        <v>1678</v>
      </c>
      <c r="D150" s="13" t="s">
        <v>1629</v>
      </c>
      <c r="E150" s="13" t="s">
        <v>1408</v>
      </c>
      <c r="F150" s="13" t="s">
        <v>1630</v>
      </c>
      <c r="G150" s="13" t="s">
        <v>1631</v>
      </c>
      <c r="H150" s="13" t="s">
        <v>621</v>
      </c>
      <c r="I150" s="13">
        <v>1724899</v>
      </c>
      <c r="J150" s="13">
        <v>0</v>
      </c>
      <c r="K150" s="13">
        <v>0</v>
      </c>
    </row>
    <row r="151" spans="1:11">
      <c r="A151" s="15" t="str">
        <f>VLOOKUP(E151,Table1[[#All],[Campo]],1,0)</f>
        <v>grss_crryng_amnt_instrmnt</v>
      </c>
      <c r="B151" s="13" t="s">
        <v>1679</v>
      </c>
      <c r="C151" s="13" t="s">
        <v>1680</v>
      </c>
      <c r="D151" s="13" t="s">
        <v>1629</v>
      </c>
      <c r="E151" s="13" t="s">
        <v>1408</v>
      </c>
      <c r="F151" s="13" t="s">
        <v>1630</v>
      </c>
      <c r="G151" s="13" t="s">
        <v>1631</v>
      </c>
      <c r="H151" s="13" t="s">
        <v>621</v>
      </c>
      <c r="I151" s="13">
        <v>0</v>
      </c>
      <c r="J151" s="13">
        <v>0</v>
      </c>
      <c r="K151" s="13">
        <v>0</v>
      </c>
    </row>
    <row r="152" spans="1:11">
      <c r="A152" s="15" t="str">
        <f>VLOOKUP(E152,Table1[[#All],[Campo]],1,0)</f>
        <v>grss_crryng_amnt_instrmnt</v>
      </c>
      <c r="B152" s="13" t="s">
        <v>1681</v>
      </c>
      <c r="C152" s="13" t="s">
        <v>1682</v>
      </c>
      <c r="D152" s="13" t="s">
        <v>1629</v>
      </c>
      <c r="E152" s="13" t="s">
        <v>1408</v>
      </c>
      <c r="F152" s="13" t="s">
        <v>1630</v>
      </c>
      <c r="G152" s="13" t="s">
        <v>1631</v>
      </c>
      <c r="H152" s="13" t="s">
        <v>621</v>
      </c>
      <c r="I152" s="13">
        <v>277512</v>
      </c>
      <c r="J152" s="13">
        <v>0</v>
      </c>
      <c r="K152" s="13">
        <v>0</v>
      </c>
    </row>
    <row r="153" spans="1:11">
      <c r="A153" s="15" t="str">
        <f>VLOOKUP(E153,Table1[[#All],[Campo]],1,0)</f>
        <v>accmltd_chngs_fv_cr_instrmnt</v>
      </c>
      <c r="B153" s="13" t="s">
        <v>1683</v>
      </c>
      <c r="C153" s="13" t="s">
        <v>1684</v>
      </c>
      <c r="D153" s="13" t="s">
        <v>1629</v>
      </c>
      <c r="E153" s="13" t="s">
        <v>1412</v>
      </c>
      <c r="F153" s="13" t="s">
        <v>1630</v>
      </c>
      <c r="G153" s="13" t="s">
        <v>1631</v>
      </c>
      <c r="H153" s="13" t="s">
        <v>621</v>
      </c>
      <c r="I153" s="13">
        <v>305642</v>
      </c>
      <c r="J153" s="13">
        <v>0</v>
      </c>
      <c r="K153" s="13">
        <v>0</v>
      </c>
    </row>
    <row r="154" spans="1:11">
      <c r="A154" s="15" t="str">
        <f>VLOOKUP(E154,Table1[[#All],[Campo]],1,0)</f>
        <v>accmltd_chngs_fv_cr_instrmnt</v>
      </c>
      <c r="B154" s="13" t="s">
        <v>1685</v>
      </c>
      <c r="C154" s="13" t="s">
        <v>1686</v>
      </c>
      <c r="D154" s="13" t="s">
        <v>1629</v>
      </c>
      <c r="E154" s="13" t="s">
        <v>1412</v>
      </c>
      <c r="F154" s="13" t="s">
        <v>1630</v>
      </c>
      <c r="G154" s="13" t="s">
        <v>1631</v>
      </c>
      <c r="H154" s="13" t="s">
        <v>621</v>
      </c>
      <c r="I154" s="13">
        <v>0</v>
      </c>
      <c r="J154" s="13">
        <v>0</v>
      </c>
      <c r="K154" s="13">
        <v>0</v>
      </c>
    </row>
    <row r="155" spans="1:11">
      <c r="A155" s="15" t="str">
        <f>VLOOKUP(E155,Table1[[#All],[Campo]],1,0)</f>
        <v>accntng_clssfctn</v>
      </c>
      <c r="B155" s="13" t="s">
        <v>1687</v>
      </c>
      <c r="C155" s="13" t="s">
        <v>1688</v>
      </c>
      <c r="D155" s="13" t="s">
        <v>1629</v>
      </c>
      <c r="E155" s="13" t="s">
        <v>1415</v>
      </c>
      <c r="F155" s="13" t="s">
        <v>1630</v>
      </c>
      <c r="G155" s="13" t="s">
        <v>1631</v>
      </c>
      <c r="H155" s="13" t="s">
        <v>621</v>
      </c>
      <c r="I155" s="13">
        <v>1724797</v>
      </c>
      <c r="J155" s="13">
        <v>0</v>
      </c>
      <c r="K155" s="13">
        <v>0</v>
      </c>
    </row>
    <row r="156" spans="1:11">
      <c r="A156" s="15" t="str">
        <f>VLOOKUP(E156,Table1[[#All],[Campo]],1,0)</f>
        <v>accntng_clssfctn</v>
      </c>
      <c r="B156" s="13" t="s">
        <v>1689</v>
      </c>
      <c r="C156" s="13" t="s">
        <v>1690</v>
      </c>
      <c r="D156" s="13" t="s">
        <v>1629</v>
      </c>
      <c r="E156" s="13" t="s">
        <v>1415</v>
      </c>
      <c r="F156" s="13" t="s">
        <v>1630</v>
      </c>
      <c r="G156" s="13" t="s">
        <v>1631</v>
      </c>
      <c r="H156" s="13" t="s">
        <v>621</v>
      </c>
      <c r="I156" s="13">
        <v>93</v>
      </c>
      <c r="J156" s="13">
        <v>0</v>
      </c>
      <c r="K156" s="13">
        <v>0</v>
      </c>
    </row>
    <row r="157" spans="1:11">
      <c r="A157" s="15" t="str">
        <f>VLOOKUP(E157,Table1[[#All],[Campo]],1,0)</f>
        <v>accntng_clssfctn</v>
      </c>
      <c r="B157" s="13" t="s">
        <v>1691</v>
      </c>
      <c r="C157" s="13" t="s">
        <v>1692</v>
      </c>
      <c r="D157" s="13" t="s">
        <v>1629</v>
      </c>
      <c r="E157" s="13" t="s">
        <v>1415</v>
      </c>
      <c r="F157" s="13" t="s">
        <v>1630</v>
      </c>
      <c r="G157" s="13" t="s">
        <v>1631</v>
      </c>
      <c r="H157" s="13" t="s">
        <v>621</v>
      </c>
      <c r="I157" s="13">
        <v>0</v>
      </c>
      <c r="J157" s="13">
        <v>0</v>
      </c>
      <c r="K157" s="13">
        <v>0</v>
      </c>
    </row>
    <row r="158" spans="1:11">
      <c r="A158" s="15" t="str">
        <f>VLOOKUP(E158,Table1[[#All],[Campo]],1,0)</f>
        <v>accntng_clssfctn</v>
      </c>
      <c r="B158" s="13" t="s">
        <v>1693</v>
      </c>
      <c r="C158" s="13" t="s">
        <v>1694</v>
      </c>
      <c r="D158" s="13" t="s">
        <v>1629</v>
      </c>
      <c r="E158" s="13" t="s">
        <v>1415</v>
      </c>
      <c r="F158" s="13" t="s">
        <v>1630</v>
      </c>
      <c r="G158" s="13" t="s">
        <v>1631</v>
      </c>
      <c r="H158" s="13" t="s">
        <v>621</v>
      </c>
      <c r="I158" s="13">
        <v>9</v>
      </c>
      <c r="J158" s="13">
        <v>0</v>
      </c>
      <c r="K158" s="13">
        <v>0</v>
      </c>
    </row>
    <row r="159" spans="1:11">
      <c r="A159" s="15" t="str">
        <f>VLOOKUP(E159,Table1[[#All],[Campo]],1,0)</f>
        <v>OFF_BLNC_SHT_AMNT_INSTRMNT</v>
      </c>
      <c r="B159" s="13" t="s">
        <v>1695</v>
      </c>
      <c r="C159" s="13" t="s">
        <v>1696</v>
      </c>
      <c r="D159" s="13" t="s">
        <v>1629</v>
      </c>
      <c r="E159" s="13" t="s">
        <v>1418</v>
      </c>
      <c r="F159" s="13" t="s">
        <v>1630</v>
      </c>
      <c r="G159" s="13" t="s">
        <v>1631</v>
      </c>
      <c r="H159" s="13" t="s">
        <v>1324</v>
      </c>
      <c r="I159" s="13">
        <v>2002318</v>
      </c>
      <c r="J159" s="13">
        <v>317</v>
      </c>
      <c r="K159" s="13">
        <v>1.5800000000000002E-2</v>
      </c>
    </row>
    <row r="160" spans="1:11">
      <c r="A160" s="15" t="str">
        <f>VLOOKUP(E160,Table1[[#All],[Campo]],1,0)</f>
        <v>OFF_BLNC_SHT_AMNT_INSTRMNT</v>
      </c>
      <c r="B160" s="13" t="s">
        <v>1697</v>
      </c>
      <c r="C160" s="13" t="s">
        <v>1698</v>
      </c>
      <c r="D160" s="13" t="s">
        <v>1629</v>
      </c>
      <c r="E160" s="13" t="s">
        <v>1418</v>
      </c>
      <c r="F160" s="13" t="s">
        <v>1630</v>
      </c>
      <c r="G160" s="13" t="s">
        <v>1631</v>
      </c>
      <c r="H160" s="13" t="s">
        <v>621</v>
      </c>
      <c r="I160" s="13">
        <v>1646037</v>
      </c>
      <c r="J160" s="13">
        <v>0</v>
      </c>
      <c r="K160" s="13">
        <v>0</v>
      </c>
    </row>
    <row r="161" spans="1:11">
      <c r="A161" s="15" t="str">
        <f>VLOOKUP(E161,Table1[[#All],[Campo]],1,0)</f>
        <v>OFF_BLNC_SHT_AMNT_INSTRMNT</v>
      </c>
      <c r="B161" s="13" t="s">
        <v>1699</v>
      </c>
      <c r="C161" s="13" t="s">
        <v>1700</v>
      </c>
      <c r="D161" s="13" t="s">
        <v>1629</v>
      </c>
      <c r="E161" s="13" t="s">
        <v>1418</v>
      </c>
      <c r="F161" s="13" t="s">
        <v>1630</v>
      </c>
      <c r="G161" s="13" t="s">
        <v>1631</v>
      </c>
      <c r="H161" s="13" t="s">
        <v>621</v>
      </c>
      <c r="I161" s="13">
        <v>253</v>
      </c>
      <c r="J161" s="13">
        <v>0</v>
      </c>
      <c r="K161" s="13">
        <v>0</v>
      </c>
    </row>
    <row r="162" spans="1:11">
      <c r="A162" s="15" t="str">
        <f>VLOOKUP(E162,Table1[[#All],[Campo]],1,0)</f>
        <v>OFF_BLNC_SHT_AMNT_INSTRMNT</v>
      </c>
      <c r="B162" s="13" t="s">
        <v>1701</v>
      </c>
      <c r="C162" s="13" t="s">
        <v>1702</v>
      </c>
      <c r="D162" s="13" t="s">
        <v>1629</v>
      </c>
      <c r="E162" s="13" t="s">
        <v>1418</v>
      </c>
      <c r="F162" s="13" t="s">
        <v>1630</v>
      </c>
      <c r="G162" s="13" t="s">
        <v>1631</v>
      </c>
      <c r="H162" s="13" t="s">
        <v>621</v>
      </c>
      <c r="I162" s="13">
        <v>3</v>
      </c>
      <c r="J162" s="13">
        <v>0</v>
      </c>
      <c r="K162" s="13">
        <v>0</v>
      </c>
    </row>
    <row r="163" spans="1:11">
      <c r="A163" s="15" t="e">
        <f>VLOOKUP(E163,Table1[[#All],[Campo]],1,0)</f>
        <v>#N/A</v>
      </c>
      <c r="B163" s="13" t="s">
        <v>1703</v>
      </c>
      <c r="C163" s="13" t="s">
        <v>1704</v>
      </c>
      <c r="D163" s="13" t="s">
        <v>1629</v>
      </c>
      <c r="E163" s="13" t="s">
        <v>1421</v>
      </c>
      <c r="F163" s="13" t="s">
        <v>1630</v>
      </c>
      <c r="G163" s="13" t="s">
        <v>1631</v>
      </c>
      <c r="H163" s="13" t="s">
        <v>621</v>
      </c>
      <c r="I163" s="13">
        <v>0</v>
      </c>
      <c r="J163" s="13">
        <v>0</v>
      </c>
      <c r="K163" s="13">
        <v>0</v>
      </c>
    </row>
    <row r="164" spans="1:11">
      <c r="A164" s="15" t="e">
        <f>VLOOKUP(E164,Table1[[#All],[Campo]],1,0)</f>
        <v>#N/A</v>
      </c>
      <c r="B164" s="13" t="s">
        <v>1705</v>
      </c>
      <c r="C164" s="13" t="s">
        <v>1706</v>
      </c>
      <c r="D164" s="13" t="s">
        <v>1629</v>
      </c>
      <c r="E164" s="13" t="s">
        <v>1421</v>
      </c>
      <c r="F164" s="13" t="s">
        <v>1630</v>
      </c>
      <c r="G164" s="13" t="s">
        <v>1631</v>
      </c>
      <c r="H164" s="13" t="s">
        <v>621</v>
      </c>
      <c r="I164" s="13">
        <v>3</v>
      </c>
      <c r="J164" s="13">
        <v>0</v>
      </c>
      <c r="K164" s="13">
        <v>0</v>
      </c>
    </row>
    <row r="165" spans="1:11">
      <c r="A165" s="15" t="str">
        <f>VLOOKUP(E165,Table1[[#All],[Campo]],1,0)</f>
        <v>accmltd_imprmnt_instrmnt</v>
      </c>
      <c r="B165" s="13" t="s">
        <v>1707</v>
      </c>
      <c r="C165" s="13" t="s">
        <v>1708</v>
      </c>
      <c r="D165" s="13" t="s">
        <v>1629</v>
      </c>
      <c r="E165" s="13" t="s">
        <v>1427</v>
      </c>
      <c r="F165" s="13" t="s">
        <v>1630</v>
      </c>
      <c r="G165" s="13" t="s">
        <v>1631</v>
      </c>
      <c r="H165" s="13" t="s">
        <v>621</v>
      </c>
      <c r="I165" s="13">
        <v>0</v>
      </c>
      <c r="J165" s="13">
        <v>0</v>
      </c>
      <c r="K165" s="13">
        <v>0</v>
      </c>
    </row>
    <row r="166" spans="1:11">
      <c r="A166" s="15" t="str">
        <f>VLOOKUP(E166,Table1[[#All],[Campo]],1,0)</f>
        <v>accmltd_imprmnt_instrmnt</v>
      </c>
      <c r="B166" s="13" t="s">
        <v>1709</v>
      </c>
      <c r="C166" s="13" t="s">
        <v>1710</v>
      </c>
      <c r="D166" s="13" t="s">
        <v>1629</v>
      </c>
      <c r="E166" s="13" t="s">
        <v>1427</v>
      </c>
      <c r="F166" s="13" t="s">
        <v>1630</v>
      </c>
      <c r="G166" s="13" t="s">
        <v>1631</v>
      </c>
      <c r="H166" s="13" t="s">
        <v>621</v>
      </c>
      <c r="I166" s="13">
        <v>277512</v>
      </c>
      <c r="J166" s="13">
        <v>0</v>
      </c>
      <c r="K166" s="13">
        <v>0</v>
      </c>
    </row>
    <row r="167" spans="1:11">
      <c r="A167" s="15" t="str">
        <f>VLOOKUP(E167,Table1[[#All],[Campo]],1,0)</f>
        <v>accmltd_imprmnt_instrmnt</v>
      </c>
      <c r="B167" s="13" t="s">
        <v>1711</v>
      </c>
      <c r="C167" s="13" t="s">
        <v>1712</v>
      </c>
      <c r="D167" s="13" t="s">
        <v>1629</v>
      </c>
      <c r="E167" s="13" t="s">
        <v>1427</v>
      </c>
      <c r="F167" s="13" t="s">
        <v>1630</v>
      </c>
      <c r="G167" s="13" t="s">
        <v>1631</v>
      </c>
      <c r="H167" s="13" t="s">
        <v>621</v>
      </c>
      <c r="I167" s="13">
        <v>3</v>
      </c>
      <c r="J167" s="13">
        <v>0</v>
      </c>
      <c r="K167" s="13">
        <v>0</v>
      </c>
    </row>
    <row r="168" spans="1:11">
      <c r="A168" s="15" t="str">
        <f>VLOOKUP(E168,Table1[[#All],[Campo]],1,0)</f>
        <v>sstnbl_indctr</v>
      </c>
      <c r="B168" s="13" t="s">
        <v>1713</v>
      </c>
      <c r="C168" s="13" t="s">
        <v>1714</v>
      </c>
      <c r="D168" s="13" t="s">
        <v>1629</v>
      </c>
      <c r="E168" s="13" t="s">
        <v>1333</v>
      </c>
      <c r="F168" s="13" t="s">
        <v>1630</v>
      </c>
      <c r="G168" s="13" t="s">
        <v>1631</v>
      </c>
      <c r="H168" s="13" t="s">
        <v>621</v>
      </c>
      <c r="I168" s="13">
        <v>0</v>
      </c>
      <c r="J168" s="13">
        <v>0</v>
      </c>
      <c r="K168" s="13">
        <v>0</v>
      </c>
    </row>
    <row r="169" spans="1:11">
      <c r="A169" s="15" t="str">
        <f>VLOOKUP(E169,Table1[[#All],[Campo]],1,0)</f>
        <v>sstnbl_indctr</v>
      </c>
      <c r="B169" s="13" t="s">
        <v>1715</v>
      </c>
      <c r="C169" s="13" t="s">
        <v>1716</v>
      </c>
      <c r="D169" s="13" t="s">
        <v>1629</v>
      </c>
      <c r="E169" s="13" t="s">
        <v>1333</v>
      </c>
      <c r="F169" s="13" t="s">
        <v>1630</v>
      </c>
      <c r="G169" s="13" t="s">
        <v>1631</v>
      </c>
      <c r="H169" s="13" t="s">
        <v>621</v>
      </c>
      <c r="I169" s="13">
        <v>0</v>
      </c>
      <c r="J169" s="13">
        <v>0</v>
      </c>
      <c r="K169" s="13">
        <v>0</v>
      </c>
    </row>
    <row r="170" spans="1:11">
      <c r="A170" s="15" t="str">
        <f>VLOOKUP(E170,Table1[[#All],[Campo]],1,0)</f>
        <v>sstnbl_ctgry</v>
      </c>
      <c r="B170" s="13" t="s">
        <v>1717</v>
      </c>
      <c r="C170" s="13" t="s">
        <v>1718</v>
      </c>
      <c r="D170" s="13" t="s">
        <v>1634</v>
      </c>
      <c r="E170" s="13" t="s">
        <v>1337</v>
      </c>
      <c r="F170" s="13" t="s">
        <v>1630</v>
      </c>
      <c r="G170" s="13" t="s">
        <v>1631</v>
      </c>
      <c r="H170" s="13" t="s">
        <v>621</v>
      </c>
      <c r="I170" s="13">
        <v>0</v>
      </c>
      <c r="J170" s="13">
        <v>0</v>
      </c>
      <c r="K170" s="13">
        <v>0</v>
      </c>
    </row>
    <row r="171" spans="1:11">
      <c r="A171" s="15" t="str">
        <f>VLOOKUP(E171,Table1[[#All],[Campo]],1,0)</f>
        <v>sstnbl_ctgry</v>
      </c>
      <c r="B171" s="13" t="s">
        <v>1719</v>
      </c>
      <c r="C171" s="13" t="s">
        <v>1720</v>
      </c>
      <c r="D171" s="13" t="s">
        <v>1634</v>
      </c>
      <c r="E171" s="13" t="s">
        <v>1337</v>
      </c>
      <c r="F171" s="13" t="s">
        <v>1630</v>
      </c>
      <c r="G171" s="13" t="s">
        <v>1631</v>
      </c>
      <c r="H171" s="13" t="s">
        <v>621</v>
      </c>
      <c r="I171" s="13">
        <v>0</v>
      </c>
      <c r="J171" s="13">
        <v>0</v>
      </c>
      <c r="K171" s="13">
        <v>0</v>
      </c>
    </row>
    <row r="172" spans="1:11">
      <c r="A172" s="15" t="str">
        <f>VLOOKUP(E172,Table1[[#All],[Campo]],1,0)</f>
        <v>sstnbl_ctgry</v>
      </c>
      <c r="B172" s="13" t="s">
        <v>1721</v>
      </c>
      <c r="C172" s="13" t="s">
        <v>1722</v>
      </c>
      <c r="D172" s="13" t="s">
        <v>1634</v>
      </c>
      <c r="E172" s="13" t="s">
        <v>1337</v>
      </c>
      <c r="F172" s="13" t="s">
        <v>1630</v>
      </c>
      <c r="G172" s="13" t="s">
        <v>1631</v>
      </c>
      <c r="H172" s="13" t="s">
        <v>621</v>
      </c>
      <c r="I172" s="13">
        <v>0</v>
      </c>
      <c r="J172" s="13">
        <v>0</v>
      </c>
      <c r="K172" s="13">
        <v>0</v>
      </c>
    </row>
    <row r="173" spans="1:11">
      <c r="A173" s="15" t="str">
        <f>VLOOKUP(E173,Table1[[#All],[Campo]],1,0)</f>
        <v>sstnbl_ctgry</v>
      </c>
      <c r="B173" s="13" t="s">
        <v>1723</v>
      </c>
      <c r="C173" s="13" t="s">
        <v>1724</v>
      </c>
      <c r="D173" s="13" t="s">
        <v>1634</v>
      </c>
      <c r="E173" s="13" t="s">
        <v>1337</v>
      </c>
      <c r="F173" s="13" t="s">
        <v>1630</v>
      </c>
      <c r="G173" s="13" t="s">
        <v>1631</v>
      </c>
      <c r="H173" s="13" t="s">
        <v>621</v>
      </c>
      <c r="I173" s="13">
        <v>0</v>
      </c>
      <c r="J173" s="13">
        <v>0</v>
      </c>
      <c r="K173" s="13">
        <v>0</v>
      </c>
    </row>
    <row r="174" spans="1:11">
      <c r="A174" s="15" t="str">
        <f>VLOOKUP(E174,Table1[[#All],[Campo]],1,0)</f>
        <v>sstnbl_ctgry</v>
      </c>
      <c r="B174" s="13" t="s">
        <v>1725</v>
      </c>
      <c r="C174" s="13" t="s">
        <v>1726</v>
      </c>
      <c r="D174" s="13" t="s">
        <v>1634</v>
      </c>
      <c r="E174" s="13" t="s">
        <v>1337</v>
      </c>
      <c r="F174" s="13" t="s">
        <v>1630</v>
      </c>
      <c r="G174" s="13" t="s">
        <v>1631</v>
      </c>
      <c r="H174" s="13" t="s">
        <v>621</v>
      </c>
      <c r="I174" s="13">
        <v>0</v>
      </c>
      <c r="J174" s="13">
        <v>0</v>
      </c>
      <c r="K174" s="13">
        <v>0</v>
      </c>
    </row>
    <row r="175" spans="1:11">
      <c r="A175" s="15" t="str">
        <f>VLOOKUP(E175,Table1[[#All],[Campo]],1,0)</f>
        <v>sstnbl_ctgry</v>
      </c>
      <c r="B175" s="13" t="s">
        <v>1727</v>
      </c>
      <c r="C175" s="13" t="s">
        <v>1728</v>
      </c>
      <c r="D175" s="13" t="s">
        <v>1634</v>
      </c>
      <c r="E175" s="13" t="s">
        <v>1337</v>
      </c>
      <c r="F175" s="13" t="s">
        <v>1630</v>
      </c>
      <c r="G175" s="13" t="s">
        <v>1631</v>
      </c>
      <c r="H175" s="13" t="s">
        <v>621</v>
      </c>
      <c r="I175" s="13">
        <v>0</v>
      </c>
      <c r="J175" s="13">
        <v>0</v>
      </c>
      <c r="K175" s="13">
        <v>0</v>
      </c>
    </row>
    <row r="176" spans="1:11">
      <c r="A176" s="15" t="str">
        <f>VLOOKUP(E176,Table1[[#All],[Campo]],1,0)</f>
        <v>sstnbl_ctgry</v>
      </c>
      <c r="B176" s="13" t="s">
        <v>1729</v>
      </c>
      <c r="C176" s="13" t="s">
        <v>1730</v>
      </c>
      <c r="D176" s="13" t="s">
        <v>1634</v>
      </c>
      <c r="E176" s="13" t="s">
        <v>1337</v>
      </c>
      <c r="F176" s="13" t="s">
        <v>1630</v>
      </c>
      <c r="G176" s="13" t="s">
        <v>1631</v>
      </c>
      <c r="H176" s="13" t="s">
        <v>621</v>
      </c>
      <c r="I176" s="13">
        <v>0</v>
      </c>
      <c r="J176" s="13">
        <v>0</v>
      </c>
      <c r="K176" s="13">
        <v>0</v>
      </c>
    </row>
    <row r="177" spans="1:11">
      <c r="A177" s="15" t="str">
        <f>VLOOKUP(E177,Table1[[#All],[Campo]],1,0)</f>
        <v>sstnbl_ctgry</v>
      </c>
      <c r="B177" s="13" t="s">
        <v>1731</v>
      </c>
      <c r="C177" s="13" t="s">
        <v>1732</v>
      </c>
      <c r="D177" s="13" t="s">
        <v>1634</v>
      </c>
      <c r="E177" s="13" t="s">
        <v>1337</v>
      </c>
      <c r="F177" s="13" t="s">
        <v>1630</v>
      </c>
      <c r="G177" s="13" t="s">
        <v>1631</v>
      </c>
      <c r="H177" s="13" t="s">
        <v>621</v>
      </c>
      <c r="I177" s="13">
        <v>0</v>
      </c>
      <c r="J177" s="13">
        <v>0</v>
      </c>
      <c r="K177" s="13">
        <v>0</v>
      </c>
    </row>
    <row r="178" spans="1:11">
      <c r="A178" s="15" t="str">
        <f>VLOOKUP(E178,Table1[[#All],[Campo]],1,0)</f>
        <v>sstnbl_ctgry</v>
      </c>
      <c r="B178" s="13" t="s">
        <v>1733</v>
      </c>
      <c r="C178" s="13" t="s">
        <v>1734</v>
      </c>
      <c r="D178" s="13" t="s">
        <v>1634</v>
      </c>
      <c r="E178" s="13" t="s">
        <v>1337</v>
      </c>
      <c r="F178" s="13" t="s">
        <v>1630</v>
      </c>
      <c r="G178" s="13" t="s">
        <v>1631</v>
      </c>
      <c r="H178" s="13" t="s">
        <v>621</v>
      </c>
      <c r="I178" s="13">
        <v>0</v>
      </c>
      <c r="J178" s="13">
        <v>0</v>
      </c>
      <c r="K178" s="13">
        <v>0</v>
      </c>
    </row>
    <row r="179" spans="1:11">
      <c r="A179" s="15" t="str">
        <f>VLOOKUP(E179,Table1[[#All],[Campo]],1,0)</f>
        <v>sstnbl_ctgry</v>
      </c>
      <c r="B179" s="13" t="s">
        <v>1735</v>
      </c>
      <c r="C179" s="13" t="s">
        <v>1736</v>
      </c>
      <c r="D179" s="13" t="s">
        <v>1634</v>
      </c>
      <c r="E179" s="13" t="s">
        <v>1337</v>
      </c>
      <c r="F179" s="13" t="s">
        <v>1630</v>
      </c>
      <c r="G179" s="13" t="s">
        <v>1631</v>
      </c>
      <c r="H179" s="13" t="s">
        <v>621</v>
      </c>
      <c r="I179" s="13">
        <v>0</v>
      </c>
      <c r="J179" s="13">
        <v>0</v>
      </c>
      <c r="K179" s="13">
        <v>0</v>
      </c>
    </row>
    <row r="180" spans="1:11">
      <c r="A180" s="15" t="str">
        <f>VLOOKUP(E180,Table1[[#All],[Campo]],1,0)</f>
        <v>sstnbl_ctgry</v>
      </c>
      <c r="B180" s="13" t="s">
        <v>1737</v>
      </c>
      <c r="C180" s="13" t="s">
        <v>1738</v>
      </c>
      <c r="D180" s="13" t="s">
        <v>1634</v>
      </c>
      <c r="E180" s="13" t="s">
        <v>1337</v>
      </c>
      <c r="F180" s="13" t="s">
        <v>1630</v>
      </c>
      <c r="G180" s="13" t="s">
        <v>1631</v>
      </c>
      <c r="H180" s="13" t="s">
        <v>621</v>
      </c>
      <c r="I180" s="13">
        <v>0</v>
      </c>
      <c r="J180" s="13">
        <v>0</v>
      </c>
      <c r="K180" s="13">
        <v>0</v>
      </c>
    </row>
    <row r="181" spans="1:11">
      <c r="A181" s="15" t="str">
        <f>VLOOKUP(E181,Table1[[#All],[Campo]],1,0)</f>
        <v>sstnbl_ctgry</v>
      </c>
      <c r="B181" s="13" t="s">
        <v>1739</v>
      </c>
      <c r="C181" s="13" t="s">
        <v>1740</v>
      </c>
      <c r="D181" s="13" t="s">
        <v>1634</v>
      </c>
      <c r="E181" s="13" t="s">
        <v>1337</v>
      </c>
      <c r="F181" s="13" t="s">
        <v>1630</v>
      </c>
      <c r="G181" s="13" t="s">
        <v>1631</v>
      </c>
      <c r="H181" s="13" t="s">
        <v>621</v>
      </c>
      <c r="I181" s="13">
        <v>0</v>
      </c>
      <c r="J181" s="13">
        <v>0</v>
      </c>
      <c r="K181" s="13">
        <v>0</v>
      </c>
    </row>
    <row r="182" spans="1:11">
      <c r="A182" s="15" t="str">
        <f>VLOOKUP(E182,Table1[[#All],[Campo]],1,0)</f>
        <v>sstnbl_ctgry</v>
      </c>
      <c r="B182" s="13" t="s">
        <v>1741</v>
      </c>
      <c r="C182" s="13" t="s">
        <v>1742</v>
      </c>
      <c r="D182" s="13" t="s">
        <v>1634</v>
      </c>
      <c r="E182" s="13" t="s">
        <v>1337</v>
      </c>
      <c r="F182" s="13" t="s">
        <v>1630</v>
      </c>
      <c r="G182" s="13" t="s">
        <v>1631</v>
      </c>
      <c r="H182" s="13" t="s">
        <v>621</v>
      </c>
      <c r="I182" s="13">
        <v>0</v>
      </c>
      <c r="J182" s="13">
        <v>0</v>
      </c>
      <c r="K182" s="13">
        <v>0</v>
      </c>
    </row>
    <row r="183" spans="1:11">
      <c r="A183" s="15" t="str">
        <f>VLOOKUP(E183,Table1[[#All],[Campo]],1,0)</f>
        <v>sstnbl_ctgry</v>
      </c>
      <c r="B183" s="13" t="s">
        <v>1743</v>
      </c>
      <c r="C183" s="13" t="s">
        <v>1744</v>
      </c>
      <c r="D183" s="13" t="s">
        <v>1634</v>
      </c>
      <c r="E183" s="13" t="s">
        <v>1337</v>
      </c>
      <c r="F183" s="13" t="s">
        <v>1630</v>
      </c>
      <c r="G183" s="13" t="s">
        <v>1631</v>
      </c>
      <c r="H183" s="13" t="s">
        <v>621</v>
      </c>
      <c r="I183" s="13">
        <v>0</v>
      </c>
      <c r="J183" s="13">
        <v>0</v>
      </c>
      <c r="K183" s="13">
        <v>0</v>
      </c>
    </row>
    <row r="184" spans="1:11">
      <c r="A184" s="15" t="str">
        <f>VLOOKUP(E184,Table1[[#All],[Campo]],1,0)</f>
        <v>grss_intrst_incm</v>
      </c>
      <c r="B184" s="13" t="s">
        <v>1745</v>
      </c>
      <c r="C184" s="13" t="s">
        <v>1746</v>
      </c>
      <c r="D184" s="13" t="s">
        <v>1629</v>
      </c>
      <c r="E184" s="13" t="s">
        <v>1444</v>
      </c>
      <c r="F184" s="13" t="s">
        <v>1630</v>
      </c>
      <c r="G184" s="13" t="s">
        <v>1631</v>
      </c>
      <c r="H184" s="13" t="s">
        <v>621</v>
      </c>
      <c r="I184" s="13">
        <v>0</v>
      </c>
      <c r="J184" s="13">
        <v>0</v>
      </c>
      <c r="K184" s="13">
        <v>0</v>
      </c>
    </row>
    <row r="185" spans="1:11">
      <c r="A185" s="15" t="str">
        <f>VLOOKUP(E185,Table1[[#All],[Campo]],1,0)</f>
        <v>grss_intrst_incm</v>
      </c>
      <c r="B185" s="13" t="s">
        <v>1747</v>
      </c>
      <c r="C185" s="13" t="s">
        <v>1748</v>
      </c>
      <c r="D185" s="13" t="s">
        <v>1629</v>
      </c>
      <c r="E185" s="13" t="s">
        <v>1444</v>
      </c>
      <c r="F185" s="13" t="s">
        <v>1630</v>
      </c>
      <c r="G185" s="13" t="s">
        <v>1631</v>
      </c>
      <c r="H185" s="13" t="s">
        <v>621</v>
      </c>
      <c r="I185" s="13">
        <v>0</v>
      </c>
      <c r="J185" s="13">
        <v>0</v>
      </c>
      <c r="K185" s="13">
        <v>0</v>
      </c>
    </row>
    <row r="186" spans="1:11">
      <c r="A186" s="15" t="s">
        <v>1445</v>
      </c>
      <c r="B186" s="13" t="s">
        <v>1749</v>
      </c>
      <c r="C186" s="13" t="s">
        <v>1750</v>
      </c>
      <c r="D186" s="13" t="s">
        <v>1629</v>
      </c>
      <c r="E186" s="13" t="s">
        <v>1448</v>
      </c>
      <c r="F186" s="13" t="s">
        <v>1630</v>
      </c>
      <c r="G186" s="13" t="s">
        <v>1631</v>
      </c>
      <c r="H186" s="13" t="s">
        <v>621</v>
      </c>
      <c r="I186" s="13">
        <v>0</v>
      </c>
      <c r="J186" s="13">
        <v>0</v>
      </c>
      <c r="K186" s="13">
        <v>0</v>
      </c>
    </row>
    <row r="187" spans="1:11">
      <c r="A187" s="15" t="s">
        <v>1445</v>
      </c>
      <c r="B187" s="13" t="s">
        <v>1751</v>
      </c>
      <c r="C187" s="13" t="s">
        <v>1752</v>
      </c>
      <c r="D187" s="13" t="s">
        <v>1629</v>
      </c>
      <c r="E187" s="13" t="s">
        <v>1448</v>
      </c>
      <c r="F187" s="13" t="s">
        <v>1630</v>
      </c>
      <c r="G187" s="13" t="s">
        <v>1631</v>
      </c>
      <c r="H187" s="13" t="s">
        <v>621</v>
      </c>
      <c r="I187" s="13">
        <v>0</v>
      </c>
      <c r="J187" s="13">
        <v>0</v>
      </c>
      <c r="K187" s="13">
        <v>0</v>
      </c>
    </row>
    <row r="188" spans="1:11">
      <c r="A188" s="15" t="e">
        <f>VLOOKUP(E188,Table1[[#All],[Campo]],1,0)</f>
        <v>#N/A</v>
      </c>
      <c r="B188" s="13" t="s">
        <v>1753</v>
      </c>
      <c r="C188" s="13" t="s">
        <v>1754</v>
      </c>
      <c r="D188" s="13" t="s">
        <v>1629</v>
      </c>
      <c r="E188" s="13" t="s">
        <v>1459</v>
      </c>
      <c r="F188" s="13" t="s">
        <v>1630</v>
      </c>
      <c r="G188" s="13" t="s">
        <v>1631</v>
      </c>
      <c r="H188" s="13" t="s">
        <v>621</v>
      </c>
      <c r="I188" s="13">
        <v>0</v>
      </c>
      <c r="J188" s="13">
        <v>0</v>
      </c>
      <c r="K188" s="13">
        <v>0</v>
      </c>
    </row>
    <row r="189" spans="1:11">
      <c r="A189" s="15" t="e">
        <f>VLOOKUP(E189,Table1[[#All],[Campo]],1,0)</f>
        <v>#N/A</v>
      </c>
      <c r="B189" s="13" t="s">
        <v>1755</v>
      </c>
      <c r="C189" s="13" t="s">
        <v>1756</v>
      </c>
      <c r="D189" s="13" t="s">
        <v>1629</v>
      </c>
      <c r="E189" s="13" t="s">
        <v>1459</v>
      </c>
      <c r="F189" s="13" t="s">
        <v>1630</v>
      </c>
      <c r="G189" s="13" t="s">
        <v>1631</v>
      </c>
      <c r="H189" s="13" t="s">
        <v>621</v>
      </c>
      <c r="I189" s="13">
        <v>277518</v>
      </c>
      <c r="J189" s="13">
        <v>0</v>
      </c>
      <c r="K189" s="13">
        <v>0</v>
      </c>
    </row>
    <row r="190" spans="1:11">
      <c r="A190" s="15" t="e">
        <f>VLOOKUP(E190,Table1[[#All],[Campo]],1,0)</f>
        <v>#N/A</v>
      </c>
      <c r="B190" s="13" t="s">
        <v>1757</v>
      </c>
      <c r="C190" s="13" t="s">
        <v>1758</v>
      </c>
      <c r="D190" s="13" t="s">
        <v>1629</v>
      </c>
      <c r="E190" s="13" t="s">
        <v>1459</v>
      </c>
      <c r="F190" s="13" t="s">
        <v>1630</v>
      </c>
      <c r="G190" s="13" t="s">
        <v>1631</v>
      </c>
      <c r="H190" s="13" t="s">
        <v>621</v>
      </c>
      <c r="I190" s="13">
        <v>1724892</v>
      </c>
      <c r="J190" s="13">
        <v>0</v>
      </c>
      <c r="K190" s="13">
        <v>0</v>
      </c>
    </row>
    <row r="191" spans="1:11">
      <c r="A191" s="15" t="s">
        <v>1460</v>
      </c>
      <c r="B191" s="13" t="s">
        <v>1759</v>
      </c>
      <c r="C191" s="13" t="s">
        <v>1760</v>
      </c>
      <c r="D191" s="13" t="s">
        <v>1629</v>
      </c>
      <c r="E191" s="13" t="s">
        <v>1463</v>
      </c>
      <c r="F191" s="13" t="s">
        <v>1630</v>
      </c>
      <c r="G191" s="13" t="s">
        <v>1631</v>
      </c>
      <c r="H191" s="13" t="s">
        <v>621</v>
      </c>
      <c r="I191" s="13">
        <v>0</v>
      </c>
      <c r="J191" s="13">
        <v>0</v>
      </c>
      <c r="K191" s="13">
        <v>0</v>
      </c>
    </row>
    <row r="192" spans="1:11">
      <c r="A192" s="15" t="s">
        <v>1460</v>
      </c>
      <c r="B192" s="13" t="s">
        <v>1761</v>
      </c>
      <c r="C192" s="13" t="s">
        <v>1762</v>
      </c>
      <c r="D192" s="13" t="s">
        <v>1629</v>
      </c>
      <c r="E192" s="13" t="s">
        <v>1463</v>
      </c>
      <c r="F192" s="13" t="s">
        <v>1630</v>
      </c>
      <c r="G192" s="13" t="s">
        <v>1631</v>
      </c>
      <c r="H192" s="13" t="s">
        <v>621</v>
      </c>
      <c r="I192" s="13">
        <v>0</v>
      </c>
      <c r="J192" s="13">
        <v>0</v>
      </c>
      <c r="K192" s="13">
        <v>0</v>
      </c>
    </row>
    <row r="193" spans="1:11">
      <c r="A193" s="15" t="e">
        <f>VLOOKUP(E193,Table1[[#All],[Campo]],1,0)</f>
        <v>#N/A</v>
      </c>
      <c r="B193" s="13" t="s">
        <v>1763</v>
      </c>
      <c r="C193" s="13" t="s">
        <v>1764</v>
      </c>
      <c r="D193" s="13" t="s">
        <v>1629</v>
      </c>
      <c r="E193" s="13" t="s">
        <v>1466</v>
      </c>
      <c r="F193" s="13" t="s">
        <v>1630</v>
      </c>
      <c r="G193" s="13" t="s">
        <v>1631</v>
      </c>
      <c r="H193" s="13" t="s">
        <v>621</v>
      </c>
      <c r="I193" s="13">
        <v>0</v>
      </c>
      <c r="J193" s="13">
        <v>0</v>
      </c>
      <c r="K193" s="13">
        <v>0</v>
      </c>
    </row>
    <row r="194" spans="1:11">
      <c r="A194" s="15" t="e">
        <f>VLOOKUP(E194,Table1[[#All],[Campo]],1,0)</f>
        <v>#N/A</v>
      </c>
      <c r="B194" s="13" t="s">
        <v>1765</v>
      </c>
      <c r="C194" s="13" t="s">
        <v>1766</v>
      </c>
      <c r="D194" s="13" t="s">
        <v>1629</v>
      </c>
      <c r="E194" s="13" t="s">
        <v>1466</v>
      </c>
      <c r="F194" s="13" t="s">
        <v>1630</v>
      </c>
      <c r="G194" s="13" t="s">
        <v>1631</v>
      </c>
      <c r="H194" s="13" t="s">
        <v>621</v>
      </c>
      <c r="I194" s="13">
        <v>0</v>
      </c>
      <c r="J194" s="13">
        <v>0</v>
      </c>
      <c r="K194" s="13">
        <v>0</v>
      </c>
    </row>
    <row r="195" spans="1:11">
      <c r="A195" s="15" t="e">
        <f>VLOOKUP(E195,Table1[[#All],[Campo]],1,0)</f>
        <v>#N/A</v>
      </c>
      <c r="B195" s="13" t="s">
        <v>1767</v>
      </c>
      <c r="C195" s="13" t="s">
        <v>1768</v>
      </c>
      <c r="D195" s="13" t="s">
        <v>1629</v>
      </c>
      <c r="E195" s="13" t="s">
        <v>1471</v>
      </c>
      <c r="F195" s="13" t="s">
        <v>1630</v>
      </c>
      <c r="G195" s="13" t="s">
        <v>1631</v>
      </c>
      <c r="H195" s="13" t="s">
        <v>621</v>
      </c>
      <c r="I195" s="13">
        <v>0</v>
      </c>
      <c r="J195" s="13">
        <v>0</v>
      </c>
      <c r="K195" s="13">
        <v>0</v>
      </c>
    </row>
    <row r="196" spans="1:11">
      <c r="A196" s="15" t="e">
        <f>VLOOKUP(E196,Table1[[#All],[Campo]],1,0)</f>
        <v>#N/A</v>
      </c>
      <c r="B196" s="13" t="s">
        <v>1769</v>
      </c>
      <c r="C196" s="13" t="s">
        <v>1770</v>
      </c>
      <c r="D196" s="13" t="s">
        <v>1629</v>
      </c>
      <c r="E196" s="13" t="s">
        <v>1471</v>
      </c>
      <c r="F196" s="13" t="s">
        <v>1630</v>
      </c>
      <c r="G196" s="13" t="s">
        <v>1631</v>
      </c>
      <c r="H196" s="13" t="s">
        <v>621</v>
      </c>
      <c r="I196" s="13">
        <v>0</v>
      </c>
      <c r="J196" s="13">
        <v>0</v>
      </c>
      <c r="K196" s="13">
        <v>0</v>
      </c>
    </row>
    <row r="197" spans="1:11">
      <c r="A197" s="15" t="e">
        <f>VLOOKUP(E197,Table1[[#All],[Campo]],1,0)</f>
        <v>#N/A</v>
      </c>
      <c r="B197" s="13" t="s">
        <v>1771</v>
      </c>
      <c r="C197" s="13" t="s">
        <v>1772</v>
      </c>
      <c r="D197" s="13" t="s">
        <v>1629</v>
      </c>
      <c r="E197" s="13" t="s">
        <v>1474</v>
      </c>
      <c r="F197" s="13" t="s">
        <v>1630</v>
      </c>
      <c r="G197" s="13" t="s">
        <v>1631</v>
      </c>
      <c r="H197" s="13" t="s">
        <v>621</v>
      </c>
      <c r="I197" s="13">
        <v>0</v>
      </c>
      <c r="J197" s="13">
        <v>0</v>
      </c>
      <c r="K197" s="13">
        <v>0</v>
      </c>
    </row>
    <row r="198" spans="1:11">
      <c r="A198" s="15" t="e">
        <f>VLOOKUP(E198,Table1[[#All],[Campo]],1,0)</f>
        <v>#N/A</v>
      </c>
      <c r="B198" s="13" t="s">
        <v>1773</v>
      </c>
      <c r="C198" s="13" t="s">
        <v>1774</v>
      </c>
      <c r="D198" s="13" t="s">
        <v>1629</v>
      </c>
      <c r="E198" s="13" t="s">
        <v>1474</v>
      </c>
      <c r="F198" s="13" t="s">
        <v>1630</v>
      </c>
      <c r="G198" s="13" t="s">
        <v>1631</v>
      </c>
      <c r="H198" s="13" t="s">
        <v>621</v>
      </c>
      <c r="I198" s="13">
        <v>0</v>
      </c>
      <c r="J198" s="13">
        <v>0</v>
      </c>
      <c r="K198" s="13">
        <v>0</v>
      </c>
    </row>
    <row r="199" spans="1:11">
      <c r="A199" s="15" t="e">
        <f>VLOOKUP(E199,Table1[[#All],[Campo]],1,0)</f>
        <v>#N/A</v>
      </c>
      <c r="B199" s="13" t="s">
        <v>1775</v>
      </c>
      <c r="C199" s="13" t="s">
        <v>1776</v>
      </c>
      <c r="D199" s="13" t="s">
        <v>1629</v>
      </c>
      <c r="E199" s="13" t="s">
        <v>1477</v>
      </c>
      <c r="F199" s="13" t="s">
        <v>1630</v>
      </c>
      <c r="G199" s="13" t="s">
        <v>1631</v>
      </c>
      <c r="H199" s="13" t="s">
        <v>621</v>
      </c>
      <c r="I199" s="13">
        <v>0</v>
      </c>
      <c r="J199" s="13">
        <v>0</v>
      </c>
      <c r="K199" s="13">
        <v>0</v>
      </c>
    </row>
    <row r="200" spans="1:11">
      <c r="A200" s="15" t="e">
        <f>VLOOKUP(E200,Table1[[#All],[Campo]],1,0)</f>
        <v>#N/A</v>
      </c>
      <c r="B200" s="13" t="s">
        <v>1777</v>
      </c>
      <c r="C200" s="13" t="s">
        <v>1778</v>
      </c>
      <c r="D200" s="13" t="s">
        <v>1629</v>
      </c>
      <c r="E200" s="13" t="s">
        <v>1477</v>
      </c>
      <c r="F200" s="13" t="s">
        <v>1630</v>
      </c>
      <c r="G200" s="13" t="s">
        <v>1631</v>
      </c>
      <c r="H200" s="13" t="s">
        <v>621</v>
      </c>
      <c r="I200" s="13">
        <v>0</v>
      </c>
      <c r="J200" s="13">
        <v>0</v>
      </c>
      <c r="K200" s="13">
        <v>0</v>
      </c>
    </row>
    <row r="201" spans="1:11">
      <c r="A201" s="15" t="e">
        <f>VLOOKUP(E201,Table1[[#All],[Campo]],1,0)</f>
        <v>#N/A</v>
      </c>
      <c r="B201" s="13" t="s">
        <v>1779</v>
      </c>
      <c r="C201" s="13" t="s">
        <v>1780</v>
      </c>
      <c r="D201" s="13" t="s">
        <v>1629</v>
      </c>
      <c r="E201" s="13" t="s">
        <v>1477</v>
      </c>
      <c r="F201" s="13" t="s">
        <v>1630</v>
      </c>
      <c r="G201" s="13" t="s">
        <v>1631</v>
      </c>
      <c r="H201" s="13" t="s">
        <v>621</v>
      </c>
      <c r="I201" s="13">
        <v>0</v>
      </c>
      <c r="J201" s="13">
        <v>0</v>
      </c>
      <c r="K201" s="13">
        <v>0</v>
      </c>
    </row>
    <row r="202" spans="1:11">
      <c r="A202" s="15" t="e">
        <f>VLOOKUP(E202,Table1[[#All],[Campo]],1,0)</f>
        <v>#N/A</v>
      </c>
      <c r="B202" s="13" t="s">
        <v>1781</v>
      </c>
      <c r="C202" s="13" t="s">
        <v>1782</v>
      </c>
      <c r="D202" s="13" t="s">
        <v>1629</v>
      </c>
      <c r="E202" s="13" t="s">
        <v>1480</v>
      </c>
      <c r="F202" s="13" t="s">
        <v>1630</v>
      </c>
      <c r="G202" s="13" t="s">
        <v>1631</v>
      </c>
      <c r="H202" s="13" t="s">
        <v>621</v>
      </c>
      <c r="I202" s="13">
        <v>0</v>
      </c>
      <c r="J202" s="13">
        <v>0</v>
      </c>
      <c r="K202" s="13">
        <v>0</v>
      </c>
    </row>
    <row r="203" spans="1:11">
      <c r="A203" s="15" t="e">
        <f>VLOOKUP(E203,Table1[[#All],[Campo]],1,0)</f>
        <v>#N/A</v>
      </c>
      <c r="B203" s="13" t="s">
        <v>1783</v>
      </c>
      <c r="C203" s="13" t="s">
        <v>1784</v>
      </c>
      <c r="D203" s="13" t="s">
        <v>1629</v>
      </c>
      <c r="E203" s="13" t="s">
        <v>1483</v>
      </c>
      <c r="F203" s="13" t="s">
        <v>1630</v>
      </c>
      <c r="G203" s="13" t="s">
        <v>1631</v>
      </c>
      <c r="H203" s="13" t="s">
        <v>621</v>
      </c>
      <c r="I203" s="13">
        <v>0</v>
      </c>
      <c r="J203" s="13">
        <v>0</v>
      </c>
      <c r="K203" s="13">
        <v>0</v>
      </c>
    </row>
    <row r="204" spans="1:11">
      <c r="A204" s="15" t="s">
        <v>1484</v>
      </c>
      <c r="B204" s="13" t="s">
        <v>1785</v>
      </c>
      <c r="C204" s="13" t="s">
        <v>1786</v>
      </c>
      <c r="D204" s="13" t="s">
        <v>1629</v>
      </c>
      <c r="E204" s="13" t="s">
        <v>1487</v>
      </c>
      <c r="F204" s="13" t="s">
        <v>1630</v>
      </c>
      <c r="G204" s="13" t="s">
        <v>1631</v>
      </c>
      <c r="H204" s="13" t="s">
        <v>621</v>
      </c>
      <c r="I204" s="13">
        <v>0</v>
      </c>
      <c r="J204" s="13">
        <v>0</v>
      </c>
      <c r="K204" s="13">
        <v>0</v>
      </c>
    </row>
    <row r="205" spans="1:11">
      <c r="A205" s="15" t="s">
        <v>1484</v>
      </c>
      <c r="B205" s="13" t="s">
        <v>1787</v>
      </c>
      <c r="C205" s="13" t="s">
        <v>1788</v>
      </c>
      <c r="D205" s="13" t="s">
        <v>1629</v>
      </c>
      <c r="E205" s="13" t="s">
        <v>1487</v>
      </c>
      <c r="F205" s="13" t="s">
        <v>1630</v>
      </c>
      <c r="G205" s="13" t="s">
        <v>1631</v>
      </c>
      <c r="H205" s="13" t="s">
        <v>621</v>
      </c>
      <c r="I205" s="13">
        <v>0</v>
      </c>
      <c r="J205" s="13">
        <v>0</v>
      </c>
      <c r="K205" s="13">
        <v>0</v>
      </c>
    </row>
    <row r="206" spans="1:11">
      <c r="A206" s="15" t="s">
        <v>1484</v>
      </c>
      <c r="B206" s="13" t="s">
        <v>1789</v>
      </c>
      <c r="C206" s="13" t="s">
        <v>1790</v>
      </c>
      <c r="D206" s="13" t="s">
        <v>1629</v>
      </c>
      <c r="E206" s="13" t="s">
        <v>1487</v>
      </c>
      <c r="F206" s="13" t="s">
        <v>1630</v>
      </c>
      <c r="G206" s="13" t="s">
        <v>1631</v>
      </c>
      <c r="H206" s="13" t="s">
        <v>621</v>
      </c>
      <c r="I206" s="13">
        <v>0</v>
      </c>
      <c r="J206" s="13">
        <v>0</v>
      </c>
      <c r="K206" s="13">
        <v>0</v>
      </c>
    </row>
    <row r="207" spans="1:11">
      <c r="A207" s="15" t="s">
        <v>1488</v>
      </c>
      <c r="B207" s="13" t="s">
        <v>1791</v>
      </c>
      <c r="C207" s="13" t="s">
        <v>1792</v>
      </c>
      <c r="D207" s="13" t="s">
        <v>1629</v>
      </c>
      <c r="E207" s="13" t="s">
        <v>1491</v>
      </c>
      <c r="F207" s="13" t="s">
        <v>1630</v>
      </c>
      <c r="G207" s="13" t="s">
        <v>1631</v>
      </c>
      <c r="H207" s="13" t="s">
        <v>621</v>
      </c>
      <c r="I207" s="13">
        <v>0</v>
      </c>
      <c r="J207" s="13">
        <v>0</v>
      </c>
      <c r="K207" s="13">
        <v>0</v>
      </c>
    </row>
    <row r="208" spans="1:11">
      <c r="A208" s="15" t="s">
        <v>1488</v>
      </c>
      <c r="B208" s="13" t="s">
        <v>1793</v>
      </c>
      <c r="C208" s="13" t="s">
        <v>1794</v>
      </c>
      <c r="D208" s="13" t="s">
        <v>1629</v>
      </c>
      <c r="E208" s="13" t="s">
        <v>1491</v>
      </c>
      <c r="F208" s="13" t="s">
        <v>1630</v>
      </c>
      <c r="G208" s="13" t="s">
        <v>1631</v>
      </c>
      <c r="H208" s="13" t="s">
        <v>621</v>
      </c>
      <c r="I208" s="13">
        <v>0</v>
      </c>
      <c r="J208" s="13">
        <v>0</v>
      </c>
      <c r="K208" s="13">
        <v>0</v>
      </c>
    </row>
    <row r="209" spans="1:11">
      <c r="A209" s="15" t="s">
        <v>1488</v>
      </c>
      <c r="B209" s="13" t="s">
        <v>1795</v>
      </c>
      <c r="C209" s="13" t="s">
        <v>1796</v>
      </c>
      <c r="D209" s="13" t="s">
        <v>1629</v>
      </c>
      <c r="E209" s="13" t="s">
        <v>1491</v>
      </c>
      <c r="F209" s="13" t="s">
        <v>1630</v>
      </c>
      <c r="G209" s="13" t="s">
        <v>1631</v>
      </c>
      <c r="H209" s="13" t="s">
        <v>621</v>
      </c>
      <c r="I209" s="13">
        <v>0</v>
      </c>
      <c r="J209" s="13">
        <v>0</v>
      </c>
      <c r="K209" s="13">
        <v>0</v>
      </c>
    </row>
    <row r="210" spans="1:11">
      <c r="A210" s="15" t="e">
        <f>VLOOKUP(E210,Table1[[#All],[Campo]],1,0)</f>
        <v>#N/A</v>
      </c>
      <c r="B210" s="13" t="s">
        <v>1797</v>
      </c>
      <c r="C210" s="13" t="s">
        <v>1798</v>
      </c>
      <c r="D210" s="13" t="s">
        <v>1629</v>
      </c>
      <c r="E210" s="13" t="s">
        <v>1497</v>
      </c>
      <c r="F210" s="13" t="s">
        <v>1630</v>
      </c>
      <c r="G210" s="13" t="s">
        <v>1631</v>
      </c>
      <c r="H210" s="13" t="s">
        <v>621</v>
      </c>
      <c r="I210" s="13">
        <v>0</v>
      </c>
      <c r="J210" s="13">
        <v>0</v>
      </c>
      <c r="K210" s="13">
        <v>0</v>
      </c>
    </row>
    <row r="211" spans="1:11">
      <c r="A211" s="15" t="e">
        <f>VLOOKUP(E211,Table1[[#All],[Campo]],1,0)</f>
        <v>#N/A</v>
      </c>
      <c r="B211" s="13" t="s">
        <v>1799</v>
      </c>
      <c r="C211" s="13" t="s">
        <v>1800</v>
      </c>
      <c r="D211" s="13" t="s">
        <v>1629</v>
      </c>
      <c r="E211" s="13" t="s">
        <v>1497</v>
      </c>
      <c r="F211" s="13" t="s">
        <v>1630</v>
      </c>
      <c r="G211" s="13" t="s">
        <v>1631</v>
      </c>
      <c r="H211" s="13" t="s">
        <v>621</v>
      </c>
      <c r="I211" s="13">
        <v>0</v>
      </c>
      <c r="J211" s="13">
        <v>0</v>
      </c>
      <c r="K211" s="13">
        <v>0</v>
      </c>
    </row>
    <row r="212" spans="1:11">
      <c r="A212" s="15" t="e">
        <f>VLOOKUP(E212,Table1[[#All],[Campo]],1,0)</f>
        <v>#N/A</v>
      </c>
      <c r="B212" s="13" t="s">
        <v>1801</v>
      </c>
      <c r="C212" s="13" t="s">
        <v>1802</v>
      </c>
      <c r="D212" s="13" t="s">
        <v>1629</v>
      </c>
      <c r="E212" s="13" t="s">
        <v>1500</v>
      </c>
      <c r="F212" s="13" t="s">
        <v>1630</v>
      </c>
      <c r="G212" s="13" t="s">
        <v>1631</v>
      </c>
      <c r="H212" s="13" t="s">
        <v>621</v>
      </c>
      <c r="I212" s="13">
        <v>0</v>
      </c>
      <c r="J212" s="13">
        <v>0</v>
      </c>
      <c r="K212" s="13">
        <v>0</v>
      </c>
    </row>
    <row r="213" spans="1:11">
      <c r="A213" s="15" t="str">
        <f>VLOOKUP(E213,Table1[[#All],[Campo]],1,0)</f>
        <v>cod_soc</v>
      </c>
      <c r="B213" s="13" t="s">
        <v>1803</v>
      </c>
      <c r="C213" s="13" t="s">
        <v>1804</v>
      </c>
      <c r="D213" s="13" t="s">
        <v>1375</v>
      </c>
      <c r="E213" s="13" t="s">
        <v>1299</v>
      </c>
      <c r="F213" s="13" t="s">
        <v>1805</v>
      </c>
      <c r="G213" s="13" t="s">
        <v>1806</v>
      </c>
      <c r="H213" s="13" t="s">
        <v>621</v>
      </c>
      <c r="I213" s="13">
        <v>1096295</v>
      </c>
      <c r="J213" s="13">
        <v>0</v>
      </c>
      <c r="K213" s="13">
        <v>0</v>
      </c>
    </row>
    <row r="214" spans="1:11">
      <c r="A214" s="15" t="str">
        <f>VLOOKUP(E214,Table1[[#All],[Campo]],1,0)</f>
        <v>dt_rfrnc</v>
      </c>
      <c r="B214" s="13" t="s">
        <v>1807</v>
      </c>
      <c r="C214" s="13" t="s">
        <v>1808</v>
      </c>
      <c r="D214" s="13" t="s">
        <v>1375</v>
      </c>
      <c r="E214" s="13" t="s">
        <v>1304</v>
      </c>
      <c r="F214" s="13" t="s">
        <v>1805</v>
      </c>
      <c r="G214" s="13" t="s">
        <v>1806</v>
      </c>
      <c r="H214" s="13" t="s">
        <v>621</v>
      </c>
      <c r="I214" s="13">
        <v>1096295</v>
      </c>
      <c r="J214" s="13">
        <v>0</v>
      </c>
      <c r="K214" s="13">
        <v>0</v>
      </c>
    </row>
    <row r="215" spans="1:11">
      <c r="A215" s="15" t="str">
        <f>VLOOKUP(E215,Table1[[#All],[Campo]],1,0)</f>
        <v>cod_soc</v>
      </c>
      <c r="B215" s="13" t="s">
        <v>1809</v>
      </c>
      <c r="C215" s="13" t="s">
        <v>1810</v>
      </c>
      <c r="D215" s="13" t="s">
        <v>1382</v>
      </c>
      <c r="E215" s="13" t="s">
        <v>1299</v>
      </c>
      <c r="F215" s="13" t="s">
        <v>1805</v>
      </c>
      <c r="G215" s="13" t="s">
        <v>1811</v>
      </c>
      <c r="H215" s="13" t="s">
        <v>621</v>
      </c>
      <c r="I215" s="13">
        <v>2490665</v>
      </c>
      <c r="J215" s="13">
        <v>0</v>
      </c>
      <c r="K215" s="13">
        <v>0</v>
      </c>
    </row>
    <row r="216" spans="1:11">
      <c r="A216" s="15" t="str">
        <f>VLOOKUP(E216,Table1[[#All],[Campo]],1,0)</f>
        <v>dt_rfrnc</v>
      </c>
      <c r="B216" s="13" t="s">
        <v>1812</v>
      </c>
      <c r="C216" s="13" t="s">
        <v>1813</v>
      </c>
      <c r="D216" s="13" t="s">
        <v>1382</v>
      </c>
      <c r="E216" s="13" t="s">
        <v>1304</v>
      </c>
      <c r="F216" s="13" t="s">
        <v>1805</v>
      </c>
      <c r="G216" s="13" t="s">
        <v>1811</v>
      </c>
      <c r="H216" s="13" t="s">
        <v>621</v>
      </c>
      <c r="I216" s="13">
        <v>2490665</v>
      </c>
      <c r="J216" s="13">
        <v>0</v>
      </c>
      <c r="K216" s="13">
        <v>0</v>
      </c>
    </row>
    <row r="217" spans="1:11">
      <c r="A217" s="15" t="str">
        <f>VLOOKUP(E217,Table1[[#All],[Campo]],1,0)</f>
        <v>cod_soc</v>
      </c>
      <c r="B217" s="13" t="s">
        <v>1814</v>
      </c>
      <c r="C217" s="13" t="s">
        <v>1815</v>
      </c>
      <c r="D217" s="13" t="s">
        <v>1321</v>
      </c>
      <c r="E217" s="13" t="s">
        <v>1299</v>
      </c>
      <c r="F217" s="13" t="s">
        <v>1805</v>
      </c>
      <c r="G217" s="13" t="s">
        <v>1816</v>
      </c>
      <c r="H217" s="13" t="s">
        <v>621</v>
      </c>
      <c r="I217" s="13">
        <v>2003033</v>
      </c>
      <c r="J217" s="13">
        <v>0</v>
      </c>
      <c r="K217" s="13">
        <v>0</v>
      </c>
    </row>
    <row r="218" spans="1:11">
      <c r="A218" s="15" t="str">
        <f>VLOOKUP(E218,Table1[[#All],[Campo]],1,0)</f>
        <v>dt_rfrnc</v>
      </c>
      <c r="B218" s="13" t="s">
        <v>1817</v>
      </c>
      <c r="C218" s="13" t="s">
        <v>1818</v>
      </c>
      <c r="D218" s="13" t="s">
        <v>1321</v>
      </c>
      <c r="E218" s="13" t="s">
        <v>1304</v>
      </c>
      <c r="F218" s="13" t="s">
        <v>1805</v>
      </c>
      <c r="G218" s="13" t="s">
        <v>1816</v>
      </c>
      <c r="H218" s="13" t="s">
        <v>621</v>
      </c>
      <c r="I218" s="13">
        <v>2003033</v>
      </c>
      <c r="J218" s="13">
        <v>0</v>
      </c>
      <c r="K218" s="13">
        <v>0</v>
      </c>
    </row>
    <row r="219" spans="1:11">
      <c r="A219" s="15" t="str">
        <f>VLOOKUP(E219,Table1[[#All],[Campo]],1,0)</f>
        <v>cod_soc</v>
      </c>
      <c r="B219" s="13" t="s">
        <v>1819</v>
      </c>
      <c r="C219" s="13" t="s">
        <v>1820</v>
      </c>
      <c r="D219" s="13" t="s">
        <v>1372</v>
      </c>
      <c r="E219" s="13" t="s">
        <v>1299</v>
      </c>
      <c r="F219" s="13" t="s">
        <v>1805</v>
      </c>
      <c r="G219" s="13" t="s">
        <v>1821</v>
      </c>
      <c r="H219" s="13" t="s">
        <v>621</v>
      </c>
      <c r="I219" s="13">
        <v>731165</v>
      </c>
      <c r="J219" s="13">
        <v>0</v>
      </c>
      <c r="K219" s="13">
        <v>0</v>
      </c>
    </row>
    <row r="220" spans="1:11">
      <c r="A220" s="15" t="str">
        <f>VLOOKUP(E220,Table1[[#All],[Campo]],1,0)</f>
        <v>dt_rfrnc</v>
      </c>
      <c r="B220" s="13" t="s">
        <v>1822</v>
      </c>
      <c r="C220" s="13" t="s">
        <v>1823</v>
      </c>
      <c r="D220" s="13" t="s">
        <v>1372</v>
      </c>
      <c r="E220" s="13" t="s">
        <v>1304</v>
      </c>
      <c r="F220" s="13" t="s">
        <v>1805</v>
      </c>
      <c r="G220" s="13" t="s">
        <v>1821</v>
      </c>
      <c r="H220" s="13" t="s">
        <v>621</v>
      </c>
      <c r="I220" s="13">
        <v>731165</v>
      </c>
      <c r="J220" s="13">
        <v>0</v>
      </c>
      <c r="K220" s="13">
        <v>0</v>
      </c>
    </row>
    <row r="221" spans="1:11">
      <c r="A221" s="15" t="str">
        <f>VLOOKUP(E221,Table1[[#All],[Campo]],1,0)</f>
        <v>cod_soc</v>
      </c>
      <c r="B221" s="13" t="s">
        <v>1824</v>
      </c>
      <c r="C221" s="13" t="s">
        <v>1825</v>
      </c>
      <c r="D221" s="13" t="s">
        <v>1537</v>
      </c>
      <c r="E221" s="13" t="s">
        <v>1299</v>
      </c>
      <c r="F221" s="13" t="s">
        <v>1805</v>
      </c>
      <c r="G221" s="13" t="s">
        <v>1826</v>
      </c>
      <c r="H221" s="13" t="s">
        <v>621</v>
      </c>
      <c r="I221" s="13">
        <v>456960</v>
      </c>
      <c r="J221" s="13">
        <v>0</v>
      </c>
      <c r="K221" s="13">
        <v>0</v>
      </c>
    </row>
    <row r="222" spans="1:11">
      <c r="A222" s="15" t="str">
        <f>VLOOKUP(E222,Table1[[#All],[Campo]],1,0)</f>
        <v>dt_rfrnc</v>
      </c>
      <c r="B222" s="13" t="s">
        <v>1827</v>
      </c>
      <c r="C222" s="13" t="s">
        <v>1828</v>
      </c>
      <c r="D222" s="13" t="s">
        <v>1537</v>
      </c>
      <c r="E222" s="13" t="s">
        <v>1304</v>
      </c>
      <c r="F222" s="13" t="s">
        <v>1805</v>
      </c>
      <c r="G222" s="13" t="s">
        <v>1826</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73" hidden="1" customWidth="1"/>
    <col min="13" max="13" width="19" style="173" hidden="1" customWidth="1"/>
    <col min="14" max="14" width="19" style="173" customWidth="1"/>
    <col min="15" max="17" width="17.83203125" style="242" customWidth="1"/>
    <col min="18" max="18" width="52.58203125" style="256"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50"/>
    </row>
    <row r="2" spans="1:87">
      <c r="A2" s="6"/>
      <c r="B2" s="6"/>
      <c r="C2" s="6"/>
      <c r="D2" s="6"/>
      <c r="E2" s="6"/>
      <c r="F2" s="6"/>
      <c r="G2" s="6"/>
      <c r="H2" s="6"/>
      <c r="I2" s="6"/>
      <c r="J2" s="6"/>
      <c r="K2" s="6"/>
      <c r="L2" s="237"/>
      <c r="M2" s="237"/>
      <c r="N2" s="237"/>
      <c r="O2" s="6"/>
      <c r="P2" s="6"/>
      <c r="Q2" s="6"/>
      <c r="R2" s="251"/>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8"/>
      <c r="M3" s="238"/>
      <c r="N3" s="238"/>
      <c r="O3" s="8"/>
      <c r="P3" s="8"/>
      <c r="Q3" s="8"/>
      <c r="R3" s="252"/>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7"/>
      <c r="M4" s="237"/>
      <c r="N4" s="237"/>
      <c r="O4" s="6"/>
      <c r="P4" s="6"/>
      <c r="Q4" s="6"/>
      <c r="R4" s="251"/>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9"/>
      <c r="M5" s="239"/>
      <c r="N5" s="239"/>
      <c r="O5" s="5"/>
      <c r="P5" s="5"/>
      <c r="Q5" s="5"/>
      <c r="R5" s="253"/>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0"/>
      <c r="X6" t="s">
        <v>1919</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0"/>
      <c r="Y7" s="245">
        <f t="shared" ref="Y7:AD7" si="2">SUM(Y17:Y258)</f>
        <v>0</v>
      </c>
      <c r="Z7" s="245">
        <f t="shared" si="2"/>
        <v>0.5</v>
      </c>
      <c r="AA7" s="245">
        <f t="shared" si="2"/>
        <v>0</v>
      </c>
      <c r="AB7" s="245">
        <f t="shared" si="2"/>
        <v>0</v>
      </c>
      <c r="AC7" s="245">
        <f t="shared" si="2"/>
        <v>0</v>
      </c>
      <c r="AD7" s="245">
        <f t="shared" si="2"/>
        <v>0</v>
      </c>
      <c r="AE7" s="245"/>
      <c r="AF7" s="245"/>
      <c r="AG7" s="245"/>
      <c r="AH7" s="245"/>
      <c r="AI7" s="245"/>
      <c r="AJ7" s="245"/>
      <c r="AK7" s="245"/>
      <c r="AL7" s="245"/>
      <c r="AM7" s="245"/>
      <c r="AN7" s="245"/>
      <c r="AO7" s="245"/>
      <c r="AP7" s="245"/>
      <c r="AQ7" s="245"/>
      <c r="AR7" s="245"/>
      <c r="AS7" s="245"/>
      <c r="AT7" s="245"/>
      <c r="AU7" s="245"/>
      <c r="AV7" s="245"/>
      <c r="AW7" s="245"/>
      <c r="AX7" s="245"/>
      <c r="AY7" s="245">
        <f t="shared" ref="AY7:CI7" si="3">SUM(AY17:AY258)</f>
        <v>3</v>
      </c>
      <c r="AZ7" s="245">
        <f t="shared" si="3"/>
        <v>3.0000000000000004</v>
      </c>
      <c r="BA7" s="245">
        <f t="shared" si="3"/>
        <v>3</v>
      </c>
      <c r="BB7" s="245">
        <f t="shared" si="3"/>
        <v>2</v>
      </c>
      <c r="BC7" s="245">
        <f t="shared" si="3"/>
        <v>2.6</v>
      </c>
      <c r="BD7" s="245">
        <f t="shared" si="3"/>
        <v>1</v>
      </c>
      <c r="BE7" s="245">
        <f t="shared" si="3"/>
        <v>1.5</v>
      </c>
      <c r="BF7" s="245">
        <f t="shared" si="3"/>
        <v>2</v>
      </c>
      <c r="BG7" s="245">
        <f t="shared" si="3"/>
        <v>2.5</v>
      </c>
      <c r="BH7" s="245">
        <f t="shared" si="3"/>
        <v>6.1</v>
      </c>
      <c r="BI7" s="245">
        <f t="shared" si="3"/>
        <v>3</v>
      </c>
      <c r="BJ7" s="245">
        <f t="shared" si="3"/>
        <v>3</v>
      </c>
      <c r="BK7" s="245">
        <f t="shared" si="3"/>
        <v>3</v>
      </c>
      <c r="BL7" s="245">
        <f t="shared" si="3"/>
        <v>4</v>
      </c>
      <c r="BM7" s="245">
        <f t="shared" si="3"/>
        <v>3.0000000000000009</v>
      </c>
      <c r="BN7" s="245">
        <f t="shared" si="3"/>
        <v>3</v>
      </c>
      <c r="BO7" s="245">
        <f t="shared" si="3"/>
        <v>0</v>
      </c>
      <c r="BP7" s="245">
        <f t="shared" si="3"/>
        <v>0</v>
      </c>
      <c r="BQ7" s="245">
        <f t="shared" si="3"/>
        <v>0</v>
      </c>
      <c r="BR7" s="245">
        <f t="shared" si="3"/>
        <v>0</v>
      </c>
      <c r="BS7" s="245">
        <f t="shared" si="3"/>
        <v>0</v>
      </c>
      <c r="BT7" s="245">
        <f t="shared" si="3"/>
        <v>0</v>
      </c>
      <c r="BU7" s="245">
        <f t="shared" si="3"/>
        <v>0</v>
      </c>
      <c r="BV7" s="245">
        <f t="shared" si="3"/>
        <v>0.2</v>
      </c>
      <c r="BW7" s="245">
        <f t="shared" si="3"/>
        <v>0</v>
      </c>
      <c r="BX7" s="245">
        <f t="shared" si="3"/>
        <v>3</v>
      </c>
      <c r="BY7" s="245">
        <f t="shared" si="3"/>
        <v>3</v>
      </c>
      <c r="BZ7" s="245">
        <f t="shared" si="3"/>
        <v>2</v>
      </c>
      <c r="CA7" s="245">
        <f t="shared" si="3"/>
        <v>1</v>
      </c>
      <c r="CB7" s="245">
        <f t="shared" si="3"/>
        <v>0.5</v>
      </c>
      <c r="CC7" s="245">
        <f t="shared" si="3"/>
        <v>0</v>
      </c>
      <c r="CD7" s="245">
        <f t="shared" si="3"/>
        <v>1</v>
      </c>
      <c r="CE7" s="245">
        <f t="shared" si="3"/>
        <v>1</v>
      </c>
      <c r="CF7" s="245">
        <f t="shared" si="3"/>
        <v>0</v>
      </c>
      <c r="CG7" s="245">
        <f t="shared" si="3"/>
        <v>1</v>
      </c>
      <c r="CH7" s="245">
        <f t="shared" si="3"/>
        <v>1</v>
      </c>
      <c r="CI7" s="245">
        <f t="shared" si="3"/>
        <v>0</v>
      </c>
    </row>
    <row r="8" spans="1:87" hidden="1">
      <c r="O8"/>
      <c r="P8"/>
      <c r="Q8"/>
      <c r="R8" s="250"/>
      <c r="Y8" s="245">
        <v>2</v>
      </c>
      <c r="Z8" s="245">
        <v>3</v>
      </c>
      <c r="AA8" s="245">
        <v>3</v>
      </c>
      <c r="AB8" s="245">
        <v>3</v>
      </c>
      <c r="AC8" s="245">
        <v>2</v>
      </c>
      <c r="AD8" s="245"/>
      <c r="AE8" s="245"/>
      <c r="AF8" s="245"/>
      <c r="AG8" s="245"/>
      <c r="AH8" s="245"/>
      <c r="AI8" s="245"/>
      <c r="AJ8" s="245"/>
      <c r="AK8" s="245"/>
      <c r="AL8" s="245"/>
      <c r="AM8" s="245"/>
      <c r="AN8" s="245"/>
      <c r="AO8" s="245"/>
      <c r="AP8" s="245"/>
      <c r="AQ8" s="245"/>
      <c r="AR8" s="245"/>
      <c r="AS8" s="245"/>
      <c r="AT8" s="245"/>
      <c r="AU8" s="245"/>
      <c r="AV8" s="245"/>
      <c r="AW8" s="245"/>
      <c r="AX8" s="245"/>
      <c r="AY8" s="245">
        <v>3</v>
      </c>
      <c r="AZ8" s="245">
        <v>3</v>
      </c>
      <c r="BA8" s="245">
        <v>3</v>
      </c>
      <c r="BB8" s="245">
        <v>3</v>
      </c>
      <c r="BC8" s="245">
        <v>3</v>
      </c>
      <c r="BD8" s="245">
        <v>3</v>
      </c>
      <c r="BE8" s="245">
        <v>3</v>
      </c>
      <c r="BF8" s="245">
        <v>3</v>
      </c>
      <c r="BG8" s="245">
        <v>3</v>
      </c>
      <c r="BH8" s="245">
        <v>3</v>
      </c>
      <c r="BI8" s="245">
        <v>3</v>
      </c>
      <c r="BJ8" s="245">
        <v>3</v>
      </c>
      <c r="BK8" s="245">
        <v>3</v>
      </c>
      <c r="BL8" s="245">
        <v>3</v>
      </c>
      <c r="BM8" s="245">
        <v>3</v>
      </c>
      <c r="BN8" s="245">
        <v>3</v>
      </c>
      <c r="BO8" s="245">
        <v>3</v>
      </c>
      <c r="BP8" s="245">
        <v>3</v>
      </c>
      <c r="BQ8" s="245">
        <v>3</v>
      </c>
      <c r="BR8" s="245">
        <v>3</v>
      </c>
      <c r="BS8" s="245">
        <v>3</v>
      </c>
      <c r="BT8" s="245">
        <v>3</v>
      </c>
      <c r="BU8" s="245">
        <v>3</v>
      </c>
      <c r="BV8" s="245">
        <v>3</v>
      </c>
      <c r="BW8" s="245">
        <v>3</v>
      </c>
      <c r="BX8" s="245">
        <v>3</v>
      </c>
      <c r="BY8" s="245">
        <v>3</v>
      </c>
      <c r="BZ8" s="245">
        <v>3</v>
      </c>
      <c r="CA8" s="245">
        <v>3</v>
      </c>
      <c r="CB8" s="245">
        <v>3</v>
      </c>
      <c r="CC8" s="245">
        <v>3</v>
      </c>
      <c r="CD8" s="245">
        <v>3</v>
      </c>
      <c r="CE8" s="245">
        <v>3</v>
      </c>
      <c r="CF8" s="245">
        <v>3</v>
      </c>
      <c r="CG8" s="245">
        <v>3</v>
      </c>
      <c r="CH8" s="245">
        <v>3</v>
      </c>
      <c r="CI8" s="245">
        <v>3</v>
      </c>
    </row>
    <row r="9" spans="1:87" hidden="1">
      <c r="O9"/>
      <c r="P9"/>
      <c r="Q9"/>
      <c r="R9" s="250"/>
    </row>
    <row r="10" spans="1:87">
      <c r="O10"/>
      <c r="P10"/>
      <c r="Q10"/>
      <c r="R10" s="250"/>
    </row>
    <row r="11" spans="1:87">
      <c r="A11" s="257"/>
      <c r="B11" s="258"/>
      <c r="C11" s="257" t="s">
        <v>572</v>
      </c>
      <c r="D11" s="257"/>
      <c r="E11" s="257"/>
      <c r="F11" s="257"/>
      <c r="G11" s="257"/>
      <c r="H11" s="257"/>
      <c r="I11" s="257"/>
      <c r="J11" s="257"/>
      <c r="K11" s="257"/>
      <c r="L11" s="259"/>
      <c r="M11" s="259"/>
      <c r="N11" s="259"/>
      <c r="O11" s="257"/>
      <c r="P11" s="257"/>
      <c r="Q11" s="257"/>
      <c r="R11" s="260"/>
      <c r="S11" s="257"/>
      <c r="T11" s="257"/>
      <c r="U11" s="257"/>
      <c r="V11" s="257"/>
      <c r="W11" s="257"/>
      <c r="X11" s="257"/>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7"/>
      <c r="BK11" s="257"/>
      <c r="BL11" s="257"/>
      <c r="BM11" s="257"/>
      <c r="BN11" s="257"/>
      <c r="BO11" s="257"/>
      <c r="BP11" s="257"/>
      <c r="BQ11" s="257"/>
      <c r="BR11" s="257"/>
      <c r="BS11" s="257"/>
      <c r="BT11" s="257"/>
      <c r="BU11" s="257"/>
      <c r="BV11" s="257"/>
      <c r="BW11" s="257"/>
      <c r="BX11" s="257"/>
      <c r="BY11" s="257"/>
      <c r="BZ11" s="257"/>
      <c r="CA11" s="257"/>
      <c r="CB11" s="257"/>
      <c r="CC11" s="257"/>
      <c r="CD11" s="257"/>
      <c r="CE11" s="257"/>
      <c r="CF11" s="257"/>
      <c r="CG11" s="257"/>
      <c r="CH11" s="257"/>
      <c r="CI11" s="257"/>
    </row>
    <row r="12" spans="1:87">
      <c r="A12" s="257"/>
      <c r="B12" s="261"/>
      <c r="C12" s="257" t="s">
        <v>1856</v>
      </c>
      <c r="D12" s="257"/>
      <c r="E12" s="257"/>
      <c r="F12" s="257"/>
      <c r="G12" s="257"/>
      <c r="H12" s="257"/>
      <c r="I12" s="257"/>
      <c r="J12" s="259"/>
      <c r="K12" s="257"/>
      <c r="L12" s="259"/>
      <c r="M12" s="259"/>
      <c r="N12" s="259"/>
      <c r="O12" s="257"/>
      <c r="P12" s="257"/>
      <c r="Q12" s="257"/>
      <c r="R12" s="260"/>
      <c r="S12" s="257"/>
      <c r="T12" s="257"/>
      <c r="U12" s="257"/>
      <c r="V12" s="257"/>
      <c r="W12" s="257"/>
      <c r="X12" s="257"/>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7"/>
      <c r="BK12" s="257"/>
      <c r="BL12" s="257"/>
      <c r="BM12" s="257"/>
      <c r="BN12" s="257"/>
      <c r="BO12" s="257"/>
      <c r="BP12" s="257"/>
      <c r="BQ12" s="257"/>
      <c r="BR12" s="257"/>
      <c r="BS12" s="257"/>
      <c r="BT12" s="257"/>
      <c r="BU12" s="257"/>
      <c r="BV12" s="257"/>
      <c r="BW12" s="257"/>
      <c r="BX12" s="257"/>
      <c r="BY12" s="257"/>
      <c r="BZ12" s="257"/>
      <c r="CA12" s="257"/>
      <c r="CB12" s="257"/>
      <c r="CC12" s="257"/>
      <c r="CD12" s="257"/>
      <c r="CE12" s="257"/>
      <c r="CF12" s="257"/>
      <c r="CG12" s="257"/>
      <c r="CH12" s="257"/>
      <c r="CI12" s="257"/>
    </row>
    <row r="13" spans="1:87">
      <c r="A13" s="257"/>
      <c r="B13" s="262"/>
      <c r="C13" s="257" t="s">
        <v>1857</v>
      </c>
      <c r="D13" s="257"/>
      <c r="E13" s="257"/>
      <c r="F13" s="257"/>
      <c r="G13" s="257"/>
      <c r="H13" s="257"/>
      <c r="I13" s="257"/>
      <c r="J13" s="257"/>
      <c r="K13" s="257"/>
      <c r="L13" s="259"/>
      <c r="M13" s="259"/>
      <c r="N13" s="259"/>
      <c r="O13" s="257"/>
      <c r="P13" s="257"/>
      <c r="Q13" s="257"/>
      <c r="R13" s="260"/>
      <c r="S13" s="257"/>
      <c r="T13" s="257"/>
      <c r="U13" s="257"/>
      <c r="V13" s="257"/>
      <c r="W13" s="257"/>
      <c r="X13" s="257"/>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c r="BK13" s="263"/>
      <c r="BL13" s="263"/>
      <c r="BM13" s="263"/>
      <c r="BN13" s="263"/>
      <c r="BO13" s="263"/>
      <c r="BP13" s="263"/>
      <c r="BQ13" s="263"/>
      <c r="BR13" s="263"/>
      <c r="BS13" s="263"/>
      <c r="BT13" s="263"/>
      <c r="BU13" s="263"/>
      <c r="BV13" s="263"/>
      <c r="BW13" s="263"/>
      <c r="BX13" s="263"/>
      <c r="BY13" s="263"/>
      <c r="BZ13" s="263"/>
      <c r="CA13" s="263"/>
      <c r="CB13" s="263"/>
      <c r="CC13" s="263"/>
      <c r="CD13" s="263"/>
      <c r="CE13" s="263"/>
      <c r="CF13" s="263"/>
      <c r="CG13" s="263"/>
      <c r="CH13" s="263"/>
      <c r="CI13" s="263"/>
    </row>
    <row r="14" spans="1:87" ht="18">
      <c r="A14" s="257"/>
      <c r="B14" s="264"/>
      <c r="C14" s="257" t="s">
        <v>573</v>
      </c>
      <c r="D14" s="257"/>
      <c r="E14" s="257"/>
      <c r="F14" s="257"/>
      <c r="G14" s="257"/>
      <c r="H14" s="257"/>
      <c r="I14" s="257"/>
      <c r="J14" s="257"/>
      <c r="K14" s="257"/>
      <c r="L14" s="259"/>
      <c r="M14" s="259"/>
      <c r="N14" s="259"/>
      <c r="O14" s="257"/>
      <c r="P14" s="257"/>
      <c r="Q14" s="257"/>
      <c r="R14" s="260"/>
      <c r="S14" s="257"/>
      <c r="T14" s="257"/>
      <c r="U14" s="257"/>
      <c r="V14" s="257"/>
      <c r="W14" s="265" t="s">
        <v>5</v>
      </c>
      <c r="X14" s="265"/>
      <c r="Y14" s="265"/>
      <c r="Z14" s="265"/>
      <c r="AA14" s="265"/>
      <c r="AB14" s="265"/>
      <c r="AC14" s="265"/>
      <c r="AD14" s="265" t="s">
        <v>6</v>
      </c>
      <c r="AE14" s="265"/>
      <c r="AF14" s="265"/>
      <c r="AG14" s="265"/>
      <c r="AH14" s="265"/>
      <c r="AI14" s="265"/>
      <c r="AJ14" s="265"/>
      <c r="AK14" s="265"/>
      <c r="AL14" s="265"/>
      <c r="AM14" s="265"/>
      <c r="AN14" s="265" t="s">
        <v>6</v>
      </c>
      <c r="AO14" s="265"/>
      <c r="AP14" s="265"/>
      <c r="AQ14" s="265"/>
      <c r="AR14" s="265"/>
      <c r="AS14" s="265"/>
      <c r="AT14" s="265"/>
      <c r="AU14" s="265"/>
      <c r="AV14" s="265"/>
      <c r="AW14" s="265"/>
      <c r="AX14" s="265"/>
      <c r="AY14" s="265" t="s">
        <v>7</v>
      </c>
      <c r="AZ14" s="265"/>
      <c r="BA14" s="265"/>
      <c r="BB14" s="265"/>
      <c r="BC14" s="265" t="s">
        <v>7</v>
      </c>
      <c r="BD14" s="265"/>
      <c r="BE14" s="265"/>
      <c r="BF14" s="265"/>
      <c r="BG14" s="265"/>
      <c r="BH14" s="265"/>
      <c r="BI14" s="265"/>
      <c r="BJ14" s="265"/>
      <c r="BK14" s="265"/>
      <c r="BL14" s="265"/>
      <c r="BM14" s="265"/>
      <c r="BN14" s="265"/>
      <c r="BO14" s="265"/>
      <c r="BP14" s="265"/>
      <c r="BQ14" s="265"/>
      <c r="BR14" s="265"/>
      <c r="BS14" s="265"/>
      <c r="BT14" s="265"/>
      <c r="BU14" s="265" t="s">
        <v>445</v>
      </c>
      <c r="BV14" s="265"/>
      <c r="BW14" s="265" t="s">
        <v>445</v>
      </c>
      <c r="BX14" s="265"/>
      <c r="BY14" s="265"/>
      <c r="BZ14" s="265"/>
      <c r="CA14" s="265"/>
      <c r="CB14" s="265"/>
      <c r="CC14" s="265"/>
      <c r="CD14" s="265"/>
      <c r="CE14" s="265"/>
      <c r="CF14" s="265"/>
      <c r="CG14" s="265"/>
      <c r="CH14" s="265"/>
      <c r="CI14" s="265"/>
    </row>
    <row r="15" spans="1:87" ht="16.5">
      <c r="A15" s="257"/>
      <c r="B15" s="257"/>
      <c r="C15" s="257"/>
      <c r="D15" s="257"/>
      <c r="E15" s="257"/>
      <c r="F15" s="257"/>
      <c r="G15" s="257"/>
      <c r="H15" s="257"/>
      <c r="I15" s="259" t="s">
        <v>1932</v>
      </c>
      <c r="J15" s="259" t="s">
        <v>1932</v>
      </c>
      <c r="K15" s="259" t="s">
        <v>1932</v>
      </c>
      <c r="L15" s="259" t="s">
        <v>1932</v>
      </c>
      <c r="M15" s="259" t="s">
        <v>1932</v>
      </c>
      <c r="N15" s="259"/>
      <c r="O15" s="257"/>
      <c r="P15" s="257"/>
      <c r="Q15" s="257"/>
      <c r="R15" s="260"/>
      <c r="S15" s="257"/>
      <c r="T15" s="257"/>
      <c r="U15" s="257"/>
      <c r="V15" s="257"/>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6" customFormat="1" ht="18">
      <c r="A16" s="266"/>
      <c r="B16" s="206" t="s">
        <v>8</v>
      </c>
      <c r="C16" s="207" t="s">
        <v>9</v>
      </c>
      <c r="D16" s="207" t="s">
        <v>10</v>
      </c>
      <c r="E16" s="207" t="s">
        <v>11</v>
      </c>
      <c r="F16" s="207" t="s">
        <v>1889</v>
      </c>
      <c r="G16" s="207" t="s">
        <v>12</v>
      </c>
      <c r="H16" s="207" t="s">
        <v>636</v>
      </c>
      <c r="I16" s="312" t="s">
        <v>1858</v>
      </c>
      <c r="J16" s="312" t="s">
        <v>1934</v>
      </c>
      <c r="K16" s="208" t="s">
        <v>1935</v>
      </c>
      <c r="L16" s="312" t="s">
        <v>1917</v>
      </c>
      <c r="M16" s="312" t="s">
        <v>1918</v>
      </c>
      <c r="N16" s="312" t="s">
        <v>1933</v>
      </c>
      <c r="O16" s="207" t="s">
        <v>1915</v>
      </c>
      <c r="P16" s="207" t="s">
        <v>1916</v>
      </c>
      <c r="Q16" s="207" t="s">
        <v>1920</v>
      </c>
      <c r="R16" s="313" t="s">
        <v>22</v>
      </c>
      <c r="S16" s="210" t="s">
        <v>1162</v>
      </c>
      <c r="T16" s="210" t="s">
        <v>1859</v>
      </c>
      <c r="U16" s="210" t="s">
        <v>1860</v>
      </c>
      <c r="V16" s="209" t="s">
        <v>1861</v>
      </c>
      <c r="W16" s="314">
        <v>23</v>
      </c>
      <c r="X16" s="314">
        <v>45589</v>
      </c>
      <c r="Y16" s="314">
        <v>45590</v>
      </c>
      <c r="Z16" s="314">
        <v>45593</v>
      </c>
      <c r="AA16" s="314">
        <v>45594</v>
      </c>
      <c r="AB16" s="314">
        <v>45595</v>
      </c>
      <c r="AC16" s="314">
        <v>45596</v>
      </c>
      <c r="AD16" s="314">
        <v>45597</v>
      </c>
      <c r="AE16" s="314">
        <v>45600</v>
      </c>
      <c r="AF16" s="314">
        <v>45601</v>
      </c>
      <c r="AG16" s="314">
        <v>45602</v>
      </c>
      <c r="AH16" s="314">
        <v>45603</v>
      </c>
      <c r="AI16" s="314">
        <v>45604</v>
      </c>
      <c r="AJ16" s="314">
        <v>45607</v>
      </c>
      <c r="AK16" s="314">
        <v>45608</v>
      </c>
      <c r="AL16" s="314">
        <v>45609</v>
      </c>
      <c r="AM16" s="314">
        <v>45610</v>
      </c>
      <c r="AN16" s="314">
        <v>45611</v>
      </c>
      <c r="AO16" s="314">
        <v>45614</v>
      </c>
      <c r="AP16" s="314">
        <v>45615</v>
      </c>
      <c r="AQ16" s="314">
        <v>45616</v>
      </c>
      <c r="AR16" s="314">
        <v>45617</v>
      </c>
      <c r="AS16" s="314">
        <v>45618</v>
      </c>
      <c r="AT16" s="314">
        <v>45621</v>
      </c>
      <c r="AU16" s="314">
        <v>45622</v>
      </c>
      <c r="AV16" s="314">
        <v>45623</v>
      </c>
      <c r="AW16" s="314">
        <v>45624</v>
      </c>
      <c r="AX16" s="314">
        <v>45625</v>
      </c>
      <c r="AY16" s="314">
        <v>45628</v>
      </c>
      <c r="AZ16" s="314">
        <v>45629</v>
      </c>
      <c r="BA16" s="314">
        <v>45630</v>
      </c>
      <c r="BB16" s="314">
        <v>45631</v>
      </c>
      <c r="BC16" s="314">
        <v>45632</v>
      </c>
      <c r="BD16" s="314">
        <v>45635</v>
      </c>
      <c r="BE16" s="314">
        <v>45636</v>
      </c>
      <c r="BF16" s="314">
        <v>45637</v>
      </c>
      <c r="BG16" s="314">
        <v>45638</v>
      </c>
      <c r="BH16" s="314">
        <v>45639</v>
      </c>
      <c r="BI16" s="314">
        <v>45642</v>
      </c>
      <c r="BJ16" s="314">
        <v>45643</v>
      </c>
      <c r="BK16" s="314">
        <v>45644</v>
      </c>
      <c r="BL16" s="314">
        <v>45645</v>
      </c>
      <c r="BM16" s="314">
        <v>45646</v>
      </c>
      <c r="BN16" s="314">
        <v>45649</v>
      </c>
      <c r="BO16" s="314">
        <v>45650</v>
      </c>
      <c r="BP16" s="314">
        <v>45651</v>
      </c>
      <c r="BQ16" s="314">
        <v>45652</v>
      </c>
      <c r="BR16" s="314">
        <v>45653</v>
      </c>
      <c r="BS16" s="314">
        <v>45656</v>
      </c>
      <c r="BT16" s="314">
        <v>45657</v>
      </c>
      <c r="BU16" s="314">
        <f t="shared" ref="BU16:CI16" si="5">WORKDAY(BT16,1)</f>
        <v>45658</v>
      </c>
      <c r="BV16" s="314">
        <f t="shared" si="5"/>
        <v>45659</v>
      </c>
      <c r="BW16" s="314">
        <f t="shared" si="5"/>
        <v>45660</v>
      </c>
      <c r="BX16" s="314">
        <f t="shared" si="5"/>
        <v>45663</v>
      </c>
      <c r="BY16" s="314">
        <f t="shared" si="5"/>
        <v>45664</v>
      </c>
      <c r="BZ16" s="314">
        <f t="shared" si="5"/>
        <v>45665</v>
      </c>
      <c r="CA16" s="314">
        <f t="shared" si="5"/>
        <v>45666</v>
      </c>
      <c r="CB16" s="314">
        <f t="shared" si="5"/>
        <v>45667</v>
      </c>
      <c r="CC16" s="314">
        <f t="shared" si="5"/>
        <v>45670</v>
      </c>
      <c r="CD16" s="314">
        <f t="shared" si="5"/>
        <v>45671</v>
      </c>
      <c r="CE16" s="314">
        <f t="shared" si="5"/>
        <v>45672</v>
      </c>
      <c r="CF16" s="314">
        <f t="shared" si="5"/>
        <v>45673</v>
      </c>
      <c r="CG16" s="314">
        <f t="shared" si="5"/>
        <v>45674</v>
      </c>
      <c r="CH16" s="314">
        <f t="shared" si="5"/>
        <v>45677</v>
      </c>
      <c r="CI16" s="314">
        <f t="shared" si="5"/>
        <v>45678</v>
      </c>
    </row>
    <row r="17" spans="1:87" ht="15" customHeight="1">
      <c r="A17" s="267"/>
      <c r="B17" s="141" t="s">
        <v>26</v>
      </c>
      <c r="C17" s="137" t="s">
        <v>26</v>
      </c>
      <c r="D17" s="133"/>
      <c r="E17" s="234" t="s">
        <v>379</v>
      </c>
      <c r="F17" s="232" t="s">
        <v>1890</v>
      </c>
      <c r="G17" s="233">
        <f>COUNTA(G18)</f>
        <v>1</v>
      </c>
      <c r="H17" s="288" t="s">
        <v>1922</v>
      </c>
      <c r="I17" s="271">
        <f>MAX(I18)</f>
        <v>45583</v>
      </c>
      <c r="J17" s="270">
        <f>MIN(J18)</f>
        <v>45589</v>
      </c>
      <c r="K17" s="270">
        <f>MIN(K18)</f>
        <v>45589</v>
      </c>
      <c r="L17" s="270">
        <f>MIN(L18)</f>
        <v>45593</v>
      </c>
      <c r="M17" s="271">
        <f>MAX(M18)</f>
        <v>45593</v>
      </c>
      <c r="N17" s="316">
        <f t="array" ref="N17">MAX(IF(W17:CI17&gt;0,$W$16:$CI$16))</f>
        <v>45593</v>
      </c>
      <c r="O17" s="315">
        <f>O18</f>
        <v>1</v>
      </c>
      <c r="P17" s="315">
        <f ca="1">P18</f>
        <v>1</v>
      </c>
      <c r="Q17" s="240">
        <f t="shared" ref="Q17:Q43" ca="1" si="6">O17-P17</f>
        <v>0</v>
      </c>
      <c r="R17" s="255" t="s">
        <v>38</v>
      </c>
      <c r="S17" s="273"/>
      <c r="T17" s="263"/>
      <c r="U17" s="263"/>
      <c r="V17" s="263"/>
      <c r="W17" s="274"/>
      <c r="X17" s="281"/>
      <c r="Y17" s="274"/>
      <c r="Z17" s="277" t="s">
        <v>443</v>
      </c>
      <c r="AA17" s="274"/>
      <c r="AB17" s="274"/>
      <c r="AC17" s="274"/>
      <c r="AD17" s="275"/>
      <c r="AE17" s="274"/>
      <c r="AF17" s="274"/>
      <c r="AG17" s="274"/>
      <c r="AH17" s="274"/>
      <c r="AI17" s="274"/>
      <c r="AJ17" s="274"/>
      <c r="AK17" s="274"/>
      <c r="AL17" s="274"/>
      <c r="AM17" s="274"/>
      <c r="AN17" s="274"/>
      <c r="AO17" s="274"/>
      <c r="AP17" s="274"/>
      <c r="AQ17" s="274"/>
      <c r="AR17" s="274"/>
      <c r="AS17" s="274"/>
      <c r="AT17" s="274"/>
      <c r="AU17" s="274"/>
      <c r="AV17" s="274"/>
      <c r="AW17" s="274"/>
      <c r="AX17" s="274"/>
      <c r="AY17" s="274"/>
      <c r="AZ17" s="274"/>
      <c r="BA17" s="274"/>
      <c r="BB17" s="274"/>
      <c r="BC17" s="274"/>
      <c r="BD17" s="274"/>
      <c r="BE17" s="274"/>
      <c r="BF17" s="274"/>
      <c r="BG17" s="274"/>
      <c r="BH17" s="274"/>
      <c r="BI17" s="274"/>
      <c r="BJ17" s="274"/>
      <c r="BK17" s="274"/>
      <c r="BL17" s="274"/>
      <c r="BM17" s="274"/>
      <c r="BN17" s="274"/>
      <c r="BO17" s="275"/>
      <c r="BP17" s="275"/>
      <c r="BQ17" s="275"/>
      <c r="BR17" s="275"/>
      <c r="BS17" s="275"/>
      <c r="BT17" s="275"/>
      <c r="BU17" s="275"/>
      <c r="BV17" s="274"/>
      <c r="BW17" s="274"/>
      <c r="BX17" s="274"/>
      <c r="BY17" s="274"/>
      <c r="BZ17" s="274"/>
      <c r="CA17" s="274"/>
      <c r="CB17" s="274"/>
      <c r="CC17" s="274"/>
      <c r="CD17" s="274"/>
      <c r="CE17" s="274"/>
      <c r="CF17" s="274"/>
      <c r="CG17" s="274"/>
      <c r="CH17" s="274"/>
      <c r="CI17" s="274"/>
    </row>
    <row r="18" spans="1:87" ht="16.5" outlineLevel="1">
      <c r="A18" s="267" t="str">
        <f>E18&amp;G18</f>
        <v>lt002_instrumentlns_clltrlzd_clssfctn</v>
      </c>
      <c r="B18" s="141" t="s">
        <v>26</v>
      </c>
      <c r="C18" s="137" t="s">
        <v>26</v>
      </c>
      <c r="D18" s="228" t="s">
        <v>40</v>
      </c>
      <c r="E18" s="231" t="s">
        <v>379</v>
      </c>
      <c r="F18" s="231"/>
      <c r="G18" s="231" t="s">
        <v>384</v>
      </c>
      <c r="H18" s="228" t="str">
        <f>VLOOKUP(A18,'2. Status Detalhe Campos FY24'!$A$7:$G$727,7,0)</f>
        <v>1. Concluído</v>
      </c>
      <c r="I18" s="269">
        <v>45583</v>
      </c>
      <c r="J18" s="278">
        <v>45589</v>
      </c>
      <c r="K18" s="278">
        <v>45589</v>
      </c>
      <c r="L18" s="283">
        <f t="array" ref="L18">MIN(IF(W18:CI18&gt;0,$W$16:$CI$16))</f>
        <v>45593</v>
      </c>
      <c r="M18" s="284">
        <f t="array" ref="M18">MAX(IF(W18:CI18&gt;0,$W$16:$CI$16))</f>
        <v>45593</v>
      </c>
      <c r="N18" s="284"/>
      <c r="O18" s="241">
        <f>VLOOKUP(H18,Auxiliar!$B$16:$E$24,4,0)</f>
        <v>1</v>
      </c>
      <c r="P18" s="241">
        <f ca="1">IF(TODAY()&lt;=L18,0,MIN((TODAY()-L18)/(M18-L18+1),100%))</f>
        <v>1</v>
      </c>
      <c r="Q18" s="240">
        <f t="shared" ca="1" si="6"/>
        <v>0</v>
      </c>
      <c r="R18" s="255" t="s">
        <v>38</v>
      </c>
      <c r="S18" s="273"/>
      <c r="T18" s="263">
        <v>4.0999999999999996</v>
      </c>
      <c r="U18" s="263">
        <f>ROUND(T18/8,1)</f>
        <v>0.5</v>
      </c>
      <c r="V18" s="263">
        <f>SUM(W18:CI18)-U18</f>
        <v>0</v>
      </c>
      <c r="W18" s="274"/>
      <c r="X18" s="281"/>
      <c r="Y18" s="274"/>
      <c r="Z18" s="274">
        <v>0.5</v>
      </c>
      <c r="AA18" s="274"/>
      <c r="AB18" s="274"/>
      <c r="AC18" s="274"/>
      <c r="AD18" s="275"/>
      <c r="AE18" s="274"/>
      <c r="AF18" s="274"/>
      <c r="AG18" s="274"/>
      <c r="AH18" s="274"/>
      <c r="AI18" s="274"/>
      <c r="AJ18" s="274"/>
      <c r="AK18" s="274"/>
      <c r="AL18" s="274"/>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4"/>
      <c r="BJ18" s="274"/>
      <c r="BK18" s="274"/>
      <c r="BL18" s="274"/>
      <c r="BM18" s="274"/>
      <c r="BN18" s="274"/>
      <c r="BO18" s="275"/>
      <c r="BP18" s="275"/>
      <c r="BQ18" s="275"/>
      <c r="BR18" s="275"/>
      <c r="BS18" s="275"/>
      <c r="BT18" s="275"/>
      <c r="BU18" s="275"/>
      <c r="BV18" s="274"/>
      <c r="BW18" s="274"/>
      <c r="BX18" s="274"/>
      <c r="BY18" s="274"/>
      <c r="BZ18" s="274"/>
      <c r="CA18" s="274"/>
      <c r="CB18" s="274"/>
      <c r="CC18" s="274"/>
      <c r="CD18" s="274"/>
      <c r="CE18" s="274"/>
      <c r="CF18" s="274"/>
      <c r="CG18" s="274"/>
      <c r="CH18" s="274"/>
      <c r="CI18" s="274"/>
    </row>
    <row r="19" spans="1:87" ht="15" customHeight="1">
      <c r="A19" s="267"/>
      <c r="B19" s="141" t="s">
        <v>26</v>
      </c>
      <c r="C19" s="137" t="s">
        <v>310</v>
      </c>
      <c r="D19" s="133"/>
      <c r="E19" s="232" t="s">
        <v>311</v>
      </c>
      <c r="F19" s="232" t="s">
        <v>1914</v>
      </c>
      <c r="G19" s="233">
        <f>COUNTA(G20:G27)</f>
        <v>8</v>
      </c>
      <c r="H19" s="288" t="s">
        <v>1922</v>
      </c>
      <c r="I19" s="269" t="s">
        <v>38</v>
      </c>
      <c r="J19" s="270">
        <f>MIN(J20:J27)</f>
        <v>45600</v>
      </c>
      <c r="K19" s="271">
        <f>MIN(K20:K27)</f>
        <v>45601</v>
      </c>
      <c r="L19" s="270">
        <f>MIN(L20:L27)</f>
        <v>45602</v>
      </c>
      <c r="M19" s="271">
        <f>MAX(M20:M27)</f>
        <v>45608</v>
      </c>
      <c r="N19" s="316">
        <f t="array" ref="N19">MAX(IF(W19:CI19&gt;0,$W$16:$CI$16))</f>
        <v>45611</v>
      </c>
      <c r="O19" s="315">
        <f>SUMPRODUCT(O20:O27,U20:U27)/SUM(U20:U27)</f>
        <v>1</v>
      </c>
      <c r="P19" s="315">
        <f ca="1">SUMPRODUCT(P20:P27,U20:U27)/SUM(U20:U27)</f>
        <v>1</v>
      </c>
      <c r="Q19" s="240">
        <f t="shared" ca="1" si="6"/>
        <v>0</v>
      </c>
      <c r="R19" s="255" t="s">
        <v>38</v>
      </c>
      <c r="S19" s="273"/>
      <c r="T19" s="263"/>
      <c r="U19" s="263"/>
      <c r="V19" s="263"/>
      <c r="W19" s="274"/>
      <c r="X19" s="274"/>
      <c r="Y19" s="274"/>
      <c r="Z19" s="274"/>
      <c r="AA19" s="274"/>
      <c r="AB19" s="274"/>
      <c r="AC19" s="274"/>
      <c r="AD19" s="275"/>
      <c r="AE19" s="276"/>
      <c r="AF19" s="281"/>
      <c r="AG19" s="274"/>
      <c r="AH19" s="274"/>
      <c r="AI19" s="274"/>
      <c r="AJ19" s="274"/>
      <c r="AK19" s="274"/>
      <c r="AL19" s="274"/>
      <c r="AM19" s="282"/>
      <c r="AN19" s="281" t="s">
        <v>443</v>
      </c>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4"/>
      <c r="BK19" s="274"/>
      <c r="BL19" s="274"/>
      <c r="BM19" s="274"/>
      <c r="BN19" s="274"/>
      <c r="BO19" s="275"/>
      <c r="BP19" s="275"/>
      <c r="BQ19" s="275"/>
      <c r="BR19" s="275"/>
      <c r="BS19" s="275"/>
      <c r="BT19" s="275"/>
      <c r="BU19" s="275"/>
      <c r="BV19" s="274"/>
      <c r="BW19" s="274"/>
      <c r="BX19" s="274"/>
      <c r="BY19" s="274"/>
      <c r="BZ19" s="274"/>
      <c r="CA19" s="274"/>
      <c r="CB19" s="274"/>
      <c r="CC19" s="274"/>
      <c r="CD19" s="274"/>
      <c r="CE19" s="274"/>
      <c r="CF19" s="274"/>
      <c r="CG19" s="274"/>
      <c r="CH19" s="274"/>
      <c r="CI19" s="274"/>
    </row>
    <row r="20" spans="1:87" ht="16.5" outlineLevel="1">
      <c r="A20" s="267" t="str">
        <f t="shared" ref="A20:A27" si="7">E20&amp;G20</f>
        <v>modesg_out_bens_imoveisorigem_scp1_emss</v>
      </c>
      <c r="B20" s="141" t="s">
        <v>26</v>
      </c>
      <c r="C20" s="137" t="s">
        <v>310</v>
      </c>
      <c r="D20" s="228" t="s">
        <v>40</v>
      </c>
      <c r="E20" s="229" t="s">
        <v>311</v>
      </c>
      <c r="F20" s="229"/>
      <c r="G20" s="228" t="s">
        <v>319</v>
      </c>
      <c r="H20" s="228" t="str">
        <f>VLOOKUP(A20,'2. Status Detalhe Campos FY24'!$A$7:$G$727,7,0)</f>
        <v>1. Concluído</v>
      </c>
      <c r="I20" s="269" t="s">
        <v>38</v>
      </c>
      <c r="J20" s="278">
        <v>45600</v>
      </c>
      <c r="K20" s="269">
        <v>45601</v>
      </c>
      <c r="L20" s="283">
        <f t="array" ref="L20">MIN(IF(W20:CI20&gt;0,$W$16:$CI$16))</f>
        <v>45602</v>
      </c>
      <c r="M20" s="284">
        <f t="array" ref="M20">MAX(IF(W20:CI20&gt;0,$W$16:$CI$16))</f>
        <v>45602</v>
      </c>
      <c r="N20" s="284"/>
      <c r="O20" s="241">
        <f>VLOOKUP(H20,Auxiliar!$B$16:$E$24,4,0)</f>
        <v>1</v>
      </c>
      <c r="P20" s="241">
        <f t="shared" ref="P20:P27" ca="1" si="8">IF(TODAY()&lt;=L20,0,MIN((TODAY()-L20)/(M20-L20+1),100%))</f>
        <v>1</v>
      </c>
      <c r="Q20" s="240">
        <f t="shared" ca="1" si="6"/>
        <v>0</v>
      </c>
      <c r="R20" s="254"/>
      <c r="S20" s="273" t="s">
        <v>1863</v>
      </c>
      <c r="T20" s="263">
        <v>4.0999999999999996</v>
      </c>
      <c r="U20" s="263">
        <f t="shared" ref="U20:U27" si="9">ROUND(T20/8,1)</f>
        <v>0.5</v>
      </c>
      <c r="V20" s="263">
        <f t="shared" ref="V20:V27" si="10">SUM(W20:CI20)-U20</f>
        <v>0</v>
      </c>
      <c r="W20" s="274"/>
      <c r="X20" s="274"/>
      <c r="Y20" s="274"/>
      <c r="Z20" s="274"/>
      <c r="AA20" s="274"/>
      <c r="AB20" s="274"/>
      <c r="AC20" s="274"/>
      <c r="AD20" s="275"/>
      <c r="AE20" s="276"/>
      <c r="AF20" s="281"/>
      <c r="AG20" s="274">
        <v>0.5</v>
      </c>
      <c r="AH20" s="274"/>
      <c r="AI20" s="274"/>
      <c r="AJ20" s="274"/>
      <c r="AK20" s="274"/>
      <c r="AL20" s="274"/>
      <c r="AM20" s="282"/>
      <c r="AN20" s="281"/>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4"/>
      <c r="BK20" s="274"/>
      <c r="BL20" s="274"/>
      <c r="BM20" s="274"/>
      <c r="BN20" s="274"/>
      <c r="BO20" s="275"/>
      <c r="BP20" s="275"/>
      <c r="BQ20" s="275"/>
      <c r="BR20" s="275"/>
      <c r="BS20" s="275"/>
      <c r="BT20" s="275"/>
      <c r="BU20" s="275"/>
      <c r="BV20" s="274"/>
      <c r="BW20" s="274"/>
      <c r="BX20" s="274"/>
      <c r="BY20" s="274"/>
      <c r="BZ20" s="274"/>
      <c r="CA20" s="274"/>
      <c r="CB20" s="274"/>
      <c r="CC20" s="274"/>
      <c r="CD20" s="274"/>
      <c r="CE20" s="274"/>
      <c r="CF20" s="274"/>
      <c r="CG20" s="274"/>
      <c r="CH20" s="274"/>
      <c r="CI20" s="274"/>
    </row>
    <row r="21" spans="1:87" ht="16.5" outlineLevel="1">
      <c r="A21" s="267" t="str">
        <f t="shared" si="7"/>
        <v>modesg_out_bens_imoveisorigem_scp2_emss</v>
      </c>
      <c r="B21" s="141" t="s">
        <v>26</v>
      </c>
      <c r="C21" s="137" t="s">
        <v>310</v>
      </c>
      <c r="D21" s="228" t="s">
        <v>40</v>
      </c>
      <c r="E21" s="229" t="s">
        <v>311</v>
      </c>
      <c r="F21" s="229"/>
      <c r="G21" s="228" t="s">
        <v>320</v>
      </c>
      <c r="H21" s="228" t="str">
        <f>VLOOKUP(A21,'2. Status Detalhe Campos FY24'!$A$7:$G$727,7,0)</f>
        <v>1. Concluído</v>
      </c>
      <c r="I21" s="269" t="s">
        <v>38</v>
      </c>
      <c r="J21" s="278">
        <v>45600</v>
      </c>
      <c r="K21" s="269">
        <v>45601</v>
      </c>
      <c r="L21" s="283">
        <f t="array" ref="L21">MIN(IF(W21:CI21&gt;0,$W$16:$CI$16))</f>
        <v>45602</v>
      </c>
      <c r="M21" s="284">
        <f t="array" ref="M21">MAX(IF(W21:CI21&gt;0,$W$16:$CI$16))</f>
        <v>45602</v>
      </c>
      <c r="N21" s="284"/>
      <c r="O21" s="241">
        <f>VLOOKUP(H21,Auxiliar!$B$16:$E$24,4,0)</f>
        <v>1</v>
      </c>
      <c r="P21" s="241">
        <f t="shared" ca="1" si="8"/>
        <v>1</v>
      </c>
      <c r="Q21" s="240">
        <f t="shared" ca="1" si="6"/>
        <v>0</v>
      </c>
      <c r="R21" s="254"/>
      <c r="S21" s="273" t="s">
        <v>1863</v>
      </c>
      <c r="T21" s="263">
        <v>4.0999999999999996</v>
      </c>
      <c r="U21" s="263">
        <f t="shared" si="9"/>
        <v>0.5</v>
      </c>
      <c r="V21" s="263">
        <f t="shared" si="10"/>
        <v>0</v>
      </c>
      <c r="W21" s="274"/>
      <c r="X21" s="274"/>
      <c r="Y21" s="274"/>
      <c r="Z21" s="274"/>
      <c r="AA21" s="274"/>
      <c r="AB21" s="274"/>
      <c r="AC21" s="274"/>
      <c r="AD21" s="275"/>
      <c r="AE21" s="276"/>
      <c r="AF21" s="281"/>
      <c r="AG21" s="274">
        <v>0.5</v>
      </c>
      <c r="AH21" s="274"/>
      <c r="AI21" s="274"/>
      <c r="AJ21" s="274"/>
      <c r="AK21" s="274"/>
      <c r="AL21" s="274"/>
      <c r="AM21" s="282"/>
      <c r="AN21" s="281"/>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4"/>
      <c r="BK21" s="274"/>
      <c r="BL21" s="274"/>
      <c r="BM21" s="274"/>
      <c r="BN21" s="274"/>
      <c r="BO21" s="275"/>
      <c r="BP21" s="275"/>
      <c r="BQ21" s="275"/>
      <c r="BR21" s="275"/>
      <c r="BS21" s="275"/>
      <c r="BT21" s="275"/>
      <c r="BU21" s="275"/>
      <c r="BV21" s="274"/>
      <c r="BW21" s="274"/>
      <c r="BX21" s="274"/>
      <c r="BY21" s="274"/>
      <c r="BZ21" s="274"/>
      <c r="CA21" s="274"/>
      <c r="CB21" s="274"/>
      <c r="CC21" s="274"/>
      <c r="CD21" s="274"/>
      <c r="CE21" s="274"/>
      <c r="CF21" s="274"/>
      <c r="CG21" s="274"/>
      <c r="CH21" s="274"/>
      <c r="CI21" s="274"/>
    </row>
    <row r="22" spans="1:87" ht="16.5" outlineLevel="1">
      <c r="A22" s="267" t="str">
        <f t="shared" si="7"/>
        <v>modesg_out_bens_imoveisorigem_scp3_emss</v>
      </c>
      <c r="B22" s="141" t="s">
        <v>26</v>
      </c>
      <c r="C22" s="137" t="s">
        <v>310</v>
      </c>
      <c r="D22" s="228" t="s">
        <v>40</v>
      </c>
      <c r="E22" s="229" t="s">
        <v>311</v>
      </c>
      <c r="F22" s="229"/>
      <c r="G22" s="228" t="s">
        <v>321</v>
      </c>
      <c r="H22" s="228" t="str">
        <f>VLOOKUP(A22,'2. Status Detalhe Campos FY24'!$A$7:$G$727,7,0)</f>
        <v>1. Concluído</v>
      </c>
      <c r="I22" s="269" t="s">
        <v>38</v>
      </c>
      <c r="J22" s="278">
        <v>45600</v>
      </c>
      <c r="K22" s="269">
        <v>45601</v>
      </c>
      <c r="L22" s="283">
        <f t="array" ref="L22">MIN(IF(W22:CI22&gt;0,$W$16:$CI$16))</f>
        <v>45603</v>
      </c>
      <c r="M22" s="284">
        <f t="array" ref="M22">MAX(IF(W22:CI22&gt;0,$W$16:$CI$16))</f>
        <v>45603</v>
      </c>
      <c r="N22" s="284"/>
      <c r="O22" s="241">
        <f>VLOOKUP(H22,Auxiliar!$B$16:$E$24,4,0)</f>
        <v>1</v>
      </c>
      <c r="P22" s="241">
        <f t="shared" ca="1" si="8"/>
        <v>1</v>
      </c>
      <c r="Q22" s="240">
        <f t="shared" ca="1" si="6"/>
        <v>0</v>
      </c>
      <c r="R22" s="254"/>
      <c r="S22" s="273" t="s">
        <v>1863</v>
      </c>
      <c r="T22" s="263">
        <v>4.0999999999999996</v>
      </c>
      <c r="U22" s="263">
        <f t="shared" si="9"/>
        <v>0.5</v>
      </c>
      <c r="V22" s="263">
        <f t="shared" si="10"/>
        <v>0</v>
      </c>
      <c r="W22" s="274"/>
      <c r="X22" s="274"/>
      <c r="Y22" s="274"/>
      <c r="Z22" s="274"/>
      <c r="AA22" s="274"/>
      <c r="AB22" s="274"/>
      <c r="AC22" s="274"/>
      <c r="AD22" s="275"/>
      <c r="AE22" s="276"/>
      <c r="AF22" s="281"/>
      <c r="AG22" s="274"/>
      <c r="AH22" s="274">
        <v>0.5</v>
      </c>
      <c r="AI22" s="274"/>
      <c r="AJ22" s="274"/>
      <c r="AK22" s="274"/>
      <c r="AL22" s="274"/>
      <c r="AM22" s="282"/>
      <c r="AN22" s="281"/>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4"/>
      <c r="BK22" s="274"/>
      <c r="BL22" s="274"/>
      <c r="BM22" s="274"/>
      <c r="BN22" s="274"/>
      <c r="BO22" s="275"/>
      <c r="BP22" s="275"/>
      <c r="BQ22" s="275"/>
      <c r="BR22" s="275"/>
      <c r="BS22" s="275"/>
      <c r="BT22" s="275"/>
      <c r="BU22" s="275"/>
      <c r="BV22" s="274"/>
      <c r="BW22" s="274"/>
      <c r="BX22" s="274"/>
      <c r="BY22" s="274"/>
      <c r="BZ22" s="274"/>
      <c r="CA22" s="274"/>
      <c r="CB22" s="274"/>
      <c r="CC22" s="274"/>
      <c r="CD22" s="274"/>
      <c r="CE22" s="274"/>
      <c r="CF22" s="274"/>
      <c r="CG22" s="274"/>
      <c r="CH22" s="274"/>
      <c r="CI22" s="274"/>
    </row>
    <row r="23" spans="1:87" ht="16.5" outlineLevel="1">
      <c r="A23" s="267" t="str">
        <f t="shared" si="7"/>
        <v>modesg_out_bens_imoveisscp1_emss</v>
      </c>
      <c r="B23" s="141" t="s">
        <v>26</v>
      </c>
      <c r="C23" s="137" t="s">
        <v>310</v>
      </c>
      <c r="D23" s="228" t="s">
        <v>40</v>
      </c>
      <c r="E23" s="229" t="s">
        <v>311</v>
      </c>
      <c r="F23" s="229"/>
      <c r="G23" s="228" t="s">
        <v>285</v>
      </c>
      <c r="H23" s="228" t="str">
        <f>VLOOKUP(A23,'2. Status Detalhe Campos FY24'!$A$7:$G$727,7,0)</f>
        <v>1. Concluído</v>
      </c>
      <c r="I23" s="269" t="s">
        <v>38</v>
      </c>
      <c r="J23" s="278">
        <v>45600</v>
      </c>
      <c r="K23" s="269">
        <v>45601</v>
      </c>
      <c r="L23" s="283">
        <f t="array" ref="L23">MIN(IF(W23:CI23&gt;0,$W$16:$CI$16))</f>
        <v>45603</v>
      </c>
      <c r="M23" s="284">
        <f t="array" ref="M23">MAX(IF(W23:CI23&gt;0,$W$16:$CI$16))</f>
        <v>45604</v>
      </c>
      <c r="N23" s="284"/>
      <c r="O23" s="241">
        <f>VLOOKUP(H23,Auxiliar!$B$16:$E$24,4,0)</f>
        <v>1</v>
      </c>
      <c r="P23" s="241">
        <f t="shared" ca="1" si="8"/>
        <v>1</v>
      </c>
      <c r="Q23" s="240">
        <f t="shared" ca="1" si="6"/>
        <v>0</v>
      </c>
      <c r="R23" s="254"/>
      <c r="S23" s="273" t="s">
        <v>1863</v>
      </c>
      <c r="T23" s="263">
        <v>8.1</v>
      </c>
      <c r="U23" s="263">
        <f t="shared" si="9"/>
        <v>1</v>
      </c>
      <c r="V23" s="263">
        <f t="shared" si="10"/>
        <v>0</v>
      </c>
      <c r="W23" s="274"/>
      <c r="X23" s="274"/>
      <c r="Y23" s="274"/>
      <c r="Z23" s="274"/>
      <c r="AA23" s="274"/>
      <c r="AB23" s="274"/>
      <c r="AC23" s="274"/>
      <c r="AD23" s="275"/>
      <c r="AE23" s="276"/>
      <c r="AF23" s="281"/>
      <c r="AG23" s="274"/>
      <c r="AH23" s="274">
        <v>0.5</v>
      </c>
      <c r="AI23" s="274">
        <v>0.5</v>
      </c>
      <c r="AJ23" s="274"/>
      <c r="AK23" s="274"/>
      <c r="AL23" s="274"/>
      <c r="AM23" s="282"/>
      <c r="AN23" s="281"/>
      <c r="AO23" s="274"/>
      <c r="AP23" s="274"/>
      <c r="AQ23" s="274"/>
      <c r="AR23" s="274"/>
      <c r="AS23" s="274"/>
      <c r="AT23" s="274"/>
      <c r="AU23" s="274"/>
      <c r="AV23" s="274"/>
      <c r="AW23" s="274"/>
      <c r="AX23" s="274"/>
      <c r="AY23" s="274"/>
      <c r="AZ23" s="274"/>
      <c r="BA23" s="274"/>
      <c r="BB23" s="274"/>
      <c r="BC23" s="274"/>
      <c r="BD23" s="274"/>
      <c r="BE23" s="274"/>
      <c r="BF23" s="274"/>
      <c r="BG23" s="274"/>
      <c r="BH23" s="274"/>
      <c r="BI23" s="274"/>
      <c r="BJ23" s="274"/>
      <c r="BK23" s="274"/>
      <c r="BL23" s="274"/>
      <c r="BM23" s="274"/>
      <c r="BN23" s="274"/>
      <c r="BO23" s="275"/>
      <c r="BP23" s="275"/>
      <c r="BQ23" s="275"/>
      <c r="BR23" s="275"/>
      <c r="BS23" s="275"/>
      <c r="BT23" s="275"/>
      <c r="BU23" s="275"/>
      <c r="BV23" s="274"/>
      <c r="BW23" s="274"/>
      <c r="BX23" s="274"/>
      <c r="BY23" s="274"/>
      <c r="BZ23" s="274"/>
      <c r="CA23" s="274"/>
      <c r="CB23" s="274"/>
      <c r="CC23" s="274"/>
      <c r="CD23" s="274"/>
      <c r="CE23" s="274"/>
      <c r="CF23" s="274"/>
      <c r="CG23" s="274"/>
      <c r="CH23" s="274"/>
      <c r="CI23" s="274"/>
    </row>
    <row r="24" spans="1:87" ht="16.5" outlineLevel="1">
      <c r="A24" s="267" t="str">
        <f t="shared" si="7"/>
        <v>modesg_out_bens_imoveisscp2_emss</v>
      </c>
      <c r="B24" s="141" t="s">
        <v>26</v>
      </c>
      <c r="C24" s="137" t="s">
        <v>310</v>
      </c>
      <c r="D24" s="228" t="s">
        <v>40</v>
      </c>
      <c r="E24" s="229" t="s">
        <v>311</v>
      </c>
      <c r="F24" s="229"/>
      <c r="G24" s="228" t="s">
        <v>286</v>
      </c>
      <c r="H24" s="228" t="str">
        <f>VLOOKUP(A24,'2. Status Detalhe Campos FY24'!$A$7:$G$727,7,0)</f>
        <v>1. Concluído</v>
      </c>
      <c r="I24" s="269" t="s">
        <v>38</v>
      </c>
      <c r="J24" s="278">
        <v>45600</v>
      </c>
      <c r="K24" s="269">
        <v>45601</v>
      </c>
      <c r="L24" s="283">
        <f t="array" ref="L24">MIN(IF(W24:CI24&gt;0,$W$16:$CI$16))</f>
        <v>45604</v>
      </c>
      <c r="M24" s="284">
        <f t="array" ref="M24">MAX(IF(W24:CI24&gt;0,$W$16:$CI$16))</f>
        <v>45607</v>
      </c>
      <c r="N24" s="284"/>
      <c r="O24" s="241">
        <f>VLOOKUP(H24,Auxiliar!$B$16:$E$24,4,0)</f>
        <v>1</v>
      </c>
      <c r="P24" s="241">
        <f t="shared" ca="1" si="8"/>
        <v>1</v>
      </c>
      <c r="Q24" s="240">
        <f t="shared" ca="1" si="6"/>
        <v>0</v>
      </c>
      <c r="R24" s="254"/>
      <c r="S24" s="273" t="s">
        <v>1863</v>
      </c>
      <c r="T24" s="263">
        <v>8.1</v>
      </c>
      <c r="U24" s="263">
        <f t="shared" si="9"/>
        <v>1</v>
      </c>
      <c r="V24" s="263">
        <f t="shared" si="10"/>
        <v>0</v>
      </c>
      <c r="W24" s="274"/>
      <c r="X24" s="274"/>
      <c r="Y24" s="274"/>
      <c r="Z24" s="274"/>
      <c r="AA24" s="274"/>
      <c r="AB24" s="274"/>
      <c r="AC24" s="274"/>
      <c r="AD24" s="275"/>
      <c r="AE24" s="276"/>
      <c r="AF24" s="281"/>
      <c r="AG24" s="274"/>
      <c r="AH24" s="274"/>
      <c r="AI24" s="274">
        <v>0.5</v>
      </c>
      <c r="AJ24" s="274">
        <v>0.5</v>
      </c>
      <c r="AK24" s="274"/>
      <c r="AL24" s="274"/>
      <c r="AM24" s="282"/>
      <c r="AN24" s="281"/>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4"/>
      <c r="BK24" s="274"/>
      <c r="BL24" s="274"/>
      <c r="BM24" s="274"/>
      <c r="BN24" s="274"/>
      <c r="BO24" s="275"/>
      <c r="BP24" s="275"/>
      <c r="BQ24" s="275"/>
      <c r="BR24" s="275"/>
      <c r="BS24" s="275"/>
      <c r="BT24" s="275"/>
      <c r="BU24" s="275"/>
      <c r="BV24" s="274"/>
      <c r="BW24" s="274"/>
      <c r="BX24" s="274"/>
      <c r="BY24" s="274"/>
      <c r="BZ24" s="274"/>
      <c r="CA24" s="274"/>
      <c r="CB24" s="274"/>
      <c r="CC24" s="274"/>
      <c r="CD24" s="274"/>
      <c r="CE24" s="274"/>
      <c r="CF24" s="274"/>
      <c r="CG24" s="274"/>
      <c r="CH24" s="274"/>
      <c r="CI24" s="274"/>
    </row>
    <row r="25" spans="1:87" ht="16.5" outlineLevel="1">
      <c r="A25" s="267" t="str">
        <f t="shared" si="7"/>
        <v>modesg_out_bens_imoveisunidade_funcional_scp1_emss</v>
      </c>
      <c r="B25" s="141" t="s">
        <v>26</v>
      </c>
      <c r="C25" s="137" t="s">
        <v>310</v>
      </c>
      <c r="D25" s="228" t="s">
        <v>40</v>
      </c>
      <c r="E25" s="229" t="s">
        <v>311</v>
      </c>
      <c r="F25" s="229"/>
      <c r="G25" s="228" t="s">
        <v>322</v>
      </c>
      <c r="H25" s="228" t="str">
        <f>VLOOKUP(A25,'2. Status Detalhe Campos FY24'!$A$7:$G$727,7,0)</f>
        <v>1. Concluído</v>
      </c>
      <c r="I25" s="269" t="s">
        <v>38</v>
      </c>
      <c r="J25" s="278">
        <v>45600</v>
      </c>
      <c r="K25" s="269">
        <v>45601</v>
      </c>
      <c r="L25" s="283">
        <f t="array" ref="L25">MIN(IF(W25:CI25&gt;0,$W$16:$CI$16))</f>
        <v>45607</v>
      </c>
      <c r="M25" s="284">
        <f t="array" ref="M25">MAX(IF(W25:CI25&gt;0,$W$16:$CI$16))</f>
        <v>45607</v>
      </c>
      <c r="N25" s="284"/>
      <c r="O25" s="241">
        <f>VLOOKUP(H25,Auxiliar!$B$16:$E$24,4,0)</f>
        <v>1</v>
      </c>
      <c r="P25" s="241">
        <f t="shared" ca="1" si="8"/>
        <v>1</v>
      </c>
      <c r="Q25" s="240">
        <f t="shared" ca="1" si="6"/>
        <v>0</v>
      </c>
      <c r="R25" s="254"/>
      <c r="S25" s="273" t="s">
        <v>1863</v>
      </c>
      <c r="T25" s="263">
        <v>4.0999999999999996</v>
      </c>
      <c r="U25" s="263">
        <f t="shared" si="9"/>
        <v>0.5</v>
      </c>
      <c r="V25" s="263">
        <f t="shared" si="10"/>
        <v>0</v>
      </c>
      <c r="W25" s="274"/>
      <c r="X25" s="274"/>
      <c r="Y25" s="274"/>
      <c r="Z25" s="274"/>
      <c r="AA25" s="274"/>
      <c r="AB25" s="274"/>
      <c r="AC25" s="274"/>
      <c r="AD25" s="275"/>
      <c r="AE25" s="276"/>
      <c r="AF25" s="281"/>
      <c r="AG25" s="274"/>
      <c r="AH25" s="274"/>
      <c r="AI25" s="274"/>
      <c r="AJ25" s="274">
        <v>0.5</v>
      </c>
      <c r="AK25" s="274"/>
      <c r="AL25" s="274"/>
      <c r="AM25" s="282"/>
      <c r="AN25" s="281"/>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4"/>
      <c r="BK25" s="274"/>
      <c r="BL25" s="274"/>
      <c r="BM25" s="274"/>
      <c r="BN25" s="274"/>
      <c r="BO25" s="275"/>
      <c r="BP25" s="275"/>
      <c r="BQ25" s="275"/>
      <c r="BR25" s="275"/>
      <c r="BS25" s="275"/>
      <c r="BT25" s="275"/>
      <c r="BU25" s="275"/>
      <c r="BV25" s="274"/>
      <c r="BW25" s="274"/>
      <c r="BX25" s="274"/>
      <c r="BY25" s="274"/>
      <c r="BZ25" s="274"/>
      <c r="CA25" s="274"/>
      <c r="CB25" s="274"/>
      <c r="CC25" s="274"/>
      <c r="CD25" s="274"/>
      <c r="CE25" s="274"/>
      <c r="CF25" s="274"/>
      <c r="CG25" s="274"/>
      <c r="CH25" s="274"/>
      <c r="CI25" s="274"/>
    </row>
    <row r="26" spans="1:87" ht="16.5" outlineLevel="1">
      <c r="A26" s="267" t="str">
        <f t="shared" si="7"/>
        <v>modesg_out_bens_imoveisunidade_funcional_scp2_emss</v>
      </c>
      <c r="B26" s="141" t="s">
        <v>26</v>
      </c>
      <c r="C26" s="137" t="s">
        <v>310</v>
      </c>
      <c r="D26" s="228" t="s">
        <v>40</v>
      </c>
      <c r="E26" s="229" t="s">
        <v>311</v>
      </c>
      <c r="F26" s="229"/>
      <c r="G26" s="228" t="s">
        <v>323</v>
      </c>
      <c r="H26" s="228" t="str">
        <f>VLOOKUP(A26,'2. Status Detalhe Campos FY24'!$A$7:$G$727,7,0)</f>
        <v>1. Concluído</v>
      </c>
      <c r="I26" s="269" t="s">
        <v>38</v>
      </c>
      <c r="J26" s="278">
        <v>45600</v>
      </c>
      <c r="K26" s="269">
        <v>45601</v>
      </c>
      <c r="L26" s="283">
        <f t="array" ref="L26">MIN(IF(W26:CI26&gt;0,$W$16:$CI$16))</f>
        <v>45608</v>
      </c>
      <c r="M26" s="284">
        <f t="array" ref="M26">MAX(IF(W26:CI26&gt;0,$W$16:$CI$16))</f>
        <v>45608</v>
      </c>
      <c r="N26" s="284"/>
      <c r="O26" s="241">
        <f>VLOOKUP(H26,Auxiliar!$B$16:$E$24,4,0)</f>
        <v>1</v>
      </c>
      <c r="P26" s="241">
        <f t="shared" ca="1" si="8"/>
        <v>1</v>
      </c>
      <c r="Q26" s="240">
        <f t="shared" ca="1" si="6"/>
        <v>0</v>
      </c>
      <c r="R26" s="254"/>
      <c r="S26" s="273" t="s">
        <v>1863</v>
      </c>
      <c r="T26" s="263">
        <v>4.0999999999999996</v>
      </c>
      <c r="U26" s="263">
        <f t="shared" si="9"/>
        <v>0.5</v>
      </c>
      <c r="V26" s="263">
        <f t="shared" si="10"/>
        <v>0</v>
      </c>
      <c r="W26" s="274"/>
      <c r="X26" s="274"/>
      <c r="Y26" s="274"/>
      <c r="Z26" s="274"/>
      <c r="AA26" s="274"/>
      <c r="AB26" s="274"/>
      <c r="AC26" s="274"/>
      <c r="AD26" s="275"/>
      <c r="AE26" s="276"/>
      <c r="AF26" s="281"/>
      <c r="AG26" s="274"/>
      <c r="AH26" s="274"/>
      <c r="AI26" s="274"/>
      <c r="AJ26" s="274"/>
      <c r="AK26" s="274">
        <v>0.5</v>
      </c>
      <c r="AL26" s="274"/>
      <c r="AM26" s="282"/>
      <c r="AN26" s="281"/>
      <c r="AO26" s="274"/>
      <c r="AP26" s="274"/>
      <c r="AQ26" s="274"/>
      <c r="AR26" s="274"/>
      <c r="AS26" s="274"/>
      <c r="AT26" s="274"/>
      <c r="AU26" s="274"/>
      <c r="AV26" s="274"/>
      <c r="AW26" s="274"/>
      <c r="AX26" s="274"/>
      <c r="AY26" s="274"/>
      <c r="AZ26" s="274"/>
      <c r="BA26" s="274"/>
      <c r="BB26" s="274"/>
      <c r="BC26" s="274"/>
      <c r="BD26" s="274"/>
      <c r="BE26" s="274"/>
      <c r="BF26" s="274"/>
      <c r="BG26" s="274"/>
      <c r="BH26" s="274"/>
      <c r="BI26" s="274"/>
      <c r="BJ26" s="274"/>
      <c r="BK26" s="274"/>
      <c r="BL26" s="274"/>
      <c r="BM26" s="274"/>
      <c r="BN26" s="274"/>
      <c r="BO26" s="275"/>
      <c r="BP26" s="275"/>
      <c r="BQ26" s="275"/>
      <c r="BR26" s="275"/>
      <c r="BS26" s="275"/>
      <c r="BT26" s="275"/>
      <c r="BU26" s="275"/>
      <c r="BV26" s="274"/>
      <c r="BW26" s="274"/>
      <c r="BX26" s="274"/>
      <c r="BY26" s="274"/>
      <c r="BZ26" s="274"/>
      <c r="CA26" s="274"/>
      <c r="CB26" s="274"/>
      <c r="CC26" s="274"/>
      <c r="CD26" s="274"/>
      <c r="CE26" s="274"/>
      <c r="CF26" s="274"/>
      <c r="CG26" s="274"/>
      <c r="CH26" s="274"/>
      <c r="CI26" s="274"/>
    </row>
    <row r="27" spans="1:87" ht="16.5" outlineLevel="1">
      <c r="A27" s="267" t="str">
        <f t="shared" si="7"/>
        <v>modesg_out_bens_imoveisunidade_funcional_scp3_emss</v>
      </c>
      <c r="B27" s="141" t="s">
        <v>26</v>
      </c>
      <c r="C27" s="137" t="s">
        <v>310</v>
      </c>
      <c r="D27" s="228" t="s">
        <v>40</v>
      </c>
      <c r="E27" s="229" t="s">
        <v>311</v>
      </c>
      <c r="F27" s="229"/>
      <c r="G27" s="228" t="s">
        <v>324</v>
      </c>
      <c r="H27" s="228" t="str">
        <f>VLOOKUP(A27,'2. Status Detalhe Campos FY24'!$A$7:$G$727,7,0)</f>
        <v>1. Concluído</v>
      </c>
      <c r="I27" s="269" t="s">
        <v>38</v>
      </c>
      <c r="J27" s="278">
        <v>45600</v>
      </c>
      <c r="K27" s="269">
        <v>45601</v>
      </c>
      <c r="L27" s="283">
        <f t="array" ref="L27">MIN(IF(W27:CI27&gt;0,$W$16:$CI$16))</f>
        <v>45608</v>
      </c>
      <c r="M27" s="284">
        <f t="array" ref="M27">MAX(IF(W27:CI27&gt;0,$W$16:$CI$16))</f>
        <v>45608</v>
      </c>
      <c r="N27" s="284"/>
      <c r="O27" s="241">
        <f>VLOOKUP(H27,Auxiliar!$B$16:$E$24,4,0)</f>
        <v>1</v>
      </c>
      <c r="P27" s="241">
        <f t="shared" ca="1" si="8"/>
        <v>1</v>
      </c>
      <c r="Q27" s="240">
        <f t="shared" ca="1" si="6"/>
        <v>0</v>
      </c>
      <c r="R27" s="254"/>
      <c r="S27" s="273" t="s">
        <v>1863</v>
      </c>
      <c r="T27" s="263">
        <v>4.0999999999999996</v>
      </c>
      <c r="U27" s="263">
        <f t="shared" si="9"/>
        <v>0.5</v>
      </c>
      <c r="V27" s="263">
        <f t="shared" si="10"/>
        <v>0</v>
      </c>
      <c r="W27" s="274"/>
      <c r="X27" s="274"/>
      <c r="Y27" s="274"/>
      <c r="Z27" s="274"/>
      <c r="AA27" s="274"/>
      <c r="AB27" s="274"/>
      <c r="AC27" s="274"/>
      <c r="AD27" s="275"/>
      <c r="AE27" s="276"/>
      <c r="AF27" s="281"/>
      <c r="AG27" s="274"/>
      <c r="AH27" s="274"/>
      <c r="AI27" s="274"/>
      <c r="AJ27" s="274"/>
      <c r="AK27" s="274">
        <v>0.5</v>
      </c>
      <c r="AL27" s="274"/>
      <c r="AM27" s="282"/>
      <c r="AN27" s="281"/>
      <c r="AO27" s="274"/>
      <c r="AP27" s="274"/>
      <c r="AQ27" s="274"/>
      <c r="AR27" s="274"/>
      <c r="AS27" s="274"/>
      <c r="AT27" s="274"/>
      <c r="AU27" s="274"/>
      <c r="AV27" s="274"/>
      <c r="AW27" s="274"/>
      <c r="AX27" s="274"/>
      <c r="AY27" s="274"/>
      <c r="AZ27" s="274"/>
      <c r="BA27" s="274"/>
      <c r="BB27" s="274"/>
      <c r="BC27" s="274"/>
      <c r="BD27" s="274"/>
      <c r="BE27" s="274"/>
      <c r="BF27" s="274"/>
      <c r="BG27" s="274"/>
      <c r="BH27" s="274"/>
      <c r="BI27" s="274"/>
      <c r="BJ27" s="274"/>
      <c r="BK27" s="274"/>
      <c r="BL27" s="274"/>
      <c r="BM27" s="274"/>
      <c r="BN27" s="274"/>
      <c r="BO27" s="275"/>
      <c r="BP27" s="275"/>
      <c r="BQ27" s="275"/>
      <c r="BR27" s="275"/>
      <c r="BS27" s="275"/>
      <c r="BT27" s="275"/>
      <c r="BU27" s="275"/>
      <c r="BV27" s="274"/>
      <c r="BW27" s="274"/>
      <c r="BX27" s="274"/>
      <c r="BY27" s="274"/>
      <c r="BZ27" s="274"/>
      <c r="CA27" s="274"/>
      <c r="CB27" s="274"/>
      <c r="CC27" s="274"/>
      <c r="CD27" s="274"/>
      <c r="CE27" s="274"/>
      <c r="CF27" s="274"/>
      <c r="CG27" s="274"/>
      <c r="CH27" s="274"/>
      <c r="CI27" s="274"/>
    </row>
    <row r="28" spans="1:87" ht="15" customHeight="1">
      <c r="A28" s="267"/>
      <c r="B28" s="141" t="s">
        <v>26</v>
      </c>
      <c r="C28" s="137" t="s">
        <v>181</v>
      </c>
      <c r="D28" s="133"/>
      <c r="E28" s="232" t="s">
        <v>182</v>
      </c>
      <c r="F28" s="232" t="s">
        <v>1890</v>
      </c>
      <c r="G28" s="233">
        <f>COUNTA(G29:G43)</f>
        <v>15</v>
      </c>
      <c r="H28" s="288" t="s">
        <v>1922</v>
      </c>
      <c r="I28" s="269" t="s">
        <v>38</v>
      </c>
      <c r="J28" s="270">
        <f>MIN(J29:J43)</f>
        <v>45603</v>
      </c>
      <c r="K28" s="270">
        <f>MIN(K29:K43)</f>
        <v>45604</v>
      </c>
      <c r="L28" s="270">
        <f>MIN(L29:L43)</f>
        <v>45609</v>
      </c>
      <c r="M28" s="270">
        <f>MIN(M29:M43)</f>
        <v>45609</v>
      </c>
      <c r="N28" s="316">
        <f t="array" ref="N28">MAX(IF(W28:CI28&gt;0,$W$16:$CI$16))</f>
        <v>45611</v>
      </c>
      <c r="O28" s="315" t="e">
        <f>SUMPRODUCT(O29:O43,U29:U43)/SUM(U29:U43)</f>
        <v>#N/A</v>
      </c>
      <c r="P28" s="315">
        <f ca="1">SUMPRODUCT(P29:P43,U29:U43)/SUM(U29:U43)</f>
        <v>1</v>
      </c>
      <c r="Q28" s="240" t="e">
        <f t="shared" ca="1" si="6"/>
        <v>#N/A</v>
      </c>
      <c r="R28" s="255" t="s">
        <v>38</v>
      </c>
      <c r="S28" s="273"/>
      <c r="T28" s="263"/>
      <c r="U28" s="263"/>
      <c r="V28" s="263"/>
      <c r="W28" s="274"/>
      <c r="X28" s="274"/>
      <c r="Y28" s="274"/>
      <c r="Z28" s="274"/>
      <c r="AA28" s="274"/>
      <c r="AB28" s="274"/>
      <c r="AC28" s="274"/>
      <c r="AD28" s="275"/>
      <c r="AE28" s="274"/>
      <c r="AF28" s="274"/>
      <c r="AG28" s="274"/>
      <c r="AH28" s="276"/>
      <c r="AI28" s="281"/>
      <c r="AJ28" s="274"/>
      <c r="AK28" s="274"/>
      <c r="AL28" s="274"/>
      <c r="AM28" s="274"/>
      <c r="AN28" s="274" t="s">
        <v>443</v>
      </c>
      <c r="AO28" s="274"/>
      <c r="AP28" s="274"/>
      <c r="AQ28" s="274"/>
      <c r="AR28" s="274"/>
      <c r="AS28" s="274"/>
      <c r="AT28" s="274"/>
      <c r="AU28" s="274"/>
      <c r="AV28" s="274"/>
      <c r="AW28" s="274"/>
      <c r="AX28" s="274"/>
      <c r="AY28" s="274"/>
      <c r="AZ28" s="274"/>
      <c r="BA28" s="274"/>
      <c r="BB28" s="274"/>
      <c r="BC28" s="274"/>
      <c r="BD28" s="274"/>
      <c r="BE28" s="274"/>
      <c r="BF28" s="274"/>
      <c r="BG28" s="274"/>
      <c r="BH28" s="274"/>
      <c r="BI28" s="274"/>
      <c r="BJ28" s="274"/>
      <c r="BK28" s="274"/>
      <c r="BL28" s="274"/>
      <c r="BM28" s="274"/>
      <c r="BN28" s="274"/>
      <c r="BO28" s="275"/>
      <c r="BP28" s="275"/>
      <c r="BQ28" s="275"/>
      <c r="BR28" s="275"/>
      <c r="BS28" s="275"/>
      <c r="BT28" s="275"/>
      <c r="BU28" s="275"/>
      <c r="BV28" s="274"/>
      <c r="BW28" s="274"/>
      <c r="BX28" s="274"/>
      <c r="BY28" s="274"/>
      <c r="BZ28" s="274"/>
      <c r="CA28" s="274"/>
      <c r="CB28" s="274"/>
      <c r="CC28" s="274"/>
      <c r="CD28" s="274"/>
      <c r="CE28" s="274"/>
      <c r="CF28" s="274"/>
      <c r="CG28" s="274"/>
      <c r="CH28" s="274"/>
      <c r="CI28" s="274"/>
    </row>
    <row r="29" spans="1:87" ht="16.5" outlineLevel="1">
      <c r="A29" s="267" t="str">
        <f t="shared" ref="A29:A43" si="11">E29&amp;G29</f>
        <v>modesg_param_sfcs_taxon_europeiacod_regra</v>
      </c>
      <c r="B29" s="141" t="s">
        <v>26</v>
      </c>
      <c r="C29" s="137" t="s">
        <v>181</v>
      </c>
      <c r="D29" s="228" t="s">
        <v>40</v>
      </c>
      <c r="E29" s="229" t="s">
        <v>182</v>
      </c>
      <c r="F29" s="229"/>
      <c r="G29" s="228" t="s">
        <v>191</v>
      </c>
      <c r="H29" s="228" t="e">
        <f>VLOOKUP(A29,'2. Status Detalhe Campos FY24'!$A$7:$G$727,7,0)</f>
        <v>#N/A</v>
      </c>
      <c r="I29" s="269" t="s">
        <v>38</v>
      </c>
      <c r="J29" s="278">
        <v>45603</v>
      </c>
      <c r="K29" s="269">
        <v>45604</v>
      </c>
      <c r="L29" s="283">
        <f t="array" ref="L29">MIN(IF(W29:CI29&gt;0,$W$16:$CI$16))</f>
        <v>45609</v>
      </c>
      <c r="M29" s="284">
        <f t="array" ref="M29">MAX(IF(W29:CI29&gt;0,$W$16:$CI$16))</f>
        <v>45609</v>
      </c>
      <c r="N29" s="284"/>
      <c r="O29" s="241" t="e">
        <f>VLOOKUP(H29,Auxiliar!$B$16:$E$24,4,0)</f>
        <v>#N/A</v>
      </c>
      <c r="P29" s="241">
        <f t="shared" ref="P29:P43" ca="1" si="12">IF(TODAY()&lt;=L29,0,MIN((TODAY()-L29)/(M29-L29+1),100%))</f>
        <v>1</v>
      </c>
      <c r="Q29" s="240" t="e">
        <f t="shared" ca="1" si="6"/>
        <v>#N/A</v>
      </c>
      <c r="R29" s="255" t="s">
        <v>38</v>
      </c>
      <c r="S29" s="273"/>
      <c r="T29" s="263">
        <v>0.6</v>
      </c>
      <c r="U29" s="263">
        <f t="shared" ref="U29:U43" si="13">ROUND(T29/8,1)</f>
        <v>0.1</v>
      </c>
      <c r="V29" s="263">
        <f t="shared" ref="V29:V43" si="14">SUM(W29:CI29)-U29</f>
        <v>0</v>
      </c>
      <c r="W29" s="274"/>
      <c r="X29" s="274"/>
      <c r="Y29" s="274"/>
      <c r="Z29" s="274"/>
      <c r="AA29" s="274"/>
      <c r="AB29" s="274"/>
      <c r="AC29" s="274"/>
      <c r="AD29" s="275"/>
      <c r="AE29" s="274"/>
      <c r="AF29" s="274"/>
      <c r="AG29" s="274"/>
      <c r="AH29" s="276"/>
      <c r="AI29" s="281"/>
      <c r="AJ29" s="274"/>
      <c r="AK29" s="274"/>
      <c r="AL29" s="274">
        <v>0.1</v>
      </c>
      <c r="AM29" s="274"/>
      <c r="AN29" s="274"/>
      <c r="AO29" s="274"/>
      <c r="AP29" s="274"/>
      <c r="AQ29" s="274"/>
      <c r="AR29" s="274"/>
      <c r="AS29" s="274"/>
      <c r="AT29" s="274"/>
      <c r="AU29" s="274"/>
      <c r="AV29" s="274"/>
      <c r="AW29" s="274"/>
      <c r="AX29" s="274"/>
      <c r="AY29" s="274"/>
      <c r="AZ29" s="274"/>
      <c r="BA29" s="274"/>
      <c r="BB29" s="274"/>
      <c r="BC29" s="274"/>
      <c r="BD29" s="274"/>
      <c r="BE29" s="274"/>
      <c r="BF29" s="274"/>
      <c r="BG29" s="274"/>
      <c r="BH29" s="274"/>
      <c r="BI29" s="274"/>
      <c r="BJ29" s="274"/>
      <c r="BK29" s="274"/>
      <c r="BL29" s="274"/>
      <c r="BM29" s="274"/>
      <c r="BN29" s="274"/>
      <c r="BO29" s="275"/>
      <c r="BP29" s="275"/>
      <c r="BQ29" s="275"/>
      <c r="BR29" s="275"/>
      <c r="BS29" s="275"/>
      <c r="BT29" s="275"/>
      <c r="BU29" s="275"/>
      <c r="BV29" s="274"/>
      <c r="BW29" s="274"/>
      <c r="BX29" s="274"/>
      <c r="BY29" s="274"/>
      <c r="BZ29" s="274"/>
      <c r="CA29" s="274"/>
      <c r="CB29" s="274"/>
      <c r="CC29" s="274"/>
      <c r="CD29" s="274"/>
      <c r="CE29" s="274"/>
      <c r="CF29" s="274"/>
      <c r="CG29" s="274"/>
      <c r="CH29" s="274"/>
      <c r="CI29" s="274"/>
    </row>
    <row r="30" spans="1:87" ht="16.5" outlineLevel="1">
      <c r="A30" s="267" t="str">
        <f t="shared" si="11"/>
        <v>modesg_param_sfcs_taxon_europeiacomite</v>
      </c>
      <c r="B30" s="141" t="s">
        <v>26</v>
      </c>
      <c r="C30" s="137" t="s">
        <v>181</v>
      </c>
      <c r="D30" s="228" t="s">
        <v>40</v>
      </c>
      <c r="E30" s="229" t="s">
        <v>182</v>
      </c>
      <c r="F30" s="229"/>
      <c r="G30" s="228" t="s">
        <v>192</v>
      </c>
      <c r="H30" s="228" t="e">
        <f>VLOOKUP(A30,'2. Status Detalhe Campos FY24'!$A$7:$G$727,7,0)</f>
        <v>#N/A</v>
      </c>
      <c r="I30" s="269" t="s">
        <v>38</v>
      </c>
      <c r="J30" s="278">
        <v>45603</v>
      </c>
      <c r="K30" s="269">
        <v>45604</v>
      </c>
      <c r="L30" s="283">
        <f t="array" ref="L30">MIN(IF(W30:CI30&gt;0,$W$16:$CI$16))</f>
        <v>45609</v>
      </c>
      <c r="M30" s="284">
        <f t="array" ref="M30">MAX(IF(W30:CI30&gt;0,$W$16:$CI$16))</f>
        <v>45609</v>
      </c>
      <c r="N30" s="284"/>
      <c r="O30" s="241" t="e">
        <f>VLOOKUP(H30,Auxiliar!$B$16:$E$24,4,0)</f>
        <v>#N/A</v>
      </c>
      <c r="P30" s="241">
        <f t="shared" ca="1" si="12"/>
        <v>1</v>
      </c>
      <c r="Q30" s="240" t="e">
        <f t="shared" ca="1" si="6"/>
        <v>#N/A</v>
      </c>
      <c r="R30" s="255" t="s">
        <v>38</v>
      </c>
      <c r="S30" s="273"/>
      <c r="T30" s="263">
        <v>0.6</v>
      </c>
      <c r="U30" s="263">
        <f t="shared" si="13"/>
        <v>0.1</v>
      </c>
      <c r="V30" s="263">
        <f t="shared" si="14"/>
        <v>0</v>
      </c>
      <c r="W30" s="274"/>
      <c r="X30" s="274"/>
      <c r="Y30" s="274"/>
      <c r="Z30" s="274"/>
      <c r="AA30" s="274"/>
      <c r="AB30" s="274"/>
      <c r="AC30" s="274"/>
      <c r="AD30" s="275"/>
      <c r="AE30" s="274"/>
      <c r="AF30" s="274"/>
      <c r="AG30" s="274"/>
      <c r="AH30" s="276"/>
      <c r="AI30" s="281"/>
      <c r="AJ30" s="274"/>
      <c r="AK30" s="274"/>
      <c r="AL30" s="274">
        <v>0.1</v>
      </c>
      <c r="AM30" s="274"/>
      <c r="AN30" s="274"/>
      <c r="AO30" s="274"/>
      <c r="AP30" s="274"/>
      <c r="AQ30" s="274"/>
      <c r="AR30" s="274"/>
      <c r="AS30" s="274"/>
      <c r="AT30" s="274"/>
      <c r="AU30" s="274"/>
      <c r="AV30" s="274"/>
      <c r="AW30" s="274"/>
      <c r="AX30" s="274"/>
      <c r="AY30" s="274"/>
      <c r="AZ30" s="274"/>
      <c r="BA30" s="274"/>
      <c r="BB30" s="274"/>
      <c r="BC30" s="274"/>
      <c r="BD30" s="274"/>
      <c r="BE30" s="274"/>
      <c r="BF30" s="274"/>
      <c r="BG30" s="274"/>
      <c r="BH30" s="274"/>
      <c r="BI30" s="274"/>
      <c r="BJ30" s="274"/>
      <c r="BK30" s="274"/>
      <c r="BL30" s="274"/>
      <c r="BM30" s="274"/>
      <c r="BN30" s="274"/>
      <c r="BO30" s="275"/>
      <c r="BP30" s="275"/>
      <c r="BQ30" s="275"/>
      <c r="BR30" s="275"/>
      <c r="BS30" s="275"/>
      <c r="BT30" s="275"/>
      <c r="BU30" s="275"/>
      <c r="BV30" s="274"/>
      <c r="BW30" s="274"/>
      <c r="BX30" s="274"/>
      <c r="BY30" s="274"/>
      <c r="BZ30" s="274"/>
      <c r="CA30" s="274"/>
      <c r="CB30" s="274"/>
      <c r="CC30" s="274"/>
      <c r="CD30" s="274"/>
      <c r="CE30" s="274"/>
      <c r="CF30" s="274"/>
      <c r="CG30" s="274"/>
      <c r="CH30" s="274"/>
      <c r="CI30" s="274"/>
    </row>
    <row r="31" spans="1:87" ht="16.5" outlineLevel="1">
      <c r="A31" s="267" t="str">
        <f t="shared" si="11"/>
        <v>modesg_param_sfcs_taxon_europeiadata_aprvc</v>
      </c>
      <c r="B31" s="141" t="s">
        <v>26</v>
      </c>
      <c r="C31" s="137" t="s">
        <v>181</v>
      </c>
      <c r="D31" s="228" t="s">
        <v>40</v>
      </c>
      <c r="E31" s="229" t="s">
        <v>182</v>
      </c>
      <c r="F31" s="229"/>
      <c r="G31" s="228" t="s">
        <v>193</v>
      </c>
      <c r="H31" s="228" t="e">
        <f>VLOOKUP(A31,'2. Status Detalhe Campos FY24'!$A$7:$G$727,7,0)</f>
        <v>#N/A</v>
      </c>
      <c r="I31" s="269" t="s">
        <v>38</v>
      </c>
      <c r="J31" s="278">
        <v>45603</v>
      </c>
      <c r="K31" s="269">
        <v>45604</v>
      </c>
      <c r="L31" s="283">
        <f t="array" ref="L31">MIN(IF(W31:CI31&gt;0,$W$16:$CI$16))</f>
        <v>45609</v>
      </c>
      <c r="M31" s="284">
        <f t="array" ref="M31">MAX(IF(W31:CI31&gt;0,$W$16:$CI$16))</f>
        <v>45609</v>
      </c>
      <c r="N31" s="284"/>
      <c r="O31" s="241" t="e">
        <f>VLOOKUP(H31,Auxiliar!$B$16:$E$24,4,0)</f>
        <v>#N/A</v>
      </c>
      <c r="P31" s="241">
        <f t="shared" ca="1" si="12"/>
        <v>1</v>
      </c>
      <c r="Q31" s="240" t="e">
        <f t="shared" ca="1" si="6"/>
        <v>#N/A</v>
      </c>
      <c r="R31" s="255" t="s">
        <v>38</v>
      </c>
      <c r="S31" s="273"/>
      <c r="T31" s="263">
        <v>0.6</v>
      </c>
      <c r="U31" s="263">
        <f t="shared" si="13"/>
        <v>0.1</v>
      </c>
      <c r="V31" s="263">
        <f t="shared" si="14"/>
        <v>0</v>
      </c>
      <c r="W31" s="274"/>
      <c r="X31" s="274"/>
      <c r="Y31" s="274"/>
      <c r="Z31" s="274"/>
      <c r="AA31" s="274"/>
      <c r="AB31" s="274"/>
      <c r="AC31" s="274"/>
      <c r="AD31" s="275"/>
      <c r="AE31" s="274"/>
      <c r="AF31" s="274"/>
      <c r="AG31" s="274"/>
      <c r="AH31" s="276"/>
      <c r="AI31" s="281"/>
      <c r="AJ31" s="274"/>
      <c r="AK31" s="274"/>
      <c r="AL31" s="274">
        <v>0.1</v>
      </c>
      <c r="AM31" s="274"/>
      <c r="AN31" s="274"/>
      <c r="AO31" s="274"/>
      <c r="AP31" s="274"/>
      <c r="AQ31" s="274"/>
      <c r="AR31" s="274"/>
      <c r="AS31" s="274"/>
      <c r="AT31" s="274"/>
      <c r="AU31" s="274"/>
      <c r="AV31" s="274"/>
      <c r="AW31" s="274"/>
      <c r="AX31" s="274"/>
      <c r="AY31" s="274"/>
      <c r="AZ31" s="274"/>
      <c r="BA31" s="274"/>
      <c r="BB31" s="274"/>
      <c r="BC31" s="274"/>
      <c r="BD31" s="274"/>
      <c r="BE31" s="274"/>
      <c r="BF31" s="274"/>
      <c r="BG31" s="274"/>
      <c r="BH31" s="274"/>
      <c r="BI31" s="274"/>
      <c r="BJ31" s="274"/>
      <c r="BK31" s="274"/>
      <c r="BL31" s="274"/>
      <c r="BM31" s="274"/>
      <c r="BN31" s="274"/>
      <c r="BO31" s="275"/>
      <c r="BP31" s="275"/>
      <c r="BQ31" s="275"/>
      <c r="BR31" s="275"/>
      <c r="BS31" s="275"/>
      <c r="BT31" s="275"/>
      <c r="BU31" s="275"/>
      <c r="BV31" s="274"/>
      <c r="BW31" s="274"/>
      <c r="BX31" s="274"/>
      <c r="BY31" s="274"/>
      <c r="BZ31" s="274"/>
      <c r="CA31" s="274"/>
      <c r="CB31" s="274"/>
      <c r="CC31" s="274"/>
      <c r="CD31" s="274"/>
      <c r="CE31" s="274"/>
      <c r="CF31" s="274"/>
      <c r="CG31" s="274"/>
      <c r="CH31" s="274"/>
      <c r="CI31" s="274"/>
    </row>
    <row r="32" spans="1:87" ht="16.5" outlineLevel="1">
      <c r="A32" s="267" t="str">
        <f t="shared" si="11"/>
        <v>modesg_param_sfcs_taxon_europeiadata_final</v>
      </c>
      <c r="B32" s="141" t="s">
        <v>26</v>
      </c>
      <c r="C32" s="137" t="s">
        <v>181</v>
      </c>
      <c r="D32" s="228" t="s">
        <v>40</v>
      </c>
      <c r="E32" s="229" t="s">
        <v>182</v>
      </c>
      <c r="F32" s="229"/>
      <c r="G32" s="228" t="s">
        <v>194</v>
      </c>
      <c r="H32" s="228" t="e">
        <f>VLOOKUP(A32,'2. Status Detalhe Campos FY24'!$A$7:$G$727,7,0)</f>
        <v>#N/A</v>
      </c>
      <c r="I32" s="269" t="s">
        <v>38</v>
      </c>
      <c r="J32" s="278">
        <v>45603</v>
      </c>
      <c r="K32" s="269">
        <v>45604</v>
      </c>
      <c r="L32" s="283">
        <f t="array" ref="L32">MIN(IF(W32:CI32&gt;0,$W$16:$CI$16))</f>
        <v>45609</v>
      </c>
      <c r="M32" s="284">
        <f t="array" ref="M32">MAX(IF(W32:CI32&gt;0,$W$16:$CI$16))</f>
        <v>45609</v>
      </c>
      <c r="N32" s="284"/>
      <c r="O32" s="241" t="e">
        <f>VLOOKUP(H32,Auxiliar!$B$16:$E$24,4,0)</f>
        <v>#N/A</v>
      </c>
      <c r="P32" s="241">
        <f t="shared" ca="1" si="12"/>
        <v>1</v>
      </c>
      <c r="Q32" s="240" t="e">
        <f t="shared" ca="1" si="6"/>
        <v>#N/A</v>
      </c>
      <c r="R32" s="255" t="s">
        <v>38</v>
      </c>
      <c r="S32" s="273"/>
      <c r="T32" s="263">
        <v>0.6</v>
      </c>
      <c r="U32" s="263">
        <f t="shared" si="13"/>
        <v>0.1</v>
      </c>
      <c r="V32" s="263">
        <f t="shared" si="14"/>
        <v>0</v>
      </c>
      <c r="W32" s="274"/>
      <c r="X32" s="274"/>
      <c r="Y32" s="274"/>
      <c r="Z32" s="274"/>
      <c r="AA32" s="274"/>
      <c r="AB32" s="274"/>
      <c r="AC32" s="274"/>
      <c r="AD32" s="275"/>
      <c r="AE32" s="274"/>
      <c r="AF32" s="274"/>
      <c r="AG32" s="274"/>
      <c r="AH32" s="276"/>
      <c r="AI32" s="281"/>
      <c r="AJ32" s="274"/>
      <c r="AK32" s="274"/>
      <c r="AL32" s="274">
        <v>0.1</v>
      </c>
      <c r="AM32" s="274"/>
      <c r="AN32" s="274"/>
      <c r="AO32" s="274"/>
      <c r="AP32" s="274"/>
      <c r="AQ32" s="274"/>
      <c r="AR32" s="274"/>
      <c r="AS32" s="274"/>
      <c r="AT32" s="274"/>
      <c r="AU32" s="274"/>
      <c r="AV32" s="274"/>
      <c r="AW32" s="274"/>
      <c r="AX32" s="274"/>
      <c r="AY32" s="274"/>
      <c r="AZ32" s="274"/>
      <c r="BA32" s="274"/>
      <c r="BB32" s="274"/>
      <c r="BC32" s="274"/>
      <c r="BD32" s="274"/>
      <c r="BE32" s="274"/>
      <c r="BF32" s="274"/>
      <c r="BG32" s="274"/>
      <c r="BH32" s="274"/>
      <c r="BI32" s="274"/>
      <c r="BJ32" s="274"/>
      <c r="BK32" s="274"/>
      <c r="BL32" s="274"/>
      <c r="BM32" s="274"/>
      <c r="BN32" s="274"/>
      <c r="BO32" s="275"/>
      <c r="BP32" s="275"/>
      <c r="BQ32" s="275"/>
      <c r="BR32" s="275"/>
      <c r="BS32" s="275"/>
      <c r="BT32" s="275"/>
      <c r="BU32" s="275"/>
      <c r="BV32" s="274"/>
      <c r="BW32" s="274"/>
      <c r="BX32" s="274"/>
      <c r="BY32" s="274"/>
      <c r="BZ32" s="274"/>
      <c r="CA32" s="274"/>
      <c r="CB32" s="274"/>
      <c r="CC32" s="274"/>
      <c r="CD32" s="274"/>
      <c r="CE32" s="274"/>
      <c r="CF32" s="274"/>
      <c r="CG32" s="274"/>
      <c r="CH32" s="274"/>
      <c r="CI32" s="274"/>
    </row>
    <row r="33" spans="1:87" ht="16.5" outlineLevel="1">
      <c r="A33" s="267" t="str">
        <f t="shared" si="11"/>
        <v>modesg_param_sfcs_taxon_europeiadata_inicial</v>
      </c>
      <c r="B33" s="141" t="s">
        <v>26</v>
      </c>
      <c r="C33" s="137" t="s">
        <v>181</v>
      </c>
      <c r="D33" s="228" t="s">
        <v>40</v>
      </c>
      <c r="E33" s="229" t="s">
        <v>182</v>
      </c>
      <c r="F33" s="229"/>
      <c r="G33" s="228" t="s">
        <v>195</v>
      </c>
      <c r="H33" s="228" t="e">
        <f>VLOOKUP(A33,'2. Status Detalhe Campos FY24'!$A$7:$G$727,7,0)</f>
        <v>#N/A</v>
      </c>
      <c r="I33" s="269" t="s">
        <v>38</v>
      </c>
      <c r="J33" s="278">
        <v>45603</v>
      </c>
      <c r="K33" s="269">
        <v>45604</v>
      </c>
      <c r="L33" s="283">
        <f t="array" ref="L33">MIN(IF(W33:CI33&gt;0,$W$16:$CI$16))</f>
        <v>45609</v>
      </c>
      <c r="M33" s="284">
        <f t="array" ref="M33">MAX(IF(W33:CI33&gt;0,$W$16:$CI$16))</f>
        <v>45609</v>
      </c>
      <c r="N33" s="284"/>
      <c r="O33" s="241" t="e">
        <f>VLOOKUP(H33,Auxiliar!$B$16:$E$24,4,0)</f>
        <v>#N/A</v>
      </c>
      <c r="P33" s="241">
        <f t="shared" ca="1" si="12"/>
        <v>1</v>
      </c>
      <c r="Q33" s="240" t="e">
        <f t="shared" ca="1" si="6"/>
        <v>#N/A</v>
      </c>
      <c r="R33" s="255" t="s">
        <v>38</v>
      </c>
      <c r="S33" s="273"/>
      <c r="T33" s="263">
        <v>0.6</v>
      </c>
      <c r="U33" s="263">
        <f t="shared" si="13"/>
        <v>0.1</v>
      </c>
      <c r="V33" s="263">
        <f t="shared" si="14"/>
        <v>0</v>
      </c>
      <c r="W33" s="274"/>
      <c r="X33" s="274"/>
      <c r="Y33" s="274"/>
      <c r="Z33" s="274"/>
      <c r="AA33" s="274"/>
      <c r="AB33" s="274"/>
      <c r="AC33" s="274"/>
      <c r="AD33" s="275"/>
      <c r="AE33" s="274"/>
      <c r="AF33" s="274"/>
      <c r="AG33" s="274"/>
      <c r="AH33" s="276"/>
      <c r="AI33" s="281"/>
      <c r="AJ33" s="274"/>
      <c r="AK33" s="274"/>
      <c r="AL33" s="274">
        <v>0.1</v>
      </c>
      <c r="AM33" s="274"/>
      <c r="AN33" s="274"/>
      <c r="AO33" s="274"/>
      <c r="AP33" s="274"/>
      <c r="AQ33" s="274"/>
      <c r="AR33" s="274"/>
      <c r="AS33" s="274"/>
      <c r="AT33" s="274"/>
      <c r="AU33" s="274"/>
      <c r="AV33" s="274"/>
      <c r="AW33" s="274"/>
      <c r="AX33" s="274"/>
      <c r="AY33" s="274"/>
      <c r="AZ33" s="274"/>
      <c r="BA33" s="274"/>
      <c r="BB33" s="274"/>
      <c r="BC33" s="274"/>
      <c r="BD33" s="274"/>
      <c r="BE33" s="274"/>
      <c r="BF33" s="274"/>
      <c r="BG33" s="274"/>
      <c r="BH33" s="274"/>
      <c r="BI33" s="274"/>
      <c r="BJ33" s="274"/>
      <c r="BK33" s="274"/>
      <c r="BL33" s="274"/>
      <c r="BM33" s="274"/>
      <c r="BN33" s="274"/>
      <c r="BO33" s="275"/>
      <c r="BP33" s="275"/>
      <c r="BQ33" s="275"/>
      <c r="BR33" s="275"/>
      <c r="BS33" s="275"/>
      <c r="BT33" s="275"/>
      <c r="BU33" s="275"/>
      <c r="BV33" s="274"/>
      <c r="BW33" s="274"/>
      <c r="BX33" s="274"/>
      <c r="BY33" s="274"/>
      <c r="BZ33" s="274"/>
      <c r="CA33" s="274"/>
      <c r="CB33" s="274"/>
      <c r="CC33" s="274"/>
      <c r="CD33" s="274"/>
      <c r="CE33" s="274"/>
      <c r="CF33" s="274"/>
      <c r="CG33" s="274"/>
      <c r="CH33" s="274"/>
      <c r="CI33" s="274"/>
    </row>
    <row r="34" spans="1:87" ht="16.5" outlineLevel="1">
      <c r="A34" s="267" t="str">
        <f t="shared" si="11"/>
        <v>modesg_param_sfcs_taxon_europeiaflag_project_finance</v>
      </c>
      <c r="B34" s="141" t="s">
        <v>26</v>
      </c>
      <c r="C34" s="137" t="s">
        <v>181</v>
      </c>
      <c r="D34" s="228" t="s">
        <v>40</v>
      </c>
      <c r="E34" s="229" t="s">
        <v>182</v>
      </c>
      <c r="F34" s="229"/>
      <c r="G34" s="228" t="s">
        <v>199</v>
      </c>
      <c r="H34" s="228" t="e">
        <f>VLOOKUP(A34,'2. Status Detalhe Campos FY24'!$A$7:$G$727,7,0)</f>
        <v>#N/A</v>
      </c>
      <c r="I34" s="269" t="s">
        <v>38</v>
      </c>
      <c r="J34" s="278">
        <v>45603</v>
      </c>
      <c r="K34" s="269">
        <v>45604</v>
      </c>
      <c r="L34" s="283">
        <f t="array" ref="L34">MIN(IF(W34:CI34&gt;0,$W$16:$CI$16))</f>
        <v>45609</v>
      </c>
      <c r="M34" s="284">
        <f t="array" ref="M34">MAX(IF(W34:CI34&gt;0,$W$16:$CI$16))</f>
        <v>45609</v>
      </c>
      <c r="N34" s="284"/>
      <c r="O34" s="241" t="e">
        <f>VLOOKUP(H34,Auxiliar!$B$16:$E$24,4,0)</f>
        <v>#N/A</v>
      </c>
      <c r="P34" s="241">
        <f t="shared" ca="1" si="12"/>
        <v>1</v>
      </c>
      <c r="Q34" s="240" t="e">
        <f t="shared" ca="1" si="6"/>
        <v>#N/A</v>
      </c>
      <c r="R34" s="255" t="s">
        <v>38</v>
      </c>
      <c r="S34" s="273"/>
      <c r="T34" s="263">
        <v>0.6</v>
      </c>
      <c r="U34" s="263">
        <f t="shared" si="13"/>
        <v>0.1</v>
      </c>
      <c r="V34" s="263">
        <f t="shared" si="14"/>
        <v>0</v>
      </c>
      <c r="W34" s="274"/>
      <c r="X34" s="274"/>
      <c r="Y34" s="274"/>
      <c r="Z34" s="274"/>
      <c r="AA34" s="274"/>
      <c r="AB34" s="274"/>
      <c r="AC34" s="274"/>
      <c r="AD34" s="275"/>
      <c r="AE34" s="274"/>
      <c r="AF34" s="274"/>
      <c r="AG34" s="274"/>
      <c r="AH34" s="276"/>
      <c r="AI34" s="281"/>
      <c r="AJ34" s="274"/>
      <c r="AK34" s="274"/>
      <c r="AL34" s="274">
        <v>0.1</v>
      </c>
      <c r="AM34" s="274"/>
      <c r="AN34" s="274"/>
      <c r="AO34" s="274"/>
      <c r="AP34" s="274"/>
      <c r="AQ34" s="274"/>
      <c r="AR34" s="274"/>
      <c r="AS34" s="274"/>
      <c r="AT34" s="274"/>
      <c r="AU34" s="274"/>
      <c r="AV34" s="274"/>
      <c r="AW34" s="274"/>
      <c r="AX34" s="274"/>
      <c r="AY34" s="274"/>
      <c r="AZ34" s="274"/>
      <c r="BA34" s="274"/>
      <c r="BB34" s="274"/>
      <c r="BC34" s="274"/>
      <c r="BD34" s="274"/>
      <c r="BE34" s="274"/>
      <c r="BF34" s="274"/>
      <c r="BG34" s="274"/>
      <c r="BH34" s="274"/>
      <c r="BI34" s="274"/>
      <c r="BJ34" s="274"/>
      <c r="BK34" s="274"/>
      <c r="BL34" s="274"/>
      <c r="BM34" s="274"/>
      <c r="BN34" s="274"/>
      <c r="BO34" s="275"/>
      <c r="BP34" s="275"/>
      <c r="BQ34" s="275"/>
      <c r="BR34" s="275"/>
      <c r="BS34" s="275"/>
      <c r="BT34" s="275"/>
      <c r="BU34" s="275"/>
      <c r="BV34" s="274"/>
      <c r="BW34" s="274"/>
      <c r="BX34" s="274"/>
      <c r="BY34" s="274"/>
      <c r="BZ34" s="274"/>
      <c r="CA34" s="274"/>
      <c r="CB34" s="274"/>
      <c r="CC34" s="274"/>
      <c r="CD34" s="274"/>
      <c r="CE34" s="274"/>
      <c r="CF34" s="274"/>
      <c r="CG34" s="274"/>
      <c r="CH34" s="274"/>
      <c r="CI34" s="274"/>
    </row>
    <row r="35" spans="1:87" ht="16.5" outlineLevel="1">
      <c r="A35" s="267" t="str">
        <f t="shared" si="11"/>
        <v>modesg_param_sfcs_taxon_europeiacfinalidad</v>
      </c>
      <c r="B35" s="141" t="s">
        <v>26</v>
      </c>
      <c r="C35" s="137" t="s">
        <v>181</v>
      </c>
      <c r="D35" s="228" t="s">
        <v>40</v>
      </c>
      <c r="E35" s="229" t="s">
        <v>182</v>
      </c>
      <c r="F35" s="229"/>
      <c r="G35" s="228" t="s">
        <v>200</v>
      </c>
      <c r="H35" s="228" t="e">
        <f>VLOOKUP(A35,'2. Status Detalhe Campos FY24'!$A$7:$G$727,7,0)</f>
        <v>#N/A</v>
      </c>
      <c r="I35" s="269" t="s">
        <v>38</v>
      </c>
      <c r="J35" s="278">
        <v>45603</v>
      </c>
      <c r="K35" s="269">
        <v>45604</v>
      </c>
      <c r="L35" s="283">
        <f t="array" ref="L35">MIN(IF(W35:CI35&gt;0,$W$16:$CI$16))</f>
        <v>45609</v>
      </c>
      <c r="M35" s="284">
        <f t="array" ref="M35">MAX(IF(W35:CI35&gt;0,$W$16:$CI$16))</f>
        <v>45609</v>
      </c>
      <c r="N35" s="284"/>
      <c r="O35" s="241" t="e">
        <f>VLOOKUP(H35,Auxiliar!$B$16:$E$24,4,0)</f>
        <v>#N/A</v>
      </c>
      <c r="P35" s="241">
        <f t="shared" ca="1" si="12"/>
        <v>1</v>
      </c>
      <c r="Q35" s="240" t="e">
        <f t="shared" ca="1" si="6"/>
        <v>#N/A</v>
      </c>
      <c r="R35" s="255" t="s">
        <v>38</v>
      </c>
      <c r="S35" s="273"/>
      <c r="T35" s="263">
        <v>0.6</v>
      </c>
      <c r="U35" s="263">
        <f t="shared" si="13"/>
        <v>0.1</v>
      </c>
      <c r="V35" s="263">
        <f t="shared" si="14"/>
        <v>0</v>
      </c>
      <c r="W35" s="274"/>
      <c r="X35" s="274"/>
      <c r="Y35" s="274"/>
      <c r="Z35" s="274"/>
      <c r="AA35" s="274"/>
      <c r="AB35" s="274"/>
      <c r="AC35" s="274"/>
      <c r="AD35" s="275"/>
      <c r="AE35" s="274"/>
      <c r="AF35" s="274"/>
      <c r="AG35" s="274"/>
      <c r="AH35" s="276"/>
      <c r="AI35" s="281"/>
      <c r="AJ35" s="274"/>
      <c r="AK35" s="274"/>
      <c r="AL35" s="274">
        <v>0.1</v>
      </c>
      <c r="AM35" s="274"/>
      <c r="AN35" s="274"/>
      <c r="AO35" s="274"/>
      <c r="AP35" s="274"/>
      <c r="AQ35" s="274"/>
      <c r="AR35" s="274"/>
      <c r="AS35" s="274"/>
      <c r="AT35" s="274"/>
      <c r="AU35" s="274"/>
      <c r="AV35" s="274"/>
      <c r="AW35" s="274"/>
      <c r="AX35" s="274"/>
      <c r="AY35" s="274"/>
      <c r="AZ35" s="274"/>
      <c r="BA35" s="274"/>
      <c r="BB35" s="274"/>
      <c r="BC35" s="274"/>
      <c r="BD35" s="274"/>
      <c r="BE35" s="274"/>
      <c r="BF35" s="274"/>
      <c r="BG35" s="274"/>
      <c r="BH35" s="274"/>
      <c r="BI35" s="274"/>
      <c r="BJ35" s="274"/>
      <c r="BK35" s="274"/>
      <c r="BL35" s="274"/>
      <c r="BM35" s="274"/>
      <c r="BN35" s="274"/>
      <c r="BO35" s="275"/>
      <c r="BP35" s="275"/>
      <c r="BQ35" s="275"/>
      <c r="BR35" s="275"/>
      <c r="BS35" s="275"/>
      <c r="BT35" s="275"/>
      <c r="BU35" s="275"/>
      <c r="BV35" s="274"/>
      <c r="BW35" s="274"/>
      <c r="BX35" s="274"/>
      <c r="BY35" s="274"/>
      <c r="BZ35" s="274"/>
      <c r="CA35" s="274"/>
      <c r="CB35" s="274"/>
      <c r="CC35" s="274"/>
      <c r="CD35" s="274"/>
      <c r="CE35" s="274"/>
      <c r="CF35" s="274"/>
      <c r="CG35" s="274"/>
      <c r="CH35" s="274"/>
      <c r="CI35" s="274"/>
    </row>
    <row r="36" spans="1:87" ht="16.5" outlineLevel="1">
      <c r="A36" s="267" t="str">
        <f t="shared" si="11"/>
        <v>modesg_param_sfcs_taxon_europeiatipo_combust</v>
      </c>
      <c r="B36" s="141" t="s">
        <v>26</v>
      </c>
      <c r="C36" s="137" t="s">
        <v>181</v>
      </c>
      <c r="D36" s="228" t="s">
        <v>40</v>
      </c>
      <c r="E36" s="229" t="s">
        <v>182</v>
      </c>
      <c r="F36" s="229"/>
      <c r="G36" s="228" t="s">
        <v>201</v>
      </c>
      <c r="H36" s="228" t="e">
        <f>VLOOKUP(A36,'2. Status Detalhe Campos FY24'!$A$7:$G$727,7,0)</f>
        <v>#N/A</v>
      </c>
      <c r="I36" s="269" t="s">
        <v>38</v>
      </c>
      <c r="J36" s="278">
        <v>45603</v>
      </c>
      <c r="K36" s="269">
        <v>45604</v>
      </c>
      <c r="L36" s="283">
        <f t="array" ref="L36">MIN(IF(W36:CI36&gt;0,$W$16:$CI$16))</f>
        <v>45609</v>
      </c>
      <c r="M36" s="284">
        <f t="array" ref="M36">MAX(IF(W36:CI36&gt;0,$W$16:$CI$16))</f>
        <v>45609</v>
      </c>
      <c r="N36" s="284"/>
      <c r="O36" s="241" t="e">
        <f>VLOOKUP(H36,Auxiliar!$B$16:$E$24,4,0)</f>
        <v>#N/A</v>
      </c>
      <c r="P36" s="241">
        <f t="shared" ca="1" si="12"/>
        <v>1</v>
      </c>
      <c r="Q36" s="240" t="e">
        <f t="shared" ca="1" si="6"/>
        <v>#N/A</v>
      </c>
      <c r="R36" s="255" t="s">
        <v>38</v>
      </c>
      <c r="S36" s="273"/>
      <c r="T36" s="263">
        <v>0.6</v>
      </c>
      <c r="U36" s="263">
        <f t="shared" si="13"/>
        <v>0.1</v>
      </c>
      <c r="V36" s="263">
        <f t="shared" si="14"/>
        <v>0</v>
      </c>
      <c r="W36" s="274"/>
      <c r="X36" s="274"/>
      <c r="Y36" s="274"/>
      <c r="Z36" s="274"/>
      <c r="AA36" s="274"/>
      <c r="AB36" s="274"/>
      <c r="AC36" s="274"/>
      <c r="AD36" s="275"/>
      <c r="AE36" s="274"/>
      <c r="AF36" s="274"/>
      <c r="AG36" s="274"/>
      <c r="AH36" s="276"/>
      <c r="AI36" s="281"/>
      <c r="AJ36" s="274"/>
      <c r="AK36" s="274"/>
      <c r="AL36" s="274">
        <v>0.1</v>
      </c>
      <c r="AM36" s="274"/>
      <c r="AN36" s="274"/>
      <c r="AO36" s="274"/>
      <c r="AP36" s="274"/>
      <c r="AQ36" s="274"/>
      <c r="AR36" s="274"/>
      <c r="AS36" s="274"/>
      <c r="AT36" s="274"/>
      <c r="AU36" s="274"/>
      <c r="AV36" s="274"/>
      <c r="AW36" s="274"/>
      <c r="AX36" s="274"/>
      <c r="AY36" s="274"/>
      <c r="AZ36" s="274"/>
      <c r="BA36" s="274"/>
      <c r="BB36" s="274"/>
      <c r="BC36" s="274"/>
      <c r="BD36" s="274"/>
      <c r="BE36" s="274"/>
      <c r="BF36" s="274"/>
      <c r="BG36" s="274"/>
      <c r="BH36" s="274"/>
      <c r="BI36" s="274"/>
      <c r="BJ36" s="274"/>
      <c r="BK36" s="274"/>
      <c r="BL36" s="274"/>
      <c r="BM36" s="274"/>
      <c r="BN36" s="274"/>
      <c r="BO36" s="275"/>
      <c r="BP36" s="275"/>
      <c r="BQ36" s="275"/>
      <c r="BR36" s="275"/>
      <c r="BS36" s="275"/>
      <c r="BT36" s="275"/>
      <c r="BU36" s="275"/>
      <c r="BV36" s="274"/>
      <c r="BW36" s="274"/>
      <c r="BX36" s="274"/>
      <c r="BY36" s="274"/>
      <c r="BZ36" s="274"/>
      <c r="CA36" s="274"/>
      <c r="CB36" s="274"/>
      <c r="CC36" s="274"/>
      <c r="CD36" s="274"/>
      <c r="CE36" s="274"/>
      <c r="CF36" s="274"/>
      <c r="CG36" s="274"/>
      <c r="CH36" s="274"/>
      <c r="CI36" s="274"/>
    </row>
    <row r="37" spans="1:87" ht="16.5" outlineLevel="1">
      <c r="A37" s="267" t="str">
        <f t="shared" si="11"/>
        <v>modesg_param_sfcs_taxon_europeiamontante_pndrc</v>
      </c>
      <c r="B37" s="141" t="s">
        <v>26</v>
      </c>
      <c r="C37" s="137" t="s">
        <v>181</v>
      </c>
      <c r="D37" s="228" t="s">
        <v>40</v>
      </c>
      <c r="E37" s="229" t="s">
        <v>182</v>
      </c>
      <c r="F37" s="229"/>
      <c r="G37" s="228" t="s">
        <v>202</v>
      </c>
      <c r="H37" s="228" t="e">
        <f>VLOOKUP(A37,'2. Status Detalhe Campos FY24'!$A$7:$G$727,7,0)</f>
        <v>#N/A</v>
      </c>
      <c r="I37" s="269" t="s">
        <v>38</v>
      </c>
      <c r="J37" s="278">
        <v>45603</v>
      </c>
      <c r="K37" s="269">
        <v>45604</v>
      </c>
      <c r="L37" s="283">
        <f t="array" ref="L37">MIN(IF(W37:CI37&gt;0,$W$16:$CI$16))</f>
        <v>45609</v>
      </c>
      <c r="M37" s="284">
        <f t="array" ref="M37">MAX(IF(W37:CI37&gt;0,$W$16:$CI$16))</f>
        <v>45609</v>
      </c>
      <c r="N37" s="284"/>
      <c r="O37" s="241" t="e">
        <f>VLOOKUP(H37,Auxiliar!$B$16:$E$24,4,0)</f>
        <v>#N/A</v>
      </c>
      <c r="P37" s="241">
        <f t="shared" ca="1" si="12"/>
        <v>1</v>
      </c>
      <c r="Q37" s="240" t="e">
        <f t="shared" ca="1" si="6"/>
        <v>#N/A</v>
      </c>
      <c r="R37" s="255" t="s">
        <v>38</v>
      </c>
      <c r="S37" s="273"/>
      <c r="T37" s="263">
        <v>0.6</v>
      </c>
      <c r="U37" s="263">
        <f t="shared" si="13"/>
        <v>0.1</v>
      </c>
      <c r="V37" s="263">
        <f t="shared" si="14"/>
        <v>0</v>
      </c>
      <c r="W37" s="274"/>
      <c r="X37" s="274"/>
      <c r="Y37" s="274"/>
      <c r="Z37" s="274"/>
      <c r="AA37" s="274"/>
      <c r="AB37" s="274"/>
      <c r="AC37" s="274"/>
      <c r="AD37" s="275"/>
      <c r="AE37" s="274"/>
      <c r="AF37" s="274"/>
      <c r="AG37" s="274"/>
      <c r="AH37" s="276"/>
      <c r="AI37" s="281"/>
      <c r="AJ37" s="274"/>
      <c r="AK37" s="274"/>
      <c r="AL37" s="274">
        <v>0.1</v>
      </c>
      <c r="AM37" s="274"/>
      <c r="AN37" s="274"/>
      <c r="AO37" s="274"/>
      <c r="AP37" s="274"/>
      <c r="AQ37" s="274"/>
      <c r="AR37" s="274"/>
      <c r="AS37" s="274"/>
      <c r="AT37" s="274"/>
      <c r="AU37" s="274"/>
      <c r="AV37" s="274"/>
      <c r="AW37" s="274"/>
      <c r="AX37" s="274"/>
      <c r="AY37" s="274"/>
      <c r="AZ37" s="274"/>
      <c r="BA37" s="274"/>
      <c r="BB37" s="274"/>
      <c r="BC37" s="274"/>
      <c r="BD37" s="274"/>
      <c r="BE37" s="274"/>
      <c r="BF37" s="274"/>
      <c r="BG37" s="274"/>
      <c r="BH37" s="274"/>
      <c r="BI37" s="274"/>
      <c r="BJ37" s="274"/>
      <c r="BK37" s="274"/>
      <c r="BL37" s="274"/>
      <c r="BM37" s="274"/>
      <c r="BN37" s="274"/>
      <c r="BO37" s="275"/>
      <c r="BP37" s="275"/>
      <c r="BQ37" s="275"/>
      <c r="BR37" s="275"/>
      <c r="BS37" s="275"/>
      <c r="BT37" s="275"/>
      <c r="BU37" s="275"/>
      <c r="BV37" s="274"/>
      <c r="BW37" s="274"/>
      <c r="BX37" s="274"/>
      <c r="BY37" s="274"/>
      <c r="BZ37" s="274"/>
      <c r="CA37" s="274"/>
      <c r="CB37" s="274"/>
      <c r="CC37" s="274"/>
      <c r="CD37" s="274"/>
      <c r="CE37" s="274"/>
      <c r="CF37" s="274"/>
      <c r="CG37" s="274"/>
      <c r="CH37" s="274"/>
      <c r="CI37" s="274"/>
    </row>
    <row r="38" spans="1:87" ht="16.5" outlineLevel="1">
      <c r="A38" s="267" t="str">
        <f t="shared" si="11"/>
        <v>modesg_param_sfcs_taxon_europeianome_general_specific_purpose</v>
      </c>
      <c r="B38" s="141" t="s">
        <v>26</v>
      </c>
      <c r="C38" s="137" t="s">
        <v>181</v>
      </c>
      <c r="D38" s="228" t="s">
        <v>40</v>
      </c>
      <c r="E38" s="229" t="s">
        <v>182</v>
      </c>
      <c r="F38" s="229"/>
      <c r="G38" s="228" t="s">
        <v>204</v>
      </c>
      <c r="H38" s="228" t="e">
        <f>VLOOKUP(A38,'2. Status Detalhe Campos FY24'!$A$7:$G$727,7,0)</f>
        <v>#N/A</v>
      </c>
      <c r="I38" s="269" t="s">
        <v>38</v>
      </c>
      <c r="J38" s="278">
        <v>45603</v>
      </c>
      <c r="K38" s="269">
        <v>45604</v>
      </c>
      <c r="L38" s="283">
        <f t="array" ref="L38">MIN(IF(W38:CI38&gt;0,$W$16:$CI$16))</f>
        <v>45609</v>
      </c>
      <c r="M38" s="284">
        <f t="array" ref="M38">MAX(IF(W38:CI38&gt;0,$W$16:$CI$16))</f>
        <v>45609</v>
      </c>
      <c r="N38" s="284"/>
      <c r="O38" s="241" t="e">
        <f>VLOOKUP(H38,Auxiliar!$B$16:$E$24,4,0)</f>
        <v>#N/A</v>
      </c>
      <c r="P38" s="241">
        <f t="shared" ca="1" si="12"/>
        <v>1</v>
      </c>
      <c r="Q38" s="240" t="e">
        <f t="shared" ca="1" si="6"/>
        <v>#N/A</v>
      </c>
      <c r="R38" s="255" t="s">
        <v>38</v>
      </c>
      <c r="S38" s="273"/>
      <c r="T38" s="263">
        <v>0.6</v>
      </c>
      <c r="U38" s="263">
        <f t="shared" si="13"/>
        <v>0.1</v>
      </c>
      <c r="V38" s="263">
        <f t="shared" si="14"/>
        <v>0</v>
      </c>
      <c r="W38" s="274"/>
      <c r="X38" s="274"/>
      <c r="Y38" s="274"/>
      <c r="Z38" s="274"/>
      <c r="AA38" s="274"/>
      <c r="AB38" s="274"/>
      <c r="AC38" s="274"/>
      <c r="AD38" s="275"/>
      <c r="AE38" s="274"/>
      <c r="AF38" s="274"/>
      <c r="AG38" s="274"/>
      <c r="AH38" s="276"/>
      <c r="AI38" s="281"/>
      <c r="AJ38" s="274"/>
      <c r="AK38" s="274"/>
      <c r="AL38" s="274">
        <v>0.1</v>
      </c>
      <c r="AM38" s="274"/>
      <c r="AN38" s="274"/>
      <c r="AO38" s="274"/>
      <c r="AP38" s="274"/>
      <c r="AQ38" s="274"/>
      <c r="AR38" s="274"/>
      <c r="AS38" s="274"/>
      <c r="AT38" s="274"/>
      <c r="AU38" s="274"/>
      <c r="AV38" s="274"/>
      <c r="AW38" s="274"/>
      <c r="AX38" s="274"/>
      <c r="AY38" s="274"/>
      <c r="AZ38" s="274"/>
      <c r="BA38" s="274"/>
      <c r="BB38" s="274"/>
      <c r="BC38" s="274"/>
      <c r="BD38" s="274"/>
      <c r="BE38" s="274"/>
      <c r="BF38" s="274"/>
      <c r="BG38" s="274"/>
      <c r="BH38" s="274"/>
      <c r="BI38" s="274"/>
      <c r="BJ38" s="274"/>
      <c r="BK38" s="274"/>
      <c r="BL38" s="274"/>
      <c r="BM38" s="274"/>
      <c r="BN38" s="274"/>
      <c r="BO38" s="275"/>
      <c r="BP38" s="275"/>
      <c r="BQ38" s="275"/>
      <c r="BR38" s="275"/>
      <c r="BS38" s="275"/>
      <c r="BT38" s="275"/>
      <c r="BU38" s="275"/>
      <c r="BV38" s="274"/>
      <c r="BW38" s="274"/>
      <c r="BX38" s="274"/>
      <c r="BY38" s="274"/>
      <c r="BZ38" s="274"/>
      <c r="CA38" s="274"/>
      <c r="CB38" s="274"/>
      <c r="CC38" s="274"/>
      <c r="CD38" s="274"/>
      <c r="CE38" s="274"/>
      <c r="CF38" s="274"/>
      <c r="CG38" s="274"/>
      <c r="CH38" s="274"/>
      <c r="CI38" s="274"/>
    </row>
    <row r="39" spans="1:87" ht="16.5" outlineLevel="1">
      <c r="A39" s="267" t="str">
        <f t="shared" si="11"/>
        <v>modesg_param_sfcs_taxon_europeianome_purpose_esg</v>
      </c>
      <c r="B39" s="141" t="s">
        <v>26</v>
      </c>
      <c r="C39" s="137" t="s">
        <v>181</v>
      </c>
      <c r="D39" s="228" t="s">
        <v>40</v>
      </c>
      <c r="E39" s="229" t="s">
        <v>182</v>
      </c>
      <c r="F39" s="229"/>
      <c r="G39" s="228" t="s">
        <v>205</v>
      </c>
      <c r="H39" s="228" t="e">
        <f>VLOOKUP(A39,'2. Status Detalhe Campos FY24'!$A$7:$G$727,7,0)</f>
        <v>#N/A</v>
      </c>
      <c r="I39" s="269" t="s">
        <v>38</v>
      </c>
      <c r="J39" s="278">
        <v>45603</v>
      </c>
      <c r="K39" s="269">
        <v>45604</v>
      </c>
      <c r="L39" s="283">
        <f t="array" ref="L39">MIN(IF(W39:CI39&gt;0,$W$16:$CI$16))</f>
        <v>45609</v>
      </c>
      <c r="M39" s="284">
        <f t="array" ref="M39">MAX(IF(W39:CI39&gt;0,$W$16:$CI$16))</f>
        <v>45609</v>
      </c>
      <c r="N39" s="284"/>
      <c r="O39" s="241" t="e">
        <f>VLOOKUP(H39,Auxiliar!$B$16:$E$24,4,0)</f>
        <v>#N/A</v>
      </c>
      <c r="P39" s="241">
        <f t="shared" ca="1" si="12"/>
        <v>1</v>
      </c>
      <c r="Q39" s="240" t="e">
        <f t="shared" ca="1" si="6"/>
        <v>#N/A</v>
      </c>
      <c r="R39" s="255" t="s">
        <v>38</v>
      </c>
      <c r="S39" s="273"/>
      <c r="T39" s="263">
        <v>0.6</v>
      </c>
      <c r="U39" s="263">
        <f t="shared" si="13"/>
        <v>0.1</v>
      </c>
      <c r="V39" s="263">
        <f t="shared" si="14"/>
        <v>0</v>
      </c>
      <c r="W39" s="274"/>
      <c r="X39" s="274"/>
      <c r="Y39" s="274"/>
      <c r="Z39" s="274"/>
      <c r="AA39" s="274"/>
      <c r="AB39" s="274"/>
      <c r="AC39" s="274"/>
      <c r="AD39" s="275"/>
      <c r="AE39" s="274"/>
      <c r="AF39" s="274"/>
      <c r="AG39" s="274"/>
      <c r="AH39" s="276"/>
      <c r="AI39" s="281"/>
      <c r="AJ39" s="274"/>
      <c r="AK39" s="274"/>
      <c r="AL39" s="274">
        <v>0.1</v>
      </c>
      <c r="AM39" s="274"/>
      <c r="AN39" s="274"/>
      <c r="AO39" s="274"/>
      <c r="AP39" s="274"/>
      <c r="AQ39" s="274"/>
      <c r="AR39" s="274"/>
      <c r="AS39" s="274"/>
      <c r="AT39" s="274"/>
      <c r="AU39" s="274"/>
      <c r="AV39" s="274"/>
      <c r="AW39" s="274"/>
      <c r="AX39" s="274"/>
      <c r="AY39" s="274"/>
      <c r="AZ39" s="274"/>
      <c r="BA39" s="274"/>
      <c r="BB39" s="274"/>
      <c r="BC39" s="274"/>
      <c r="BD39" s="274"/>
      <c r="BE39" s="274"/>
      <c r="BF39" s="274"/>
      <c r="BG39" s="274"/>
      <c r="BH39" s="274"/>
      <c r="BI39" s="274"/>
      <c r="BJ39" s="274"/>
      <c r="BK39" s="274"/>
      <c r="BL39" s="274"/>
      <c r="BM39" s="274"/>
      <c r="BN39" s="274"/>
      <c r="BO39" s="275"/>
      <c r="BP39" s="275"/>
      <c r="BQ39" s="275"/>
      <c r="BR39" s="275"/>
      <c r="BS39" s="275"/>
      <c r="BT39" s="275"/>
      <c r="BU39" s="275"/>
      <c r="BV39" s="274"/>
      <c r="BW39" s="274"/>
      <c r="BX39" s="274"/>
      <c r="BY39" s="274"/>
      <c r="BZ39" s="274"/>
      <c r="CA39" s="274"/>
      <c r="CB39" s="274"/>
      <c r="CC39" s="274"/>
      <c r="CD39" s="274"/>
      <c r="CE39" s="274"/>
      <c r="CF39" s="274"/>
      <c r="CG39" s="274"/>
      <c r="CH39" s="274"/>
      <c r="CI39" s="274"/>
    </row>
    <row r="40" spans="1:87" ht="16.5" outlineLevel="1">
      <c r="A40" s="267" t="str">
        <f t="shared" si="11"/>
        <v>modesg_param_sfcs_taxon_europeianome_specific_eligible</v>
      </c>
      <c r="B40" s="141" t="s">
        <v>26</v>
      </c>
      <c r="C40" s="137" t="s">
        <v>181</v>
      </c>
      <c r="D40" s="228" t="s">
        <v>40</v>
      </c>
      <c r="E40" s="229" t="s">
        <v>182</v>
      </c>
      <c r="F40" s="229"/>
      <c r="G40" s="228" t="s">
        <v>206</v>
      </c>
      <c r="H40" s="228" t="e">
        <f>VLOOKUP(A40,'2. Status Detalhe Campos FY24'!$A$7:$G$727,7,0)</f>
        <v>#N/A</v>
      </c>
      <c r="I40" s="269" t="s">
        <v>38</v>
      </c>
      <c r="J40" s="278">
        <v>45603</v>
      </c>
      <c r="K40" s="269">
        <v>45604</v>
      </c>
      <c r="L40" s="283">
        <f t="array" ref="L40">MIN(IF(W40:CI40&gt;0,$W$16:$CI$16))</f>
        <v>45609</v>
      </c>
      <c r="M40" s="284">
        <f t="array" ref="M40">MAX(IF(W40:CI40&gt;0,$W$16:$CI$16))</f>
        <v>45609</v>
      </c>
      <c r="N40" s="284"/>
      <c r="O40" s="241" t="e">
        <f>VLOOKUP(H40,Auxiliar!$B$16:$E$24,4,0)</f>
        <v>#N/A</v>
      </c>
      <c r="P40" s="241">
        <f t="shared" ca="1" si="12"/>
        <v>1</v>
      </c>
      <c r="Q40" s="240" t="e">
        <f t="shared" ca="1" si="6"/>
        <v>#N/A</v>
      </c>
      <c r="R40" s="255" t="s">
        <v>38</v>
      </c>
      <c r="S40" s="273"/>
      <c r="T40" s="263">
        <v>0.6</v>
      </c>
      <c r="U40" s="263">
        <f t="shared" si="13"/>
        <v>0.1</v>
      </c>
      <c r="V40" s="263">
        <f t="shared" si="14"/>
        <v>0</v>
      </c>
      <c r="W40" s="274"/>
      <c r="X40" s="274"/>
      <c r="Y40" s="274"/>
      <c r="Z40" s="274"/>
      <c r="AA40" s="274"/>
      <c r="AB40" s="274"/>
      <c r="AC40" s="274"/>
      <c r="AD40" s="275"/>
      <c r="AE40" s="274"/>
      <c r="AF40" s="274"/>
      <c r="AG40" s="274"/>
      <c r="AH40" s="276"/>
      <c r="AI40" s="281"/>
      <c r="AJ40" s="274"/>
      <c r="AK40" s="274"/>
      <c r="AL40" s="274">
        <v>0.1</v>
      </c>
      <c r="AM40" s="274"/>
      <c r="AN40" s="274"/>
      <c r="AO40" s="274"/>
      <c r="AP40" s="274"/>
      <c r="AQ40" s="274"/>
      <c r="AR40" s="274"/>
      <c r="AS40" s="274"/>
      <c r="AT40" s="274"/>
      <c r="AU40" s="274"/>
      <c r="AV40" s="274"/>
      <c r="AW40" s="274"/>
      <c r="AX40" s="274"/>
      <c r="AY40" s="274"/>
      <c r="AZ40" s="274"/>
      <c r="BA40" s="274"/>
      <c r="BB40" s="274"/>
      <c r="BC40" s="274"/>
      <c r="BD40" s="274"/>
      <c r="BE40" s="274"/>
      <c r="BF40" s="274"/>
      <c r="BG40" s="274"/>
      <c r="BH40" s="274"/>
      <c r="BI40" s="274"/>
      <c r="BJ40" s="274"/>
      <c r="BK40" s="274"/>
      <c r="BL40" s="274"/>
      <c r="BM40" s="274"/>
      <c r="BN40" s="274"/>
      <c r="BO40" s="275"/>
      <c r="BP40" s="275"/>
      <c r="BQ40" s="275"/>
      <c r="BR40" s="275"/>
      <c r="BS40" s="275"/>
      <c r="BT40" s="275"/>
      <c r="BU40" s="275"/>
      <c r="BV40" s="274"/>
      <c r="BW40" s="274"/>
      <c r="BX40" s="274"/>
      <c r="BY40" s="274"/>
      <c r="BZ40" s="274"/>
      <c r="CA40" s="274"/>
      <c r="CB40" s="274"/>
      <c r="CC40" s="274"/>
      <c r="CD40" s="274"/>
      <c r="CE40" s="274"/>
      <c r="CF40" s="274"/>
      <c r="CG40" s="274"/>
      <c r="CH40" s="274"/>
      <c r="CI40" s="274"/>
    </row>
    <row r="41" spans="1:87" ht="16.5" outlineLevel="1">
      <c r="A41" s="267" t="str">
        <f t="shared" si="11"/>
        <v>modesg_param_sfcs_taxon_europeianome_specific_sustainable</v>
      </c>
      <c r="B41" s="141" t="s">
        <v>26</v>
      </c>
      <c r="C41" s="137" t="s">
        <v>181</v>
      </c>
      <c r="D41" s="228" t="s">
        <v>40</v>
      </c>
      <c r="E41" s="229" t="s">
        <v>182</v>
      </c>
      <c r="F41" s="229"/>
      <c r="G41" s="228" t="s">
        <v>207</v>
      </c>
      <c r="H41" s="228" t="e">
        <f>VLOOKUP(A41,'2. Status Detalhe Campos FY24'!$A$7:$G$727,7,0)</f>
        <v>#N/A</v>
      </c>
      <c r="I41" s="269" t="s">
        <v>38</v>
      </c>
      <c r="J41" s="278">
        <v>45603</v>
      </c>
      <c r="K41" s="269">
        <v>45604</v>
      </c>
      <c r="L41" s="283">
        <f t="array" ref="L41">MIN(IF(W41:CI41&gt;0,$W$16:$CI$16))</f>
        <v>45609</v>
      </c>
      <c r="M41" s="284">
        <f t="array" ref="M41">MAX(IF(W41:CI41&gt;0,$W$16:$CI$16))</f>
        <v>45609</v>
      </c>
      <c r="N41" s="284"/>
      <c r="O41" s="241" t="e">
        <f>VLOOKUP(H41,Auxiliar!$B$16:$E$24,4,0)</f>
        <v>#N/A</v>
      </c>
      <c r="P41" s="241">
        <f t="shared" ca="1" si="12"/>
        <v>1</v>
      </c>
      <c r="Q41" s="240" t="e">
        <f t="shared" ca="1" si="6"/>
        <v>#N/A</v>
      </c>
      <c r="R41" s="255" t="s">
        <v>38</v>
      </c>
      <c r="S41" s="273"/>
      <c r="T41" s="263">
        <v>0.6</v>
      </c>
      <c r="U41" s="263">
        <f t="shared" si="13"/>
        <v>0.1</v>
      </c>
      <c r="V41" s="263">
        <f t="shared" si="14"/>
        <v>0</v>
      </c>
      <c r="W41" s="274"/>
      <c r="X41" s="274"/>
      <c r="Y41" s="274"/>
      <c r="Z41" s="274"/>
      <c r="AA41" s="274"/>
      <c r="AB41" s="274"/>
      <c r="AC41" s="274"/>
      <c r="AD41" s="275"/>
      <c r="AE41" s="274"/>
      <c r="AF41" s="274"/>
      <c r="AG41" s="274"/>
      <c r="AH41" s="276"/>
      <c r="AI41" s="281"/>
      <c r="AJ41" s="274"/>
      <c r="AK41" s="274"/>
      <c r="AL41" s="274">
        <v>0.1</v>
      </c>
      <c r="AM41" s="274"/>
      <c r="AN41" s="274"/>
      <c r="AO41" s="274"/>
      <c r="AP41" s="274"/>
      <c r="AQ41" s="274"/>
      <c r="AR41" s="274"/>
      <c r="AS41" s="274"/>
      <c r="AT41" s="274"/>
      <c r="AU41" s="274"/>
      <c r="AV41" s="274"/>
      <c r="AW41" s="274"/>
      <c r="AX41" s="274"/>
      <c r="AY41" s="274"/>
      <c r="AZ41" s="274"/>
      <c r="BA41" s="274"/>
      <c r="BB41" s="274"/>
      <c r="BC41" s="274"/>
      <c r="BD41" s="274"/>
      <c r="BE41" s="274"/>
      <c r="BF41" s="274"/>
      <c r="BG41" s="274"/>
      <c r="BH41" s="274"/>
      <c r="BI41" s="274"/>
      <c r="BJ41" s="274"/>
      <c r="BK41" s="274"/>
      <c r="BL41" s="274"/>
      <c r="BM41" s="274"/>
      <c r="BN41" s="274"/>
      <c r="BO41" s="275"/>
      <c r="BP41" s="275"/>
      <c r="BQ41" s="275"/>
      <c r="BR41" s="275"/>
      <c r="BS41" s="275"/>
      <c r="BT41" s="275"/>
      <c r="BU41" s="275"/>
      <c r="BV41" s="274"/>
      <c r="BW41" s="274"/>
      <c r="BX41" s="274"/>
      <c r="BY41" s="274"/>
      <c r="BZ41" s="274"/>
      <c r="CA41" s="274"/>
      <c r="CB41" s="274"/>
      <c r="CC41" s="274"/>
      <c r="CD41" s="274"/>
      <c r="CE41" s="274"/>
      <c r="CF41" s="274"/>
      <c r="CG41" s="274"/>
      <c r="CH41" s="274"/>
      <c r="CI41" s="274"/>
    </row>
    <row r="42" spans="1:87" ht="16.5" outlineLevel="1">
      <c r="A42" s="267" t="str">
        <f t="shared" si="11"/>
        <v>modesg_param_sfcs_taxon_europeiazcliente</v>
      </c>
      <c r="B42" s="141" t="s">
        <v>26</v>
      </c>
      <c r="C42" s="137" t="s">
        <v>181</v>
      </c>
      <c r="D42" s="228" t="s">
        <v>40</v>
      </c>
      <c r="E42" s="229" t="s">
        <v>182</v>
      </c>
      <c r="F42" s="229"/>
      <c r="G42" s="228" t="s">
        <v>209</v>
      </c>
      <c r="H42" s="228" t="e">
        <f>VLOOKUP(A42,'2. Status Detalhe Campos FY24'!$A$7:$G$727,7,0)</f>
        <v>#N/A</v>
      </c>
      <c r="I42" s="269" t="s">
        <v>38</v>
      </c>
      <c r="J42" s="278">
        <v>45603</v>
      </c>
      <c r="K42" s="269">
        <v>45604</v>
      </c>
      <c r="L42" s="283">
        <f t="array" ref="L42">MIN(IF(W42:CI42&gt;0,$W$16:$CI$16))</f>
        <v>45609</v>
      </c>
      <c r="M42" s="284">
        <f t="array" ref="M42">MAX(IF(W42:CI42&gt;0,$W$16:$CI$16))</f>
        <v>45609</v>
      </c>
      <c r="N42" s="284"/>
      <c r="O42" s="241" t="e">
        <f>VLOOKUP(H42,Auxiliar!$B$16:$E$24,4,0)</f>
        <v>#N/A</v>
      </c>
      <c r="P42" s="241">
        <f t="shared" ca="1" si="12"/>
        <v>1</v>
      </c>
      <c r="Q42" s="240" t="e">
        <f t="shared" ca="1" si="6"/>
        <v>#N/A</v>
      </c>
      <c r="R42" s="255" t="s">
        <v>38</v>
      </c>
      <c r="S42" s="273"/>
      <c r="T42" s="263">
        <v>0.6</v>
      </c>
      <c r="U42" s="263">
        <f t="shared" si="13"/>
        <v>0.1</v>
      </c>
      <c r="V42" s="263">
        <f t="shared" si="14"/>
        <v>0</v>
      </c>
      <c r="W42" s="274"/>
      <c r="X42" s="274"/>
      <c r="Y42" s="274"/>
      <c r="Z42" s="274"/>
      <c r="AA42" s="274"/>
      <c r="AB42" s="274"/>
      <c r="AC42" s="274"/>
      <c r="AD42" s="275"/>
      <c r="AE42" s="274"/>
      <c r="AF42" s="274"/>
      <c r="AG42" s="274"/>
      <c r="AH42" s="276"/>
      <c r="AI42" s="281"/>
      <c r="AJ42" s="274"/>
      <c r="AK42" s="274"/>
      <c r="AL42" s="274">
        <v>0.1</v>
      </c>
      <c r="AM42" s="274"/>
      <c r="AN42" s="274"/>
      <c r="AO42" s="274"/>
      <c r="AP42" s="274"/>
      <c r="AQ42" s="274"/>
      <c r="AR42" s="274"/>
      <c r="AS42" s="274"/>
      <c r="AT42" s="274"/>
      <c r="AU42" s="274"/>
      <c r="AV42" s="274"/>
      <c r="AW42" s="274"/>
      <c r="AX42" s="274"/>
      <c r="AY42" s="274"/>
      <c r="AZ42" s="274"/>
      <c r="BA42" s="274"/>
      <c r="BB42" s="274"/>
      <c r="BC42" s="274"/>
      <c r="BD42" s="274"/>
      <c r="BE42" s="274"/>
      <c r="BF42" s="274"/>
      <c r="BG42" s="274"/>
      <c r="BH42" s="274"/>
      <c r="BI42" s="274"/>
      <c r="BJ42" s="274"/>
      <c r="BK42" s="274"/>
      <c r="BL42" s="274"/>
      <c r="BM42" s="274"/>
      <c r="BN42" s="274"/>
      <c r="BO42" s="275"/>
      <c r="BP42" s="275"/>
      <c r="BQ42" s="275"/>
      <c r="BR42" s="275"/>
      <c r="BS42" s="275"/>
      <c r="BT42" s="275"/>
      <c r="BU42" s="275"/>
      <c r="BV42" s="274"/>
      <c r="BW42" s="274"/>
      <c r="BX42" s="274"/>
      <c r="BY42" s="274"/>
      <c r="BZ42" s="274"/>
      <c r="CA42" s="274"/>
      <c r="CB42" s="274"/>
      <c r="CC42" s="274"/>
      <c r="CD42" s="274"/>
      <c r="CE42" s="274"/>
      <c r="CF42" s="274"/>
      <c r="CG42" s="274"/>
      <c r="CH42" s="274"/>
      <c r="CI42" s="274"/>
    </row>
    <row r="43" spans="1:87" ht="16.5" outlineLevel="1">
      <c r="A43" s="267" t="str">
        <f t="shared" si="11"/>
        <v>modesg_param_sfcs_taxon_europeiazdeposit</v>
      </c>
      <c r="B43" s="141" t="s">
        <v>26</v>
      </c>
      <c r="C43" s="137" t="s">
        <v>181</v>
      </c>
      <c r="D43" s="228" t="s">
        <v>40</v>
      </c>
      <c r="E43" s="229" t="s">
        <v>182</v>
      </c>
      <c r="F43" s="229"/>
      <c r="G43" s="228" t="s">
        <v>210</v>
      </c>
      <c r="H43" s="228" t="e">
        <f>VLOOKUP(A43,'2. Status Detalhe Campos FY24'!$A$7:$G$727,7,0)</f>
        <v>#N/A</v>
      </c>
      <c r="I43" s="269" t="s">
        <v>38</v>
      </c>
      <c r="J43" s="278">
        <v>45603</v>
      </c>
      <c r="K43" s="269">
        <v>45604</v>
      </c>
      <c r="L43" s="283">
        <f t="array" ref="L43">MIN(IF(W43:CI43&gt;0,$W$16:$CI$16))</f>
        <v>45609</v>
      </c>
      <c r="M43" s="284">
        <f t="array" ref="M43">MAX(IF(W43:CI43&gt;0,$W$16:$CI$16))</f>
        <v>45609</v>
      </c>
      <c r="N43" s="284"/>
      <c r="O43" s="241" t="e">
        <f>VLOOKUP(H43,Auxiliar!$B$16:$E$24,4,0)</f>
        <v>#N/A</v>
      </c>
      <c r="P43" s="241">
        <f t="shared" ca="1" si="12"/>
        <v>1</v>
      </c>
      <c r="Q43" s="240" t="e">
        <f t="shared" ca="1" si="6"/>
        <v>#N/A</v>
      </c>
      <c r="R43" s="255" t="s">
        <v>38</v>
      </c>
      <c r="S43" s="273"/>
      <c r="T43" s="263">
        <v>0.6</v>
      </c>
      <c r="U43" s="263">
        <f t="shared" si="13"/>
        <v>0.1</v>
      </c>
      <c r="V43" s="263">
        <f t="shared" si="14"/>
        <v>0</v>
      </c>
      <c r="W43" s="274"/>
      <c r="X43" s="274"/>
      <c r="Y43" s="274"/>
      <c r="Z43" s="274"/>
      <c r="AA43" s="274"/>
      <c r="AB43" s="274"/>
      <c r="AC43" s="274"/>
      <c r="AD43" s="275"/>
      <c r="AE43" s="274"/>
      <c r="AF43" s="274"/>
      <c r="AG43" s="274"/>
      <c r="AH43" s="276"/>
      <c r="AI43" s="281"/>
      <c r="AJ43" s="274"/>
      <c r="AK43" s="274"/>
      <c r="AL43" s="274">
        <v>0.1</v>
      </c>
      <c r="AM43" s="274"/>
      <c r="AN43" s="274"/>
      <c r="AO43" s="274"/>
      <c r="AP43" s="274"/>
      <c r="AQ43" s="274"/>
      <c r="AR43" s="274"/>
      <c r="AS43" s="274"/>
      <c r="AT43" s="274"/>
      <c r="AU43" s="274"/>
      <c r="AV43" s="274"/>
      <c r="AW43" s="274"/>
      <c r="AX43" s="274"/>
      <c r="AY43" s="274"/>
      <c r="AZ43" s="274"/>
      <c r="BA43" s="274"/>
      <c r="BB43" s="274"/>
      <c r="BC43" s="274"/>
      <c r="BD43" s="274"/>
      <c r="BE43" s="274"/>
      <c r="BF43" s="274"/>
      <c r="BG43" s="274"/>
      <c r="BH43" s="274"/>
      <c r="BI43" s="274"/>
      <c r="BJ43" s="274"/>
      <c r="BK43" s="274"/>
      <c r="BL43" s="274"/>
      <c r="BM43" s="274"/>
      <c r="BN43" s="274"/>
      <c r="BO43" s="275"/>
      <c r="BP43" s="275"/>
      <c r="BQ43" s="275"/>
      <c r="BR43" s="275"/>
      <c r="BS43" s="275"/>
      <c r="BT43" s="275"/>
      <c r="BU43" s="275"/>
      <c r="BV43" s="274"/>
      <c r="BW43" s="274"/>
      <c r="BX43" s="274"/>
      <c r="BY43" s="274"/>
      <c r="BZ43" s="274"/>
      <c r="CA43" s="274"/>
      <c r="CB43" s="274"/>
      <c r="CC43" s="274"/>
      <c r="CD43" s="274"/>
      <c r="CE43" s="274"/>
      <c r="CF43" s="274"/>
      <c r="CG43" s="274"/>
      <c r="CH43" s="274"/>
      <c r="CI43" s="274"/>
    </row>
    <row r="44" spans="1:87" ht="15" customHeight="1">
      <c r="A44" s="267"/>
      <c r="B44" s="141" t="s">
        <v>26</v>
      </c>
      <c r="C44" s="137" t="s">
        <v>181</v>
      </c>
      <c r="D44" s="133"/>
      <c r="E44" s="232" t="s">
        <v>182</v>
      </c>
      <c r="F44" s="232" t="s">
        <v>1954</v>
      </c>
      <c r="G44" s="233">
        <f>COUNTA(G45:G45)</f>
        <v>1</v>
      </c>
      <c r="H44" s="287" t="s">
        <v>1951</v>
      </c>
      <c r="I44" s="269" t="s">
        <v>38</v>
      </c>
      <c r="J44" s="270">
        <f>MIN(J45)</f>
        <v>45603</v>
      </c>
      <c r="K44" s="270">
        <f>MIN(K45)</f>
        <v>45604</v>
      </c>
      <c r="L44" s="270">
        <f>MIN(L45:L224)</f>
        <v>45600</v>
      </c>
      <c r="M44" s="270">
        <f>MIN(M45:M224)</f>
        <v>45600</v>
      </c>
      <c r="N44" s="316" t="s">
        <v>1869</v>
      </c>
      <c r="O44" s="307" t="e">
        <f>SUMPRODUCT(O45,U45)/SUM(U45)</f>
        <v>#N/A</v>
      </c>
      <c r="P44" s="307">
        <f ca="1">SUMPRODUCT(P45,U45)/SUM(U45)</f>
        <v>1</v>
      </c>
      <c r="Q44" s="240" t="e">
        <f t="shared" ref="Q44:Q49" ca="1" si="15">O44-P44</f>
        <v>#N/A</v>
      </c>
      <c r="R44" s="255" t="s">
        <v>1970</v>
      </c>
      <c r="S44" s="273"/>
      <c r="T44" s="263"/>
      <c r="U44" s="263"/>
      <c r="V44" s="263"/>
      <c r="W44" s="274"/>
      <c r="X44" s="274"/>
      <c r="Y44" s="274"/>
      <c r="Z44" s="274"/>
      <c r="AA44" s="274"/>
      <c r="AB44" s="274"/>
      <c r="AC44" s="274"/>
      <c r="AD44" s="275"/>
      <c r="AE44" s="274"/>
      <c r="AF44" s="274"/>
      <c r="AG44" s="274"/>
      <c r="AH44" s="276"/>
      <c r="AI44" s="281"/>
      <c r="AJ44" s="274"/>
      <c r="AK44" s="274"/>
      <c r="AL44" s="274"/>
      <c r="AM44" s="274"/>
      <c r="AN44" s="274" t="s">
        <v>443</v>
      </c>
      <c r="AO44" s="274"/>
      <c r="AP44" s="274"/>
      <c r="AQ44" s="274"/>
      <c r="AR44" s="274"/>
      <c r="AS44" s="274"/>
      <c r="AT44" s="274"/>
      <c r="AU44" s="274"/>
      <c r="AV44" s="274"/>
      <c r="AW44" s="274"/>
      <c r="AX44" s="274"/>
      <c r="AY44" s="274"/>
      <c r="AZ44" s="274"/>
      <c r="BA44" s="274"/>
      <c r="BB44" s="274"/>
      <c r="BC44" s="274"/>
      <c r="BD44" s="274"/>
      <c r="BE44" s="274"/>
      <c r="BF44" s="274"/>
      <c r="BG44" s="274"/>
      <c r="BH44" s="274"/>
      <c r="BI44" s="274"/>
      <c r="BJ44" s="274"/>
      <c r="BK44" s="274"/>
      <c r="BL44" s="274"/>
      <c r="BM44" s="274"/>
      <c r="BN44" s="274"/>
      <c r="BO44" s="275"/>
      <c r="BP44" s="275"/>
      <c r="BQ44" s="275"/>
      <c r="BR44" s="275"/>
      <c r="BS44" s="275"/>
      <c r="BT44" s="275"/>
      <c r="BU44" s="275"/>
      <c r="BV44" s="274"/>
      <c r="BW44" s="274"/>
      <c r="BX44" s="274"/>
      <c r="BY44" s="274"/>
      <c r="BZ44" s="274"/>
      <c r="CA44" s="274"/>
      <c r="CB44" s="274"/>
      <c r="CC44" s="274"/>
      <c r="CD44" s="274"/>
      <c r="CE44" s="274"/>
      <c r="CF44" s="274"/>
      <c r="CG44" s="274"/>
      <c r="CH44" s="274"/>
      <c r="CI44" s="274"/>
    </row>
    <row r="45" spans="1:87" ht="16.5" outlineLevel="1">
      <c r="A45" s="267" t="str">
        <f>E45&amp;G45</f>
        <v>modesg_param_sfcs_taxon_europeianome_ctgr_sfcs</v>
      </c>
      <c r="B45" s="141" t="s">
        <v>26</v>
      </c>
      <c r="C45" s="137" t="s">
        <v>181</v>
      </c>
      <c r="D45" s="228" t="s">
        <v>40</v>
      </c>
      <c r="E45" s="229" t="s">
        <v>182</v>
      </c>
      <c r="F45" s="229"/>
      <c r="G45" s="228" t="s">
        <v>203</v>
      </c>
      <c r="H45" s="228" t="e">
        <f>VLOOKUP(A45,'2. Status Detalhe Campos FY24'!$A$7:$G$727,7,0)</f>
        <v>#N/A</v>
      </c>
      <c r="I45" s="269" t="s">
        <v>38</v>
      </c>
      <c r="J45" s="278">
        <v>45603</v>
      </c>
      <c r="K45" s="269">
        <v>45604</v>
      </c>
      <c r="L45" s="283">
        <f t="array" ref="L45">MIN(IF(W45:CI45&gt;0,$W$16:$CI$16))</f>
        <v>45609</v>
      </c>
      <c r="M45" s="284">
        <f t="array" ref="M45">MAX(IF(W45:CI45&gt;0,$W$16:$CI$16))</f>
        <v>45609</v>
      </c>
      <c r="N45" s="284"/>
      <c r="O45" s="241" t="e">
        <f>VLOOKUP(H45,Auxiliar!$B$16:$E$24,4,0)</f>
        <v>#N/A</v>
      </c>
      <c r="P45" s="241">
        <f ca="1">IF(TODAY()&lt;=L45,0,MIN((TODAY()-L45)/(M45-L45+1),100%))</f>
        <v>1</v>
      </c>
      <c r="Q45" s="240" t="e">
        <f t="shared" ca="1" si="15"/>
        <v>#N/A</v>
      </c>
      <c r="R45" s="255" t="s">
        <v>38</v>
      </c>
      <c r="S45" s="273"/>
      <c r="T45" s="263">
        <v>0.6</v>
      </c>
      <c r="U45" s="263">
        <f>ROUND(T45/8,1)</f>
        <v>0.1</v>
      </c>
      <c r="V45" s="263">
        <f>SUM(W45:CI45)-U45</f>
        <v>0</v>
      </c>
      <c r="W45" s="274"/>
      <c r="X45" s="274"/>
      <c r="Y45" s="274"/>
      <c r="Z45" s="274"/>
      <c r="AA45" s="274"/>
      <c r="AB45" s="274"/>
      <c r="AC45" s="274"/>
      <c r="AD45" s="275"/>
      <c r="AE45" s="274"/>
      <c r="AF45" s="274"/>
      <c r="AG45" s="274"/>
      <c r="AH45" s="276"/>
      <c r="AI45" s="281"/>
      <c r="AJ45" s="274"/>
      <c r="AK45" s="274"/>
      <c r="AL45" s="274">
        <v>0.1</v>
      </c>
      <c r="AM45" s="274"/>
      <c r="AN45" s="274"/>
      <c r="AO45" s="274"/>
      <c r="AP45" s="274"/>
      <c r="AQ45" s="274"/>
      <c r="AR45" s="274"/>
      <c r="AS45" s="274"/>
      <c r="AT45" s="274"/>
      <c r="AU45" s="274"/>
      <c r="AV45" s="274"/>
      <c r="AW45" s="274"/>
      <c r="AX45" s="274"/>
      <c r="AY45" s="274"/>
      <c r="AZ45" s="274"/>
      <c r="BA45" s="274"/>
      <c r="BB45" s="274"/>
      <c r="BC45" s="274"/>
      <c r="BD45" s="274"/>
      <c r="BE45" s="274"/>
      <c r="BF45" s="274"/>
      <c r="BG45" s="274"/>
      <c r="BH45" s="274"/>
      <c r="BI45" s="274"/>
      <c r="BJ45" s="274"/>
      <c r="BK45" s="274"/>
      <c r="BL45" s="274"/>
      <c r="BM45" s="274"/>
      <c r="BN45" s="274"/>
      <c r="BO45" s="275"/>
      <c r="BP45" s="275"/>
      <c r="BQ45" s="275"/>
      <c r="BR45" s="275"/>
      <c r="BS45" s="275"/>
      <c r="BT45" s="275"/>
      <c r="BU45" s="275"/>
      <c r="BV45" s="274"/>
      <c r="BW45" s="274"/>
      <c r="BX45" s="274"/>
      <c r="BY45" s="274"/>
      <c r="BZ45" s="274"/>
      <c r="CA45" s="274"/>
      <c r="CB45" s="274"/>
      <c r="CC45" s="274"/>
      <c r="CD45" s="274"/>
      <c r="CE45" s="274"/>
      <c r="CF45" s="274"/>
      <c r="CG45" s="274"/>
      <c r="CH45" s="274"/>
      <c r="CI45" s="274"/>
    </row>
    <row r="46" spans="1:87" ht="16.5">
      <c r="A46" s="267"/>
      <c r="B46" s="141" t="s">
        <v>26</v>
      </c>
      <c r="C46" s="137" t="s">
        <v>310</v>
      </c>
      <c r="D46" s="133"/>
      <c r="E46" s="232" t="s">
        <v>331</v>
      </c>
      <c r="F46" s="232" t="s">
        <v>1890</v>
      </c>
      <c r="G46" s="233">
        <f>COUNTA(G47:G49)</f>
        <v>3</v>
      </c>
      <c r="H46" s="288" t="s">
        <v>1922</v>
      </c>
      <c r="I46" s="269" t="s">
        <v>38</v>
      </c>
      <c r="J46" s="270">
        <f>MIN(J47:J49)</f>
        <v>45607</v>
      </c>
      <c r="K46" s="270">
        <f>MIN(K47:K49)</f>
        <v>45608</v>
      </c>
      <c r="L46" s="270">
        <f>MIN(L47:L49)</f>
        <v>45609</v>
      </c>
      <c r="M46" s="271">
        <f>MAX(M47:M49)</f>
        <v>45618</v>
      </c>
      <c r="N46" s="316">
        <f t="array" ref="N46">MAX(IF(W46:CI46&gt;0,$W$16:$CI$16))</f>
        <v>45618</v>
      </c>
      <c r="O46" s="315">
        <f>SUMPRODUCT(O47:O49,U47:U49)/SUM(U47:U49)</f>
        <v>1</v>
      </c>
      <c r="P46" s="315">
        <f ca="1">SUMPRODUCT(P47:P49,U47:U49)/SUM(U47:U49)</f>
        <v>1</v>
      </c>
      <c r="Q46" s="306">
        <f t="shared" ca="1" si="15"/>
        <v>0</v>
      </c>
      <c r="R46" s="255" t="s">
        <v>38</v>
      </c>
      <c r="S46" s="273"/>
      <c r="T46" s="263"/>
      <c r="U46" s="263"/>
      <c r="V46" s="263"/>
      <c r="W46" s="274"/>
      <c r="X46" s="274"/>
      <c r="Y46" s="274"/>
      <c r="Z46" s="274"/>
      <c r="AA46" s="274"/>
      <c r="AB46" s="274"/>
      <c r="AC46" s="274"/>
      <c r="AD46" s="275"/>
      <c r="AE46" s="274"/>
      <c r="AF46" s="274"/>
      <c r="AG46" s="274"/>
      <c r="AH46" s="274"/>
      <c r="AI46" s="274"/>
      <c r="AJ46" s="276"/>
      <c r="AK46" s="281"/>
      <c r="AL46" s="274"/>
      <c r="AM46" s="274"/>
      <c r="AN46" s="274"/>
      <c r="AO46" s="274"/>
      <c r="AP46" s="274"/>
      <c r="AQ46" s="274"/>
      <c r="AR46" s="274"/>
      <c r="AS46" s="274" t="s">
        <v>443</v>
      </c>
      <c r="AT46" s="274"/>
      <c r="AU46" s="274"/>
      <c r="AV46" s="274"/>
      <c r="AW46" s="274"/>
      <c r="AX46" s="274"/>
      <c r="AY46" s="274"/>
      <c r="AZ46" s="274"/>
      <c r="BA46" s="274"/>
      <c r="BB46" s="274"/>
      <c r="BC46" s="274"/>
      <c r="BD46" s="274"/>
      <c r="BE46" s="274"/>
      <c r="BF46" s="274"/>
      <c r="BG46" s="274"/>
      <c r="BH46" s="274"/>
      <c r="BI46" s="274"/>
      <c r="BJ46" s="274"/>
      <c r="BK46" s="274"/>
      <c r="BL46" s="274"/>
      <c r="BM46" s="274"/>
      <c r="BN46" s="274"/>
      <c r="BO46" s="275"/>
      <c r="BP46" s="275"/>
      <c r="BQ46" s="275"/>
      <c r="BR46" s="275"/>
      <c r="BS46" s="275"/>
      <c r="BT46" s="275"/>
      <c r="BU46" s="275"/>
      <c r="BV46" s="274"/>
      <c r="BW46" s="274"/>
      <c r="BX46" s="274"/>
      <c r="BY46" s="274"/>
      <c r="BZ46" s="274"/>
      <c r="CA46" s="274"/>
      <c r="CB46" s="274"/>
      <c r="CC46" s="274"/>
      <c r="CD46" s="274"/>
      <c r="CE46" s="274"/>
      <c r="CF46" s="274"/>
      <c r="CG46" s="274"/>
      <c r="CH46" s="274"/>
      <c r="CI46" s="274"/>
    </row>
    <row r="47" spans="1:87" ht="16.5" outlineLevel="1">
      <c r="A47" s="267" t="str">
        <f>E47&amp;G47</f>
        <v>modesg_out_emss_vclscnsm_co2</v>
      </c>
      <c r="B47" s="141" t="s">
        <v>26</v>
      </c>
      <c r="C47" s="137" t="s">
        <v>310</v>
      </c>
      <c r="D47" s="228" t="s">
        <v>40</v>
      </c>
      <c r="E47" s="229" t="s">
        <v>331</v>
      </c>
      <c r="F47" s="229"/>
      <c r="G47" s="228" t="s">
        <v>188</v>
      </c>
      <c r="H47" s="228" t="str">
        <f>VLOOKUP(A47,'2. Status Detalhe Campos FY24'!$A$7:$G$727,7,0)</f>
        <v>1. Concluído</v>
      </c>
      <c r="I47" s="269" t="s">
        <v>38</v>
      </c>
      <c r="J47" s="278">
        <v>45607</v>
      </c>
      <c r="K47" s="278">
        <v>45608</v>
      </c>
      <c r="L47" s="283">
        <f t="array" ref="L47">MIN(IF(W47:CI47&gt;0,$W$16:$CI$16))</f>
        <v>45618</v>
      </c>
      <c r="M47" s="284">
        <f t="array" ref="M47">MAX(IF(W47:CI47&gt;0,$W$16:$CI$16))</f>
        <v>45618</v>
      </c>
      <c r="N47" s="284"/>
      <c r="O47" s="241">
        <f>VLOOKUP(H47,Auxiliar!$B$16:$E$24,4,0)</f>
        <v>1</v>
      </c>
      <c r="P47" s="241">
        <f ca="1">IF(TODAY()&lt;=L47,0,MIN((TODAY()-L47)/(M47-L47+1),100%))</f>
        <v>1</v>
      </c>
      <c r="Q47" s="240">
        <f t="shared" ca="1" si="15"/>
        <v>0</v>
      </c>
      <c r="R47" s="255" t="s">
        <v>38</v>
      </c>
      <c r="S47" s="273" t="s">
        <v>1863</v>
      </c>
      <c r="T47" s="263">
        <v>8.1</v>
      </c>
      <c r="U47" s="263">
        <f>ROUND(T47/8,1)</f>
        <v>1</v>
      </c>
      <c r="V47" s="263">
        <f>SUM(W47:CI47)-U47</f>
        <v>0</v>
      </c>
      <c r="W47" s="274"/>
      <c r="X47" s="274"/>
      <c r="Y47" s="274"/>
      <c r="Z47" s="274"/>
      <c r="AA47" s="274"/>
      <c r="AB47" s="274"/>
      <c r="AC47" s="274"/>
      <c r="AD47" s="275"/>
      <c r="AE47" s="274"/>
      <c r="AF47" s="274"/>
      <c r="AG47" s="274"/>
      <c r="AH47" s="274"/>
      <c r="AI47" s="274"/>
      <c r="AJ47" s="276"/>
      <c r="AK47" s="281"/>
      <c r="AL47" s="274"/>
      <c r="AM47" s="274"/>
      <c r="AN47" s="274"/>
      <c r="AO47" s="274"/>
      <c r="AP47" s="274"/>
      <c r="AQ47" s="274"/>
      <c r="AR47" s="274"/>
      <c r="AS47" s="274">
        <v>1</v>
      </c>
      <c r="AT47" s="274"/>
      <c r="AU47" s="274"/>
      <c r="AV47" s="274"/>
      <c r="AW47" s="274"/>
      <c r="AX47" s="274"/>
      <c r="AY47" s="274"/>
      <c r="AZ47" s="274"/>
      <c r="BA47" s="274"/>
      <c r="BB47" s="274"/>
      <c r="BC47" s="274"/>
      <c r="BD47" s="274"/>
      <c r="BE47" s="274"/>
      <c r="BF47" s="274"/>
      <c r="BG47" s="274"/>
      <c r="BH47" s="274"/>
      <c r="BI47" s="274"/>
      <c r="BJ47" s="274"/>
      <c r="BK47" s="274"/>
      <c r="BL47" s="274"/>
      <c r="BM47" s="274"/>
      <c r="BN47" s="274"/>
      <c r="BO47" s="275"/>
      <c r="BP47" s="275"/>
      <c r="BQ47" s="275"/>
      <c r="BR47" s="275"/>
      <c r="BS47" s="275"/>
      <c r="BT47" s="275"/>
      <c r="BU47" s="275"/>
      <c r="BV47" s="274"/>
      <c r="BW47" s="274"/>
      <c r="BX47" s="274"/>
      <c r="BY47" s="274"/>
      <c r="BZ47" s="274"/>
      <c r="CA47" s="274"/>
      <c r="CB47" s="274"/>
      <c r="CC47" s="274"/>
      <c r="CD47" s="274"/>
      <c r="CE47" s="274"/>
      <c r="CF47" s="274"/>
      <c r="CG47" s="274"/>
      <c r="CH47" s="274"/>
      <c r="CI47" s="274"/>
    </row>
    <row r="48" spans="1:87" ht="16.5" outlineLevel="1">
      <c r="A48" s="267" t="str">
        <f>E48&amp;G48</f>
        <v>modesg_out_emss_vclsorigem_scp3_emss</v>
      </c>
      <c r="B48" s="141" t="s">
        <v>26</v>
      </c>
      <c r="C48" s="137" t="s">
        <v>310</v>
      </c>
      <c r="D48" s="228" t="s">
        <v>40</v>
      </c>
      <c r="E48" s="229" t="s">
        <v>331</v>
      </c>
      <c r="F48" s="229"/>
      <c r="G48" s="228" t="s">
        <v>321</v>
      </c>
      <c r="H48" s="228" t="str">
        <f>VLOOKUP(A48,'2. Status Detalhe Campos FY24'!$A$7:$G$727,7,0)</f>
        <v>1. Concluído</v>
      </c>
      <c r="I48" s="269" t="s">
        <v>38</v>
      </c>
      <c r="J48" s="278">
        <v>45607</v>
      </c>
      <c r="K48" s="278">
        <v>45608</v>
      </c>
      <c r="L48" s="283">
        <f t="array" ref="L48">MIN(IF(W48:CI48&gt;0,$W$16:$CI$16))</f>
        <v>45609</v>
      </c>
      <c r="M48" s="284">
        <f t="array" ref="M48">MAX(IF(W48:CI48&gt;0,$W$16:$CI$16))</f>
        <v>45609</v>
      </c>
      <c r="N48" s="284"/>
      <c r="O48" s="241">
        <f>VLOOKUP(H48,Auxiliar!$B$16:$E$24,4,0)</f>
        <v>1</v>
      </c>
      <c r="P48" s="241">
        <f ca="1">IF(TODAY()&lt;=L48,0,MIN((TODAY()-L48)/(M48-L48+1),100%))</f>
        <v>1</v>
      </c>
      <c r="Q48" s="240">
        <f t="shared" ca="1" si="15"/>
        <v>0</v>
      </c>
      <c r="R48" s="255" t="s">
        <v>38</v>
      </c>
      <c r="S48" s="273" t="s">
        <v>1863</v>
      </c>
      <c r="T48" s="293">
        <v>3</v>
      </c>
      <c r="U48" s="263">
        <f>ROUND(T48/8,1)</f>
        <v>0.4</v>
      </c>
      <c r="V48" s="263">
        <f>SUM(W48:CI48)-U48</f>
        <v>0</v>
      </c>
      <c r="W48" s="274"/>
      <c r="X48" s="274"/>
      <c r="Y48" s="274"/>
      <c r="Z48" s="274"/>
      <c r="AA48" s="274"/>
      <c r="AB48" s="274"/>
      <c r="AC48" s="274"/>
      <c r="AD48" s="275"/>
      <c r="AE48" s="274"/>
      <c r="AF48" s="274"/>
      <c r="AG48" s="274"/>
      <c r="AH48" s="274"/>
      <c r="AI48" s="274"/>
      <c r="AJ48" s="276"/>
      <c r="AK48" s="281"/>
      <c r="AL48" s="274">
        <v>0.4</v>
      </c>
      <c r="AM48" s="274"/>
      <c r="AN48" s="274"/>
      <c r="AO48" s="274"/>
      <c r="AP48" s="274"/>
      <c r="AQ48" s="274"/>
      <c r="AR48" s="274"/>
      <c r="AS48" s="274"/>
      <c r="AT48" s="274"/>
      <c r="AU48" s="274"/>
      <c r="AV48" s="274"/>
      <c r="AW48" s="274"/>
      <c r="AX48" s="274"/>
      <c r="AY48" s="274"/>
      <c r="AZ48" s="274"/>
      <c r="BA48" s="274"/>
      <c r="BB48" s="274"/>
      <c r="BC48" s="274"/>
      <c r="BD48" s="274"/>
      <c r="BE48" s="274"/>
      <c r="BF48" s="274"/>
      <c r="BG48" s="274"/>
      <c r="BH48" s="274"/>
      <c r="BI48" s="274"/>
      <c r="BJ48" s="274"/>
      <c r="BK48" s="274"/>
      <c r="BL48" s="274"/>
      <c r="BM48" s="274"/>
      <c r="BN48" s="274"/>
      <c r="BO48" s="275"/>
      <c r="BP48" s="275"/>
      <c r="BQ48" s="275"/>
      <c r="BR48" s="275"/>
      <c r="BS48" s="275"/>
      <c r="BT48" s="275"/>
      <c r="BU48" s="275"/>
      <c r="BV48" s="274"/>
      <c r="BW48" s="274"/>
      <c r="BX48" s="274"/>
      <c r="BY48" s="274"/>
      <c r="BZ48" s="274"/>
      <c r="CA48" s="274"/>
      <c r="CB48" s="274"/>
      <c r="CC48" s="274"/>
      <c r="CD48" s="274"/>
      <c r="CE48" s="274"/>
      <c r="CF48" s="274"/>
      <c r="CG48" s="274"/>
      <c r="CH48" s="274"/>
      <c r="CI48" s="274"/>
    </row>
    <row r="49" spans="1:87" ht="16.5" outlineLevel="1">
      <c r="A49" s="267" t="str">
        <f>E49&amp;G49</f>
        <v>modesg_out_emss_vclsscp3_emss</v>
      </c>
      <c r="B49" s="141" t="s">
        <v>26</v>
      </c>
      <c r="C49" s="137" t="s">
        <v>310</v>
      </c>
      <c r="D49" s="228" t="s">
        <v>40</v>
      </c>
      <c r="E49" s="229" t="s">
        <v>331</v>
      </c>
      <c r="F49" s="229"/>
      <c r="G49" s="228" t="s">
        <v>287</v>
      </c>
      <c r="H49" s="228" t="str">
        <f>VLOOKUP(A49,'2. Status Detalhe Campos FY24'!$A$7:$G$727,7,0)</f>
        <v>1. Concluído</v>
      </c>
      <c r="I49" s="269" t="s">
        <v>38</v>
      </c>
      <c r="J49" s="278">
        <v>45607</v>
      </c>
      <c r="K49" s="278">
        <v>45608</v>
      </c>
      <c r="L49" s="283">
        <f t="array" ref="L49">MIN(IF(W49:CI49&gt;0,$W$16:$CI$16))</f>
        <v>45615</v>
      </c>
      <c r="M49" s="284">
        <f t="array" ref="M49">MAX(IF(W49:CI49&gt;0,$W$16:$CI$16))</f>
        <v>45617</v>
      </c>
      <c r="N49" s="284"/>
      <c r="O49" s="241">
        <f>VLOOKUP(H49,Auxiliar!$B$16:$E$24,4,0)</f>
        <v>1</v>
      </c>
      <c r="P49" s="241">
        <f ca="1">IF(TODAY()&lt;=L49,0,MIN((TODAY()-L49)/(M49-L49+1),100%))</f>
        <v>1</v>
      </c>
      <c r="Q49" s="240">
        <f t="shared" ca="1" si="15"/>
        <v>0</v>
      </c>
      <c r="R49" s="255" t="s">
        <v>38</v>
      </c>
      <c r="S49" s="273" t="s">
        <v>1863</v>
      </c>
      <c r="T49" s="263">
        <v>16.100000000000001</v>
      </c>
      <c r="U49" s="263">
        <f>ROUND(T49/8,1)</f>
        <v>2</v>
      </c>
      <c r="V49" s="292">
        <f>SUM(W49:CI49)-U49</f>
        <v>0.29999999999999982</v>
      </c>
      <c r="W49" s="274"/>
      <c r="X49" s="274"/>
      <c r="Y49" s="274"/>
      <c r="Z49" s="274"/>
      <c r="AA49" s="274"/>
      <c r="AB49" s="274"/>
      <c r="AC49" s="274"/>
      <c r="AD49" s="275"/>
      <c r="AE49" s="274"/>
      <c r="AF49" s="274"/>
      <c r="AG49" s="274"/>
      <c r="AH49" s="274"/>
      <c r="AI49" s="274"/>
      <c r="AJ49" s="276"/>
      <c r="AK49" s="281"/>
      <c r="AL49" s="274"/>
      <c r="AM49" s="274"/>
      <c r="AN49" s="274"/>
      <c r="AO49" s="274"/>
      <c r="AP49" s="274">
        <v>0.3</v>
      </c>
      <c r="AQ49" s="274">
        <v>1</v>
      </c>
      <c r="AR49" s="274">
        <v>1</v>
      </c>
      <c r="AS49" s="274"/>
      <c r="AT49" s="274"/>
      <c r="AU49" s="274"/>
      <c r="AV49" s="274"/>
      <c r="AW49" s="274"/>
      <c r="AX49" s="274"/>
      <c r="AY49" s="274"/>
      <c r="AZ49" s="274"/>
      <c r="BA49" s="274"/>
      <c r="BB49" s="274"/>
      <c r="BC49" s="274"/>
      <c r="BD49" s="274"/>
      <c r="BE49" s="274"/>
      <c r="BF49" s="274"/>
      <c r="BG49" s="274"/>
      <c r="BH49" s="274"/>
      <c r="BI49" s="274"/>
      <c r="BJ49" s="274"/>
      <c r="BK49" s="274"/>
      <c r="BL49" s="274"/>
      <c r="BM49" s="274"/>
      <c r="BN49" s="274"/>
      <c r="BO49" s="275"/>
      <c r="BP49" s="275"/>
      <c r="BQ49" s="275"/>
      <c r="BR49" s="275"/>
      <c r="BS49" s="275"/>
      <c r="BT49" s="275"/>
      <c r="BU49" s="275"/>
      <c r="BV49" s="274"/>
      <c r="BW49" s="274"/>
      <c r="BX49" s="274"/>
      <c r="BY49" s="274"/>
      <c r="BZ49" s="274"/>
      <c r="CA49" s="274"/>
      <c r="CB49" s="274"/>
      <c r="CC49" s="274"/>
      <c r="CD49" s="274"/>
      <c r="CE49" s="274"/>
      <c r="CF49" s="274"/>
      <c r="CG49" s="274"/>
      <c r="CH49" s="274"/>
      <c r="CI49" s="274"/>
    </row>
    <row r="50" spans="1:87" ht="15" customHeight="1">
      <c r="A50" s="267"/>
      <c r="B50" s="141" t="s">
        <v>26</v>
      </c>
      <c r="C50" s="137" t="s">
        <v>26</v>
      </c>
      <c r="D50" s="133"/>
      <c r="E50" s="234" t="s">
        <v>1867</v>
      </c>
      <c r="F50" s="232" t="s">
        <v>1914</v>
      </c>
      <c r="G50" s="233">
        <f>COUNTA(G51:G60)</f>
        <v>10</v>
      </c>
      <c r="H50" s="288" t="s">
        <v>1922</v>
      </c>
      <c r="I50" s="297">
        <f>MAX(I51:I60)</f>
        <v>45603</v>
      </c>
      <c r="J50" s="270">
        <f>MIN(J51:J60)</f>
        <v>45611</v>
      </c>
      <c r="K50" s="270">
        <f>MIN(K51:K60)</f>
        <v>45611</v>
      </c>
      <c r="L50" s="271">
        <f>MIN(L51:L60)</f>
        <v>45624</v>
      </c>
      <c r="M50" s="271">
        <f>MAX(M51:M60)</f>
        <v>45624</v>
      </c>
      <c r="N50" s="316">
        <f t="array" ref="N50">MAX(IF(W50:CI50&gt;0,$W$16:$CI$16))</f>
        <v>45625</v>
      </c>
      <c r="O50" s="315">
        <f>SUMPRODUCT(O51:O60,U51:U60)/SUM(U51:U60)</f>
        <v>1</v>
      </c>
      <c r="P50" s="315">
        <f ca="1">SUMPRODUCT(P51:P60,U51:U60)/SUM(U51:U60)</f>
        <v>1</v>
      </c>
      <c r="Q50" s="240">
        <f t="shared" ref="Q50:Q60" ca="1" si="16">O50-P50</f>
        <v>0</v>
      </c>
      <c r="R50" s="255" t="s">
        <v>1931</v>
      </c>
      <c r="S50" s="273"/>
      <c r="T50" s="263"/>
      <c r="U50" s="263"/>
      <c r="V50" s="263"/>
      <c r="W50" s="274"/>
      <c r="X50" s="274"/>
      <c r="Y50" s="274"/>
      <c r="Z50" s="282"/>
      <c r="AA50" s="274"/>
      <c r="AB50" s="274"/>
      <c r="AC50" s="274"/>
      <c r="AD50" s="275"/>
      <c r="AE50" s="274"/>
      <c r="AF50" s="274"/>
      <c r="AG50" s="274"/>
      <c r="AH50" s="282"/>
      <c r="AI50" s="274"/>
      <c r="AJ50" s="274"/>
      <c r="AK50" s="274"/>
      <c r="AL50" s="274"/>
      <c r="AM50" s="274"/>
      <c r="AN50" s="281"/>
      <c r="AO50" s="274"/>
      <c r="AP50" s="274"/>
      <c r="AQ50" s="274"/>
      <c r="AR50" s="274"/>
      <c r="AS50" s="274"/>
      <c r="AT50" s="274"/>
      <c r="AU50" s="274"/>
      <c r="AV50" s="274"/>
      <c r="AW50" s="274"/>
      <c r="AX50" s="274" t="s">
        <v>443</v>
      </c>
      <c r="AY50" s="274"/>
      <c r="AZ50" s="274"/>
      <c r="BA50" s="274"/>
      <c r="BB50" s="274"/>
      <c r="BC50" s="274"/>
      <c r="BD50" s="274"/>
      <c r="BE50" s="274"/>
      <c r="BF50" s="274"/>
      <c r="BG50" s="274"/>
      <c r="BH50" s="274"/>
      <c r="BI50" s="274"/>
      <c r="BJ50" s="274"/>
      <c r="BK50" s="274"/>
      <c r="BL50" s="274"/>
      <c r="BM50" s="274"/>
      <c r="BN50" s="274"/>
      <c r="BO50" s="275"/>
      <c r="BP50" s="275"/>
      <c r="BQ50" s="275"/>
      <c r="BR50" s="275"/>
      <c r="BS50" s="275"/>
      <c r="BT50" s="275"/>
      <c r="BU50" s="275"/>
      <c r="BV50" s="274"/>
      <c r="BW50" s="274"/>
      <c r="BX50" s="274"/>
      <c r="BY50" s="274"/>
      <c r="BZ50" s="274"/>
      <c r="CA50" s="274"/>
      <c r="CB50" s="274"/>
      <c r="CC50" s="274"/>
      <c r="CD50" s="274"/>
      <c r="CE50" s="274"/>
      <c r="CF50" s="274"/>
      <c r="CG50" s="274"/>
      <c r="CH50" s="274"/>
      <c r="CI50" s="274"/>
    </row>
    <row r="51" spans="1:87" ht="16.5" outlineLevel="1">
      <c r="A51" s="267" t="str">
        <f t="shared" ref="A51:A60" si="17">E51&amp;G51</f>
        <v>lt827_mthd_usd_instrmntambito</v>
      </c>
      <c r="B51" s="141" t="s">
        <v>26</v>
      </c>
      <c r="C51" s="137" t="s">
        <v>26</v>
      </c>
      <c r="D51" s="228" t="s">
        <v>40</v>
      </c>
      <c r="E51" s="231" t="s">
        <v>1867</v>
      </c>
      <c r="F51" s="231"/>
      <c r="G51" s="231" t="s">
        <v>390</v>
      </c>
      <c r="H51" s="228" t="str">
        <f>VLOOKUP(A51,'2. Status Detalhe Campos FY24'!$A$7:$G$727,7,0)</f>
        <v>1. Concluído</v>
      </c>
      <c r="I51" s="301">
        <v>45603</v>
      </c>
      <c r="J51" s="317">
        <v>45611</v>
      </c>
      <c r="K51" s="317">
        <v>45611</v>
      </c>
      <c r="L51" s="283">
        <f t="array" ref="L51">MIN(IF(W51:CI51&gt;0,$W$16:$CI$16))</f>
        <v>45624</v>
      </c>
      <c r="M51" s="284">
        <f t="array" ref="M51">MAX(IF(W51:CI51&gt;0,$W$16:$CI$16))</f>
        <v>45624</v>
      </c>
      <c r="N51" s="284"/>
      <c r="O51" s="241">
        <f>VLOOKUP(H51,Auxiliar!$B$16:$E$24,4,0)</f>
        <v>1</v>
      </c>
      <c r="P51" s="241">
        <f t="shared" ref="P51:P60" ca="1" si="18">IF(TODAY()&lt;=L51,0,MIN((TODAY()-L51)/(M51-L51+1),100%))</f>
        <v>1</v>
      </c>
      <c r="Q51" s="240">
        <f t="shared" ca="1" si="16"/>
        <v>0</v>
      </c>
      <c r="R51" s="255" t="s">
        <v>38</v>
      </c>
      <c r="S51" s="273"/>
      <c r="T51" s="263">
        <v>4.0999999999999996</v>
      </c>
      <c r="U51" s="263">
        <f t="shared" ref="U51:U60" si="19">ROUND(T51/8,1)</f>
        <v>0.5</v>
      </c>
      <c r="V51" s="263">
        <f t="shared" ref="V51:V60" si="20">SUM(W51:CI51)-U51</f>
        <v>0</v>
      </c>
      <c r="W51" s="274"/>
      <c r="X51" s="274"/>
      <c r="Y51" s="274"/>
      <c r="Z51" s="282"/>
      <c r="AA51" s="274"/>
      <c r="AB51" s="274"/>
      <c r="AC51" s="274"/>
      <c r="AD51" s="275"/>
      <c r="AE51" s="274"/>
      <c r="AF51" s="274"/>
      <c r="AG51" s="274"/>
      <c r="AH51" s="282"/>
      <c r="AI51" s="274"/>
      <c r="AJ51" s="274"/>
      <c r="AK51" s="274"/>
      <c r="AL51" s="274"/>
      <c r="AM51" s="274"/>
      <c r="AN51" s="281"/>
      <c r="AO51" s="274"/>
      <c r="AP51" s="274"/>
      <c r="AQ51" s="274"/>
      <c r="AR51" s="274"/>
      <c r="AS51" s="274"/>
      <c r="AT51" s="274"/>
      <c r="AU51" s="274"/>
      <c r="AV51" s="274"/>
      <c r="AW51" s="274">
        <v>0.5</v>
      </c>
      <c r="AX51" s="274"/>
      <c r="AY51" s="274"/>
      <c r="AZ51" s="274"/>
      <c r="BA51" s="274"/>
      <c r="BB51" s="274"/>
      <c r="BC51" s="274"/>
      <c r="BD51" s="274"/>
      <c r="BE51" s="274"/>
      <c r="BF51" s="274"/>
      <c r="BG51" s="274"/>
      <c r="BH51" s="274"/>
      <c r="BI51" s="274"/>
      <c r="BJ51" s="274"/>
      <c r="BK51" s="274"/>
      <c r="BL51" s="274"/>
      <c r="BM51" s="274"/>
      <c r="BN51" s="274"/>
      <c r="BO51" s="275"/>
      <c r="BP51" s="275"/>
      <c r="BQ51" s="275"/>
      <c r="BR51" s="275"/>
      <c r="BS51" s="275"/>
      <c r="BT51" s="275"/>
      <c r="BU51" s="275"/>
      <c r="BV51" s="274"/>
      <c r="BW51" s="274"/>
      <c r="BX51" s="274"/>
      <c r="BY51" s="274"/>
      <c r="BZ51" s="274"/>
      <c r="CA51" s="274"/>
      <c r="CB51" s="274"/>
      <c r="CC51" s="274"/>
      <c r="CD51" s="274"/>
      <c r="CE51" s="274"/>
      <c r="CF51" s="274"/>
      <c r="CG51" s="274"/>
      <c r="CH51" s="274"/>
      <c r="CI51" s="274"/>
    </row>
    <row r="52" spans="1:87" ht="16.5" outlineLevel="1">
      <c r="A52" s="267" t="str">
        <f t="shared" si="17"/>
        <v>lt827_mthd_usd_instrmntref_date</v>
      </c>
      <c r="B52" s="141" t="s">
        <v>26</v>
      </c>
      <c r="C52" s="137" t="s">
        <v>26</v>
      </c>
      <c r="D52" s="228" t="s">
        <v>40</v>
      </c>
      <c r="E52" s="231" t="s">
        <v>1867</v>
      </c>
      <c r="F52" s="231"/>
      <c r="G52" s="231" t="s">
        <v>208</v>
      </c>
      <c r="H52" s="228" t="str">
        <f>VLOOKUP(A52,'2. Status Detalhe Campos FY24'!$A$7:$G$727,7,0)</f>
        <v>1. Concluído</v>
      </c>
      <c r="I52" s="301">
        <v>45603</v>
      </c>
      <c r="J52" s="317">
        <v>45611</v>
      </c>
      <c r="K52" s="317">
        <v>45611</v>
      </c>
      <c r="L52" s="283">
        <f t="array" ref="L52">MIN(IF(W52:CI52&gt;0,$W$16:$CI$16))</f>
        <v>45624</v>
      </c>
      <c r="M52" s="284">
        <f t="array" ref="M52">MAX(IF(W52:CI52&gt;0,$W$16:$CI$16))</f>
        <v>45624</v>
      </c>
      <c r="N52" s="284"/>
      <c r="O52" s="241">
        <f>VLOOKUP(H52,Auxiliar!$B$16:$E$24,4,0)</f>
        <v>1</v>
      </c>
      <c r="P52" s="241">
        <f t="shared" ca="1" si="18"/>
        <v>1</v>
      </c>
      <c r="Q52" s="240">
        <f t="shared" ca="1" si="16"/>
        <v>0</v>
      </c>
      <c r="R52" s="255" t="s">
        <v>38</v>
      </c>
      <c r="S52" s="273"/>
      <c r="T52" s="263">
        <v>4.0999999999999996</v>
      </c>
      <c r="U52" s="263">
        <f t="shared" si="19"/>
        <v>0.5</v>
      </c>
      <c r="V52" s="263">
        <f t="shared" si="20"/>
        <v>0</v>
      </c>
      <c r="W52" s="274"/>
      <c r="X52" s="274"/>
      <c r="Y52" s="274"/>
      <c r="Z52" s="282"/>
      <c r="AA52" s="274"/>
      <c r="AB52" s="274"/>
      <c r="AC52" s="274"/>
      <c r="AD52" s="275"/>
      <c r="AE52" s="274"/>
      <c r="AF52" s="274"/>
      <c r="AG52" s="274"/>
      <c r="AH52" s="282"/>
      <c r="AI52" s="274"/>
      <c r="AJ52" s="274"/>
      <c r="AK52" s="274"/>
      <c r="AL52" s="274"/>
      <c r="AM52" s="274"/>
      <c r="AN52" s="281"/>
      <c r="AO52" s="274"/>
      <c r="AP52" s="274"/>
      <c r="AQ52" s="274"/>
      <c r="AR52" s="274"/>
      <c r="AS52" s="274"/>
      <c r="AT52" s="274"/>
      <c r="AU52" s="274"/>
      <c r="AV52" s="274"/>
      <c r="AW52" s="274">
        <v>0.5</v>
      </c>
      <c r="AX52" s="274"/>
      <c r="AY52" s="274"/>
      <c r="AZ52" s="274"/>
      <c r="BA52" s="274"/>
      <c r="BB52" s="274"/>
      <c r="BC52" s="274"/>
      <c r="BD52" s="274"/>
      <c r="BE52" s="274"/>
      <c r="BF52" s="274"/>
      <c r="BG52" s="274"/>
      <c r="BH52" s="274"/>
      <c r="BI52" s="274"/>
      <c r="BJ52" s="274"/>
      <c r="BK52" s="274"/>
      <c r="BL52" s="274"/>
      <c r="BM52" s="274"/>
      <c r="BN52" s="274"/>
      <c r="BO52" s="275"/>
      <c r="BP52" s="275"/>
      <c r="BQ52" s="275"/>
      <c r="BR52" s="275"/>
      <c r="BS52" s="275"/>
      <c r="BT52" s="275"/>
      <c r="BU52" s="275"/>
      <c r="BV52" s="274"/>
      <c r="BW52" s="274"/>
      <c r="BX52" s="274"/>
      <c r="BY52" s="274"/>
      <c r="BZ52" s="274"/>
      <c r="CA52" s="274"/>
      <c r="CB52" s="274"/>
      <c r="CC52" s="274"/>
      <c r="CD52" s="274"/>
      <c r="CE52" s="274"/>
      <c r="CF52" s="274"/>
      <c r="CG52" s="274"/>
      <c r="CH52" s="274"/>
      <c r="CI52" s="274"/>
    </row>
    <row r="53" spans="1:87" ht="16.5" outlineLevel="1">
      <c r="A53" s="267" t="str">
        <f t="shared" si="17"/>
        <v>lt827_mthd_usd_instrmntordem</v>
      </c>
      <c r="B53" s="141" t="s">
        <v>26</v>
      </c>
      <c r="C53" s="137" t="s">
        <v>26</v>
      </c>
      <c r="D53" s="228" t="s">
        <v>40</v>
      </c>
      <c r="E53" s="231" t="s">
        <v>1867</v>
      </c>
      <c r="F53" s="231"/>
      <c r="G53" s="231" t="s">
        <v>211</v>
      </c>
      <c r="H53" s="228" t="str">
        <f>VLOOKUP(A53,'2. Status Detalhe Campos FY24'!$A$7:$G$727,7,0)</f>
        <v>1. Concluído</v>
      </c>
      <c r="I53" s="301">
        <v>45603</v>
      </c>
      <c r="J53" s="317">
        <v>45611</v>
      </c>
      <c r="K53" s="317">
        <v>45611</v>
      </c>
      <c r="L53" s="283">
        <f t="array" ref="L53">MIN(IF(W53:CI53&gt;0,$W$16:$CI$16))</f>
        <v>45624</v>
      </c>
      <c r="M53" s="284">
        <f t="array" ref="M53">MAX(IF(W53:CI53&gt;0,$W$16:$CI$16))</f>
        <v>45624</v>
      </c>
      <c r="N53" s="284"/>
      <c r="O53" s="241">
        <f>VLOOKUP(H53,Auxiliar!$B$16:$E$24,4,0)</f>
        <v>1</v>
      </c>
      <c r="P53" s="241">
        <f t="shared" ca="1" si="18"/>
        <v>1</v>
      </c>
      <c r="Q53" s="240">
        <f t="shared" ca="1" si="16"/>
        <v>0</v>
      </c>
      <c r="R53" s="255" t="s">
        <v>38</v>
      </c>
      <c r="S53" s="273"/>
      <c r="T53" s="263">
        <v>4.0999999999999996</v>
      </c>
      <c r="U53" s="263">
        <f t="shared" si="19"/>
        <v>0.5</v>
      </c>
      <c r="V53" s="263">
        <f t="shared" si="20"/>
        <v>0</v>
      </c>
      <c r="W53" s="274"/>
      <c r="X53" s="274"/>
      <c r="Y53" s="274"/>
      <c r="Z53" s="282"/>
      <c r="AA53" s="274"/>
      <c r="AB53" s="274"/>
      <c r="AC53" s="274"/>
      <c r="AD53" s="275"/>
      <c r="AE53" s="274"/>
      <c r="AF53" s="274"/>
      <c r="AG53" s="274"/>
      <c r="AH53" s="282"/>
      <c r="AI53" s="274"/>
      <c r="AJ53" s="274"/>
      <c r="AK53" s="274"/>
      <c r="AL53" s="274"/>
      <c r="AM53" s="274"/>
      <c r="AN53" s="281"/>
      <c r="AO53" s="274"/>
      <c r="AP53" s="274"/>
      <c r="AQ53" s="274"/>
      <c r="AR53" s="274"/>
      <c r="AS53" s="274"/>
      <c r="AT53" s="274"/>
      <c r="AU53" s="274"/>
      <c r="AV53" s="274"/>
      <c r="AW53" s="274">
        <v>0.5</v>
      </c>
      <c r="AX53" s="274"/>
      <c r="AY53" s="274"/>
      <c r="AZ53" s="274"/>
      <c r="BA53" s="274"/>
      <c r="BB53" s="274"/>
      <c r="BC53" s="274"/>
      <c r="BD53" s="274"/>
      <c r="BE53" s="274"/>
      <c r="BF53" s="274"/>
      <c r="BG53" s="274"/>
      <c r="BH53" s="274"/>
      <c r="BI53" s="274"/>
      <c r="BJ53" s="274"/>
      <c r="BK53" s="274"/>
      <c r="BL53" s="274"/>
      <c r="BM53" s="274"/>
      <c r="BN53" s="274"/>
      <c r="BO53" s="275"/>
      <c r="BP53" s="275"/>
      <c r="BQ53" s="275"/>
      <c r="BR53" s="275"/>
      <c r="BS53" s="275"/>
      <c r="BT53" s="275"/>
      <c r="BU53" s="275"/>
      <c r="BV53" s="274"/>
      <c r="BW53" s="274"/>
      <c r="BX53" s="274"/>
      <c r="BY53" s="274"/>
      <c r="BZ53" s="274"/>
      <c r="CA53" s="274"/>
      <c r="CB53" s="274"/>
      <c r="CC53" s="274"/>
      <c r="CD53" s="274"/>
      <c r="CE53" s="274"/>
      <c r="CF53" s="274"/>
      <c r="CG53" s="274"/>
      <c r="CH53" s="274"/>
      <c r="CI53" s="274"/>
    </row>
    <row r="54" spans="1:87" ht="16.5" outlineLevel="1">
      <c r="A54" s="267" t="str">
        <f t="shared" si="17"/>
        <v>lt827_mthd_usd_instrmnttabela</v>
      </c>
      <c r="B54" s="141" t="s">
        <v>26</v>
      </c>
      <c r="C54" s="137" t="s">
        <v>26</v>
      </c>
      <c r="D54" s="228" t="s">
        <v>40</v>
      </c>
      <c r="E54" s="231" t="s">
        <v>1867</v>
      </c>
      <c r="F54" s="231"/>
      <c r="G54" s="231" t="s">
        <v>391</v>
      </c>
      <c r="H54" s="228" t="str">
        <f>VLOOKUP(A54,'2. Status Detalhe Campos FY24'!$A$7:$G$727,7,0)</f>
        <v>1. Concluído</v>
      </c>
      <c r="I54" s="301">
        <v>45603</v>
      </c>
      <c r="J54" s="317">
        <v>45611</v>
      </c>
      <c r="K54" s="317">
        <v>45611</v>
      </c>
      <c r="L54" s="283">
        <f t="array" ref="L54">MIN(IF(W54:CI54&gt;0,$W$16:$CI$16))</f>
        <v>45624</v>
      </c>
      <c r="M54" s="284">
        <f t="array" ref="M54">MAX(IF(W54:CI54&gt;0,$W$16:$CI$16))</f>
        <v>45624</v>
      </c>
      <c r="N54" s="284"/>
      <c r="O54" s="241">
        <f>VLOOKUP(H54,Auxiliar!$B$16:$E$24,4,0)</f>
        <v>1</v>
      </c>
      <c r="P54" s="241">
        <f t="shared" ca="1" si="18"/>
        <v>1</v>
      </c>
      <c r="Q54" s="240">
        <f t="shared" ca="1" si="16"/>
        <v>0</v>
      </c>
      <c r="R54" s="255" t="s">
        <v>38</v>
      </c>
      <c r="S54" s="273"/>
      <c r="T54" s="263">
        <v>4.0999999999999996</v>
      </c>
      <c r="U54" s="263">
        <f t="shared" si="19"/>
        <v>0.5</v>
      </c>
      <c r="V54" s="263">
        <f t="shared" si="20"/>
        <v>0</v>
      </c>
      <c r="W54" s="274"/>
      <c r="X54" s="274"/>
      <c r="Y54" s="274"/>
      <c r="Z54" s="282"/>
      <c r="AA54" s="274"/>
      <c r="AB54" s="274"/>
      <c r="AC54" s="274"/>
      <c r="AD54" s="275"/>
      <c r="AE54" s="274"/>
      <c r="AF54" s="274"/>
      <c r="AG54" s="274"/>
      <c r="AH54" s="282"/>
      <c r="AI54" s="274"/>
      <c r="AJ54" s="274"/>
      <c r="AK54" s="274"/>
      <c r="AL54" s="274"/>
      <c r="AM54" s="274"/>
      <c r="AN54" s="281"/>
      <c r="AO54" s="274"/>
      <c r="AP54" s="274"/>
      <c r="AQ54" s="274"/>
      <c r="AR54" s="274"/>
      <c r="AS54" s="274"/>
      <c r="AT54" s="274"/>
      <c r="AU54" s="274"/>
      <c r="AV54" s="274"/>
      <c r="AW54" s="274">
        <v>0.5</v>
      </c>
      <c r="AX54" s="274"/>
      <c r="AY54" s="274"/>
      <c r="AZ54" s="274"/>
      <c r="BA54" s="274"/>
      <c r="BB54" s="274"/>
      <c r="BC54" s="274"/>
      <c r="BD54" s="274"/>
      <c r="BE54" s="274"/>
      <c r="BF54" s="274"/>
      <c r="BG54" s="274"/>
      <c r="BH54" s="274"/>
      <c r="BI54" s="274"/>
      <c r="BJ54" s="274"/>
      <c r="BK54" s="274"/>
      <c r="BL54" s="274"/>
      <c r="BM54" s="274"/>
      <c r="BN54" s="274"/>
      <c r="BO54" s="275"/>
      <c r="BP54" s="275"/>
      <c r="BQ54" s="275"/>
      <c r="BR54" s="275"/>
      <c r="BS54" s="275"/>
      <c r="BT54" s="275"/>
      <c r="BU54" s="275"/>
      <c r="BV54" s="274"/>
      <c r="BW54" s="274"/>
      <c r="BX54" s="274"/>
      <c r="BY54" s="274"/>
      <c r="BZ54" s="274"/>
      <c r="CA54" s="274"/>
      <c r="CB54" s="274"/>
      <c r="CC54" s="274"/>
      <c r="CD54" s="274"/>
      <c r="CE54" s="274"/>
      <c r="CF54" s="274"/>
      <c r="CG54" s="274"/>
      <c r="CH54" s="274"/>
      <c r="CI54" s="274"/>
    </row>
    <row r="55" spans="1:87" ht="16.5" outlineLevel="1">
      <c r="A55" s="267" t="str">
        <f t="shared" si="17"/>
        <v>lt827_mthd_usd_instrmntorigem_scp1_emss</v>
      </c>
      <c r="B55" s="141" t="s">
        <v>26</v>
      </c>
      <c r="C55" s="137" t="s">
        <v>26</v>
      </c>
      <c r="D55" s="228" t="s">
        <v>40</v>
      </c>
      <c r="E55" s="231" t="s">
        <v>1867</v>
      </c>
      <c r="F55" s="231"/>
      <c r="G55" s="231" t="s">
        <v>319</v>
      </c>
      <c r="H55" s="228" t="str">
        <f>VLOOKUP(A55,'2. Status Detalhe Campos FY24'!$A$7:$G$727,7,0)</f>
        <v>1. Concluído</v>
      </c>
      <c r="I55" s="301">
        <v>45603</v>
      </c>
      <c r="J55" s="317">
        <v>45611</v>
      </c>
      <c r="K55" s="317">
        <v>45611</v>
      </c>
      <c r="L55" s="283">
        <f t="array" ref="L55">MIN(IF(W55:CI55&gt;0,$W$16:$CI$16))</f>
        <v>45624</v>
      </c>
      <c r="M55" s="284">
        <f t="array" ref="M55">MAX(IF(W55:CI55&gt;0,$W$16:$CI$16))</f>
        <v>45624</v>
      </c>
      <c r="N55" s="284"/>
      <c r="O55" s="241">
        <f>VLOOKUP(H55,Auxiliar!$B$16:$E$24,4,0)</f>
        <v>1</v>
      </c>
      <c r="P55" s="241">
        <f t="shared" ca="1" si="18"/>
        <v>1</v>
      </c>
      <c r="Q55" s="240">
        <f t="shared" ca="1" si="16"/>
        <v>0</v>
      </c>
      <c r="R55" s="255" t="s">
        <v>38</v>
      </c>
      <c r="S55" s="273"/>
      <c r="T55" s="263">
        <v>4.0999999999999996</v>
      </c>
      <c r="U55" s="263">
        <f t="shared" si="19"/>
        <v>0.5</v>
      </c>
      <c r="V55" s="263">
        <f t="shared" si="20"/>
        <v>0</v>
      </c>
      <c r="W55" s="274"/>
      <c r="X55" s="274"/>
      <c r="Y55" s="274"/>
      <c r="Z55" s="282"/>
      <c r="AA55" s="274"/>
      <c r="AB55" s="274"/>
      <c r="AC55" s="274"/>
      <c r="AD55" s="275"/>
      <c r="AE55" s="274"/>
      <c r="AF55" s="274"/>
      <c r="AG55" s="274"/>
      <c r="AH55" s="282"/>
      <c r="AI55" s="274"/>
      <c r="AJ55" s="274"/>
      <c r="AK55" s="274"/>
      <c r="AL55" s="274"/>
      <c r="AM55" s="274"/>
      <c r="AN55" s="281"/>
      <c r="AO55" s="274"/>
      <c r="AP55" s="274"/>
      <c r="AQ55" s="274"/>
      <c r="AR55" s="274"/>
      <c r="AS55" s="274"/>
      <c r="AT55" s="274"/>
      <c r="AU55" s="274"/>
      <c r="AV55" s="274"/>
      <c r="AW55" s="274">
        <v>0.5</v>
      </c>
      <c r="AX55" s="274"/>
      <c r="AY55" s="274"/>
      <c r="AZ55" s="274"/>
      <c r="BA55" s="274"/>
      <c r="BB55" s="274"/>
      <c r="BC55" s="274"/>
      <c r="BD55" s="274"/>
      <c r="BE55" s="274"/>
      <c r="BF55" s="274"/>
      <c r="BG55" s="274"/>
      <c r="BH55" s="274"/>
      <c r="BI55" s="274"/>
      <c r="BJ55" s="274"/>
      <c r="BK55" s="274"/>
      <c r="BL55" s="274"/>
      <c r="BM55" s="274"/>
      <c r="BN55" s="274"/>
      <c r="BO55" s="275"/>
      <c r="BP55" s="275"/>
      <c r="BQ55" s="275"/>
      <c r="BR55" s="275"/>
      <c r="BS55" s="275"/>
      <c r="BT55" s="275"/>
      <c r="BU55" s="275"/>
      <c r="BV55" s="274"/>
      <c r="BW55" s="274"/>
      <c r="BX55" s="274"/>
      <c r="BY55" s="274"/>
      <c r="BZ55" s="274"/>
      <c r="CA55" s="274"/>
      <c r="CB55" s="274"/>
      <c r="CC55" s="274"/>
      <c r="CD55" s="274"/>
      <c r="CE55" s="274"/>
      <c r="CF55" s="274"/>
      <c r="CG55" s="274"/>
      <c r="CH55" s="274"/>
      <c r="CI55" s="274"/>
    </row>
    <row r="56" spans="1:87" ht="16.5" outlineLevel="1">
      <c r="A56" s="267" t="str">
        <f t="shared" si="17"/>
        <v>lt827_mthd_usd_instrmntorigem_scp2_emss</v>
      </c>
      <c r="B56" s="141" t="s">
        <v>26</v>
      </c>
      <c r="C56" s="137" t="s">
        <v>26</v>
      </c>
      <c r="D56" s="228" t="s">
        <v>40</v>
      </c>
      <c r="E56" s="231" t="s">
        <v>1867</v>
      </c>
      <c r="F56" s="231"/>
      <c r="G56" s="231" t="s">
        <v>320</v>
      </c>
      <c r="H56" s="228" t="str">
        <f>VLOOKUP(A56,'2. Status Detalhe Campos FY24'!$A$7:$G$727,7,0)</f>
        <v>1. Concluído</v>
      </c>
      <c r="I56" s="301">
        <v>45603</v>
      </c>
      <c r="J56" s="317">
        <v>45611</v>
      </c>
      <c r="K56" s="317">
        <v>45611</v>
      </c>
      <c r="L56" s="283">
        <f t="array" ref="L56">MIN(IF(W56:CI56&gt;0,$W$16:$CI$16))</f>
        <v>45624</v>
      </c>
      <c r="M56" s="284">
        <f t="array" ref="M56">MAX(IF(W56:CI56&gt;0,$W$16:$CI$16))</f>
        <v>45624</v>
      </c>
      <c r="N56" s="284"/>
      <c r="O56" s="241">
        <f>VLOOKUP(H56,Auxiliar!$B$16:$E$24,4,0)</f>
        <v>1</v>
      </c>
      <c r="P56" s="241">
        <f t="shared" ca="1" si="18"/>
        <v>1</v>
      </c>
      <c r="Q56" s="240">
        <f t="shared" ca="1" si="16"/>
        <v>0</v>
      </c>
      <c r="R56" s="255" t="s">
        <v>38</v>
      </c>
      <c r="S56" s="273"/>
      <c r="T56" s="263">
        <v>4.0999999999999996</v>
      </c>
      <c r="U56" s="263">
        <f t="shared" si="19"/>
        <v>0.5</v>
      </c>
      <c r="V56" s="263">
        <f t="shared" si="20"/>
        <v>0</v>
      </c>
      <c r="W56" s="274"/>
      <c r="X56" s="274"/>
      <c r="Y56" s="274"/>
      <c r="Z56" s="282"/>
      <c r="AA56" s="274"/>
      <c r="AB56" s="274"/>
      <c r="AC56" s="274"/>
      <c r="AD56" s="275"/>
      <c r="AE56" s="274"/>
      <c r="AF56" s="274"/>
      <c r="AG56" s="274"/>
      <c r="AH56" s="282"/>
      <c r="AI56" s="274"/>
      <c r="AJ56" s="274"/>
      <c r="AK56" s="274"/>
      <c r="AL56" s="274"/>
      <c r="AM56" s="274"/>
      <c r="AN56" s="281"/>
      <c r="AO56" s="274"/>
      <c r="AP56" s="274"/>
      <c r="AQ56" s="274"/>
      <c r="AR56" s="274"/>
      <c r="AS56" s="274"/>
      <c r="AT56" s="274"/>
      <c r="AU56" s="274"/>
      <c r="AV56" s="274"/>
      <c r="AW56" s="274">
        <v>0.5</v>
      </c>
      <c r="AX56" s="274"/>
      <c r="AY56" s="274"/>
      <c r="AZ56" s="274"/>
      <c r="BA56" s="274"/>
      <c r="BB56" s="274"/>
      <c r="BC56" s="274"/>
      <c r="BD56" s="274"/>
      <c r="BE56" s="274"/>
      <c r="BF56" s="274"/>
      <c r="BG56" s="274"/>
      <c r="BH56" s="274"/>
      <c r="BI56" s="274"/>
      <c r="BJ56" s="274"/>
      <c r="BK56" s="274"/>
      <c r="BL56" s="274"/>
      <c r="BM56" s="274"/>
      <c r="BN56" s="274"/>
      <c r="BO56" s="275"/>
      <c r="BP56" s="275"/>
      <c r="BQ56" s="275"/>
      <c r="BR56" s="275"/>
      <c r="BS56" s="275"/>
      <c r="BT56" s="275"/>
      <c r="BU56" s="275"/>
      <c r="BV56" s="274"/>
      <c r="BW56" s="274"/>
      <c r="BX56" s="274"/>
      <c r="BY56" s="274"/>
      <c r="BZ56" s="274"/>
      <c r="CA56" s="274"/>
      <c r="CB56" s="274"/>
      <c r="CC56" s="274"/>
      <c r="CD56" s="274"/>
      <c r="CE56" s="274"/>
      <c r="CF56" s="274"/>
      <c r="CG56" s="274"/>
      <c r="CH56" s="274"/>
      <c r="CI56" s="274"/>
    </row>
    <row r="57" spans="1:87" ht="16.5" outlineLevel="1">
      <c r="A57" s="267" t="str">
        <f t="shared" si="17"/>
        <v>lt827_mthd_usd_instrmntorigem_scp3_emss</v>
      </c>
      <c r="B57" s="141" t="s">
        <v>26</v>
      </c>
      <c r="C57" s="137" t="s">
        <v>26</v>
      </c>
      <c r="D57" s="228" t="s">
        <v>40</v>
      </c>
      <c r="E57" s="231" t="s">
        <v>1867</v>
      </c>
      <c r="F57" s="231"/>
      <c r="G57" s="231" t="s">
        <v>321</v>
      </c>
      <c r="H57" s="228" t="str">
        <f>VLOOKUP(A57,'2. Status Detalhe Campos FY24'!$A$7:$G$727,7,0)</f>
        <v>1. Concluído</v>
      </c>
      <c r="I57" s="301">
        <v>45603</v>
      </c>
      <c r="J57" s="317">
        <v>45611</v>
      </c>
      <c r="K57" s="317">
        <v>45611</v>
      </c>
      <c r="L57" s="283">
        <f t="array" ref="L57">MIN(IF(W57:CI57&gt;0,$W$16:$CI$16))</f>
        <v>45624</v>
      </c>
      <c r="M57" s="284">
        <f t="array" ref="M57">MAX(IF(W57:CI57&gt;0,$W$16:$CI$16))</f>
        <v>45624</v>
      </c>
      <c r="N57" s="284"/>
      <c r="O57" s="241">
        <f>VLOOKUP(H57,Auxiliar!$B$16:$E$24,4,0)</f>
        <v>1</v>
      </c>
      <c r="P57" s="241">
        <f t="shared" ca="1" si="18"/>
        <v>1</v>
      </c>
      <c r="Q57" s="240">
        <f t="shared" ca="1" si="16"/>
        <v>0</v>
      </c>
      <c r="R57" s="255" t="s">
        <v>38</v>
      </c>
      <c r="S57" s="273"/>
      <c r="T57" s="263">
        <v>4.0999999999999996</v>
      </c>
      <c r="U57" s="263">
        <f t="shared" si="19"/>
        <v>0.5</v>
      </c>
      <c r="V57" s="263">
        <f t="shared" si="20"/>
        <v>0</v>
      </c>
      <c r="W57" s="274"/>
      <c r="X57" s="274"/>
      <c r="Y57" s="274"/>
      <c r="Z57" s="282"/>
      <c r="AA57" s="274"/>
      <c r="AB57" s="274"/>
      <c r="AC57" s="274"/>
      <c r="AD57" s="275"/>
      <c r="AE57" s="274"/>
      <c r="AF57" s="274"/>
      <c r="AG57" s="274"/>
      <c r="AH57" s="282"/>
      <c r="AI57" s="274"/>
      <c r="AJ57" s="274"/>
      <c r="AK57" s="274"/>
      <c r="AL57" s="274"/>
      <c r="AM57" s="274"/>
      <c r="AN57" s="281"/>
      <c r="AO57" s="274"/>
      <c r="AP57" s="274"/>
      <c r="AQ57" s="274"/>
      <c r="AR57" s="274"/>
      <c r="AS57" s="274"/>
      <c r="AT57" s="274"/>
      <c r="AU57" s="274"/>
      <c r="AV57" s="274"/>
      <c r="AW57" s="274">
        <v>0.5</v>
      </c>
      <c r="AX57" s="274"/>
      <c r="AY57" s="274"/>
      <c r="AZ57" s="274"/>
      <c r="BA57" s="274"/>
      <c r="BB57" s="274"/>
      <c r="BC57" s="274"/>
      <c r="BD57" s="274"/>
      <c r="BE57" s="274"/>
      <c r="BF57" s="274"/>
      <c r="BG57" s="274"/>
      <c r="BH57" s="274"/>
      <c r="BI57" s="274"/>
      <c r="BJ57" s="274"/>
      <c r="BK57" s="274"/>
      <c r="BL57" s="274"/>
      <c r="BM57" s="274"/>
      <c r="BN57" s="274"/>
      <c r="BO57" s="275"/>
      <c r="BP57" s="275"/>
      <c r="BQ57" s="275"/>
      <c r="BR57" s="275"/>
      <c r="BS57" s="275"/>
      <c r="BT57" s="275"/>
      <c r="BU57" s="275"/>
      <c r="BV57" s="274"/>
      <c r="BW57" s="274"/>
      <c r="BX57" s="274"/>
      <c r="BY57" s="274"/>
      <c r="BZ57" s="274"/>
      <c r="CA57" s="274"/>
      <c r="CB57" s="274"/>
      <c r="CC57" s="274"/>
      <c r="CD57" s="274"/>
      <c r="CE57" s="274"/>
      <c r="CF57" s="274"/>
      <c r="CG57" s="274"/>
      <c r="CH57" s="274"/>
      <c r="CI57" s="274"/>
    </row>
    <row r="58" spans="1:87" ht="16.5" outlineLevel="1">
      <c r="A58" s="267" t="str">
        <f t="shared" si="17"/>
        <v>lt827_mthd_usd_instrmntmthd_usd_instrmnt_scp_1</v>
      </c>
      <c r="B58" s="141" t="s">
        <v>26</v>
      </c>
      <c r="C58" s="137" t="s">
        <v>26</v>
      </c>
      <c r="D58" s="228" t="s">
        <v>40</v>
      </c>
      <c r="E58" s="231" t="s">
        <v>1867</v>
      </c>
      <c r="F58" s="231"/>
      <c r="G58" s="231" t="s">
        <v>385</v>
      </c>
      <c r="H58" s="228" t="str">
        <f>VLOOKUP(A58,'2. Status Detalhe Campos FY24'!$A$7:$G$727,7,0)</f>
        <v>1. Concluído</v>
      </c>
      <c r="I58" s="301">
        <v>45603</v>
      </c>
      <c r="J58" s="317">
        <v>45611</v>
      </c>
      <c r="K58" s="317">
        <v>45611</v>
      </c>
      <c r="L58" s="283">
        <f t="array" ref="L58">MIN(IF(W58:CI58&gt;0,$W$16:$CI$16))</f>
        <v>45624</v>
      </c>
      <c r="M58" s="284">
        <f t="array" ref="M58">MAX(IF(W58:CI58&gt;0,$W$16:$CI$16))</f>
        <v>45624</v>
      </c>
      <c r="N58" s="284"/>
      <c r="O58" s="241">
        <f>VLOOKUP(H58,Auxiliar!$B$16:$E$24,4,0)</f>
        <v>1</v>
      </c>
      <c r="P58" s="241">
        <f t="shared" ca="1" si="18"/>
        <v>1</v>
      </c>
      <c r="Q58" s="240">
        <f t="shared" ca="1" si="16"/>
        <v>0</v>
      </c>
      <c r="R58" s="255" t="s">
        <v>38</v>
      </c>
      <c r="S58" s="273"/>
      <c r="T58" s="263">
        <v>4.0999999999999996</v>
      </c>
      <c r="U58" s="263">
        <f t="shared" si="19"/>
        <v>0.5</v>
      </c>
      <c r="V58" s="263">
        <f t="shared" si="20"/>
        <v>0</v>
      </c>
      <c r="W58" s="274"/>
      <c r="X58" s="274"/>
      <c r="Y58" s="274"/>
      <c r="Z58" s="282"/>
      <c r="AA58" s="274"/>
      <c r="AB58" s="274"/>
      <c r="AC58" s="274"/>
      <c r="AD58" s="275"/>
      <c r="AE58" s="274"/>
      <c r="AF58" s="274"/>
      <c r="AG58" s="274"/>
      <c r="AH58" s="282"/>
      <c r="AI58" s="274"/>
      <c r="AJ58" s="274"/>
      <c r="AK58" s="274"/>
      <c r="AL58" s="274"/>
      <c r="AM58" s="274"/>
      <c r="AN58" s="281"/>
      <c r="AO58" s="274"/>
      <c r="AP58" s="274"/>
      <c r="AQ58" s="274"/>
      <c r="AR58" s="274"/>
      <c r="AS58" s="274"/>
      <c r="AT58" s="274"/>
      <c r="AU58" s="274"/>
      <c r="AV58" s="274"/>
      <c r="AW58" s="274">
        <v>0.5</v>
      </c>
      <c r="AX58" s="274"/>
      <c r="AY58" s="274"/>
      <c r="AZ58" s="274"/>
      <c r="BA58" s="274"/>
      <c r="BB58" s="274"/>
      <c r="BC58" s="274"/>
      <c r="BD58" s="274"/>
      <c r="BE58" s="274"/>
      <c r="BF58" s="274"/>
      <c r="BG58" s="274"/>
      <c r="BH58" s="274"/>
      <c r="BI58" s="274"/>
      <c r="BJ58" s="274"/>
      <c r="BK58" s="274"/>
      <c r="BL58" s="274"/>
      <c r="BM58" s="274"/>
      <c r="BN58" s="274"/>
      <c r="BO58" s="275"/>
      <c r="BP58" s="275"/>
      <c r="BQ58" s="275"/>
      <c r="BR58" s="275"/>
      <c r="BS58" s="275"/>
      <c r="BT58" s="275"/>
      <c r="BU58" s="275"/>
      <c r="BV58" s="274"/>
      <c r="BW58" s="274"/>
      <c r="BX58" s="274"/>
      <c r="BY58" s="274"/>
      <c r="BZ58" s="274"/>
      <c r="CA58" s="274"/>
      <c r="CB58" s="274"/>
      <c r="CC58" s="274"/>
      <c r="CD58" s="274"/>
      <c r="CE58" s="274"/>
      <c r="CF58" s="274"/>
      <c r="CG58" s="274"/>
      <c r="CH58" s="274"/>
      <c r="CI58" s="274"/>
    </row>
    <row r="59" spans="1:87" ht="16.5" outlineLevel="1">
      <c r="A59" s="267" t="str">
        <f t="shared" si="17"/>
        <v>lt827_mthd_usd_instrmntmthd_usd_instrmnt_scp_2</v>
      </c>
      <c r="B59" s="141" t="s">
        <v>26</v>
      </c>
      <c r="C59" s="137" t="s">
        <v>26</v>
      </c>
      <c r="D59" s="228" t="s">
        <v>40</v>
      </c>
      <c r="E59" s="231" t="s">
        <v>1867</v>
      </c>
      <c r="F59" s="231"/>
      <c r="G59" s="231" t="s">
        <v>386</v>
      </c>
      <c r="H59" s="228" t="str">
        <f>VLOOKUP(A59,'2. Status Detalhe Campos FY24'!$A$7:$G$727,7,0)</f>
        <v>1. Concluído</v>
      </c>
      <c r="I59" s="301">
        <v>45603</v>
      </c>
      <c r="J59" s="317">
        <v>45611</v>
      </c>
      <c r="K59" s="317">
        <v>45611</v>
      </c>
      <c r="L59" s="283">
        <f t="array" ref="L59">MIN(IF(W59:CI59&gt;0,$W$16:$CI$16))</f>
        <v>45624</v>
      </c>
      <c r="M59" s="284">
        <f t="array" ref="M59">MAX(IF(W59:CI59&gt;0,$W$16:$CI$16))</f>
        <v>45624</v>
      </c>
      <c r="N59" s="284"/>
      <c r="O59" s="241">
        <f>VLOOKUP(H59,Auxiliar!$B$16:$E$24,4,0)</f>
        <v>1</v>
      </c>
      <c r="P59" s="241">
        <f t="shared" ca="1" si="18"/>
        <v>1</v>
      </c>
      <c r="Q59" s="240">
        <f t="shared" ca="1" si="16"/>
        <v>0</v>
      </c>
      <c r="R59" s="255" t="s">
        <v>38</v>
      </c>
      <c r="S59" s="273"/>
      <c r="T59" s="263">
        <v>4.0999999999999996</v>
      </c>
      <c r="U59" s="263">
        <f t="shared" si="19"/>
        <v>0.5</v>
      </c>
      <c r="V59" s="263">
        <f t="shared" si="20"/>
        <v>0</v>
      </c>
      <c r="W59" s="274"/>
      <c r="X59" s="274"/>
      <c r="Y59" s="274"/>
      <c r="Z59" s="282"/>
      <c r="AA59" s="274"/>
      <c r="AB59" s="274"/>
      <c r="AC59" s="274"/>
      <c r="AD59" s="275"/>
      <c r="AE59" s="274"/>
      <c r="AF59" s="274"/>
      <c r="AG59" s="274"/>
      <c r="AH59" s="282"/>
      <c r="AI59" s="274"/>
      <c r="AJ59" s="274"/>
      <c r="AK59" s="274"/>
      <c r="AL59" s="274"/>
      <c r="AM59" s="274"/>
      <c r="AN59" s="281"/>
      <c r="AO59" s="274"/>
      <c r="AP59" s="274"/>
      <c r="AQ59" s="274"/>
      <c r="AR59" s="274"/>
      <c r="AS59" s="274"/>
      <c r="AT59" s="274"/>
      <c r="AU59" s="274"/>
      <c r="AV59" s="274"/>
      <c r="AW59" s="274">
        <v>0.5</v>
      </c>
      <c r="AX59" s="274"/>
      <c r="AY59" s="274"/>
      <c r="AZ59" s="274"/>
      <c r="BA59" s="274"/>
      <c r="BB59" s="274"/>
      <c r="BC59" s="274"/>
      <c r="BD59" s="274"/>
      <c r="BE59" s="274"/>
      <c r="BF59" s="274"/>
      <c r="BG59" s="274"/>
      <c r="BH59" s="274"/>
      <c r="BI59" s="274"/>
      <c r="BJ59" s="274"/>
      <c r="BK59" s="274"/>
      <c r="BL59" s="274"/>
      <c r="BM59" s="274"/>
      <c r="BN59" s="274"/>
      <c r="BO59" s="275"/>
      <c r="BP59" s="275"/>
      <c r="BQ59" s="275"/>
      <c r="BR59" s="275"/>
      <c r="BS59" s="275"/>
      <c r="BT59" s="275"/>
      <c r="BU59" s="275"/>
      <c r="BV59" s="274"/>
      <c r="BW59" s="274"/>
      <c r="BX59" s="274"/>
      <c r="BY59" s="274"/>
      <c r="BZ59" s="274"/>
      <c r="CA59" s="274"/>
      <c r="CB59" s="274"/>
      <c r="CC59" s="274"/>
      <c r="CD59" s="274"/>
      <c r="CE59" s="274"/>
      <c r="CF59" s="274"/>
      <c r="CG59" s="274"/>
      <c r="CH59" s="274"/>
      <c r="CI59" s="274"/>
    </row>
    <row r="60" spans="1:87" ht="16.5" outlineLevel="1">
      <c r="A60" s="267" t="str">
        <f t="shared" si="17"/>
        <v>lt827_mthd_usd_instrmntmthd_usd_instrmnt_scp_3</v>
      </c>
      <c r="B60" s="141" t="s">
        <v>26</v>
      </c>
      <c r="C60" s="137" t="s">
        <v>26</v>
      </c>
      <c r="D60" s="228" t="s">
        <v>40</v>
      </c>
      <c r="E60" s="231" t="s">
        <v>1867</v>
      </c>
      <c r="F60" s="231"/>
      <c r="G60" s="231" t="s">
        <v>387</v>
      </c>
      <c r="H60" s="228" t="str">
        <f>VLOOKUP(A60,'2. Status Detalhe Campos FY24'!$A$7:$G$727,7,0)</f>
        <v>1. Concluído</v>
      </c>
      <c r="I60" s="301">
        <v>45603</v>
      </c>
      <c r="J60" s="317">
        <v>45611</v>
      </c>
      <c r="K60" s="317">
        <v>45611</v>
      </c>
      <c r="L60" s="283">
        <f t="array" ref="L60">MIN(IF(W60:CI60&gt;0,$W$16:$CI$16))</f>
        <v>45624</v>
      </c>
      <c r="M60" s="284">
        <f t="array" ref="M60">MAX(IF(W60:CI60&gt;0,$W$16:$CI$16))</f>
        <v>45624</v>
      </c>
      <c r="N60" s="284"/>
      <c r="O60" s="241">
        <f>VLOOKUP(H60,Auxiliar!$B$16:$E$24,4,0)</f>
        <v>1</v>
      </c>
      <c r="P60" s="241">
        <f t="shared" ca="1" si="18"/>
        <v>1</v>
      </c>
      <c r="Q60" s="240">
        <f t="shared" ca="1" si="16"/>
        <v>0</v>
      </c>
      <c r="R60" s="255" t="s">
        <v>38</v>
      </c>
      <c r="S60" s="273"/>
      <c r="T60" s="263">
        <v>4.0999999999999996</v>
      </c>
      <c r="U60" s="263">
        <f t="shared" si="19"/>
        <v>0.5</v>
      </c>
      <c r="V60" s="263">
        <f t="shared" si="20"/>
        <v>0</v>
      </c>
      <c r="W60" s="274"/>
      <c r="X60" s="274"/>
      <c r="Y60" s="274"/>
      <c r="Z60" s="282"/>
      <c r="AA60" s="274"/>
      <c r="AB60" s="274"/>
      <c r="AC60" s="274"/>
      <c r="AD60" s="275"/>
      <c r="AE60" s="274"/>
      <c r="AF60" s="274"/>
      <c r="AG60" s="274"/>
      <c r="AH60" s="282"/>
      <c r="AI60" s="274"/>
      <c r="AJ60" s="274"/>
      <c r="AK60" s="274"/>
      <c r="AL60" s="274"/>
      <c r="AM60" s="274"/>
      <c r="AN60" s="281"/>
      <c r="AO60" s="274"/>
      <c r="AP60" s="274"/>
      <c r="AQ60" s="274"/>
      <c r="AR60" s="274"/>
      <c r="AS60" s="274"/>
      <c r="AT60" s="274"/>
      <c r="AU60" s="274"/>
      <c r="AV60" s="274"/>
      <c r="AW60" s="274">
        <v>0.5</v>
      </c>
      <c r="AX60" s="274"/>
      <c r="AY60" s="274"/>
      <c r="AZ60" s="274"/>
      <c r="BA60" s="274"/>
      <c r="BB60" s="274"/>
      <c r="BC60" s="274"/>
      <c r="BD60" s="274"/>
      <c r="BE60" s="274"/>
      <c r="BF60" s="274"/>
      <c r="BG60" s="274"/>
      <c r="BH60" s="274"/>
      <c r="BI60" s="274"/>
      <c r="BJ60" s="274"/>
      <c r="BK60" s="274"/>
      <c r="BL60" s="274"/>
      <c r="BM60" s="274"/>
      <c r="BN60" s="274"/>
      <c r="BO60" s="275"/>
      <c r="BP60" s="275"/>
      <c r="BQ60" s="275"/>
      <c r="BR60" s="275"/>
      <c r="BS60" s="275"/>
      <c r="BT60" s="275"/>
      <c r="BU60" s="275"/>
      <c r="BV60" s="274"/>
      <c r="BW60" s="274"/>
      <c r="BX60" s="274"/>
      <c r="BY60" s="274"/>
      <c r="BZ60" s="274"/>
      <c r="CA60" s="274"/>
      <c r="CB60" s="274"/>
      <c r="CC60" s="274"/>
      <c r="CD60" s="274"/>
      <c r="CE60" s="274"/>
      <c r="CF60" s="274"/>
      <c r="CG60" s="274"/>
      <c r="CH60" s="274"/>
      <c r="CI60" s="274"/>
    </row>
    <row r="61" spans="1:87" ht="15" customHeight="1">
      <c r="A61" s="267"/>
      <c r="B61" s="141" t="s">
        <v>26</v>
      </c>
      <c r="C61" s="137" t="s">
        <v>26</v>
      </c>
      <c r="D61" s="133"/>
      <c r="E61" s="234" t="s">
        <v>335</v>
      </c>
      <c r="F61" s="232" t="s">
        <v>1890</v>
      </c>
      <c r="G61" s="233">
        <f>COUNTA(G62:G76)</f>
        <v>15</v>
      </c>
      <c r="H61" s="288" t="s">
        <v>1922</v>
      </c>
      <c r="I61" s="271">
        <f>MAX(I62:I76)</f>
        <v>0</v>
      </c>
      <c r="J61" s="270">
        <f>MIN(J62:J76)</f>
        <v>45596</v>
      </c>
      <c r="K61" s="271">
        <f>MIN(K62:K76)</f>
        <v>45596</v>
      </c>
      <c r="L61" s="270">
        <f>MIN(L62:L76)</f>
        <v>45600</v>
      </c>
      <c r="M61" s="271">
        <f>MAX(M62:M76)</f>
        <v>45624</v>
      </c>
      <c r="N61" s="316">
        <f t="array" ref="N61">MAX(IF(W61:CI61&gt;0,$W$16:$CI$16))</f>
        <v>45625</v>
      </c>
      <c r="O61" s="315">
        <f>SUMPRODUCT(O62:O76,U62:U76)/SUM(U62:U76)</f>
        <v>1</v>
      </c>
      <c r="P61" s="315">
        <f ca="1">SUMPRODUCT(P62:P76,U62:U76)/SUM(U62:U76)</f>
        <v>1</v>
      </c>
      <c r="Q61" s="249">
        <f t="shared" ref="Q61:Q75" ca="1" si="21">O61-P61</f>
        <v>0</v>
      </c>
      <c r="R61" s="255" t="s">
        <v>1931</v>
      </c>
      <c r="S61" s="273"/>
      <c r="T61" s="263"/>
      <c r="U61" s="263"/>
      <c r="V61" s="263"/>
      <c r="W61" s="274"/>
      <c r="X61" s="274"/>
      <c r="Y61" s="274"/>
      <c r="Z61" s="274"/>
      <c r="AA61" s="274"/>
      <c r="AB61" s="274"/>
      <c r="AC61" s="281"/>
      <c r="AD61" s="275"/>
      <c r="AE61" s="274"/>
      <c r="AF61" s="274"/>
      <c r="AG61" s="274"/>
      <c r="AH61" s="274"/>
      <c r="AI61" s="274"/>
      <c r="AJ61" s="274"/>
      <c r="AK61" s="274"/>
      <c r="AL61" s="274"/>
      <c r="AM61" s="274"/>
      <c r="AN61" s="274"/>
      <c r="AO61" s="274"/>
      <c r="AP61" s="274"/>
      <c r="AQ61" s="274"/>
      <c r="AR61" s="274"/>
      <c r="AS61" s="274"/>
      <c r="AT61" s="274"/>
      <c r="AU61" s="274"/>
      <c r="AV61" s="274"/>
      <c r="AW61" s="274"/>
      <c r="AX61" s="277" t="s">
        <v>443</v>
      </c>
      <c r="AY61" s="274"/>
      <c r="AZ61" s="274"/>
      <c r="BA61" s="274"/>
      <c r="BB61" s="274"/>
      <c r="BC61" s="274"/>
      <c r="BD61" s="274"/>
      <c r="BE61" s="274"/>
      <c r="BF61" s="274"/>
      <c r="BG61" s="274"/>
      <c r="BH61" s="274"/>
      <c r="BI61" s="274"/>
      <c r="BJ61" s="274"/>
      <c r="BK61" s="274"/>
      <c r="BL61" s="274"/>
      <c r="BM61" s="274"/>
      <c r="BN61" s="274"/>
      <c r="BO61" s="275"/>
      <c r="BP61" s="275"/>
      <c r="BQ61" s="275"/>
      <c r="BR61" s="275"/>
      <c r="BS61" s="275"/>
      <c r="BT61" s="275"/>
      <c r="BU61" s="275"/>
      <c r="BV61" s="274"/>
      <c r="BW61" s="274"/>
      <c r="BX61" s="274"/>
      <c r="BY61" s="274"/>
      <c r="BZ61" s="274"/>
      <c r="CA61" s="274"/>
      <c r="CB61" s="274"/>
      <c r="CC61" s="274"/>
      <c r="CD61" s="274"/>
      <c r="CE61" s="274"/>
      <c r="CF61" s="274"/>
      <c r="CG61" s="274"/>
      <c r="CH61" s="274"/>
      <c r="CI61" s="274"/>
    </row>
    <row r="62" spans="1:87" ht="16.5" outlineLevel="1">
      <c r="A62" s="267" t="str">
        <f t="shared" ref="A62:A75" si="22">E62&amp;G62</f>
        <v>lt003_entitytxnmy_elgbl_capex_ccm</v>
      </c>
      <c r="B62" s="141" t="s">
        <v>26</v>
      </c>
      <c r="C62" s="137" t="s">
        <v>26</v>
      </c>
      <c r="D62" s="228" t="s">
        <v>40</v>
      </c>
      <c r="E62" s="231" t="s">
        <v>335</v>
      </c>
      <c r="F62" s="231"/>
      <c r="G62" s="231" t="s">
        <v>338</v>
      </c>
      <c r="H62" s="228" t="str">
        <f>VLOOKUP(A62,'2. Status Detalhe Campos FY24'!$A$7:$G$727,7,0)</f>
        <v>1. Concluído</v>
      </c>
      <c r="I62" s="269" t="s">
        <v>38</v>
      </c>
      <c r="J62" s="278">
        <v>45614</v>
      </c>
      <c r="K62" s="278">
        <v>45596</v>
      </c>
      <c r="L62" s="283">
        <f t="array" ref="L62">MIN(IF(W62:CI62&gt;0,$W$16:$CI$16))</f>
        <v>45615</v>
      </c>
      <c r="M62" s="284">
        <f t="array" ref="M62">MAX(IF(W62:CI62&gt;0,$W$16:$CI$16))</f>
        <v>45615</v>
      </c>
      <c r="N62" s="284"/>
      <c r="O62" s="241">
        <f>VLOOKUP(H62,Auxiliar!$B$16:$E$24,4,0)</f>
        <v>1</v>
      </c>
      <c r="P62" s="241">
        <f t="shared" ref="P62:P75" ca="1" si="23">IF(TODAY()&lt;=L62,0,MIN((TODAY()-L62)/(M62-L62+1),100%))</f>
        <v>1</v>
      </c>
      <c r="Q62" s="240">
        <f t="shared" ca="1" si="21"/>
        <v>0</v>
      </c>
      <c r="R62" s="254"/>
      <c r="S62" s="273"/>
      <c r="T62" s="263">
        <v>4.0999999999999996</v>
      </c>
      <c r="U62" s="263">
        <f t="shared" ref="U62:U75" si="24">ROUND(T62/8,1)</f>
        <v>0.5</v>
      </c>
      <c r="V62" s="263">
        <f t="shared" ref="V62:V75" si="25">SUM(W62:CI62)-U62</f>
        <v>0</v>
      </c>
      <c r="W62" s="274"/>
      <c r="X62" s="274"/>
      <c r="Y62" s="274"/>
      <c r="Z62" s="274"/>
      <c r="AA62" s="274"/>
      <c r="AB62" s="274"/>
      <c r="AC62" s="281"/>
      <c r="AD62" s="275"/>
      <c r="AE62" s="274"/>
      <c r="AF62" s="274"/>
      <c r="AG62" s="274"/>
      <c r="AH62" s="274"/>
      <c r="AI62" s="274"/>
      <c r="AJ62" s="274"/>
      <c r="AK62" s="274"/>
      <c r="AL62" s="274"/>
      <c r="AM62" s="274"/>
      <c r="AN62" s="274"/>
      <c r="AO62" s="276"/>
      <c r="AP62" s="274">
        <v>0.5</v>
      </c>
      <c r="AQ62" s="274"/>
      <c r="AR62" s="274"/>
      <c r="AS62" s="274"/>
      <c r="AT62" s="274"/>
      <c r="AU62" s="274"/>
      <c r="AV62" s="274"/>
      <c r="AW62" s="274"/>
      <c r="AX62" s="274"/>
      <c r="AY62" s="274"/>
      <c r="AZ62" s="274"/>
      <c r="BA62" s="274"/>
      <c r="BB62" s="274"/>
      <c r="BC62" s="274"/>
      <c r="BD62" s="274"/>
      <c r="BE62" s="274"/>
      <c r="BF62" s="274"/>
      <c r="BG62" s="274"/>
      <c r="BH62" s="274"/>
      <c r="BI62" s="274"/>
      <c r="BJ62" s="274"/>
      <c r="BK62" s="274"/>
      <c r="BL62" s="274"/>
      <c r="BM62" s="274"/>
      <c r="BN62" s="274"/>
      <c r="BO62" s="275"/>
      <c r="BP62" s="275"/>
      <c r="BQ62" s="275"/>
      <c r="BR62" s="275"/>
      <c r="BS62" s="275"/>
      <c r="BT62" s="275"/>
      <c r="BU62" s="275"/>
      <c r="BV62" s="274"/>
      <c r="BW62" s="274"/>
      <c r="BX62" s="274"/>
      <c r="BY62" s="274"/>
      <c r="BZ62" s="274"/>
      <c r="CA62" s="274"/>
      <c r="CB62" s="274"/>
      <c r="CC62" s="274"/>
      <c r="CD62" s="274"/>
      <c r="CE62" s="274"/>
      <c r="CF62" s="274"/>
      <c r="CG62" s="274"/>
      <c r="CH62" s="274"/>
      <c r="CI62" s="274"/>
    </row>
    <row r="63" spans="1:87" ht="16.5" outlineLevel="1">
      <c r="A63" s="267" t="str">
        <f t="shared" si="22"/>
        <v>lt003_entitytxnmy_elgbl_trnvr_ccm</v>
      </c>
      <c r="B63" s="141" t="s">
        <v>26</v>
      </c>
      <c r="C63" s="137" t="s">
        <v>26</v>
      </c>
      <c r="D63" s="228" t="s">
        <v>40</v>
      </c>
      <c r="E63" s="231" t="s">
        <v>335</v>
      </c>
      <c r="F63" s="231"/>
      <c r="G63" s="231" t="s">
        <v>339</v>
      </c>
      <c r="H63" s="228" t="str">
        <f>VLOOKUP(A63,'2. Status Detalhe Campos FY24'!$A$7:$G$727,7,0)</f>
        <v>1. Concluído</v>
      </c>
      <c r="I63" s="269" t="s">
        <v>38</v>
      </c>
      <c r="J63" s="278">
        <v>45614</v>
      </c>
      <c r="K63" s="278">
        <v>45596</v>
      </c>
      <c r="L63" s="283">
        <f t="array" ref="L63">MIN(IF(W63:CI63&gt;0,$W$16:$CI$16))</f>
        <v>45615</v>
      </c>
      <c r="M63" s="284">
        <f t="array" ref="M63">MAX(IF(W63:CI63&gt;0,$W$16:$CI$16))</f>
        <v>45615</v>
      </c>
      <c r="N63" s="284"/>
      <c r="O63" s="241">
        <f>VLOOKUP(H63,Auxiliar!$B$16:$E$24,4,0)</f>
        <v>1</v>
      </c>
      <c r="P63" s="241">
        <f t="shared" ca="1" si="23"/>
        <v>1</v>
      </c>
      <c r="Q63" s="240">
        <f t="shared" ca="1" si="21"/>
        <v>0</v>
      </c>
      <c r="R63" s="254"/>
      <c r="S63" s="273"/>
      <c r="T63" s="263">
        <v>4.0999999999999996</v>
      </c>
      <c r="U63" s="263">
        <f t="shared" si="24"/>
        <v>0.5</v>
      </c>
      <c r="V63" s="263">
        <f t="shared" si="25"/>
        <v>0</v>
      </c>
      <c r="W63" s="274"/>
      <c r="X63" s="274"/>
      <c r="Y63" s="274"/>
      <c r="Z63" s="274"/>
      <c r="AA63" s="274"/>
      <c r="AB63" s="274"/>
      <c r="AC63" s="281"/>
      <c r="AD63" s="275"/>
      <c r="AE63" s="274"/>
      <c r="AF63" s="274"/>
      <c r="AG63" s="274"/>
      <c r="AH63" s="274"/>
      <c r="AI63" s="274"/>
      <c r="AJ63" s="274"/>
      <c r="AK63" s="274"/>
      <c r="AL63" s="274"/>
      <c r="AM63" s="274"/>
      <c r="AN63" s="274"/>
      <c r="AO63" s="276"/>
      <c r="AP63" s="274">
        <v>0.5</v>
      </c>
      <c r="AQ63" s="274"/>
      <c r="AR63" s="274"/>
      <c r="AS63" s="274"/>
      <c r="AT63" s="274"/>
      <c r="AU63" s="274"/>
      <c r="AV63" s="274"/>
      <c r="AW63" s="274"/>
      <c r="AX63" s="274"/>
      <c r="AY63" s="274"/>
      <c r="AZ63" s="274"/>
      <c r="BA63" s="274"/>
      <c r="BB63" s="274"/>
      <c r="BC63" s="274"/>
      <c r="BD63" s="274"/>
      <c r="BE63" s="274"/>
      <c r="BF63" s="274"/>
      <c r="BG63" s="274"/>
      <c r="BH63" s="274"/>
      <c r="BI63" s="274"/>
      <c r="BJ63" s="274"/>
      <c r="BK63" s="274"/>
      <c r="BL63" s="274"/>
      <c r="BM63" s="274"/>
      <c r="BN63" s="274"/>
      <c r="BO63" s="275"/>
      <c r="BP63" s="275"/>
      <c r="BQ63" s="275"/>
      <c r="BR63" s="275"/>
      <c r="BS63" s="275"/>
      <c r="BT63" s="275"/>
      <c r="BU63" s="275"/>
      <c r="BV63" s="274"/>
      <c r="BW63" s="274"/>
      <c r="BX63" s="274"/>
      <c r="BY63" s="274"/>
      <c r="BZ63" s="274"/>
      <c r="CA63" s="274"/>
      <c r="CB63" s="274"/>
      <c r="CC63" s="274"/>
      <c r="CD63" s="274"/>
      <c r="CE63" s="274"/>
      <c r="CF63" s="274"/>
      <c r="CG63" s="274"/>
      <c r="CH63" s="274"/>
      <c r="CI63" s="274"/>
    </row>
    <row r="64" spans="1:87" ht="16.5" outlineLevel="1">
      <c r="A64" s="267" t="str">
        <f t="shared" si="22"/>
        <v>lt003_entitytxnmy_elgbl_capex_cca</v>
      </c>
      <c r="B64" s="141" t="s">
        <v>26</v>
      </c>
      <c r="C64" s="137" t="s">
        <v>26</v>
      </c>
      <c r="D64" s="228" t="s">
        <v>40</v>
      </c>
      <c r="E64" s="231" t="s">
        <v>335</v>
      </c>
      <c r="F64" s="231"/>
      <c r="G64" s="231" t="s">
        <v>340</v>
      </c>
      <c r="H64" s="228" t="str">
        <f>VLOOKUP(A64,'2. Status Detalhe Campos FY24'!$A$7:$G$727,7,0)</f>
        <v>1. Concluído</v>
      </c>
      <c r="I64" s="269" t="s">
        <v>38</v>
      </c>
      <c r="J64" s="278">
        <v>45614</v>
      </c>
      <c r="K64" s="278">
        <v>45596</v>
      </c>
      <c r="L64" s="283">
        <f t="array" ref="L64">MIN(IF(W64:CI64&gt;0,$W$16:$CI$16))</f>
        <v>45616</v>
      </c>
      <c r="M64" s="284">
        <f t="array" ref="M64">MAX(IF(W64:CI64&gt;0,$W$16:$CI$16))</f>
        <v>45616</v>
      </c>
      <c r="N64" s="284"/>
      <c r="O64" s="241">
        <f>VLOOKUP(H64,Auxiliar!$B$16:$E$24,4,0)</f>
        <v>1</v>
      </c>
      <c r="P64" s="241">
        <f t="shared" ca="1" si="23"/>
        <v>1</v>
      </c>
      <c r="Q64" s="240">
        <f t="shared" ca="1" si="21"/>
        <v>0</v>
      </c>
      <c r="R64" s="254"/>
      <c r="S64" s="273"/>
      <c r="T64" s="263">
        <v>4.0999999999999996</v>
      </c>
      <c r="U64" s="263">
        <f t="shared" si="24"/>
        <v>0.5</v>
      </c>
      <c r="V64" s="263">
        <f t="shared" si="25"/>
        <v>0</v>
      </c>
      <c r="W64" s="274"/>
      <c r="X64" s="274"/>
      <c r="Y64" s="274"/>
      <c r="Z64" s="274"/>
      <c r="AA64" s="274"/>
      <c r="AB64" s="274"/>
      <c r="AC64" s="281"/>
      <c r="AD64" s="275"/>
      <c r="AE64" s="274"/>
      <c r="AF64" s="274"/>
      <c r="AG64" s="274"/>
      <c r="AH64" s="274"/>
      <c r="AI64" s="274"/>
      <c r="AJ64" s="274"/>
      <c r="AK64" s="274"/>
      <c r="AL64" s="274"/>
      <c r="AM64" s="274"/>
      <c r="AN64" s="274"/>
      <c r="AO64" s="276"/>
      <c r="AP64" s="274"/>
      <c r="AQ64" s="274">
        <v>0.5</v>
      </c>
      <c r="AR64" s="274"/>
      <c r="AS64" s="274"/>
      <c r="AT64" s="274"/>
      <c r="AU64" s="274"/>
      <c r="AV64" s="274"/>
      <c r="AW64" s="274"/>
      <c r="AX64" s="274"/>
      <c r="AY64" s="274"/>
      <c r="AZ64" s="274"/>
      <c r="BA64" s="274"/>
      <c r="BB64" s="274"/>
      <c r="BC64" s="274"/>
      <c r="BD64" s="274"/>
      <c r="BE64" s="274"/>
      <c r="BF64" s="274"/>
      <c r="BG64" s="274"/>
      <c r="BH64" s="274"/>
      <c r="BI64" s="274"/>
      <c r="BJ64" s="274"/>
      <c r="BK64" s="274"/>
      <c r="BL64" s="274"/>
      <c r="BM64" s="274"/>
      <c r="BN64" s="274"/>
      <c r="BO64" s="275"/>
      <c r="BP64" s="275"/>
      <c r="BQ64" s="275"/>
      <c r="BR64" s="275"/>
      <c r="BS64" s="275"/>
      <c r="BT64" s="275"/>
      <c r="BU64" s="275"/>
      <c r="BV64" s="274"/>
      <c r="BW64" s="274"/>
      <c r="BX64" s="274"/>
      <c r="BY64" s="274"/>
      <c r="BZ64" s="274"/>
      <c r="CA64" s="274"/>
      <c r="CB64" s="274"/>
      <c r="CC64" s="274"/>
      <c r="CD64" s="274"/>
      <c r="CE64" s="274"/>
      <c r="CF64" s="274"/>
      <c r="CG64" s="274"/>
      <c r="CH64" s="274"/>
      <c r="CI64" s="274"/>
    </row>
    <row r="65" spans="1:87" ht="16.5" outlineLevel="1">
      <c r="A65" s="267" t="str">
        <f t="shared" si="22"/>
        <v>lt003_entitytxnmy_elgbl_trnvr_cca</v>
      </c>
      <c r="B65" s="141" t="s">
        <v>26</v>
      </c>
      <c r="C65" s="137" t="s">
        <v>26</v>
      </c>
      <c r="D65" s="228" t="s">
        <v>40</v>
      </c>
      <c r="E65" s="231" t="s">
        <v>335</v>
      </c>
      <c r="F65" s="231"/>
      <c r="G65" s="231" t="s">
        <v>341</v>
      </c>
      <c r="H65" s="228" t="str">
        <f>VLOOKUP(A65,'2. Status Detalhe Campos FY24'!$A$7:$G$727,7,0)</f>
        <v>1. Concluído</v>
      </c>
      <c r="I65" s="269" t="s">
        <v>38</v>
      </c>
      <c r="J65" s="278">
        <v>45614</v>
      </c>
      <c r="K65" s="278">
        <v>45596</v>
      </c>
      <c r="L65" s="283">
        <f t="array" ref="L65">MIN(IF(W65:CI65&gt;0,$W$16:$CI$16))</f>
        <v>45616</v>
      </c>
      <c r="M65" s="284">
        <f t="array" ref="M65">MAX(IF(W65:CI65&gt;0,$W$16:$CI$16))</f>
        <v>45616</v>
      </c>
      <c r="N65" s="284"/>
      <c r="O65" s="241">
        <f>VLOOKUP(H65,Auxiliar!$B$16:$E$24,4,0)</f>
        <v>1</v>
      </c>
      <c r="P65" s="241">
        <f t="shared" ca="1" si="23"/>
        <v>1</v>
      </c>
      <c r="Q65" s="240">
        <f t="shared" ca="1" si="21"/>
        <v>0</v>
      </c>
      <c r="R65" s="254"/>
      <c r="S65" s="273"/>
      <c r="T65" s="263">
        <v>4.0999999999999996</v>
      </c>
      <c r="U65" s="263">
        <f t="shared" si="24"/>
        <v>0.5</v>
      </c>
      <c r="V65" s="263">
        <f t="shared" si="25"/>
        <v>0</v>
      </c>
      <c r="W65" s="274"/>
      <c r="X65" s="274"/>
      <c r="Y65" s="274"/>
      <c r="Z65" s="274"/>
      <c r="AA65" s="274"/>
      <c r="AB65" s="274"/>
      <c r="AC65" s="281"/>
      <c r="AD65" s="275"/>
      <c r="AE65" s="274"/>
      <c r="AF65" s="274"/>
      <c r="AG65" s="274"/>
      <c r="AH65" s="274"/>
      <c r="AI65" s="274"/>
      <c r="AJ65" s="274"/>
      <c r="AK65" s="274"/>
      <c r="AL65" s="274"/>
      <c r="AM65" s="274"/>
      <c r="AN65" s="274"/>
      <c r="AO65" s="276"/>
      <c r="AP65" s="274"/>
      <c r="AQ65" s="274">
        <v>0.5</v>
      </c>
      <c r="AR65" s="274"/>
      <c r="AS65" s="274"/>
      <c r="AT65" s="274"/>
      <c r="AU65" s="274"/>
      <c r="AV65" s="274"/>
      <c r="AW65" s="274"/>
      <c r="AX65" s="274"/>
      <c r="AY65" s="274"/>
      <c r="AZ65" s="274"/>
      <c r="BA65" s="274"/>
      <c r="BB65" s="274"/>
      <c r="BC65" s="274"/>
      <c r="BD65" s="274"/>
      <c r="BE65" s="274"/>
      <c r="BF65" s="274"/>
      <c r="BG65" s="274"/>
      <c r="BH65" s="274"/>
      <c r="BI65" s="274"/>
      <c r="BJ65" s="274"/>
      <c r="BK65" s="274"/>
      <c r="BL65" s="274"/>
      <c r="BM65" s="274"/>
      <c r="BN65" s="274"/>
      <c r="BO65" s="275"/>
      <c r="BP65" s="275"/>
      <c r="BQ65" s="275"/>
      <c r="BR65" s="275"/>
      <c r="BS65" s="275"/>
      <c r="BT65" s="275"/>
      <c r="BU65" s="275"/>
      <c r="BV65" s="274"/>
      <c r="BW65" s="274"/>
      <c r="BX65" s="274"/>
      <c r="BY65" s="274"/>
      <c r="BZ65" s="274"/>
      <c r="CA65" s="274"/>
      <c r="CB65" s="274"/>
      <c r="CC65" s="274"/>
      <c r="CD65" s="274"/>
      <c r="CE65" s="274"/>
      <c r="CF65" s="274"/>
      <c r="CG65" s="274"/>
      <c r="CH65" s="274"/>
      <c r="CI65" s="274"/>
    </row>
    <row r="66" spans="1:87" ht="16.5" outlineLevel="1">
      <c r="A66" s="267" t="str">
        <f t="shared" si="22"/>
        <v>lt003_entityenblng_capex_ccm</v>
      </c>
      <c r="B66" s="141" t="s">
        <v>26</v>
      </c>
      <c r="C66" s="137" t="s">
        <v>26</v>
      </c>
      <c r="D66" s="228" t="s">
        <v>40</v>
      </c>
      <c r="E66" s="231" t="s">
        <v>335</v>
      </c>
      <c r="F66" s="231"/>
      <c r="G66" s="231" t="s">
        <v>342</v>
      </c>
      <c r="H66" s="228" t="str">
        <f>VLOOKUP(A66,'2. Status Detalhe Campos FY24'!$A$7:$G$727,7,0)</f>
        <v>1. Concluído</v>
      </c>
      <c r="I66" s="269" t="s">
        <v>38</v>
      </c>
      <c r="J66" s="278">
        <v>45614</v>
      </c>
      <c r="K66" s="278">
        <v>45596</v>
      </c>
      <c r="L66" s="283">
        <f t="array" ref="L66">MIN(IF(W66:CI66&gt;0,$W$16:$CI$16))</f>
        <v>45617</v>
      </c>
      <c r="M66" s="284">
        <f t="array" ref="M66">MAX(IF(W66:CI66&gt;0,$W$16:$CI$16))</f>
        <v>45617</v>
      </c>
      <c r="N66" s="284"/>
      <c r="O66" s="241">
        <f>VLOOKUP(H66,Auxiliar!$B$16:$E$24,4,0)</f>
        <v>1</v>
      </c>
      <c r="P66" s="241">
        <f t="shared" ca="1" si="23"/>
        <v>1</v>
      </c>
      <c r="Q66" s="240">
        <f t="shared" ca="1" si="21"/>
        <v>0</v>
      </c>
      <c r="R66" s="254"/>
      <c r="S66" s="273"/>
      <c r="T66" s="263">
        <v>4.0999999999999996</v>
      </c>
      <c r="U66" s="263">
        <f t="shared" si="24"/>
        <v>0.5</v>
      </c>
      <c r="V66" s="263">
        <f t="shared" si="25"/>
        <v>0</v>
      </c>
      <c r="W66" s="274"/>
      <c r="X66" s="274"/>
      <c r="Y66" s="274"/>
      <c r="Z66" s="274"/>
      <c r="AA66" s="274"/>
      <c r="AB66" s="274"/>
      <c r="AC66" s="281"/>
      <c r="AD66" s="275"/>
      <c r="AE66" s="274"/>
      <c r="AF66" s="274"/>
      <c r="AG66" s="274"/>
      <c r="AH66" s="274"/>
      <c r="AI66" s="274"/>
      <c r="AJ66" s="274"/>
      <c r="AK66" s="274"/>
      <c r="AL66" s="274"/>
      <c r="AM66" s="274"/>
      <c r="AN66" s="274"/>
      <c r="AO66" s="276"/>
      <c r="AP66" s="274"/>
      <c r="AQ66" s="274"/>
      <c r="AR66" s="274">
        <v>0.5</v>
      </c>
      <c r="AS66" s="274"/>
      <c r="AT66" s="274"/>
      <c r="AU66" s="274"/>
      <c r="AV66" s="274"/>
      <c r="AW66" s="274"/>
      <c r="AX66" s="274"/>
      <c r="AY66" s="274"/>
      <c r="AZ66" s="274"/>
      <c r="BA66" s="274"/>
      <c r="BB66" s="274"/>
      <c r="BC66" s="274"/>
      <c r="BD66" s="274"/>
      <c r="BE66" s="274"/>
      <c r="BF66" s="274"/>
      <c r="BG66" s="274"/>
      <c r="BH66" s="274"/>
      <c r="BI66" s="274"/>
      <c r="BJ66" s="274"/>
      <c r="BK66" s="274"/>
      <c r="BL66" s="274"/>
      <c r="BM66" s="274"/>
      <c r="BN66" s="274"/>
      <c r="BO66" s="275"/>
      <c r="BP66" s="275"/>
      <c r="BQ66" s="275"/>
      <c r="BR66" s="275"/>
      <c r="BS66" s="275"/>
      <c r="BT66" s="275"/>
      <c r="BU66" s="275"/>
      <c r="BV66" s="274"/>
      <c r="BW66" s="274"/>
      <c r="BX66" s="274"/>
      <c r="BY66" s="274"/>
      <c r="BZ66" s="274"/>
      <c r="CA66" s="274"/>
      <c r="CB66" s="274"/>
      <c r="CC66" s="274"/>
      <c r="CD66" s="274"/>
      <c r="CE66" s="274"/>
      <c r="CF66" s="274"/>
      <c r="CG66" s="274"/>
      <c r="CH66" s="274"/>
      <c r="CI66" s="274"/>
    </row>
    <row r="67" spans="1:87" ht="16.5" outlineLevel="1">
      <c r="A67" s="267" t="str">
        <f t="shared" si="22"/>
        <v>lt003_entityenblng_capex_cca</v>
      </c>
      <c r="B67" s="141" t="s">
        <v>26</v>
      </c>
      <c r="C67" s="137" t="s">
        <v>26</v>
      </c>
      <c r="D67" s="228" t="s">
        <v>40</v>
      </c>
      <c r="E67" s="231" t="s">
        <v>335</v>
      </c>
      <c r="F67" s="231"/>
      <c r="G67" s="231" t="s">
        <v>343</v>
      </c>
      <c r="H67" s="228" t="str">
        <f>VLOOKUP(A67,'2. Status Detalhe Campos FY24'!$A$7:$G$727,7,0)</f>
        <v>1. Concluído</v>
      </c>
      <c r="I67" s="269" t="s">
        <v>38</v>
      </c>
      <c r="J67" s="278">
        <v>45614</v>
      </c>
      <c r="K67" s="278">
        <v>45596</v>
      </c>
      <c r="L67" s="283">
        <f t="array" ref="L67">MIN(IF(W67:CI67&gt;0,$W$16:$CI$16))</f>
        <v>45617</v>
      </c>
      <c r="M67" s="284">
        <f t="array" ref="M67">MAX(IF(W67:CI67&gt;0,$W$16:$CI$16))</f>
        <v>45617</v>
      </c>
      <c r="N67" s="284"/>
      <c r="O67" s="241">
        <f>VLOOKUP(H67,Auxiliar!$B$16:$E$24,4,0)</f>
        <v>1</v>
      </c>
      <c r="P67" s="241">
        <f t="shared" ca="1" si="23"/>
        <v>1</v>
      </c>
      <c r="Q67" s="240">
        <f t="shared" ca="1" si="21"/>
        <v>0</v>
      </c>
      <c r="R67" s="254"/>
      <c r="S67" s="273"/>
      <c r="T67" s="263">
        <v>4.0999999999999996</v>
      </c>
      <c r="U67" s="263">
        <f t="shared" si="24"/>
        <v>0.5</v>
      </c>
      <c r="V67" s="263">
        <f t="shared" si="25"/>
        <v>0</v>
      </c>
      <c r="W67" s="274"/>
      <c r="X67" s="274"/>
      <c r="Y67" s="274"/>
      <c r="Z67" s="274"/>
      <c r="AA67" s="274"/>
      <c r="AB67" s="274"/>
      <c r="AC67" s="281"/>
      <c r="AD67" s="275"/>
      <c r="AE67" s="274"/>
      <c r="AF67" s="274"/>
      <c r="AG67" s="274"/>
      <c r="AH67" s="274"/>
      <c r="AI67" s="274"/>
      <c r="AJ67" s="274"/>
      <c r="AK67" s="274"/>
      <c r="AL67" s="274"/>
      <c r="AM67" s="274"/>
      <c r="AN67" s="274"/>
      <c r="AO67" s="276"/>
      <c r="AP67" s="274"/>
      <c r="AQ67" s="274"/>
      <c r="AR67" s="274">
        <v>0.5</v>
      </c>
      <c r="AS67" s="274"/>
      <c r="AT67" s="274"/>
      <c r="AU67" s="274"/>
      <c r="AV67" s="274"/>
      <c r="AW67" s="274"/>
      <c r="AX67" s="274"/>
      <c r="AY67" s="274"/>
      <c r="AZ67" s="274"/>
      <c r="BA67" s="274"/>
      <c r="BB67" s="274"/>
      <c r="BC67" s="274"/>
      <c r="BD67" s="274"/>
      <c r="BE67" s="274"/>
      <c r="BF67" s="274"/>
      <c r="BG67" s="274"/>
      <c r="BH67" s="274"/>
      <c r="BI67" s="274"/>
      <c r="BJ67" s="274"/>
      <c r="BK67" s="274"/>
      <c r="BL67" s="274"/>
      <c r="BM67" s="274"/>
      <c r="BN67" s="274"/>
      <c r="BO67" s="275"/>
      <c r="BP67" s="275"/>
      <c r="BQ67" s="275"/>
      <c r="BR67" s="275"/>
      <c r="BS67" s="275"/>
      <c r="BT67" s="275"/>
      <c r="BU67" s="275"/>
      <c r="BV67" s="274"/>
      <c r="BW67" s="274"/>
      <c r="BX67" s="274"/>
      <c r="BY67" s="274"/>
      <c r="BZ67" s="274"/>
      <c r="CA67" s="274"/>
      <c r="CB67" s="274"/>
      <c r="CC67" s="274"/>
      <c r="CD67" s="274"/>
      <c r="CE67" s="274"/>
      <c r="CF67" s="274"/>
      <c r="CG67" s="274"/>
      <c r="CH67" s="274"/>
      <c r="CI67" s="274"/>
    </row>
    <row r="68" spans="1:87" ht="16.5" outlineLevel="1">
      <c r="A68" s="267" t="str">
        <f t="shared" si="22"/>
        <v>lt003_entitytrnstnl_capex</v>
      </c>
      <c r="B68" s="141" t="s">
        <v>26</v>
      </c>
      <c r="C68" s="137" t="s">
        <v>26</v>
      </c>
      <c r="D68" s="228" t="s">
        <v>40</v>
      </c>
      <c r="E68" s="231" t="s">
        <v>335</v>
      </c>
      <c r="F68" s="231"/>
      <c r="G68" s="231" t="s">
        <v>344</v>
      </c>
      <c r="H68" s="228" t="str">
        <f>VLOOKUP(A68,'2. Status Detalhe Campos FY24'!$A$7:$G$727,7,0)</f>
        <v>1. Concluído</v>
      </c>
      <c r="I68" s="269" t="s">
        <v>38</v>
      </c>
      <c r="J68" s="278">
        <v>45614</v>
      </c>
      <c r="K68" s="278">
        <v>45596</v>
      </c>
      <c r="L68" s="283">
        <f t="array" ref="L68">MIN(IF(W68:CI68&gt;0,$W$16:$CI$16))</f>
        <v>45618</v>
      </c>
      <c r="M68" s="284">
        <f t="array" ref="M68">MAX(IF(W68:CI68&gt;0,$W$16:$CI$16))</f>
        <v>45618</v>
      </c>
      <c r="N68" s="284"/>
      <c r="O68" s="241">
        <f>VLOOKUP(H68,Auxiliar!$B$16:$E$24,4,0)</f>
        <v>1</v>
      </c>
      <c r="P68" s="241">
        <f t="shared" ca="1" si="23"/>
        <v>1</v>
      </c>
      <c r="Q68" s="240">
        <f t="shared" ca="1" si="21"/>
        <v>0</v>
      </c>
      <c r="R68" s="254"/>
      <c r="S68" s="273"/>
      <c r="T68" s="263">
        <v>4.0999999999999996</v>
      </c>
      <c r="U68" s="263">
        <f t="shared" si="24"/>
        <v>0.5</v>
      </c>
      <c r="V68" s="263">
        <f t="shared" si="25"/>
        <v>0</v>
      </c>
      <c r="W68" s="274"/>
      <c r="X68" s="274"/>
      <c r="Y68" s="274"/>
      <c r="Z68" s="274"/>
      <c r="AA68" s="274"/>
      <c r="AB68" s="274"/>
      <c r="AC68" s="281"/>
      <c r="AD68" s="275"/>
      <c r="AE68" s="274"/>
      <c r="AF68" s="274"/>
      <c r="AG68" s="274"/>
      <c r="AH68" s="274"/>
      <c r="AI68" s="274"/>
      <c r="AJ68" s="274"/>
      <c r="AK68" s="274"/>
      <c r="AL68" s="274"/>
      <c r="AM68" s="274"/>
      <c r="AN68" s="274"/>
      <c r="AO68" s="276"/>
      <c r="AP68" s="274"/>
      <c r="AQ68" s="274"/>
      <c r="AR68" s="274"/>
      <c r="AS68" s="274">
        <v>0.5</v>
      </c>
      <c r="AT68" s="274"/>
      <c r="AU68" s="274"/>
      <c r="AV68" s="274"/>
      <c r="AW68" s="274"/>
      <c r="AX68" s="274"/>
      <c r="AY68" s="274"/>
      <c r="AZ68" s="274"/>
      <c r="BA68" s="274"/>
      <c r="BB68" s="274"/>
      <c r="BC68" s="274"/>
      <c r="BD68" s="274"/>
      <c r="BE68" s="274"/>
      <c r="BF68" s="274"/>
      <c r="BG68" s="274"/>
      <c r="BH68" s="274"/>
      <c r="BI68" s="274"/>
      <c r="BJ68" s="274"/>
      <c r="BK68" s="274"/>
      <c r="BL68" s="274"/>
      <c r="BM68" s="274"/>
      <c r="BN68" s="274"/>
      <c r="BO68" s="275"/>
      <c r="BP68" s="275"/>
      <c r="BQ68" s="275"/>
      <c r="BR68" s="275"/>
      <c r="BS68" s="275"/>
      <c r="BT68" s="275"/>
      <c r="BU68" s="275"/>
      <c r="BV68" s="274"/>
      <c r="BW68" s="274"/>
      <c r="BX68" s="274"/>
      <c r="BY68" s="274"/>
      <c r="BZ68" s="274"/>
      <c r="CA68" s="274"/>
      <c r="CB68" s="274"/>
      <c r="CC68" s="274"/>
      <c r="CD68" s="274"/>
      <c r="CE68" s="274"/>
      <c r="CF68" s="274"/>
      <c r="CG68" s="274"/>
      <c r="CH68" s="274"/>
      <c r="CI68" s="274"/>
    </row>
    <row r="69" spans="1:87" ht="16.5" outlineLevel="1">
      <c r="A69" s="267" t="str">
        <f t="shared" si="22"/>
        <v>lt003_entitypure_capex_ccm</v>
      </c>
      <c r="B69" s="141" t="s">
        <v>26</v>
      </c>
      <c r="C69" s="137" t="s">
        <v>26</v>
      </c>
      <c r="D69" s="228" t="s">
        <v>40</v>
      </c>
      <c r="E69" s="231" t="s">
        <v>335</v>
      </c>
      <c r="F69" s="231"/>
      <c r="G69" s="231" t="s">
        <v>345</v>
      </c>
      <c r="H69" s="228" t="str">
        <f>VLOOKUP(A69,'2. Status Detalhe Campos FY24'!$A$7:$G$727,7,0)</f>
        <v>1. Concluído</v>
      </c>
      <c r="I69" s="269" t="s">
        <v>38</v>
      </c>
      <c r="J69" s="278">
        <v>45614</v>
      </c>
      <c r="K69" s="278">
        <v>45596</v>
      </c>
      <c r="L69" s="283">
        <f t="array" ref="L69">MIN(IF(W69:CI69&gt;0,$W$16:$CI$16))</f>
        <v>45618</v>
      </c>
      <c r="M69" s="284">
        <f t="array" ref="M69">MAX(IF(W69:CI69&gt;0,$W$16:$CI$16))</f>
        <v>45618</v>
      </c>
      <c r="N69" s="284"/>
      <c r="O69" s="241">
        <f>VLOOKUP(H69,Auxiliar!$B$16:$E$24,4,0)</f>
        <v>1</v>
      </c>
      <c r="P69" s="241">
        <f t="shared" ca="1" si="23"/>
        <v>1</v>
      </c>
      <c r="Q69" s="240">
        <f t="shared" ca="1" si="21"/>
        <v>0</v>
      </c>
      <c r="R69" s="254"/>
      <c r="S69" s="273"/>
      <c r="T69" s="263">
        <v>4.0999999999999996</v>
      </c>
      <c r="U69" s="263">
        <f t="shared" si="24"/>
        <v>0.5</v>
      </c>
      <c r="V69" s="263">
        <f t="shared" si="25"/>
        <v>0</v>
      </c>
      <c r="W69" s="274"/>
      <c r="X69" s="274"/>
      <c r="Y69" s="274"/>
      <c r="Z69" s="274"/>
      <c r="AA69" s="274"/>
      <c r="AB69" s="274"/>
      <c r="AC69" s="281"/>
      <c r="AD69" s="275"/>
      <c r="AE69" s="274"/>
      <c r="AF69" s="274"/>
      <c r="AG69" s="274"/>
      <c r="AH69" s="274"/>
      <c r="AI69" s="274"/>
      <c r="AJ69" s="274"/>
      <c r="AK69" s="274"/>
      <c r="AL69" s="274"/>
      <c r="AM69" s="274"/>
      <c r="AN69" s="274"/>
      <c r="AO69" s="276"/>
      <c r="AP69" s="274"/>
      <c r="AQ69" s="274"/>
      <c r="AR69" s="274"/>
      <c r="AS69" s="274">
        <v>0.5</v>
      </c>
      <c r="AT69" s="274"/>
      <c r="AU69" s="274"/>
      <c r="AV69" s="274"/>
      <c r="AW69" s="274"/>
      <c r="AX69" s="274"/>
      <c r="AY69" s="274"/>
      <c r="AZ69" s="274"/>
      <c r="BA69" s="274"/>
      <c r="BB69" s="274"/>
      <c r="BC69" s="274"/>
      <c r="BD69" s="274"/>
      <c r="BE69" s="274"/>
      <c r="BF69" s="274"/>
      <c r="BG69" s="274"/>
      <c r="BH69" s="274"/>
      <c r="BI69" s="274"/>
      <c r="BJ69" s="274"/>
      <c r="BK69" s="274"/>
      <c r="BL69" s="274"/>
      <c r="BM69" s="274"/>
      <c r="BN69" s="274"/>
      <c r="BO69" s="275"/>
      <c r="BP69" s="275"/>
      <c r="BQ69" s="275"/>
      <c r="BR69" s="275"/>
      <c r="BS69" s="275"/>
      <c r="BT69" s="275"/>
      <c r="BU69" s="275"/>
      <c r="BV69" s="274"/>
      <c r="BW69" s="274"/>
      <c r="BX69" s="274"/>
      <c r="BY69" s="274"/>
      <c r="BZ69" s="274"/>
      <c r="CA69" s="274"/>
      <c r="CB69" s="274"/>
      <c r="CC69" s="274"/>
      <c r="CD69" s="274"/>
      <c r="CE69" s="274"/>
      <c r="CF69" s="274"/>
      <c r="CG69" s="274"/>
      <c r="CH69" s="274"/>
      <c r="CI69" s="274"/>
    </row>
    <row r="70" spans="1:87" ht="16.5" outlineLevel="1">
      <c r="A70" s="267" t="str">
        <f t="shared" si="22"/>
        <v>lt003_entityenblng_trnvr_ccm</v>
      </c>
      <c r="B70" s="141" t="s">
        <v>26</v>
      </c>
      <c r="C70" s="137" t="s">
        <v>26</v>
      </c>
      <c r="D70" s="228" t="s">
        <v>40</v>
      </c>
      <c r="E70" s="231" t="s">
        <v>335</v>
      </c>
      <c r="F70" s="231"/>
      <c r="G70" s="231" t="s">
        <v>347</v>
      </c>
      <c r="H70" s="228" t="str">
        <f>VLOOKUP(A70,'2. Status Detalhe Campos FY24'!$A$7:$G$727,7,0)</f>
        <v>1. Concluído</v>
      </c>
      <c r="I70" s="269" t="s">
        <v>38</v>
      </c>
      <c r="J70" s="278">
        <v>45614</v>
      </c>
      <c r="K70" s="278">
        <v>45596</v>
      </c>
      <c r="L70" s="283">
        <f t="array" ref="L70">MIN(IF(W70:CI70&gt;0,$W$16:$CI$16))</f>
        <v>45621</v>
      </c>
      <c r="M70" s="284">
        <f t="array" ref="M70">MAX(IF(W70:CI70&gt;0,$W$16:$CI$16))</f>
        <v>45621</v>
      </c>
      <c r="N70" s="284"/>
      <c r="O70" s="241">
        <f>VLOOKUP(H70,Auxiliar!$B$16:$E$24,4,0)</f>
        <v>1</v>
      </c>
      <c r="P70" s="241">
        <f t="shared" ca="1" si="23"/>
        <v>1</v>
      </c>
      <c r="Q70" s="240">
        <f t="shared" ca="1" si="21"/>
        <v>0</v>
      </c>
      <c r="R70" s="254"/>
      <c r="S70" s="273"/>
      <c r="T70" s="263">
        <v>4.0999999999999996</v>
      </c>
      <c r="U70" s="263">
        <f t="shared" si="24"/>
        <v>0.5</v>
      </c>
      <c r="V70" s="263">
        <f t="shared" si="25"/>
        <v>0</v>
      </c>
      <c r="W70" s="274"/>
      <c r="X70" s="274"/>
      <c r="Y70" s="274"/>
      <c r="Z70" s="274"/>
      <c r="AA70" s="274"/>
      <c r="AB70" s="274"/>
      <c r="AC70" s="281"/>
      <c r="AD70" s="275"/>
      <c r="AE70" s="274"/>
      <c r="AF70" s="274"/>
      <c r="AG70" s="274"/>
      <c r="AH70" s="274"/>
      <c r="AI70" s="274"/>
      <c r="AJ70" s="274"/>
      <c r="AK70" s="274"/>
      <c r="AL70" s="274"/>
      <c r="AM70" s="274"/>
      <c r="AN70" s="274"/>
      <c r="AO70" s="276"/>
      <c r="AP70" s="274"/>
      <c r="AQ70" s="274"/>
      <c r="AR70" s="274"/>
      <c r="AS70" s="274"/>
      <c r="AT70" s="274">
        <v>0.5</v>
      </c>
      <c r="AU70" s="274"/>
      <c r="AV70" s="274"/>
      <c r="AW70" s="274"/>
      <c r="AX70" s="274"/>
      <c r="AY70" s="274"/>
      <c r="AZ70" s="274"/>
      <c r="BA70" s="274"/>
      <c r="BB70" s="274"/>
      <c r="BC70" s="274"/>
      <c r="BD70" s="274"/>
      <c r="BE70" s="274"/>
      <c r="BF70" s="274"/>
      <c r="BG70" s="274"/>
      <c r="BH70" s="274"/>
      <c r="BI70" s="274"/>
      <c r="BJ70" s="274"/>
      <c r="BK70" s="274"/>
      <c r="BL70" s="274"/>
      <c r="BM70" s="274"/>
      <c r="BN70" s="274"/>
      <c r="BO70" s="275"/>
      <c r="BP70" s="275"/>
      <c r="BQ70" s="275"/>
      <c r="BR70" s="275"/>
      <c r="BS70" s="275"/>
      <c r="BT70" s="275"/>
      <c r="BU70" s="275"/>
      <c r="BV70" s="274"/>
      <c r="BW70" s="274"/>
      <c r="BX70" s="274"/>
      <c r="BY70" s="274"/>
      <c r="BZ70" s="274"/>
      <c r="CA70" s="274"/>
      <c r="CB70" s="274"/>
      <c r="CC70" s="274"/>
      <c r="CD70" s="274"/>
      <c r="CE70" s="274"/>
      <c r="CF70" s="274"/>
      <c r="CG70" s="274"/>
      <c r="CH70" s="274"/>
      <c r="CI70" s="274"/>
    </row>
    <row r="71" spans="1:87" ht="16.5" outlineLevel="1">
      <c r="A71" s="267" t="str">
        <f t="shared" si="22"/>
        <v>lt003_entityenblng_trnvr_cca</v>
      </c>
      <c r="B71" s="141" t="s">
        <v>26</v>
      </c>
      <c r="C71" s="137" t="s">
        <v>26</v>
      </c>
      <c r="D71" s="228" t="s">
        <v>40</v>
      </c>
      <c r="E71" s="231" t="s">
        <v>335</v>
      </c>
      <c r="F71" s="231"/>
      <c r="G71" s="231" t="s">
        <v>348</v>
      </c>
      <c r="H71" s="228" t="str">
        <f>VLOOKUP(A71,'2. Status Detalhe Campos FY24'!$A$7:$G$727,7,0)</f>
        <v>1. Concluído</v>
      </c>
      <c r="I71" s="269" t="s">
        <v>38</v>
      </c>
      <c r="J71" s="278">
        <v>45614</v>
      </c>
      <c r="K71" s="278">
        <v>45596</v>
      </c>
      <c r="L71" s="283">
        <f t="array" ref="L71">MIN(IF(W71:CI71&gt;0,$W$16:$CI$16))</f>
        <v>45621</v>
      </c>
      <c r="M71" s="284">
        <f t="array" ref="M71">MAX(IF(W71:CI71&gt;0,$W$16:$CI$16))</f>
        <v>45621</v>
      </c>
      <c r="N71" s="284"/>
      <c r="O71" s="241">
        <f>VLOOKUP(H71,Auxiliar!$B$16:$E$24,4,0)</f>
        <v>1</v>
      </c>
      <c r="P71" s="241">
        <f t="shared" ca="1" si="23"/>
        <v>1</v>
      </c>
      <c r="Q71" s="240">
        <f t="shared" ca="1" si="21"/>
        <v>0</v>
      </c>
      <c r="R71" s="254"/>
      <c r="S71" s="273"/>
      <c r="T71" s="263">
        <v>4.0999999999999996</v>
      </c>
      <c r="U71" s="263">
        <f t="shared" si="24"/>
        <v>0.5</v>
      </c>
      <c r="V71" s="263">
        <f t="shared" si="25"/>
        <v>0</v>
      </c>
      <c r="W71" s="274"/>
      <c r="X71" s="274"/>
      <c r="Y71" s="274"/>
      <c r="Z71" s="274"/>
      <c r="AA71" s="274"/>
      <c r="AB71" s="274"/>
      <c r="AC71" s="281"/>
      <c r="AD71" s="275"/>
      <c r="AE71" s="274"/>
      <c r="AF71" s="274"/>
      <c r="AG71" s="274"/>
      <c r="AH71" s="274"/>
      <c r="AI71" s="274"/>
      <c r="AJ71" s="274"/>
      <c r="AK71" s="274"/>
      <c r="AL71" s="274"/>
      <c r="AM71" s="274"/>
      <c r="AN71" s="274"/>
      <c r="AO71" s="276"/>
      <c r="AP71" s="274"/>
      <c r="AQ71" s="274"/>
      <c r="AR71" s="274"/>
      <c r="AS71" s="274"/>
      <c r="AT71" s="274">
        <v>0.5</v>
      </c>
      <c r="AU71" s="274"/>
      <c r="AV71" s="274"/>
      <c r="AW71" s="274"/>
      <c r="AX71" s="274"/>
      <c r="AY71" s="274"/>
      <c r="AZ71" s="274"/>
      <c r="BA71" s="274"/>
      <c r="BB71" s="274"/>
      <c r="BC71" s="274"/>
      <c r="BD71" s="274"/>
      <c r="BE71" s="274"/>
      <c r="BF71" s="274"/>
      <c r="BG71" s="274"/>
      <c r="BH71" s="274"/>
      <c r="BI71" s="274"/>
      <c r="BJ71" s="274"/>
      <c r="BK71" s="274"/>
      <c r="BL71" s="274"/>
      <c r="BM71" s="274"/>
      <c r="BN71" s="274"/>
      <c r="BO71" s="275"/>
      <c r="BP71" s="275"/>
      <c r="BQ71" s="275"/>
      <c r="BR71" s="275"/>
      <c r="BS71" s="275"/>
      <c r="BT71" s="275"/>
      <c r="BU71" s="275"/>
      <c r="BV71" s="274"/>
      <c r="BW71" s="274"/>
      <c r="BX71" s="274"/>
      <c r="BY71" s="274"/>
      <c r="BZ71" s="274"/>
      <c r="CA71" s="274"/>
      <c r="CB71" s="274"/>
      <c r="CC71" s="274"/>
      <c r="CD71" s="274"/>
      <c r="CE71" s="274"/>
      <c r="CF71" s="274"/>
      <c r="CG71" s="274"/>
      <c r="CH71" s="274"/>
      <c r="CI71" s="274"/>
    </row>
    <row r="72" spans="1:87" ht="16.5" outlineLevel="1">
      <c r="A72" s="267" t="str">
        <f t="shared" si="22"/>
        <v>lt003_entitytrnstnl_trnvr</v>
      </c>
      <c r="B72" s="141" t="s">
        <v>26</v>
      </c>
      <c r="C72" s="137" t="s">
        <v>26</v>
      </c>
      <c r="D72" s="228" t="s">
        <v>40</v>
      </c>
      <c r="E72" s="231" t="s">
        <v>335</v>
      </c>
      <c r="F72" s="231"/>
      <c r="G72" s="231" t="s">
        <v>349</v>
      </c>
      <c r="H72" s="228" t="str">
        <f>VLOOKUP(A72,'2. Status Detalhe Campos FY24'!$A$7:$G$727,7,0)</f>
        <v>1. Concluído</v>
      </c>
      <c r="I72" s="269" t="s">
        <v>38</v>
      </c>
      <c r="J72" s="278">
        <v>45614</v>
      </c>
      <c r="K72" s="278">
        <v>45596</v>
      </c>
      <c r="L72" s="283">
        <f t="array" ref="L72">MIN(IF(W72:CI72&gt;0,$W$16:$CI$16))</f>
        <v>45622</v>
      </c>
      <c r="M72" s="284">
        <f t="array" ref="M72">MAX(IF(W72:CI72&gt;0,$W$16:$CI$16))</f>
        <v>45622</v>
      </c>
      <c r="N72" s="284"/>
      <c r="O72" s="241">
        <f>VLOOKUP(H72,Auxiliar!$B$16:$E$24,4,0)</f>
        <v>1</v>
      </c>
      <c r="P72" s="241">
        <f t="shared" ca="1" si="23"/>
        <v>1</v>
      </c>
      <c r="Q72" s="240">
        <f t="shared" ca="1" si="21"/>
        <v>0</v>
      </c>
      <c r="R72" s="254"/>
      <c r="S72" s="273"/>
      <c r="T72" s="263">
        <v>4.0999999999999996</v>
      </c>
      <c r="U72" s="263">
        <f t="shared" si="24"/>
        <v>0.5</v>
      </c>
      <c r="V72" s="263">
        <f t="shared" si="25"/>
        <v>0</v>
      </c>
      <c r="W72" s="274"/>
      <c r="X72" s="274"/>
      <c r="Y72" s="274"/>
      <c r="Z72" s="274"/>
      <c r="AA72" s="274"/>
      <c r="AB72" s="274"/>
      <c r="AC72" s="281"/>
      <c r="AD72" s="275"/>
      <c r="AE72" s="274"/>
      <c r="AF72" s="274"/>
      <c r="AG72" s="274"/>
      <c r="AH72" s="274"/>
      <c r="AI72" s="274"/>
      <c r="AJ72" s="274"/>
      <c r="AK72" s="274"/>
      <c r="AL72" s="274"/>
      <c r="AM72" s="274"/>
      <c r="AN72" s="274"/>
      <c r="AO72" s="276"/>
      <c r="AP72" s="274"/>
      <c r="AQ72" s="274"/>
      <c r="AR72" s="274"/>
      <c r="AS72" s="274"/>
      <c r="AT72" s="274"/>
      <c r="AU72" s="274">
        <v>0.5</v>
      </c>
      <c r="AV72" s="274"/>
      <c r="AW72" s="274"/>
      <c r="AX72" s="274"/>
      <c r="AY72" s="274"/>
      <c r="AZ72" s="274"/>
      <c r="BA72" s="274"/>
      <c r="BB72" s="274"/>
      <c r="BC72" s="274"/>
      <c r="BD72" s="274"/>
      <c r="BE72" s="274"/>
      <c r="BF72" s="274"/>
      <c r="BG72" s="274"/>
      <c r="BH72" s="274"/>
      <c r="BI72" s="274"/>
      <c r="BJ72" s="274"/>
      <c r="BK72" s="274"/>
      <c r="BL72" s="274"/>
      <c r="BM72" s="274"/>
      <c r="BN72" s="274"/>
      <c r="BO72" s="275"/>
      <c r="BP72" s="275"/>
      <c r="BQ72" s="275"/>
      <c r="BR72" s="275"/>
      <c r="BS72" s="275"/>
      <c r="BT72" s="275"/>
      <c r="BU72" s="275"/>
      <c r="BV72" s="274"/>
      <c r="BW72" s="274"/>
      <c r="BX72" s="274"/>
      <c r="BY72" s="274"/>
      <c r="BZ72" s="274"/>
      <c r="CA72" s="274"/>
      <c r="CB72" s="274"/>
      <c r="CC72" s="274"/>
      <c r="CD72" s="274"/>
      <c r="CE72" s="274"/>
      <c r="CF72" s="274"/>
      <c r="CG72" s="274"/>
      <c r="CH72" s="274"/>
      <c r="CI72" s="274"/>
    </row>
    <row r="73" spans="1:87" ht="16.5" outlineLevel="1">
      <c r="A73" s="267" t="str">
        <f t="shared" si="22"/>
        <v>lt003_entitypure_trnvr_ccm</v>
      </c>
      <c r="B73" s="141" t="s">
        <v>26</v>
      </c>
      <c r="C73" s="137" t="s">
        <v>26</v>
      </c>
      <c r="D73" s="228" t="s">
        <v>40</v>
      </c>
      <c r="E73" s="231" t="s">
        <v>335</v>
      </c>
      <c r="F73" s="231"/>
      <c r="G73" s="231" t="s">
        <v>350</v>
      </c>
      <c r="H73" s="228" t="str">
        <f>VLOOKUP(A73,'2. Status Detalhe Campos FY24'!$A$7:$G$727,7,0)</f>
        <v>1. Concluído</v>
      </c>
      <c r="I73" s="269" t="s">
        <v>38</v>
      </c>
      <c r="J73" s="278">
        <v>45614</v>
      </c>
      <c r="K73" s="278">
        <v>45596</v>
      </c>
      <c r="L73" s="283">
        <f t="array" ref="L73">MIN(IF(W73:CI73&gt;0,$W$16:$CI$16))</f>
        <v>45622</v>
      </c>
      <c r="M73" s="284">
        <f t="array" ref="M73">MAX(IF(W73:CI73&gt;0,$W$16:$CI$16))</f>
        <v>45622</v>
      </c>
      <c r="N73" s="284"/>
      <c r="O73" s="241">
        <f>VLOOKUP(H73,Auxiliar!$B$16:$E$24,4,0)</f>
        <v>1</v>
      </c>
      <c r="P73" s="241">
        <f t="shared" ca="1" si="23"/>
        <v>1</v>
      </c>
      <c r="Q73" s="240">
        <f t="shared" ca="1" si="21"/>
        <v>0</v>
      </c>
      <c r="R73" s="254"/>
      <c r="S73" s="273"/>
      <c r="T73" s="263">
        <v>4.0999999999999996</v>
      </c>
      <c r="U73" s="263">
        <f t="shared" si="24"/>
        <v>0.5</v>
      </c>
      <c r="V73" s="263">
        <f t="shared" si="25"/>
        <v>0</v>
      </c>
      <c r="W73" s="274"/>
      <c r="X73" s="274"/>
      <c r="Y73" s="274"/>
      <c r="Z73" s="274"/>
      <c r="AA73" s="274"/>
      <c r="AB73" s="274"/>
      <c r="AC73" s="281"/>
      <c r="AD73" s="275"/>
      <c r="AE73" s="274"/>
      <c r="AF73" s="274"/>
      <c r="AG73" s="274"/>
      <c r="AH73" s="274"/>
      <c r="AI73" s="274"/>
      <c r="AJ73" s="274"/>
      <c r="AK73" s="274"/>
      <c r="AL73" s="274"/>
      <c r="AM73" s="274"/>
      <c r="AN73" s="274"/>
      <c r="AO73" s="276"/>
      <c r="AP73" s="274"/>
      <c r="AQ73" s="274"/>
      <c r="AR73" s="274"/>
      <c r="AS73" s="274"/>
      <c r="AT73" s="274"/>
      <c r="AU73" s="274">
        <v>0.5</v>
      </c>
      <c r="AV73" s="274"/>
      <c r="AW73" s="274"/>
      <c r="AX73" s="274"/>
      <c r="AY73" s="274"/>
      <c r="AZ73" s="274"/>
      <c r="BA73" s="274"/>
      <c r="BB73" s="274"/>
      <c r="BC73" s="274"/>
      <c r="BD73" s="274"/>
      <c r="BE73" s="274"/>
      <c r="BF73" s="274"/>
      <c r="BG73" s="274"/>
      <c r="BH73" s="274"/>
      <c r="BI73" s="274"/>
      <c r="BJ73" s="274"/>
      <c r="BK73" s="274"/>
      <c r="BL73" s="274"/>
      <c r="BM73" s="274"/>
      <c r="BN73" s="274"/>
      <c r="BO73" s="275"/>
      <c r="BP73" s="275"/>
      <c r="BQ73" s="275"/>
      <c r="BR73" s="275"/>
      <c r="BS73" s="275"/>
      <c r="BT73" s="275"/>
      <c r="BU73" s="275"/>
      <c r="BV73" s="274"/>
      <c r="BW73" s="274"/>
      <c r="BX73" s="274"/>
      <c r="BY73" s="274"/>
      <c r="BZ73" s="274"/>
      <c r="CA73" s="274"/>
      <c r="CB73" s="274"/>
      <c r="CC73" s="274"/>
      <c r="CD73" s="274"/>
      <c r="CE73" s="274"/>
      <c r="CF73" s="274"/>
      <c r="CG73" s="274"/>
      <c r="CH73" s="274"/>
      <c r="CI73" s="274"/>
    </row>
    <row r="74" spans="1:87" ht="16.5" outlineLevel="1">
      <c r="A74" s="267" t="str">
        <f t="shared" si="22"/>
        <v>lt003_entitypure_trnvr_cca</v>
      </c>
      <c r="B74" s="141" t="s">
        <v>26</v>
      </c>
      <c r="C74" s="137" t="s">
        <v>26</v>
      </c>
      <c r="D74" s="228" t="s">
        <v>40</v>
      </c>
      <c r="E74" s="231" t="s">
        <v>335</v>
      </c>
      <c r="F74" s="231"/>
      <c r="G74" s="231" t="s">
        <v>351</v>
      </c>
      <c r="H74" s="228" t="str">
        <f>VLOOKUP(A74,'2. Status Detalhe Campos FY24'!$A$7:$G$727,7,0)</f>
        <v>1. Concluído</v>
      </c>
      <c r="I74" s="269" t="s">
        <v>38</v>
      </c>
      <c r="J74" s="278">
        <v>45614</v>
      </c>
      <c r="K74" s="278">
        <v>45596</v>
      </c>
      <c r="L74" s="283">
        <f t="array" ref="L74">MIN(IF(W74:CI74&gt;0,$W$16:$CI$16))</f>
        <v>45624</v>
      </c>
      <c r="M74" s="284">
        <f t="array" ref="M74">MAX(IF(W74:CI74&gt;0,$W$16:$CI$16))</f>
        <v>45624</v>
      </c>
      <c r="N74" s="284"/>
      <c r="O74" s="241">
        <f>VLOOKUP(H74,Auxiliar!$B$16:$E$24,4,0)</f>
        <v>1</v>
      </c>
      <c r="P74" s="241">
        <f t="shared" ca="1" si="23"/>
        <v>1</v>
      </c>
      <c r="Q74" s="240">
        <f t="shared" ca="1" si="21"/>
        <v>0</v>
      </c>
      <c r="R74" s="254"/>
      <c r="S74" s="273"/>
      <c r="T74" s="263">
        <v>4.0999999999999996</v>
      </c>
      <c r="U74" s="263">
        <f t="shared" si="24"/>
        <v>0.5</v>
      </c>
      <c r="V74" s="263">
        <f t="shared" si="25"/>
        <v>0</v>
      </c>
      <c r="W74" s="274"/>
      <c r="X74" s="274"/>
      <c r="Y74" s="274"/>
      <c r="Z74" s="274"/>
      <c r="AA74" s="274"/>
      <c r="AB74" s="274"/>
      <c r="AC74" s="281"/>
      <c r="AD74" s="275"/>
      <c r="AE74" s="274"/>
      <c r="AF74" s="274"/>
      <c r="AG74" s="274"/>
      <c r="AH74" s="274"/>
      <c r="AI74" s="274"/>
      <c r="AJ74" s="274"/>
      <c r="AK74" s="274"/>
      <c r="AL74" s="274"/>
      <c r="AM74" s="274"/>
      <c r="AN74" s="274"/>
      <c r="AO74" s="276"/>
      <c r="AP74" s="274"/>
      <c r="AQ74" s="274"/>
      <c r="AR74" s="274"/>
      <c r="AS74" s="274"/>
      <c r="AT74" s="274"/>
      <c r="AU74" s="274"/>
      <c r="AV74" s="274"/>
      <c r="AW74" s="274">
        <v>0.5</v>
      </c>
      <c r="AX74" s="274"/>
      <c r="AY74" s="274"/>
      <c r="AZ74" s="274"/>
      <c r="BA74" s="274"/>
      <c r="BB74" s="274"/>
      <c r="BC74" s="274"/>
      <c r="BD74" s="274"/>
      <c r="BE74" s="274"/>
      <c r="BF74" s="274"/>
      <c r="BG74" s="274"/>
      <c r="BH74" s="274"/>
      <c r="BI74" s="274"/>
      <c r="BJ74" s="274"/>
      <c r="BK74" s="274"/>
      <c r="BL74" s="274"/>
      <c r="BM74" s="274"/>
      <c r="BN74" s="274"/>
      <c r="BO74" s="275"/>
      <c r="BP74" s="275"/>
      <c r="BQ74" s="275"/>
      <c r="BR74" s="275"/>
      <c r="BS74" s="275"/>
      <c r="BT74" s="275"/>
      <c r="BU74" s="275"/>
      <c r="BV74" s="274"/>
      <c r="BW74" s="274"/>
      <c r="BX74" s="274"/>
      <c r="BY74" s="274"/>
      <c r="BZ74" s="274"/>
      <c r="CA74" s="274"/>
      <c r="CB74" s="274"/>
      <c r="CC74" s="274"/>
      <c r="CD74" s="274"/>
      <c r="CE74" s="274"/>
      <c r="CF74" s="274"/>
      <c r="CG74" s="274"/>
      <c r="CH74" s="274"/>
      <c r="CI74" s="274"/>
    </row>
    <row r="75" spans="1:87" ht="16.5" outlineLevel="1">
      <c r="A75" s="267" t="str">
        <f t="shared" si="22"/>
        <v>lt003_entityflg_excldd_eu_prs_algnd_bnchmrk</v>
      </c>
      <c r="B75" s="141" t="s">
        <v>26</v>
      </c>
      <c r="C75" s="137" t="s">
        <v>26</v>
      </c>
      <c r="D75" s="228" t="s">
        <v>40</v>
      </c>
      <c r="E75" s="231" t="s">
        <v>335</v>
      </c>
      <c r="F75" s="231"/>
      <c r="G75" s="231" t="s">
        <v>356</v>
      </c>
      <c r="H75" s="228" t="str">
        <f>VLOOKUP(A75,'2. Status Detalhe Campos FY24'!$A$7:$G$727,7,0)</f>
        <v>1. Concluído</v>
      </c>
      <c r="I75" s="269" t="s">
        <v>38</v>
      </c>
      <c r="J75" s="278">
        <v>45614</v>
      </c>
      <c r="K75" s="278">
        <v>45596</v>
      </c>
      <c r="L75" s="283">
        <f t="array" ref="L75">MIN(IF(W75:CI75&gt;0,$W$16:$CI$16))</f>
        <v>45624</v>
      </c>
      <c r="M75" s="284">
        <f t="array" ref="M75">MAX(IF(W75:CI75&gt;0,$W$16:$CI$16))</f>
        <v>45624</v>
      </c>
      <c r="N75" s="284"/>
      <c r="O75" s="241">
        <f>VLOOKUP(H75,Auxiliar!$B$16:$E$24,4,0)</f>
        <v>1</v>
      </c>
      <c r="P75" s="241">
        <f t="shared" ca="1" si="23"/>
        <v>1</v>
      </c>
      <c r="Q75" s="240">
        <f t="shared" ca="1" si="21"/>
        <v>0</v>
      </c>
      <c r="R75" s="254"/>
      <c r="S75" s="273"/>
      <c r="T75" s="263">
        <v>4.0999999999999996</v>
      </c>
      <c r="U75" s="263">
        <f t="shared" si="24"/>
        <v>0.5</v>
      </c>
      <c r="V75" s="263">
        <f t="shared" si="25"/>
        <v>0</v>
      </c>
      <c r="W75" s="274"/>
      <c r="X75" s="274"/>
      <c r="Y75" s="274"/>
      <c r="Z75" s="274"/>
      <c r="AA75" s="274"/>
      <c r="AB75" s="274"/>
      <c r="AC75" s="281"/>
      <c r="AD75" s="275"/>
      <c r="AE75" s="274"/>
      <c r="AF75" s="274"/>
      <c r="AG75" s="274"/>
      <c r="AH75" s="274"/>
      <c r="AI75" s="274"/>
      <c r="AJ75" s="274"/>
      <c r="AK75" s="274"/>
      <c r="AL75" s="274"/>
      <c r="AM75" s="274"/>
      <c r="AN75" s="274"/>
      <c r="AO75" s="276"/>
      <c r="AP75" s="274"/>
      <c r="AQ75" s="274"/>
      <c r="AR75" s="274"/>
      <c r="AS75" s="274"/>
      <c r="AT75" s="274"/>
      <c r="AU75" s="274"/>
      <c r="AV75" s="274"/>
      <c r="AW75" s="274">
        <v>0.5</v>
      </c>
      <c r="AX75" s="274"/>
      <c r="AY75" s="274"/>
      <c r="AZ75" s="274"/>
      <c r="BA75" s="274"/>
      <c r="BB75" s="274"/>
      <c r="BC75" s="274"/>
      <c r="BD75" s="274"/>
      <c r="BE75" s="274"/>
      <c r="BF75" s="274"/>
      <c r="BG75" s="274"/>
      <c r="BH75" s="274"/>
      <c r="BI75" s="274"/>
      <c r="BJ75" s="274"/>
      <c r="BK75" s="274"/>
      <c r="BL75" s="274"/>
      <c r="BM75" s="274"/>
      <c r="BN75" s="274"/>
      <c r="BO75" s="275"/>
      <c r="BP75" s="275"/>
      <c r="BQ75" s="275"/>
      <c r="BR75" s="275"/>
      <c r="BS75" s="275"/>
      <c r="BT75" s="275"/>
      <c r="BU75" s="275"/>
      <c r="BV75" s="274"/>
      <c r="BW75" s="274"/>
      <c r="BX75" s="274"/>
      <c r="BY75" s="274"/>
      <c r="BZ75" s="274"/>
      <c r="CA75" s="274"/>
      <c r="CB75" s="274"/>
      <c r="CC75" s="274"/>
      <c r="CD75" s="274"/>
      <c r="CE75" s="274"/>
      <c r="CF75" s="274"/>
      <c r="CG75" s="274"/>
      <c r="CH75" s="274"/>
      <c r="CI75" s="274"/>
    </row>
    <row r="76" spans="1:87" ht="16.5" outlineLevel="1">
      <c r="A76" s="267" t="str">
        <f>E76&amp;G76</f>
        <v>lt003_entitypst_cd</v>
      </c>
      <c r="B76" s="141" t="s">
        <v>26</v>
      </c>
      <c r="C76" s="137" t="s">
        <v>26</v>
      </c>
      <c r="D76" s="228" t="s">
        <v>40</v>
      </c>
      <c r="E76" s="231" t="s">
        <v>335</v>
      </c>
      <c r="F76" s="231"/>
      <c r="G76" s="231" t="s">
        <v>359</v>
      </c>
      <c r="H76" s="228" t="str">
        <f>VLOOKUP(A76,'2. Status Detalhe Campos FY24'!$A$7:$G$727,7,0)</f>
        <v>1. Concluído</v>
      </c>
      <c r="I76" s="269" t="s">
        <v>38</v>
      </c>
      <c r="J76" s="278">
        <v>45596</v>
      </c>
      <c r="K76" s="278">
        <v>45596</v>
      </c>
      <c r="L76" s="283">
        <f t="array" ref="L76">MIN(IF(W76:CI76&gt;0,$W$16:$CI$16))</f>
        <v>45600</v>
      </c>
      <c r="M76" s="284">
        <f t="array" ref="M76">MAX(IF(W76:CI76&gt;0,$W$16:$CI$16))</f>
        <v>45600</v>
      </c>
      <c r="N76" s="284"/>
      <c r="O76" s="241">
        <f>VLOOKUP(H76,Auxiliar!$B$16:$E$24,4,0)</f>
        <v>1</v>
      </c>
      <c r="P76" s="241">
        <f ca="1">IF(TODAY()&lt;=L76,0,MIN((TODAY()-L76)/(M76-L76+1),100%))</f>
        <v>1</v>
      </c>
      <c r="Q76" s="240">
        <f ca="1">O76-P76</f>
        <v>0</v>
      </c>
      <c r="R76" s="254"/>
      <c r="S76" s="273" t="s">
        <v>1225</v>
      </c>
      <c r="T76" s="263">
        <v>4.0999999999999996</v>
      </c>
      <c r="U76" s="263">
        <f>ROUND(T76/8,1)</f>
        <v>0.5</v>
      </c>
      <c r="V76" s="263">
        <f>SUM(W76:CI76)-U76</f>
        <v>0</v>
      </c>
      <c r="W76" s="274"/>
      <c r="X76" s="274"/>
      <c r="Y76" s="274"/>
      <c r="Z76" s="274"/>
      <c r="AA76" s="274"/>
      <c r="AB76" s="274"/>
      <c r="AC76" s="281"/>
      <c r="AD76" s="275"/>
      <c r="AE76" s="274">
        <v>0.5</v>
      </c>
      <c r="AF76" s="274"/>
      <c r="AG76" s="274"/>
      <c r="AH76" s="274"/>
      <c r="AI76" s="274"/>
      <c r="AJ76" s="274"/>
      <c r="AK76" s="274"/>
      <c r="AL76" s="274"/>
      <c r="AM76" s="274"/>
      <c r="AN76" s="274"/>
      <c r="AO76" s="274"/>
      <c r="AP76" s="274"/>
      <c r="AQ76" s="274"/>
      <c r="AR76" s="274"/>
      <c r="AS76" s="274"/>
      <c r="AT76" s="274"/>
      <c r="AU76" s="274"/>
      <c r="AV76" s="274"/>
      <c r="AW76" s="274"/>
      <c r="AX76" s="274"/>
      <c r="AY76" s="274"/>
      <c r="AZ76" s="274"/>
      <c r="BA76" s="274"/>
      <c r="BB76" s="274"/>
      <c r="BC76" s="274"/>
      <c r="BD76" s="274"/>
      <c r="BE76" s="274"/>
      <c r="BF76" s="274"/>
      <c r="BG76" s="274"/>
      <c r="BH76" s="274"/>
      <c r="BI76" s="274"/>
      <c r="BJ76" s="274"/>
      <c r="BK76" s="274"/>
      <c r="BL76" s="274"/>
      <c r="BM76" s="274"/>
      <c r="BN76" s="274"/>
      <c r="BO76" s="275"/>
      <c r="BP76" s="275"/>
      <c r="BQ76" s="275"/>
      <c r="BR76" s="275"/>
      <c r="BS76" s="275"/>
      <c r="BT76" s="275"/>
      <c r="BU76" s="275"/>
      <c r="BV76" s="274"/>
      <c r="BW76" s="274"/>
      <c r="BX76" s="274"/>
      <c r="BY76" s="274"/>
      <c r="BZ76" s="274"/>
      <c r="CA76" s="274"/>
      <c r="CB76" s="274"/>
      <c r="CC76" s="274"/>
      <c r="CD76" s="274"/>
      <c r="CE76" s="274"/>
      <c r="CF76" s="274"/>
      <c r="CG76" s="274"/>
      <c r="CH76" s="274"/>
      <c r="CI76" s="274"/>
    </row>
    <row r="77" spans="1:87" ht="15" customHeight="1">
      <c r="A77" s="267"/>
      <c r="B77" s="141" t="s">
        <v>26</v>
      </c>
      <c r="C77" s="137" t="s">
        <v>26</v>
      </c>
      <c r="D77" s="133"/>
      <c r="E77" s="234" t="s">
        <v>379</v>
      </c>
      <c r="F77" s="232" t="s">
        <v>1911</v>
      </c>
      <c r="G77" s="233">
        <f>COUNTA(G78:G79)</f>
        <v>2</v>
      </c>
      <c r="H77" s="288" t="s">
        <v>1922</v>
      </c>
      <c r="I77" s="271">
        <f>MAX(I78:I79)</f>
        <v>45595</v>
      </c>
      <c r="J77" s="270">
        <f>MIN(J78:J79)</f>
        <v>45611</v>
      </c>
      <c r="K77" s="270">
        <f>MIN(K78:K79)</f>
        <v>45611</v>
      </c>
      <c r="L77" s="270">
        <f>MIN(L78:L79)</f>
        <v>45614</v>
      </c>
      <c r="M77" s="271">
        <f>MAX(M78:M79)</f>
        <v>45621</v>
      </c>
      <c r="N77" s="316">
        <f t="array" ref="N77">MAX(IF(W77:CI77&gt;0,$W$16:$CI$16))</f>
        <v>45625</v>
      </c>
      <c r="O77" s="315">
        <f>SUMPRODUCT(O78:O79,U78:U79)/SUM(U78:U79)</f>
        <v>1</v>
      </c>
      <c r="P77" s="315">
        <f ca="1">SUMPRODUCT(P78:P79,U78:U79)/SUM(U78:U79)</f>
        <v>1</v>
      </c>
      <c r="Q77" s="249">
        <f ca="1">O77-P77</f>
        <v>0</v>
      </c>
      <c r="R77" s="255" t="s">
        <v>1931</v>
      </c>
      <c r="S77" s="273"/>
      <c r="T77" s="263"/>
      <c r="U77" s="263"/>
      <c r="V77" s="263"/>
      <c r="W77" s="274"/>
      <c r="X77" s="274"/>
      <c r="Y77" s="274"/>
      <c r="Z77" s="274"/>
      <c r="AA77" s="274"/>
      <c r="AB77" s="274"/>
      <c r="AC77" s="274"/>
      <c r="AD77" s="275"/>
      <c r="AE77" s="274"/>
      <c r="AF77" s="274"/>
      <c r="AG77" s="274"/>
      <c r="AH77" s="274"/>
      <c r="AI77" s="274"/>
      <c r="AJ77" s="274"/>
      <c r="AK77" s="274"/>
      <c r="AL77" s="274"/>
      <c r="AM77" s="274"/>
      <c r="AN77" s="281"/>
      <c r="AO77" s="274"/>
      <c r="AP77" s="274"/>
      <c r="AQ77" s="274"/>
      <c r="AR77" s="274"/>
      <c r="AS77" s="274"/>
      <c r="AT77" s="274"/>
      <c r="AU77" s="274"/>
      <c r="AV77" s="274"/>
      <c r="AW77" s="274"/>
      <c r="AX77" s="277" t="s">
        <v>443</v>
      </c>
      <c r="AY77" s="274"/>
      <c r="AZ77" s="274"/>
      <c r="BA77" s="274"/>
      <c r="BB77" s="274"/>
      <c r="BC77" s="274"/>
      <c r="BD77" s="274"/>
      <c r="BE77" s="274"/>
      <c r="BF77" s="274"/>
      <c r="BG77" s="274"/>
      <c r="BH77" s="274"/>
      <c r="BI77" s="274"/>
      <c r="BJ77" s="274"/>
      <c r="BK77" s="274"/>
      <c r="BL77" s="274"/>
      <c r="BM77" s="274"/>
      <c r="BN77" s="274"/>
      <c r="BO77" s="275"/>
      <c r="BP77" s="275"/>
      <c r="BQ77" s="275"/>
      <c r="BR77" s="275"/>
      <c r="BS77" s="275"/>
      <c r="BT77" s="275"/>
      <c r="BU77" s="275"/>
      <c r="BV77" s="274"/>
      <c r="BW77" s="274"/>
      <c r="BX77" s="274"/>
      <c r="BY77" s="274"/>
      <c r="BZ77" s="274"/>
      <c r="CA77" s="274"/>
      <c r="CB77" s="274"/>
      <c r="CC77" s="274"/>
      <c r="CD77" s="274"/>
      <c r="CE77" s="274"/>
      <c r="CF77" s="274"/>
      <c r="CG77" s="274"/>
      <c r="CH77" s="274"/>
      <c r="CI77" s="274"/>
    </row>
    <row r="78" spans="1:87" ht="16.5" outlineLevel="1">
      <c r="A78" s="267" t="str">
        <f>E78&amp;G78</f>
        <v>lt002_instrumentrsk_mtgtd_cct</v>
      </c>
      <c r="B78" s="141" t="s">
        <v>26</v>
      </c>
      <c r="C78" s="137" t="s">
        <v>26</v>
      </c>
      <c r="D78" s="228" t="s">
        <v>40</v>
      </c>
      <c r="E78" s="231" t="s">
        <v>379</v>
      </c>
      <c r="F78" s="231"/>
      <c r="G78" s="231" t="s">
        <v>380</v>
      </c>
      <c r="H78" s="228" t="str">
        <f>VLOOKUP(A78,'2. Status Detalhe Campos FY24'!$A$7:$G$727,7,0)</f>
        <v>1. Concluído</v>
      </c>
      <c r="I78" s="317">
        <v>45595</v>
      </c>
      <c r="J78" s="317">
        <v>45611</v>
      </c>
      <c r="K78" s="317">
        <v>45611</v>
      </c>
      <c r="L78" s="283">
        <f t="array" ref="L78">MIN(IF(W78:CI78&gt;0,$W$16:$CI$16))</f>
        <v>45621</v>
      </c>
      <c r="M78" s="284">
        <f t="array" ref="M78">MAX(IF(W78:CI78&gt;0,$W$16:$CI$16))</f>
        <v>45621</v>
      </c>
      <c r="N78" s="284"/>
      <c r="O78" s="241">
        <f>VLOOKUP(H78,Auxiliar!$B$16:$E$24,4,0)</f>
        <v>1</v>
      </c>
      <c r="P78" s="241">
        <f ca="1">IF(TODAY()&lt;=L78,0,MIN((TODAY()-L78)/(M78-L78+1),100%))</f>
        <v>1</v>
      </c>
      <c r="Q78" s="240">
        <f ca="1">O78-P78</f>
        <v>0</v>
      </c>
      <c r="R78" s="255" t="s">
        <v>38</v>
      </c>
      <c r="S78" s="273"/>
      <c r="T78" s="263">
        <v>4.0999999999999996</v>
      </c>
      <c r="U78" s="263">
        <f>ROUND(T78/8,1)</f>
        <v>0.5</v>
      </c>
      <c r="V78" s="263">
        <f>SUM(W78:CI78)-U78</f>
        <v>0</v>
      </c>
      <c r="W78" s="274"/>
      <c r="X78" s="274"/>
      <c r="Y78" s="274"/>
      <c r="Z78" s="274"/>
      <c r="AA78" s="274"/>
      <c r="AB78" s="282"/>
      <c r="AC78" s="274"/>
      <c r="AD78" s="275"/>
      <c r="AE78" s="274"/>
      <c r="AF78" s="274"/>
      <c r="AG78" s="274"/>
      <c r="AH78" s="274"/>
      <c r="AI78" s="274"/>
      <c r="AJ78" s="274"/>
      <c r="AK78" s="274"/>
      <c r="AL78" s="274"/>
      <c r="AM78" s="274"/>
      <c r="AN78" s="281"/>
      <c r="AO78" s="274"/>
      <c r="AP78" s="274"/>
      <c r="AQ78" s="274"/>
      <c r="AR78" s="274"/>
      <c r="AS78" s="274"/>
      <c r="AT78" s="274">
        <v>0.5</v>
      </c>
      <c r="AU78" s="274"/>
      <c r="AV78" s="274"/>
      <c r="AW78" s="274"/>
      <c r="AX78" s="274"/>
      <c r="AY78" s="274"/>
      <c r="AZ78" s="274"/>
      <c r="BA78" s="274"/>
      <c r="BB78" s="274"/>
      <c r="BC78" s="274"/>
      <c r="BD78" s="274"/>
      <c r="BE78" s="274"/>
      <c r="BF78" s="274"/>
      <c r="BG78" s="274"/>
      <c r="BH78" s="274"/>
      <c r="BI78" s="274"/>
      <c r="BJ78" s="274"/>
      <c r="BK78" s="274"/>
      <c r="BL78" s="274"/>
      <c r="BM78" s="274"/>
      <c r="BN78" s="274"/>
      <c r="BO78" s="275"/>
      <c r="BP78" s="275"/>
      <c r="BQ78" s="275"/>
      <c r="BR78" s="275"/>
      <c r="BS78" s="275"/>
      <c r="BT78" s="275"/>
      <c r="BU78" s="275"/>
      <c r="BV78" s="274"/>
      <c r="BW78" s="274"/>
      <c r="BX78" s="274"/>
      <c r="BY78" s="274"/>
      <c r="BZ78" s="274"/>
      <c r="CA78" s="274"/>
      <c r="CB78" s="274"/>
      <c r="CC78" s="274"/>
      <c r="CD78" s="274"/>
      <c r="CE78" s="274"/>
      <c r="CF78" s="274"/>
      <c r="CG78" s="274"/>
      <c r="CH78" s="274"/>
      <c r="CI78" s="274"/>
    </row>
    <row r="79" spans="1:87" ht="16.5" outlineLevel="1">
      <c r="A79" s="267" t="str">
        <f>E79&amp;G79</f>
        <v>lt002_instrumentsstnbl_ctgry_txnmy</v>
      </c>
      <c r="B79" s="141" t="s">
        <v>26</v>
      </c>
      <c r="C79" s="137" t="s">
        <v>26</v>
      </c>
      <c r="D79" s="228" t="s">
        <v>40</v>
      </c>
      <c r="E79" s="231" t="s">
        <v>379</v>
      </c>
      <c r="F79" s="231"/>
      <c r="G79" s="231" t="s">
        <v>388</v>
      </c>
      <c r="H79" s="228" t="str">
        <f>VLOOKUP(A79,'2. Status Detalhe Campos FY24'!$A$7:$G$727,7,0)</f>
        <v>1. Concluído</v>
      </c>
      <c r="I79" s="317">
        <v>45590</v>
      </c>
      <c r="J79" s="317">
        <v>45611</v>
      </c>
      <c r="K79" s="317">
        <v>45611</v>
      </c>
      <c r="L79" s="283">
        <f t="array" ref="L79">MIN(IF(W79:CI79&gt;0,$W$16:$CI$16))</f>
        <v>45614</v>
      </c>
      <c r="M79" s="284">
        <f t="array" ref="M79">MAX(IF(W79:CI79&gt;0,$W$16:$CI$16))</f>
        <v>45614</v>
      </c>
      <c r="N79" s="284"/>
      <c r="O79" s="241">
        <f>VLOOKUP(H79,Auxiliar!$B$16:$E$24,4,0)</f>
        <v>1</v>
      </c>
      <c r="P79" s="241">
        <f ca="1">IF(TODAY()&lt;=L79,0,MIN((TODAY()-L79)/(M79-L79+1),100%))</f>
        <v>1</v>
      </c>
      <c r="Q79" s="240">
        <f ca="1">O79-P79</f>
        <v>0</v>
      </c>
      <c r="R79" s="255" t="s">
        <v>38</v>
      </c>
      <c r="S79" s="273"/>
      <c r="T79" s="263">
        <v>4.0999999999999996</v>
      </c>
      <c r="U79" s="263">
        <f>ROUND(T79/8,1)</f>
        <v>0.5</v>
      </c>
      <c r="V79" s="263">
        <f>SUM(W79:CI79)-U79</f>
        <v>0</v>
      </c>
      <c r="W79" s="274"/>
      <c r="X79" s="274"/>
      <c r="Y79" s="290"/>
      <c r="Z79" s="282"/>
      <c r="AA79" s="274"/>
      <c r="AB79" s="282"/>
      <c r="AC79" s="274"/>
      <c r="AD79" s="275"/>
      <c r="AE79" s="274"/>
      <c r="AF79" s="274"/>
      <c r="AG79" s="274"/>
      <c r="AH79" s="274"/>
      <c r="AI79" s="274"/>
      <c r="AJ79" s="274"/>
      <c r="AK79" s="274"/>
      <c r="AL79" s="274"/>
      <c r="AM79" s="274"/>
      <c r="AN79" s="281"/>
      <c r="AO79" s="274">
        <v>0.5</v>
      </c>
      <c r="AP79" s="274"/>
      <c r="AQ79" s="274"/>
      <c r="AR79" s="274"/>
      <c r="AS79" s="274"/>
      <c r="AT79" s="274"/>
      <c r="AU79" s="274"/>
      <c r="AV79" s="274"/>
      <c r="AW79" s="274"/>
      <c r="AX79" s="274"/>
      <c r="AY79" s="274"/>
      <c r="AZ79" s="274"/>
      <c r="BA79" s="274"/>
      <c r="BB79" s="274"/>
      <c r="BC79" s="274"/>
      <c r="BD79" s="274"/>
      <c r="BE79" s="274"/>
      <c r="BF79" s="274"/>
      <c r="BG79" s="274"/>
      <c r="BH79" s="274"/>
      <c r="BI79" s="274"/>
      <c r="BJ79" s="274"/>
      <c r="BK79" s="274"/>
      <c r="BL79" s="274"/>
      <c r="BM79" s="274"/>
      <c r="BN79" s="274"/>
      <c r="BO79" s="275"/>
      <c r="BP79" s="275"/>
      <c r="BQ79" s="275"/>
      <c r="BR79" s="275"/>
      <c r="BS79" s="275"/>
      <c r="BT79" s="275"/>
      <c r="BU79" s="275"/>
      <c r="BV79" s="274"/>
      <c r="BW79" s="274"/>
      <c r="BX79" s="274"/>
      <c r="BY79" s="274"/>
      <c r="BZ79" s="274"/>
      <c r="CA79" s="274"/>
      <c r="CB79" s="274"/>
      <c r="CC79" s="274"/>
      <c r="CD79" s="274"/>
      <c r="CE79" s="274"/>
      <c r="CF79" s="274"/>
      <c r="CG79" s="274"/>
      <c r="CH79" s="274"/>
      <c r="CI79" s="274"/>
    </row>
    <row r="80" spans="1:87" ht="50.15" customHeight="1" collapsed="1">
      <c r="A80" s="267"/>
      <c r="B80" s="141" t="s">
        <v>26</v>
      </c>
      <c r="C80" s="137" t="s">
        <v>26</v>
      </c>
      <c r="D80" s="133"/>
      <c r="E80" s="234" t="s">
        <v>368</v>
      </c>
      <c r="F80" s="232" t="s">
        <v>1890</v>
      </c>
      <c r="G80" s="233">
        <f>COUNTA(G81:G82)</f>
        <v>2</v>
      </c>
      <c r="H80" s="288" t="s">
        <v>1922</v>
      </c>
      <c r="I80" s="269" t="s">
        <v>38</v>
      </c>
      <c r="J80" s="270">
        <f>MIN(J81:J82)</f>
        <v>45596</v>
      </c>
      <c r="K80" s="270">
        <f>MIN(K81:K82)</f>
        <v>45596</v>
      </c>
      <c r="L80" s="270">
        <f>MIN(L81:L82)</f>
        <v>45629</v>
      </c>
      <c r="M80" s="271">
        <f>MAX(M81:M82)</f>
        <v>45630</v>
      </c>
      <c r="N80" s="316">
        <f t="array" ref="N80">MAX(IF(W80:CI80&gt;0,$W$16:$CI$16))</f>
        <v>45632</v>
      </c>
      <c r="O80" s="315">
        <f>SUMPRODUCT(O81:O82,U81:U82)/SUM(U81:U82)</f>
        <v>0</v>
      </c>
      <c r="P80" s="315">
        <f ca="1">SUMPRODUCT(P81:P82,U81:U82)/SUM(U81:U82)</f>
        <v>1</v>
      </c>
      <c r="Q80" s="306">
        <f t="shared" ref="Q80:Q127" ca="1" si="26">O80-P80</f>
        <v>-1</v>
      </c>
      <c r="R80" s="333" t="s">
        <v>1942</v>
      </c>
      <c r="S80" s="273"/>
      <c r="T80" s="263"/>
      <c r="U80" s="263"/>
      <c r="V80" s="263"/>
      <c r="W80" s="274"/>
      <c r="X80" s="274"/>
      <c r="Y80" s="274"/>
      <c r="Z80" s="274"/>
      <c r="AA80" s="274"/>
      <c r="AB80" s="274"/>
      <c r="AC80" s="281"/>
      <c r="AD80" s="275"/>
      <c r="AE80" s="274"/>
      <c r="AF80" s="274"/>
      <c r="AG80" s="274"/>
      <c r="AH80" s="274"/>
      <c r="AI80" s="274"/>
      <c r="AJ80" s="274"/>
      <c r="AK80" s="274"/>
      <c r="AL80" s="274"/>
      <c r="AM80" s="274"/>
      <c r="AN80" s="274"/>
      <c r="AO80" s="274"/>
      <c r="AP80" s="274"/>
      <c r="AQ80" s="274"/>
      <c r="AR80" s="274"/>
      <c r="AS80" s="274"/>
      <c r="AT80" s="274"/>
      <c r="AU80" s="274"/>
      <c r="AV80" s="274"/>
      <c r="AW80" s="274"/>
      <c r="AX80" s="274"/>
      <c r="AY80" s="274"/>
      <c r="AZ80" s="274"/>
      <c r="BA80" s="274"/>
      <c r="BB80" s="274"/>
      <c r="BC80" s="277" t="s">
        <v>443</v>
      </c>
      <c r="BD80" s="274"/>
      <c r="BE80" s="274"/>
      <c r="BF80" s="274"/>
      <c r="BG80" s="274"/>
      <c r="BH80" s="274"/>
      <c r="BI80" s="274"/>
      <c r="BJ80" s="274"/>
      <c r="BK80" s="274"/>
      <c r="BL80" s="274"/>
      <c r="BM80" s="274"/>
      <c r="BN80" s="274"/>
      <c r="BO80" s="275"/>
      <c r="BP80" s="275"/>
      <c r="BQ80" s="275"/>
      <c r="BR80" s="275"/>
      <c r="BS80" s="275"/>
      <c r="BT80" s="275"/>
      <c r="BU80" s="275"/>
      <c r="BV80" s="274"/>
      <c r="BW80" s="274"/>
      <c r="BX80" s="274"/>
      <c r="BY80" s="274"/>
      <c r="BZ80" s="274"/>
      <c r="CA80" s="274"/>
      <c r="CB80" s="274"/>
      <c r="CC80" s="274"/>
      <c r="CD80" s="274"/>
      <c r="CE80" s="274"/>
      <c r="CF80" s="274"/>
      <c r="CG80" s="274"/>
      <c r="CH80" s="274"/>
      <c r="CI80" s="274"/>
    </row>
    <row r="81" spans="1:87" ht="16.5" outlineLevel="1">
      <c r="A81" s="267" t="str">
        <f>E81&amp;G81</f>
        <v>lt004_protectionflg_act_physcl_rsk</v>
      </c>
      <c r="B81" s="141" t="s">
        <v>26</v>
      </c>
      <c r="C81" s="137" t="s">
        <v>26</v>
      </c>
      <c r="D81" s="228" t="s">
        <v>40</v>
      </c>
      <c r="E81" s="231" t="s">
        <v>368</v>
      </c>
      <c r="F81" s="231"/>
      <c r="G81" s="235" t="s">
        <v>357</v>
      </c>
      <c r="H81" s="228" t="str">
        <f>VLOOKUP(A81,'2. Status Detalhe Campos FY24'!$A$7:$G$727,7,0)</f>
        <v>3. Pendente de outros desenvolvimentos</v>
      </c>
      <c r="I81" s="318" t="s">
        <v>38</v>
      </c>
      <c r="J81" s="317">
        <v>45596</v>
      </c>
      <c r="K81" s="317">
        <v>45596</v>
      </c>
      <c r="L81" s="283">
        <f t="array" ref="L81">MIN(IF(W81:CI81&gt;0,$W$16:$CI$16))</f>
        <v>45629</v>
      </c>
      <c r="M81" s="284">
        <f t="array" ref="M81">MAX(IF(W81:CI81&gt;0,$W$16:$CI$16))</f>
        <v>45629</v>
      </c>
      <c r="N81" s="284"/>
      <c r="O81" s="241">
        <f>VLOOKUP(H81,Auxiliar!$B$16:$E$24,4,0)</f>
        <v>0</v>
      </c>
      <c r="P81" s="241">
        <f ca="1">IF(TODAY()&lt;=L81,0,MIN((TODAY()-L81)/(M81-L81+1),100%))</f>
        <v>1</v>
      </c>
      <c r="Q81" s="241">
        <f t="shared" ca="1" si="26"/>
        <v>-1</v>
      </c>
      <c r="R81" s="254"/>
      <c r="S81" s="273"/>
      <c r="T81" s="263">
        <v>4.0999999999999996</v>
      </c>
      <c r="U81" s="263">
        <f>ROUND(T81/8,1)</f>
        <v>0.5</v>
      </c>
      <c r="V81" s="263">
        <f>SUM(W81:CI81)-U81</f>
        <v>0</v>
      </c>
      <c r="W81" s="274"/>
      <c r="X81" s="274"/>
      <c r="Y81" s="274"/>
      <c r="Z81" s="274"/>
      <c r="AA81" s="274"/>
      <c r="AB81" s="274"/>
      <c r="AC81" s="281"/>
      <c r="AD81" s="275"/>
      <c r="AE81" s="274"/>
      <c r="AF81" s="274"/>
      <c r="AG81" s="274"/>
      <c r="AH81" s="274"/>
      <c r="AI81" s="274"/>
      <c r="AJ81" s="274"/>
      <c r="AK81" s="274"/>
      <c r="AL81" s="274"/>
      <c r="AM81" s="274"/>
      <c r="AN81" s="274"/>
      <c r="AO81" s="274"/>
      <c r="AP81" s="274"/>
      <c r="AQ81" s="274"/>
      <c r="AR81" s="274"/>
      <c r="AS81" s="274"/>
      <c r="AT81" s="274"/>
      <c r="AU81" s="274"/>
      <c r="AV81" s="274"/>
      <c r="AW81" s="276"/>
      <c r="AX81" s="274"/>
      <c r="AY81" s="274"/>
      <c r="AZ81" s="274">
        <v>0.5</v>
      </c>
      <c r="BA81" s="274"/>
      <c r="BB81" s="274"/>
      <c r="BC81" s="274"/>
      <c r="BD81" s="274"/>
      <c r="BE81" s="274"/>
      <c r="BF81" s="274"/>
      <c r="BG81" s="274"/>
      <c r="BH81" s="274"/>
      <c r="BI81" s="274"/>
      <c r="BJ81" s="274"/>
      <c r="BK81" s="274"/>
      <c r="BL81" s="274"/>
      <c r="BM81" s="274"/>
      <c r="BN81" s="274"/>
      <c r="BO81" s="275"/>
      <c r="BP81" s="275"/>
      <c r="BQ81" s="275"/>
      <c r="BR81" s="275"/>
      <c r="BS81" s="275"/>
      <c r="BT81" s="275"/>
      <c r="BU81" s="275"/>
      <c r="BV81" s="274"/>
      <c r="BW81" s="274"/>
      <c r="BX81" s="274"/>
      <c r="BY81" s="274"/>
      <c r="BZ81" s="274"/>
      <c r="CA81" s="274"/>
      <c r="CB81" s="274"/>
      <c r="CC81" s="274"/>
      <c r="CD81" s="274"/>
      <c r="CE81" s="274"/>
      <c r="CF81" s="274"/>
      <c r="CG81" s="274"/>
      <c r="CH81" s="274"/>
      <c r="CI81" s="274"/>
    </row>
    <row r="82" spans="1:87" ht="16.5" outlineLevel="1">
      <c r="A82" s="267" t="str">
        <f>E82&amp;G82</f>
        <v>lt004_protectionflg_chrnc_physcl_rsk</v>
      </c>
      <c r="B82" s="141" t="s">
        <v>26</v>
      </c>
      <c r="C82" s="137" t="s">
        <v>26</v>
      </c>
      <c r="D82" s="228" t="s">
        <v>40</v>
      </c>
      <c r="E82" s="231" t="s">
        <v>368</v>
      </c>
      <c r="F82" s="231"/>
      <c r="G82" s="235" t="s">
        <v>358</v>
      </c>
      <c r="H82" s="228" t="str">
        <f>VLOOKUP(A82,'2. Status Detalhe Campos FY24'!$A$7:$G$727,7,0)</f>
        <v>3. Pendente de outros desenvolvimentos</v>
      </c>
      <c r="I82" s="318" t="s">
        <v>38</v>
      </c>
      <c r="J82" s="317">
        <v>45596</v>
      </c>
      <c r="K82" s="317">
        <v>45596</v>
      </c>
      <c r="L82" s="283">
        <f t="array" ref="L82">MIN(IF(W82:CI82&gt;0,$W$16:$CI$16))</f>
        <v>45630</v>
      </c>
      <c r="M82" s="284">
        <f t="array" ref="M82">MAX(IF(W82:CI82&gt;0,$W$16:$CI$16))</f>
        <v>45630</v>
      </c>
      <c r="N82" s="284"/>
      <c r="O82" s="241">
        <f>VLOOKUP(H82,Auxiliar!$B$16:$E$24,4,0)</f>
        <v>0</v>
      </c>
      <c r="P82" s="241">
        <f ca="1">IF(TODAY()&lt;=L82,0,MIN((TODAY()-L82)/(M82-L82+1),100%))</f>
        <v>1</v>
      </c>
      <c r="Q82" s="241">
        <f t="shared" ca="1" si="26"/>
        <v>-1</v>
      </c>
      <c r="R82" s="254"/>
      <c r="S82" s="273"/>
      <c r="T82" s="263">
        <v>4.0999999999999996</v>
      </c>
      <c r="U82" s="263">
        <f>ROUND(T82/8,1)</f>
        <v>0.5</v>
      </c>
      <c r="V82" s="263">
        <f>SUM(W82:CI82)-U82</f>
        <v>0</v>
      </c>
      <c r="W82" s="274"/>
      <c r="X82" s="274"/>
      <c r="Y82" s="274"/>
      <c r="Z82" s="274"/>
      <c r="AA82" s="274"/>
      <c r="AB82" s="274"/>
      <c r="AC82" s="281"/>
      <c r="AD82" s="275"/>
      <c r="AE82" s="274"/>
      <c r="AF82" s="274"/>
      <c r="AG82" s="274"/>
      <c r="AH82" s="274"/>
      <c r="AI82" s="274"/>
      <c r="AJ82" s="274"/>
      <c r="AK82" s="274"/>
      <c r="AL82" s="274"/>
      <c r="AM82" s="274"/>
      <c r="AN82" s="274"/>
      <c r="AO82" s="274"/>
      <c r="AP82" s="274"/>
      <c r="AQ82" s="274"/>
      <c r="AR82" s="274"/>
      <c r="AS82" s="274"/>
      <c r="AT82" s="274"/>
      <c r="AU82" s="274"/>
      <c r="AV82" s="274"/>
      <c r="AW82" s="276"/>
      <c r="AX82" s="274"/>
      <c r="AY82" s="274"/>
      <c r="AZ82" s="274"/>
      <c r="BA82" s="274">
        <v>0.5</v>
      </c>
      <c r="BB82" s="274"/>
      <c r="BC82" s="274"/>
      <c r="BD82" s="274"/>
      <c r="BE82" s="274"/>
      <c r="BF82" s="274"/>
      <c r="BG82" s="274"/>
      <c r="BH82" s="274"/>
      <c r="BI82" s="274"/>
      <c r="BJ82" s="274"/>
      <c r="BK82" s="274"/>
      <c r="BL82" s="274"/>
      <c r="BM82" s="274"/>
      <c r="BN82" s="274"/>
      <c r="BO82" s="275"/>
      <c r="BP82" s="275"/>
      <c r="BQ82" s="275"/>
      <c r="BR82" s="275"/>
      <c r="BS82" s="275"/>
      <c r="BT82" s="275"/>
      <c r="BU82" s="275"/>
      <c r="BV82" s="274"/>
      <c r="BW82" s="274"/>
      <c r="BX82" s="274"/>
      <c r="BY82" s="274"/>
      <c r="BZ82" s="274"/>
      <c r="CA82" s="274"/>
      <c r="CB82" s="274"/>
      <c r="CC82" s="274"/>
      <c r="CD82" s="274"/>
      <c r="CE82" s="274"/>
      <c r="CF82" s="274"/>
      <c r="CG82" s="274"/>
      <c r="CH82" s="274"/>
      <c r="CI82" s="274"/>
    </row>
    <row r="83" spans="1:87" ht="16.5" collapsed="1">
      <c r="A83" s="267"/>
      <c r="B83" s="141" t="s">
        <v>26</v>
      </c>
      <c r="C83" s="137" t="s">
        <v>26</v>
      </c>
      <c r="D83" s="228"/>
      <c r="E83" s="234" t="s">
        <v>368</v>
      </c>
      <c r="F83" s="232" t="s">
        <v>1930</v>
      </c>
      <c r="G83" s="233">
        <f>COUNTA(G84:G85)</f>
        <v>2</v>
      </c>
      <c r="H83" s="288" t="s">
        <v>1922</v>
      </c>
      <c r="I83" s="271">
        <f>MAX(I84:I85)</f>
        <v>45635</v>
      </c>
      <c r="J83" s="270">
        <f>MIN(J84:J85)</f>
        <v>0</v>
      </c>
      <c r="K83" s="270">
        <f>MIN(K84:K85)</f>
        <v>0</v>
      </c>
      <c r="L83" s="270">
        <f>MIN(L84:L85)</f>
        <v>45628</v>
      </c>
      <c r="M83" s="271">
        <f>MAX(M84:M85)</f>
        <v>45639</v>
      </c>
      <c r="N83" s="316">
        <f t="array" ref="N83">MAX(IF(W83:CI83&gt;0,$W$16:$CI$16))</f>
        <v>45667</v>
      </c>
      <c r="O83" s="315">
        <f>SUMPRODUCT(O84:O85,U84:U85)/SUM(U84:U85)</f>
        <v>1</v>
      </c>
      <c r="P83" s="315">
        <f ca="1">SUMPRODUCT(P84:P85,U84:U85)/SUM(U84:U85)</f>
        <v>1</v>
      </c>
      <c r="Q83" s="240">
        <f t="shared" ca="1" si="26"/>
        <v>0</v>
      </c>
      <c r="R83" s="333" t="s">
        <v>1956</v>
      </c>
      <c r="S83" s="273"/>
      <c r="T83" s="263"/>
      <c r="U83" s="263"/>
      <c r="V83" s="263"/>
      <c r="W83" s="274"/>
      <c r="X83" s="274"/>
      <c r="Y83" s="274"/>
      <c r="Z83" s="274"/>
      <c r="AA83" s="274"/>
      <c r="AB83" s="274"/>
      <c r="AC83" s="281"/>
      <c r="AD83" s="275"/>
      <c r="AE83" s="274"/>
      <c r="AF83" s="274"/>
      <c r="AG83" s="274"/>
      <c r="AH83" s="274"/>
      <c r="AI83" s="274"/>
      <c r="AJ83" s="274"/>
      <c r="AK83" s="274"/>
      <c r="AL83" s="274"/>
      <c r="AM83" s="274"/>
      <c r="AN83" s="274"/>
      <c r="AO83" s="274"/>
      <c r="AP83" s="274"/>
      <c r="AQ83" s="274"/>
      <c r="AR83" s="274"/>
      <c r="AS83" s="274"/>
      <c r="AT83" s="274"/>
      <c r="AU83" s="274"/>
      <c r="AV83" s="274"/>
      <c r="AW83" s="274"/>
      <c r="AX83" s="274"/>
      <c r="AY83" s="274"/>
      <c r="AZ83" s="274"/>
      <c r="BA83" s="274"/>
      <c r="BB83" s="274"/>
      <c r="BC83" s="277" t="s">
        <v>443</v>
      </c>
      <c r="BD83" s="274"/>
      <c r="BE83" s="282"/>
      <c r="BF83" s="274"/>
      <c r="BG83" s="274"/>
      <c r="BH83" s="274" t="s">
        <v>443</v>
      </c>
      <c r="BI83" s="274"/>
      <c r="BJ83" s="274"/>
      <c r="BK83" s="274"/>
      <c r="BL83" s="274"/>
      <c r="BM83" s="274" t="s">
        <v>443</v>
      </c>
      <c r="BN83" s="274"/>
      <c r="BO83" s="275"/>
      <c r="BP83" s="275"/>
      <c r="BQ83" s="275"/>
      <c r="BR83" s="275"/>
      <c r="BS83" s="275"/>
      <c r="BT83" s="275"/>
      <c r="BU83" s="275"/>
      <c r="BV83" s="274"/>
      <c r="BW83" s="274"/>
      <c r="BX83" s="274"/>
      <c r="BY83" s="274"/>
      <c r="BZ83" s="274"/>
      <c r="CA83" s="274"/>
      <c r="CB83" s="274" t="s">
        <v>443</v>
      </c>
      <c r="CC83" s="274"/>
      <c r="CD83" s="274"/>
      <c r="CE83" s="274"/>
      <c r="CF83" s="274"/>
      <c r="CG83" s="274"/>
      <c r="CH83" s="274"/>
      <c r="CI83" s="274"/>
    </row>
    <row r="84" spans="1:87" ht="16.5" outlineLevel="1">
      <c r="A84" s="267" t="str">
        <f>E84&amp;G84</f>
        <v>lt004_protectionep_scr</v>
      </c>
      <c r="B84" s="141" t="s">
        <v>26</v>
      </c>
      <c r="C84" s="137" t="s">
        <v>26</v>
      </c>
      <c r="D84" s="228" t="s">
        <v>40</v>
      </c>
      <c r="E84" s="231" t="s">
        <v>368</v>
      </c>
      <c r="F84" s="231"/>
      <c r="G84" s="235" t="s">
        <v>370</v>
      </c>
      <c r="H84" s="228" t="str">
        <f>VLOOKUP(A84,'2. Status Detalhe Campos FY24'!$A$7:$G$727,7,0)</f>
        <v>1. Concluído</v>
      </c>
      <c r="I84" s="318">
        <v>45635</v>
      </c>
      <c r="J84" s="317"/>
      <c r="K84" s="317"/>
      <c r="L84" s="283">
        <f t="array" ref="L84">MIN(IF(W84:CI84&gt;0,$W$16:$CI$16))</f>
        <v>45628</v>
      </c>
      <c r="M84" s="284">
        <f t="array" ref="M84">MAX(IF(W84:CI84&gt;0,$W$16:$CI$16))</f>
        <v>45639</v>
      </c>
      <c r="N84" s="284"/>
      <c r="O84" s="241">
        <f>VLOOKUP(H84,Auxiliar!$B$16:$E$24,4,0)</f>
        <v>1</v>
      </c>
      <c r="P84" s="241">
        <f ca="1">IF(TODAY()&lt;=L84,0,MIN((TODAY()-L84)/(M84-L84+1),100%))</f>
        <v>1</v>
      </c>
      <c r="Q84" s="241">
        <f ca="1">O84-P84</f>
        <v>0</v>
      </c>
      <c r="R84" s="254"/>
      <c r="S84" s="273" t="s">
        <v>1864</v>
      </c>
      <c r="T84" s="263">
        <v>4.0999999999999996</v>
      </c>
      <c r="U84" s="263">
        <f>ROUND(T84/8,1)</f>
        <v>0.5</v>
      </c>
      <c r="V84" s="263">
        <f>SUM(W84:CI84)-U84</f>
        <v>0</v>
      </c>
      <c r="W84" s="274"/>
      <c r="X84" s="274"/>
      <c r="Y84" s="274"/>
      <c r="Z84" s="274"/>
      <c r="AA84" s="274"/>
      <c r="AB84" s="274"/>
      <c r="AC84" s="281"/>
      <c r="AD84" s="275"/>
      <c r="AE84" s="274"/>
      <c r="AF84" s="274"/>
      <c r="AG84" s="274"/>
      <c r="AH84" s="274"/>
      <c r="AI84" s="274"/>
      <c r="AJ84" s="274"/>
      <c r="AK84" s="274"/>
      <c r="AL84" s="274"/>
      <c r="AM84" s="274"/>
      <c r="AN84" s="274"/>
      <c r="AO84" s="274"/>
      <c r="AP84" s="274"/>
      <c r="AQ84" s="274"/>
      <c r="AR84" s="274"/>
      <c r="AS84" s="274"/>
      <c r="AT84" s="274"/>
      <c r="AU84" s="274"/>
      <c r="AV84" s="274"/>
      <c r="AW84" s="274"/>
      <c r="AX84" s="274"/>
      <c r="AY84" s="274">
        <v>0.5</v>
      </c>
      <c r="AZ84" s="274"/>
      <c r="BA84" s="274"/>
      <c r="BB84" s="274"/>
      <c r="BC84" s="274"/>
      <c r="BD84" s="274"/>
      <c r="BE84" s="282"/>
      <c r="BF84" s="274"/>
      <c r="BG84" s="274"/>
      <c r="BH84" s="274" t="s">
        <v>443</v>
      </c>
      <c r="BI84" s="274"/>
      <c r="BJ84" s="274"/>
      <c r="BK84" s="274"/>
      <c r="BL84" s="274"/>
      <c r="BM84" s="274"/>
      <c r="BN84" s="274"/>
      <c r="BO84" s="275"/>
      <c r="BP84" s="275"/>
      <c r="BQ84" s="275"/>
      <c r="BR84" s="275"/>
      <c r="BS84" s="275"/>
      <c r="BT84" s="275"/>
      <c r="BU84" s="275"/>
      <c r="BV84" s="274"/>
      <c r="BW84" s="274"/>
      <c r="BX84" s="274"/>
      <c r="BY84" s="274"/>
      <c r="BZ84" s="274"/>
      <c r="CA84" s="274"/>
      <c r="CB84" s="274"/>
      <c r="CC84" s="274"/>
      <c r="CD84" s="274"/>
      <c r="CE84" s="274"/>
      <c r="CF84" s="274"/>
      <c r="CG84" s="274"/>
      <c r="CH84" s="274"/>
      <c r="CI84" s="274"/>
    </row>
    <row r="85" spans="1:87" ht="16.5" outlineLevel="1">
      <c r="A85" s="267" t="str">
        <f>E85&amp;G85</f>
        <v>lt004_protectionepc_lbl</v>
      </c>
      <c r="B85" s="141" t="s">
        <v>26</v>
      </c>
      <c r="C85" s="137" t="s">
        <v>26</v>
      </c>
      <c r="D85" s="228" t="s">
        <v>40</v>
      </c>
      <c r="E85" s="231" t="s">
        <v>368</v>
      </c>
      <c r="F85" s="231"/>
      <c r="G85" s="235" t="s">
        <v>372</v>
      </c>
      <c r="H85" s="228" t="str">
        <f>VLOOKUP(A85,'2. Status Detalhe Campos FY24'!$A$7:$G$727,7,0)</f>
        <v>1. Concluído</v>
      </c>
      <c r="I85" s="318">
        <v>45635</v>
      </c>
      <c r="J85" s="317"/>
      <c r="K85" s="317"/>
      <c r="L85" s="283">
        <f t="array" ref="L85">MIN(IF(W85:CI85&gt;0,$W$16:$CI$16))</f>
        <v>45629</v>
      </c>
      <c r="M85" s="284">
        <f t="array" ref="M85">MAX(IF(W85:CI85&gt;0,$W$16:$CI$16))</f>
        <v>45639</v>
      </c>
      <c r="N85" s="284"/>
      <c r="O85" s="241">
        <f>VLOOKUP(H85,Auxiliar!$B$16:$E$24,4,0)</f>
        <v>1</v>
      </c>
      <c r="P85" s="241">
        <f ca="1">IF(TODAY()&lt;=L85,0,MIN((TODAY()-L85)/(M85-L85+1),100%))</f>
        <v>1</v>
      </c>
      <c r="Q85" s="241">
        <f ca="1">O85-P85</f>
        <v>0</v>
      </c>
      <c r="R85" s="254"/>
      <c r="S85" s="273" t="s">
        <v>1864</v>
      </c>
      <c r="T85" s="263">
        <v>4.0999999999999996</v>
      </c>
      <c r="U85" s="263">
        <f>ROUND(T85/8,1)</f>
        <v>0.5</v>
      </c>
      <c r="V85" s="263">
        <f>SUM(W85:CI85)-U85</f>
        <v>0</v>
      </c>
      <c r="W85" s="274"/>
      <c r="X85" s="274"/>
      <c r="Y85" s="274"/>
      <c r="Z85" s="274"/>
      <c r="AA85" s="274"/>
      <c r="AB85" s="274"/>
      <c r="AC85" s="281"/>
      <c r="AD85" s="275"/>
      <c r="AE85" s="274"/>
      <c r="AF85" s="274"/>
      <c r="AG85" s="274"/>
      <c r="AH85" s="274"/>
      <c r="AI85" s="274"/>
      <c r="AJ85" s="274"/>
      <c r="AK85" s="274"/>
      <c r="AL85" s="274"/>
      <c r="AM85" s="274"/>
      <c r="AN85" s="274"/>
      <c r="AO85" s="274"/>
      <c r="AP85" s="274"/>
      <c r="AQ85" s="274"/>
      <c r="AR85" s="274"/>
      <c r="AS85" s="274"/>
      <c r="AT85" s="274"/>
      <c r="AU85" s="274"/>
      <c r="AV85" s="274"/>
      <c r="AW85" s="274"/>
      <c r="AX85" s="274"/>
      <c r="AY85" s="274"/>
      <c r="AZ85" s="274">
        <v>0.5</v>
      </c>
      <c r="BA85" s="274"/>
      <c r="BB85" s="274"/>
      <c r="BC85" s="274"/>
      <c r="BD85" s="274"/>
      <c r="BE85" s="282"/>
      <c r="BF85" s="274"/>
      <c r="BG85" s="274"/>
      <c r="BH85" s="274" t="s">
        <v>443</v>
      </c>
      <c r="BI85" s="274"/>
      <c r="BJ85" s="274"/>
      <c r="BK85" s="274"/>
      <c r="BL85" s="274"/>
      <c r="BM85" s="274"/>
      <c r="BN85" s="274"/>
      <c r="BO85" s="275"/>
      <c r="BP85" s="275"/>
      <c r="BQ85" s="275"/>
      <c r="BR85" s="275"/>
      <c r="BS85" s="275"/>
      <c r="BT85" s="275"/>
      <c r="BU85" s="275"/>
      <c r="BV85" s="274"/>
      <c r="BW85" s="274"/>
      <c r="BX85" s="274"/>
      <c r="BY85" s="274"/>
      <c r="BZ85" s="274"/>
      <c r="CA85" s="274"/>
      <c r="CB85" s="274"/>
      <c r="CC85" s="274"/>
      <c r="CD85" s="274"/>
      <c r="CE85" s="274"/>
      <c r="CF85" s="274"/>
      <c r="CG85" s="274"/>
      <c r="CH85" s="274"/>
      <c r="CI85" s="274"/>
    </row>
    <row r="86" spans="1:87" ht="16.5" collapsed="1">
      <c r="A86" s="267"/>
      <c r="B86" s="137" t="s">
        <v>26</v>
      </c>
      <c r="C86" s="137" t="s">
        <v>26</v>
      </c>
      <c r="D86" s="228"/>
      <c r="E86" s="234" t="s">
        <v>368</v>
      </c>
      <c r="F86" s="232" t="s">
        <v>1930</v>
      </c>
      <c r="G86" s="233">
        <f>COUNTA(G87)</f>
        <v>1</v>
      </c>
      <c r="H86" s="288" t="s">
        <v>1922</v>
      </c>
      <c r="I86" s="269" t="s">
        <v>38</v>
      </c>
      <c r="J86" s="270">
        <f>MIN(J87)</f>
        <v>0</v>
      </c>
      <c r="K86" s="270">
        <f>MIN(K87)</f>
        <v>0</v>
      </c>
      <c r="L86" s="270">
        <f>MIN(L87)</f>
        <v>45628</v>
      </c>
      <c r="M86" s="271">
        <f>MAX(M87)</f>
        <v>45639</v>
      </c>
      <c r="N86" s="316">
        <f t="array" ref="N86">MAX(IF(W86:CI86&gt;0,$W$16:$CI$16))</f>
        <v>45639</v>
      </c>
      <c r="O86" s="315">
        <f>O87</f>
        <v>1</v>
      </c>
      <c r="P86" s="315">
        <f ca="1">P87</f>
        <v>1</v>
      </c>
      <c r="Q86" s="240">
        <f t="shared" ca="1" si="26"/>
        <v>0</v>
      </c>
      <c r="R86" s="333" t="s">
        <v>1948</v>
      </c>
      <c r="S86" s="273"/>
      <c r="T86" s="263"/>
      <c r="U86" s="263"/>
      <c r="V86" s="263"/>
      <c r="W86" s="274"/>
      <c r="X86" s="274"/>
      <c r="Y86" s="274"/>
      <c r="Z86" s="274"/>
      <c r="AA86" s="274"/>
      <c r="AB86" s="274"/>
      <c r="AC86" s="281"/>
      <c r="AD86" s="275"/>
      <c r="AE86" s="274"/>
      <c r="AF86" s="274"/>
      <c r="AG86" s="274"/>
      <c r="AH86" s="274"/>
      <c r="AI86" s="274"/>
      <c r="AJ86" s="274"/>
      <c r="AK86" s="274"/>
      <c r="AL86" s="274"/>
      <c r="AM86" s="274"/>
      <c r="AN86" s="274"/>
      <c r="AO86" s="274"/>
      <c r="AP86" s="274"/>
      <c r="AQ86" s="274"/>
      <c r="AR86" s="274"/>
      <c r="AS86" s="274"/>
      <c r="AT86" s="274"/>
      <c r="AU86" s="274"/>
      <c r="AV86" s="274"/>
      <c r="AW86" s="274"/>
      <c r="AX86" s="274"/>
      <c r="AY86" s="274"/>
      <c r="AZ86" s="274"/>
      <c r="BA86" s="274"/>
      <c r="BB86" s="274"/>
      <c r="BC86" s="277" t="s">
        <v>443</v>
      </c>
      <c r="BD86" s="274"/>
      <c r="BE86" s="274"/>
      <c r="BF86" s="274"/>
      <c r="BG86" s="274"/>
      <c r="BH86" s="274" t="s">
        <v>443</v>
      </c>
      <c r="BI86" s="274"/>
      <c r="BJ86" s="274"/>
      <c r="BK86" s="274"/>
      <c r="BL86" s="274"/>
      <c r="BM86" s="274"/>
      <c r="BN86" s="274"/>
      <c r="BO86" s="275"/>
      <c r="BP86" s="275"/>
      <c r="BQ86" s="275"/>
      <c r="BR86" s="275"/>
      <c r="BS86" s="275"/>
      <c r="BT86" s="275"/>
      <c r="BU86" s="275"/>
      <c r="BV86" s="274"/>
      <c r="BW86" s="274"/>
      <c r="BX86" s="274"/>
      <c r="BY86" s="274"/>
      <c r="BZ86" s="274"/>
      <c r="CA86" s="274"/>
      <c r="CB86" s="274"/>
      <c r="CC86" s="274"/>
      <c r="CD86" s="274"/>
      <c r="CE86" s="274"/>
      <c r="CF86" s="274"/>
      <c r="CG86" s="274"/>
      <c r="CH86" s="274"/>
      <c r="CI86" s="274"/>
    </row>
    <row r="87" spans="1:87" ht="16.5" outlineLevel="1">
      <c r="A87" s="267" t="str">
        <f>E87&amp;G87</f>
        <v>lt004_protectiontyp_epc_lbl</v>
      </c>
      <c r="B87" s="141" t="s">
        <v>26</v>
      </c>
      <c r="C87" s="137" t="s">
        <v>26</v>
      </c>
      <c r="D87" s="228" t="s">
        <v>40</v>
      </c>
      <c r="E87" s="231" t="s">
        <v>368</v>
      </c>
      <c r="F87" s="231"/>
      <c r="G87" s="235" t="s">
        <v>371</v>
      </c>
      <c r="H87" s="228" t="str">
        <f>VLOOKUP(A87,'2. Status Detalhe Campos FY24'!$A$7:$G$727,7,0)</f>
        <v>1. Concluído</v>
      </c>
      <c r="I87" s="318" t="s">
        <v>38</v>
      </c>
      <c r="J87" s="317"/>
      <c r="K87" s="317"/>
      <c r="L87" s="283">
        <f t="array" ref="L87">MIN(IF(W87:CI87&gt;0,$W$16:$CI$16))</f>
        <v>45628</v>
      </c>
      <c r="M87" s="284">
        <f t="array" ref="M87">MAX(IF(W87:CI87&gt;0,$W$16:$CI$16))</f>
        <v>45639</v>
      </c>
      <c r="N87" s="284"/>
      <c r="O87" s="241">
        <f>VLOOKUP(H87,Auxiliar!$B$16:$E$24,4,0)</f>
        <v>1</v>
      </c>
      <c r="P87" s="241">
        <f ca="1">IF(TODAY()&lt;=L87,0,MIN((TODAY()-L87)/(M87-L87+1),100%))</f>
        <v>1</v>
      </c>
      <c r="Q87" s="241">
        <f ca="1">O87-P87</f>
        <v>0</v>
      </c>
      <c r="R87" s="254"/>
      <c r="S87" s="273" t="s">
        <v>1864</v>
      </c>
      <c r="T87" s="263">
        <v>4.0999999999999996</v>
      </c>
      <c r="U87" s="263">
        <f>ROUND(T87/8,1)</f>
        <v>0.5</v>
      </c>
      <c r="V87" s="263">
        <f>SUM(W87:CI87)-U87</f>
        <v>0</v>
      </c>
      <c r="W87" s="274"/>
      <c r="X87" s="274"/>
      <c r="Y87" s="274"/>
      <c r="Z87" s="274"/>
      <c r="AA87" s="274"/>
      <c r="AB87" s="274"/>
      <c r="AC87" s="281"/>
      <c r="AD87" s="275"/>
      <c r="AE87" s="274"/>
      <c r="AF87" s="274"/>
      <c r="AG87" s="274"/>
      <c r="AH87" s="274"/>
      <c r="AI87" s="274"/>
      <c r="AJ87" s="274"/>
      <c r="AK87" s="274"/>
      <c r="AL87" s="274"/>
      <c r="AM87" s="274"/>
      <c r="AN87" s="274"/>
      <c r="AO87" s="274"/>
      <c r="AP87" s="274"/>
      <c r="AQ87" s="274"/>
      <c r="AR87" s="274"/>
      <c r="AS87" s="274"/>
      <c r="AT87" s="274"/>
      <c r="AU87" s="274"/>
      <c r="AV87" s="274"/>
      <c r="AW87" s="274"/>
      <c r="AX87" s="274"/>
      <c r="AY87" s="274">
        <v>0.5</v>
      </c>
      <c r="AZ87" s="274"/>
      <c r="BA87" s="274"/>
      <c r="BB87" s="274"/>
      <c r="BC87" s="274"/>
      <c r="BD87" s="274"/>
      <c r="BE87" s="274"/>
      <c r="BF87" s="274"/>
      <c r="BG87" s="274"/>
      <c r="BH87" s="274" t="s">
        <v>443</v>
      </c>
      <c r="BI87" s="274"/>
      <c r="BJ87" s="274"/>
      <c r="BK87" s="274"/>
      <c r="BL87" s="274"/>
      <c r="BM87" s="274"/>
      <c r="BN87" s="274"/>
      <c r="BO87" s="275"/>
      <c r="BP87" s="275"/>
      <c r="BQ87" s="275"/>
      <c r="BR87" s="275"/>
      <c r="BS87" s="275"/>
      <c r="BT87" s="275"/>
      <c r="BU87" s="275"/>
      <c r="BV87" s="274"/>
      <c r="BW87" s="274"/>
      <c r="BX87" s="274"/>
      <c r="BY87" s="274"/>
      <c r="BZ87" s="274"/>
      <c r="CA87" s="274"/>
      <c r="CB87" s="274"/>
      <c r="CC87" s="274"/>
      <c r="CD87" s="274"/>
      <c r="CE87" s="274"/>
      <c r="CF87" s="274"/>
      <c r="CG87" s="274"/>
      <c r="CH87" s="274"/>
      <c r="CI87" s="274"/>
    </row>
    <row r="88" spans="1:87" ht="15" customHeight="1" collapsed="1">
      <c r="A88" s="267"/>
      <c r="B88" s="141" t="s">
        <v>26</v>
      </c>
      <c r="C88" s="137" t="s">
        <v>26</v>
      </c>
      <c r="D88" s="133"/>
      <c r="E88" s="234" t="s">
        <v>335</v>
      </c>
      <c r="F88" s="232" t="s">
        <v>1911</v>
      </c>
      <c r="G88" s="233">
        <f>COUNTA(G89:G91)</f>
        <v>3</v>
      </c>
      <c r="H88" s="288" t="s">
        <v>1922</v>
      </c>
      <c r="I88" s="271">
        <f>MAX(I89:I91)</f>
        <v>45590</v>
      </c>
      <c r="J88" s="270">
        <f>MIN(J89:J91)</f>
        <v>45611</v>
      </c>
      <c r="K88" s="270">
        <f>MIN(K89:K91)</f>
        <v>45611</v>
      </c>
      <c r="L88" s="270">
        <f>MIN(L89:L91)</f>
        <v>45628</v>
      </c>
      <c r="M88" s="271">
        <f>MAX(M89:M91)</f>
        <v>45630</v>
      </c>
      <c r="N88" s="316">
        <f t="array" ref="N88">MAX(IF(W88:CI88&gt;0,$W$16:$CI$16))</f>
        <v>45632</v>
      </c>
      <c r="O88" s="315">
        <f>SUMPRODUCT(O89:O91,U89:U91)/SUM(U89:U91)</f>
        <v>1</v>
      </c>
      <c r="P88" s="315">
        <f ca="1">SUMPRODUCT(P89:P91,U89:U91)/SUM(U89:U91)</f>
        <v>1</v>
      </c>
      <c r="Q88" s="249">
        <f t="shared" ca="1" si="26"/>
        <v>0</v>
      </c>
      <c r="R88" s="333" t="s">
        <v>1942</v>
      </c>
      <c r="S88" s="273"/>
      <c r="T88" s="263"/>
      <c r="U88" s="263"/>
      <c r="V88" s="263"/>
      <c r="W88" s="274"/>
      <c r="X88" s="274"/>
      <c r="Y88" s="282"/>
      <c r="Z88" s="274"/>
      <c r="AA88" s="274"/>
      <c r="AB88" s="274"/>
      <c r="AC88" s="274"/>
      <c r="AD88" s="275"/>
      <c r="AE88" s="274"/>
      <c r="AF88" s="274"/>
      <c r="AG88" s="274"/>
      <c r="AH88" s="274"/>
      <c r="AI88" s="274"/>
      <c r="AJ88" s="274"/>
      <c r="AK88" s="274"/>
      <c r="AL88" s="274"/>
      <c r="AM88" s="274"/>
      <c r="AN88" s="281"/>
      <c r="AO88" s="274"/>
      <c r="AP88" s="274"/>
      <c r="AQ88" s="274"/>
      <c r="AR88" s="274"/>
      <c r="AS88" s="274"/>
      <c r="AT88" s="274"/>
      <c r="AU88" s="274"/>
      <c r="AV88" s="274"/>
      <c r="AW88" s="274"/>
      <c r="AX88" s="274"/>
      <c r="AY88" s="274"/>
      <c r="AZ88" s="274"/>
      <c r="BA88" s="274"/>
      <c r="BB88" s="274"/>
      <c r="BC88" s="277" t="s">
        <v>443</v>
      </c>
      <c r="BD88" s="274"/>
      <c r="BE88" s="274"/>
      <c r="BF88" s="274"/>
      <c r="BG88" s="274"/>
      <c r="BH88" s="274"/>
      <c r="BI88" s="274"/>
      <c r="BJ88" s="274"/>
      <c r="BK88" s="274"/>
      <c r="BL88" s="274"/>
      <c r="BM88" s="274"/>
      <c r="BN88" s="274"/>
      <c r="BO88" s="275"/>
      <c r="BP88" s="275"/>
      <c r="BQ88" s="275"/>
      <c r="BR88" s="275"/>
      <c r="BS88" s="275"/>
      <c r="BT88" s="275"/>
      <c r="BU88" s="275"/>
      <c r="BV88" s="274"/>
      <c r="BW88" s="274"/>
      <c r="BX88" s="274"/>
      <c r="BY88" s="274"/>
      <c r="BZ88" s="274"/>
      <c r="CA88" s="274"/>
      <c r="CB88" s="274"/>
      <c r="CC88" s="274"/>
      <c r="CD88" s="274"/>
      <c r="CE88" s="274"/>
      <c r="CF88" s="274"/>
      <c r="CG88" s="274"/>
      <c r="CH88" s="274"/>
      <c r="CI88" s="274"/>
    </row>
    <row r="89" spans="1:87" ht="16.5" outlineLevel="1">
      <c r="A89" s="267" t="str">
        <f>E89&amp;G89</f>
        <v>lt003_entityflg_nfrd_applcblty</v>
      </c>
      <c r="B89" s="141" t="s">
        <v>26</v>
      </c>
      <c r="C89" s="137" t="s">
        <v>26</v>
      </c>
      <c r="D89" s="228" t="s">
        <v>40</v>
      </c>
      <c r="E89" s="231" t="s">
        <v>335</v>
      </c>
      <c r="F89" s="231"/>
      <c r="G89" s="231" t="s">
        <v>352</v>
      </c>
      <c r="H89" s="228" t="str">
        <f>VLOOKUP(A89,'2. Status Detalhe Campos FY24'!$A$7:$G$727,7,0)</f>
        <v>1. Concluído</v>
      </c>
      <c r="I89" s="269">
        <v>45589</v>
      </c>
      <c r="J89" s="295">
        <v>45611</v>
      </c>
      <c r="K89" s="296">
        <v>45611</v>
      </c>
      <c r="L89" s="283">
        <f t="array" ref="L89">MIN(IF(W89:CI89&gt;0,$W$16:$CI$16))</f>
        <v>45628</v>
      </c>
      <c r="M89" s="284">
        <f t="array" ref="M89">MAX(IF(W89:CI89&gt;0,$W$16:$CI$16))</f>
        <v>45628</v>
      </c>
      <c r="N89" s="284"/>
      <c r="O89" s="241">
        <f>VLOOKUP(H89,Auxiliar!$B$16:$E$24,4,0)</f>
        <v>1</v>
      </c>
      <c r="P89" s="306">
        <f ca="1">IF(TODAY()&lt;=L89,0,MIN((TODAY()-L89)/(M89-L89+1),100%))</f>
        <v>1</v>
      </c>
      <c r="Q89" s="240">
        <f t="shared" ca="1" si="26"/>
        <v>0</v>
      </c>
      <c r="R89" s="255" t="s">
        <v>38</v>
      </c>
      <c r="S89" s="273"/>
      <c r="T89" s="263">
        <v>4.0999999999999996</v>
      </c>
      <c r="U89" s="263">
        <f>ROUND(T89/8,1)</f>
        <v>0.5</v>
      </c>
      <c r="V89" s="263">
        <f>SUM(W89:CI89)-U89</f>
        <v>0</v>
      </c>
      <c r="W89" s="274"/>
      <c r="X89" s="274"/>
      <c r="Y89" s="274"/>
      <c r="Z89" s="274"/>
      <c r="AA89" s="274"/>
      <c r="AB89" s="274"/>
      <c r="AC89" s="274"/>
      <c r="AD89" s="275"/>
      <c r="AE89" s="274"/>
      <c r="AF89" s="274"/>
      <c r="AG89" s="274"/>
      <c r="AH89" s="274"/>
      <c r="AI89" s="274"/>
      <c r="AJ89" s="274"/>
      <c r="AK89" s="274"/>
      <c r="AL89" s="274"/>
      <c r="AM89" s="274"/>
      <c r="AN89" s="281"/>
      <c r="AO89" s="274"/>
      <c r="AP89" s="274"/>
      <c r="AQ89" s="274"/>
      <c r="AR89" s="274"/>
      <c r="AS89" s="274"/>
      <c r="AT89" s="274"/>
      <c r="AU89" s="274"/>
      <c r="AV89" s="274"/>
      <c r="AW89" s="274"/>
      <c r="AX89" s="274"/>
      <c r="AY89" s="274">
        <v>0.5</v>
      </c>
      <c r="AZ89" s="274"/>
      <c r="BA89" s="274"/>
      <c r="BB89" s="274"/>
      <c r="BC89" s="274"/>
      <c r="BD89" s="274"/>
      <c r="BE89" s="274"/>
      <c r="BF89" s="274"/>
      <c r="BG89" s="274"/>
      <c r="BH89" s="274"/>
      <c r="BI89" s="274"/>
      <c r="BJ89" s="274"/>
      <c r="BK89" s="274"/>
      <c r="BL89" s="274"/>
      <c r="BM89" s="274"/>
      <c r="BN89" s="274"/>
      <c r="BO89" s="275"/>
      <c r="BP89" s="275"/>
      <c r="BQ89" s="275"/>
      <c r="BR89" s="275"/>
      <c r="BS89" s="275"/>
      <c r="BT89" s="275"/>
      <c r="BU89" s="275"/>
      <c r="BV89" s="274"/>
      <c r="BW89" s="274"/>
      <c r="BX89" s="274"/>
      <c r="BY89" s="274"/>
      <c r="BZ89" s="274"/>
      <c r="CA89" s="274"/>
      <c r="CB89" s="274"/>
      <c r="CC89" s="274"/>
      <c r="CD89" s="274"/>
      <c r="CE89" s="274"/>
      <c r="CF89" s="274"/>
      <c r="CG89" s="274"/>
      <c r="CH89" s="274"/>
      <c r="CI89" s="274"/>
    </row>
    <row r="90" spans="1:87" ht="16.5" outlineLevel="1">
      <c r="A90" s="267" t="str">
        <f>E90&amp;G90</f>
        <v>lt003_entitypure_capex_cca</v>
      </c>
      <c r="B90" s="141" t="s">
        <v>26</v>
      </c>
      <c r="C90" s="137" t="s">
        <v>26</v>
      </c>
      <c r="D90" s="228" t="s">
        <v>40</v>
      </c>
      <c r="E90" s="231" t="s">
        <v>335</v>
      </c>
      <c r="F90" s="231"/>
      <c r="G90" s="231" t="s">
        <v>346</v>
      </c>
      <c r="H90" s="228" t="str">
        <f>VLOOKUP(A90,'2. Status Detalhe Campos FY24'!$A$7:$G$727,7,0)</f>
        <v>1. Concluído</v>
      </c>
      <c r="I90" s="269" t="s">
        <v>38</v>
      </c>
      <c r="J90" s="294">
        <v>45611</v>
      </c>
      <c r="K90" s="296">
        <v>45611</v>
      </c>
      <c r="L90" s="283">
        <f t="array" ref="L90">MIN(IF(W90:CI90&gt;0,$W$16:$CI$16))</f>
        <v>45629</v>
      </c>
      <c r="M90" s="284">
        <f t="array" ref="M90">MAX(IF(W90:CI90&gt;0,$W$16:$CI$16))</f>
        <v>45629</v>
      </c>
      <c r="N90" s="284"/>
      <c r="O90" s="241">
        <f>VLOOKUP(H90,Auxiliar!$B$16:$E$24,4,0)</f>
        <v>1</v>
      </c>
      <c r="P90" s="306">
        <f ca="1">IF(TODAY()&lt;=L90,0,MIN((TODAY()-L90)/(M90-L90+1),100%))</f>
        <v>1</v>
      </c>
      <c r="Q90" s="240">
        <f t="shared" ca="1" si="26"/>
        <v>0</v>
      </c>
      <c r="R90" s="255" t="s">
        <v>38</v>
      </c>
      <c r="S90" s="273"/>
      <c r="T90" s="263">
        <v>4.0999999999999996</v>
      </c>
      <c r="U90" s="263">
        <f>ROUND(T90/8,1)</f>
        <v>0.5</v>
      </c>
      <c r="V90" s="263">
        <f>SUM(W90:CI90)-U90</f>
        <v>0</v>
      </c>
      <c r="W90" s="274"/>
      <c r="X90" s="274"/>
      <c r="Y90" s="274"/>
      <c r="Z90" s="274"/>
      <c r="AA90" s="274"/>
      <c r="AB90" s="274"/>
      <c r="AC90" s="274"/>
      <c r="AD90" s="275"/>
      <c r="AE90" s="274"/>
      <c r="AF90" s="274"/>
      <c r="AG90" s="274"/>
      <c r="AH90" s="274"/>
      <c r="AI90" s="274"/>
      <c r="AJ90" s="274"/>
      <c r="AK90" s="274"/>
      <c r="AL90" s="274"/>
      <c r="AM90" s="274"/>
      <c r="AN90" s="281"/>
      <c r="AO90" s="274"/>
      <c r="AP90" s="274"/>
      <c r="AQ90" s="274"/>
      <c r="AR90" s="274"/>
      <c r="AS90" s="274"/>
      <c r="AT90" s="274"/>
      <c r="AU90" s="274"/>
      <c r="AV90" s="274"/>
      <c r="AW90" s="274"/>
      <c r="AX90" s="274"/>
      <c r="AY90" s="274"/>
      <c r="AZ90" s="274">
        <v>0.5</v>
      </c>
      <c r="BA90" s="274"/>
      <c r="BB90" s="274"/>
      <c r="BC90" s="274"/>
      <c r="BD90" s="274"/>
      <c r="BE90" s="274"/>
      <c r="BF90" s="274"/>
      <c r="BG90" s="274"/>
      <c r="BH90" s="274"/>
      <c r="BI90" s="274"/>
      <c r="BJ90" s="274"/>
      <c r="BK90" s="274"/>
      <c r="BL90" s="274"/>
      <c r="BM90" s="274"/>
      <c r="BN90" s="274"/>
      <c r="BO90" s="275"/>
      <c r="BP90" s="275"/>
      <c r="BQ90" s="275"/>
      <c r="BR90" s="275"/>
      <c r="BS90" s="275"/>
      <c r="BT90" s="275"/>
      <c r="BU90" s="275"/>
      <c r="BV90" s="274"/>
      <c r="BW90" s="274"/>
      <c r="BX90" s="274"/>
      <c r="BY90" s="274"/>
      <c r="BZ90" s="274"/>
      <c r="CA90" s="274"/>
      <c r="CB90" s="274"/>
      <c r="CC90" s="274"/>
      <c r="CD90" s="274"/>
      <c r="CE90" s="274"/>
      <c r="CF90" s="274"/>
      <c r="CG90" s="274"/>
      <c r="CH90" s="274"/>
      <c r="CI90" s="274"/>
    </row>
    <row r="91" spans="1:87" ht="16.5" outlineLevel="1">
      <c r="A91" s="267" t="str">
        <f>E91&amp;G91</f>
        <v>lt003_entitygrp_annl_trnvr_le</v>
      </c>
      <c r="B91" s="141" t="s">
        <v>26</v>
      </c>
      <c r="C91" s="137" t="s">
        <v>26</v>
      </c>
      <c r="D91" s="228" t="s">
        <v>40</v>
      </c>
      <c r="E91" s="231" t="s">
        <v>335</v>
      </c>
      <c r="F91" s="231"/>
      <c r="G91" s="231" t="s">
        <v>362</v>
      </c>
      <c r="H91" s="228" t="str">
        <f>VLOOKUP(A91,'2. Status Detalhe Campos FY24'!$A$7:$G$727,7,0)</f>
        <v>1. Concluído</v>
      </c>
      <c r="I91" s="278">
        <v>45590</v>
      </c>
      <c r="J91" s="295">
        <v>45611</v>
      </c>
      <c r="K91" s="296">
        <v>45611</v>
      </c>
      <c r="L91" s="283">
        <f t="array" ref="L91">MIN(IF(W91:CI91&gt;0,$W$16:$CI$16))</f>
        <v>45630</v>
      </c>
      <c r="M91" s="284">
        <f t="array" ref="M91">MAX(IF(W91:CI91&gt;0,$W$16:$CI$16))</f>
        <v>45630</v>
      </c>
      <c r="N91" s="284"/>
      <c r="O91" s="241">
        <f>VLOOKUP(H91,Auxiliar!$B$16:$E$24,4,0)</f>
        <v>1</v>
      </c>
      <c r="P91" s="306">
        <f ca="1">IF(TODAY()&lt;=L91,0,MIN((TODAY()-L91)/(M91-L91+1),100%))</f>
        <v>1</v>
      </c>
      <c r="Q91" s="240">
        <f t="shared" ca="1" si="26"/>
        <v>0</v>
      </c>
      <c r="R91" s="255" t="s">
        <v>38</v>
      </c>
      <c r="S91" s="273"/>
      <c r="T91" s="263">
        <v>4.0999999999999996</v>
      </c>
      <c r="U91" s="263">
        <f>ROUND(T91/8,1)</f>
        <v>0.5</v>
      </c>
      <c r="V91" s="263">
        <f>SUM(W91:CI91)-U91</f>
        <v>0</v>
      </c>
      <c r="W91" s="274"/>
      <c r="X91" s="274"/>
      <c r="Y91" s="282"/>
      <c r="Z91" s="274"/>
      <c r="AA91" s="274"/>
      <c r="AB91" s="274"/>
      <c r="AC91" s="274"/>
      <c r="AD91" s="275"/>
      <c r="AE91" s="274"/>
      <c r="AF91" s="274"/>
      <c r="AG91" s="274"/>
      <c r="AH91" s="274"/>
      <c r="AI91" s="274"/>
      <c r="AJ91" s="274"/>
      <c r="AK91" s="274"/>
      <c r="AL91" s="274"/>
      <c r="AM91" s="274"/>
      <c r="AN91" s="281"/>
      <c r="AO91" s="274"/>
      <c r="AP91" s="274"/>
      <c r="AQ91" s="274"/>
      <c r="AR91" s="274"/>
      <c r="AS91" s="274"/>
      <c r="AT91" s="274"/>
      <c r="AU91" s="274"/>
      <c r="AV91" s="274"/>
      <c r="AW91" s="274"/>
      <c r="AX91" s="274"/>
      <c r="AY91" s="274"/>
      <c r="AZ91" s="274"/>
      <c r="BA91" s="274">
        <v>0.5</v>
      </c>
      <c r="BB91" s="274"/>
      <c r="BC91" s="274"/>
      <c r="BD91" s="274"/>
      <c r="BE91" s="274"/>
      <c r="BF91" s="274"/>
      <c r="BG91" s="274"/>
      <c r="BH91" s="274"/>
      <c r="BI91" s="274"/>
      <c r="BJ91" s="274"/>
      <c r="BK91" s="274"/>
      <c r="BL91" s="274"/>
      <c r="BM91" s="274"/>
      <c r="BN91" s="274"/>
      <c r="BO91" s="275"/>
      <c r="BP91" s="275"/>
      <c r="BQ91" s="275"/>
      <c r="BR91" s="275"/>
      <c r="BS91" s="275"/>
      <c r="BT91" s="275"/>
      <c r="BU91" s="275"/>
      <c r="BV91" s="274"/>
      <c r="BW91" s="274"/>
      <c r="BX91" s="274"/>
      <c r="BY91" s="274"/>
      <c r="BZ91" s="274"/>
      <c r="CA91" s="274"/>
      <c r="CB91" s="274"/>
      <c r="CC91" s="274"/>
      <c r="CD91" s="274"/>
      <c r="CE91" s="274"/>
      <c r="CF91" s="274"/>
      <c r="CG91" s="274"/>
      <c r="CH91" s="274"/>
      <c r="CI91" s="274"/>
    </row>
    <row r="92" spans="1:87" ht="16.5" collapsed="1">
      <c r="A92" s="267"/>
      <c r="B92" s="141" t="s">
        <v>26</v>
      </c>
      <c r="C92" s="137" t="s">
        <v>26</v>
      </c>
      <c r="D92" s="228"/>
      <c r="E92" s="234" t="s">
        <v>335</v>
      </c>
      <c r="F92" s="232" t="s">
        <v>1943</v>
      </c>
      <c r="G92" s="233">
        <f>COUNTA(G93)</f>
        <v>1</v>
      </c>
      <c r="H92" s="288" t="s">
        <v>1922</v>
      </c>
      <c r="I92" s="296" t="s">
        <v>38</v>
      </c>
      <c r="J92" s="270">
        <f>MIN(J93:J94)</f>
        <v>0</v>
      </c>
      <c r="K92" s="270">
        <f>MIN(K93)</f>
        <v>0</v>
      </c>
      <c r="L92" s="270">
        <f>MIN(L93)</f>
        <v>45629</v>
      </c>
      <c r="M92" s="271">
        <f>MAX(M93)</f>
        <v>45639</v>
      </c>
      <c r="N92" s="316">
        <f t="array" ref="N92">MAX(IF(W92:CI92&gt;0,$W$16:$CI$16))</f>
        <v>45646</v>
      </c>
      <c r="O92" s="315">
        <f>O93</f>
        <v>0</v>
      </c>
      <c r="P92" s="315">
        <f ca="1">P93</f>
        <v>1</v>
      </c>
      <c r="Q92" s="249">
        <f t="shared" ca="1" si="26"/>
        <v>-1</v>
      </c>
      <c r="R92" s="333" t="s">
        <v>1949</v>
      </c>
      <c r="S92" s="273"/>
      <c r="T92" s="263"/>
      <c r="U92" s="263"/>
      <c r="V92" s="263"/>
      <c r="W92" s="274"/>
      <c r="X92" s="274"/>
      <c r="Y92" s="282"/>
      <c r="Z92" s="274"/>
      <c r="AA92" s="274"/>
      <c r="AB92" s="274"/>
      <c r="AC92" s="274"/>
      <c r="AD92" s="275"/>
      <c r="AE92" s="274"/>
      <c r="AF92" s="274"/>
      <c r="AG92" s="274"/>
      <c r="AH92" s="274"/>
      <c r="AI92" s="274"/>
      <c r="AJ92" s="274"/>
      <c r="AK92" s="274"/>
      <c r="AL92" s="274"/>
      <c r="AM92" s="274"/>
      <c r="AN92" s="281"/>
      <c r="AO92" s="274"/>
      <c r="AP92" s="274"/>
      <c r="AQ92" s="274"/>
      <c r="AR92" s="274"/>
      <c r="AS92" s="274"/>
      <c r="AT92" s="274"/>
      <c r="AU92" s="274"/>
      <c r="AV92" s="274"/>
      <c r="AW92" s="274"/>
      <c r="AX92" s="274"/>
      <c r="AY92" s="274"/>
      <c r="AZ92" s="274"/>
      <c r="BA92" s="274"/>
      <c r="BB92" s="274"/>
      <c r="BC92" s="274" t="s">
        <v>443</v>
      </c>
      <c r="BD92" s="274"/>
      <c r="BE92" s="274"/>
      <c r="BF92" s="274"/>
      <c r="BG92" s="274"/>
      <c r="BH92" s="274" t="s">
        <v>443</v>
      </c>
      <c r="BI92" s="274"/>
      <c r="BJ92" s="274"/>
      <c r="BK92" s="274"/>
      <c r="BL92" s="274"/>
      <c r="BM92" s="274" t="s">
        <v>443</v>
      </c>
      <c r="BN92" s="274"/>
      <c r="BO92" s="275"/>
      <c r="BP92" s="275"/>
      <c r="BQ92" s="275"/>
      <c r="BR92" s="275"/>
      <c r="BS92" s="275"/>
      <c r="BT92" s="275"/>
      <c r="BU92" s="275"/>
      <c r="BV92" s="274"/>
      <c r="BW92" s="274"/>
      <c r="BX92" s="274"/>
      <c r="BY92" s="274"/>
      <c r="BZ92" s="274"/>
      <c r="CA92" s="274"/>
      <c r="CB92" s="274"/>
      <c r="CC92" s="274"/>
      <c r="CD92" s="274"/>
      <c r="CE92" s="274"/>
      <c r="CF92" s="274"/>
      <c r="CG92" s="274"/>
      <c r="CH92" s="274"/>
      <c r="CI92" s="274"/>
    </row>
    <row r="93" spans="1:87" ht="16.5" outlineLevel="1">
      <c r="A93" s="267" t="str">
        <f>E93&amp;G93</f>
        <v>lt003_entityesg_sbsctr</v>
      </c>
      <c r="B93" s="141" t="s">
        <v>26</v>
      </c>
      <c r="C93" s="137" t="s">
        <v>26</v>
      </c>
      <c r="D93" s="228" t="s">
        <v>40</v>
      </c>
      <c r="E93" s="231" t="s">
        <v>335</v>
      </c>
      <c r="F93" s="231"/>
      <c r="G93" s="231" t="s">
        <v>360</v>
      </c>
      <c r="H93" s="228" t="str">
        <f>VLOOKUP(A93,'2. Status Detalhe Campos FY24'!$A$7:$G$727,7,0)</f>
        <v xml:space="preserve">6. Em implementação </v>
      </c>
      <c r="I93" s="318" t="s">
        <v>38</v>
      </c>
      <c r="J93" s="318"/>
      <c r="K93" s="318"/>
      <c r="L93" s="283">
        <f t="array" ref="L93">MIN(IF(W93:CI93&gt;0,$W$16:$CI$16))</f>
        <v>45629</v>
      </c>
      <c r="M93" s="284">
        <f t="array" ref="M93">MAX(IF(W93:CI93&gt;0,$W$16:$CI$16))</f>
        <v>45639</v>
      </c>
      <c r="N93" s="284"/>
      <c r="O93" s="241">
        <f>VLOOKUP(H93,Auxiliar!$B$16:$E$24,4,0)</f>
        <v>0</v>
      </c>
      <c r="P93" s="241">
        <f ca="1">IF(TODAY()&lt;=L93,0,MIN((TODAY()-L93)/(M93-L93+1),100%))</f>
        <v>1</v>
      </c>
      <c r="Q93" s="241">
        <f ca="1">O93-P93</f>
        <v>-1</v>
      </c>
      <c r="R93" s="332" t="s">
        <v>38</v>
      </c>
      <c r="S93" s="273"/>
      <c r="T93" s="263">
        <v>4.0999999999999996</v>
      </c>
      <c r="U93" s="263">
        <f>ROUND(T93/8,1)</f>
        <v>0.5</v>
      </c>
      <c r="V93" s="263">
        <f>SUM(W93:CI93)-U93</f>
        <v>0</v>
      </c>
      <c r="W93" s="274"/>
      <c r="X93" s="274"/>
      <c r="Y93" s="274"/>
      <c r="Z93" s="274"/>
      <c r="AA93" s="274"/>
      <c r="AB93" s="274"/>
      <c r="AC93" s="274"/>
      <c r="AD93" s="275"/>
      <c r="AE93" s="274"/>
      <c r="AF93" s="274"/>
      <c r="AG93" s="274"/>
      <c r="AH93" s="274"/>
      <c r="AI93" s="274"/>
      <c r="AJ93" s="274"/>
      <c r="AK93" s="274"/>
      <c r="AL93" s="274"/>
      <c r="AM93" s="274"/>
      <c r="AN93" s="281"/>
      <c r="AO93" s="274"/>
      <c r="AP93" s="274"/>
      <c r="AQ93" s="274"/>
      <c r="AR93" s="274"/>
      <c r="AS93" s="274"/>
      <c r="AT93" s="274"/>
      <c r="AU93" s="274"/>
      <c r="AV93" s="274"/>
      <c r="AW93" s="274"/>
      <c r="AX93" s="274"/>
      <c r="AY93" s="274"/>
      <c r="AZ93" s="274">
        <v>0.5</v>
      </c>
      <c r="BA93" s="274"/>
      <c r="BB93" s="274"/>
      <c r="BC93" s="274"/>
      <c r="BD93" s="274"/>
      <c r="BE93" s="274"/>
      <c r="BF93" s="274"/>
      <c r="BG93" s="274"/>
      <c r="BH93" s="274" t="s">
        <v>443</v>
      </c>
      <c r="BI93" s="274"/>
      <c r="BJ93" s="274"/>
      <c r="BK93" s="274"/>
      <c r="BL93" s="274"/>
      <c r="BM93" s="274"/>
      <c r="BN93" s="274"/>
      <c r="BO93" s="275"/>
      <c r="BP93" s="275"/>
      <c r="BQ93" s="275"/>
      <c r="BR93" s="275"/>
      <c r="BS93" s="275"/>
      <c r="BT93" s="275"/>
      <c r="BU93" s="275"/>
      <c r="BV93" s="274"/>
      <c r="BW93" s="274"/>
      <c r="BX93" s="274"/>
      <c r="BY93" s="274"/>
      <c r="BZ93" s="274"/>
      <c r="CA93" s="274"/>
      <c r="CB93" s="274"/>
      <c r="CC93" s="274"/>
      <c r="CD93" s="274"/>
      <c r="CE93" s="274"/>
      <c r="CF93" s="274"/>
      <c r="CG93" s="274"/>
      <c r="CH93" s="274"/>
      <c r="CI93" s="274"/>
    </row>
    <row r="94" spans="1:87" ht="16.5" collapsed="1">
      <c r="A94" s="267"/>
      <c r="B94" s="141" t="s">
        <v>26</v>
      </c>
      <c r="C94" s="137" t="s">
        <v>26</v>
      </c>
      <c r="D94" s="228"/>
      <c r="E94" s="234" t="s">
        <v>335</v>
      </c>
      <c r="F94" s="232" t="s">
        <v>1944</v>
      </c>
      <c r="G94" s="233">
        <f>COUNTA(G95)</f>
        <v>1</v>
      </c>
      <c r="H94" s="288" t="s">
        <v>1922</v>
      </c>
      <c r="I94" s="297">
        <v>45636</v>
      </c>
      <c r="J94" s="270">
        <f>MIN(J95)</f>
        <v>0</v>
      </c>
      <c r="K94" s="270">
        <f>MIN(K95)</f>
        <v>0</v>
      </c>
      <c r="L94" s="270">
        <f>MIN(L95)</f>
        <v>45630</v>
      </c>
      <c r="M94" s="271">
        <f>MAX(M95)</f>
        <v>45639</v>
      </c>
      <c r="N94" s="316">
        <f t="array" ref="N94">MAX(IF(W94:CI94&gt;0,$W$16:$CI$16))</f>
        <v>45646</v>
      </c>
      <c r="O94" s="315">
        <f>O95</f>
        <v>1</v>
      </c>
      <c r="P94" s="315">
        <f ca="1">P95</f>
        <v>1</v>
      </c>
      <c r="Q94" s="249">
        <f ca="1">O94-P94</f>
        <v>0</v>
      </c>
      <c r="R94" s="333" t="s">
        <v>1949</v>
      </c>
      <c r="S94" s="273"/>
      <c r="T94" s="263"/>
      <c r="U94" s="263"/>
      <c r="V94" s="263"/>
      <c r="W94" s="274"/>
      <c r="X94" s="274"/>
      <c r="Y94" s="282"/>
      <c r="Z94" s="274"/>
      <c r="AA94" s="274"/>
      <c r="AB94" s="274"/>
      <c r="AC94" s="274"/>
      <c r="AD94" s="275"/>
      <c r="AE94" s="274"/>
      <c r="AF94" s="274"/>
      <c r="AG94" s="274"/>
      <c r="AH94" s="274"/>
      <c r="AI94" s="274"/>
      <c r="AJ94" s="274"/>
      <c r="AK94" s="274"/>
      <c r="AL94" s="274"/>
      <c r="AM94" s="274"/>
      <c r="AN94" s="281"/>
      <c r="AO94" s="274"/>
      <c r="AP94" s="274"/>
      <c r="AQ94" s="274"/>
      <c r="AR94" s="274"/>
      <c r="AS94" s="274"/>
      <c r="AT94" s="274"/>
      <c r="AU94" s="274"/>
      <c r="AV94" s="274"/>
      <c r="AW94" s="274"/>
      <c r="AX94" s="274"/>
      <c r="AY94" s="274"/>
      <c r="AZ94" s="274"/>
      <c r="BA94" s="274"/>
      <c r="BB94" s="274"/>
      <c r="BC94" s="274" t="s">
        <v>443</v>
      </c>
      <c r="BD94" s="274"/>
      <c r="BE94" s="282"/>
      <c r="BF94" s="274"/>
      <c r="BG94" s="274"/>
      <c r="BH94" s="274" t="s">
        <v>443</v>
      </c>
      <c r="BI94" s="274"/>
      <c r="BJ94" s="274"/>
      <c r="BK94" s="274"/>
      <c r="BL94" s="274"/>
      <c r="BM94" s="274" t="s">
        <v>443</v>
      </c>
      <c r="BN94" s="274"/>
      <c r="BO94" s="275"/>
      <c r="BP94" s="275"/>
      <c r="BQ94" s="275"/>
      <c r="BR94" s="275"/>
      <c r="BS94" s="275"/>
      <c r="BT94" s="275"/>
      <c r="BU94" s="275"/>
      <c r="BV94" s="274"/>
      <c r="BW94" s="274"/>
      <c r="BX94" s="274"/>
      <c r="BY94" s="274"/>
      <c r="BZ94" s="274"/>
      <c r="CA94" s="274"/>
      <c r="CB94" s="274"/>
      <c r="CC94" s="274"/>
      <c r="CD94" s="274"/>
      <c r="CE94" s="274"/>
      <c r="CF94" s="274"/>
      <c r="CG94" s="274"/>
      <c r="CH94" s="274"/>
      <c r="CI94" s="274"/>
    </row>
    <row r="95" spans="1:87" ht="16.5" outlineLevel="1">
      <c r="A95" s="267" t="str">
        <f>E95&amp;G95</f>
        <v>lt003_entitygrp_ttl_lblty</v>
      </c>
      <c r="B95" s="141" t="s">
        <v>26</v>
      </c>
      <c r="C95" s="137" t="s">
        <v>26</v>
      </c>
      <c r="D95" s="228" t="s">
        <v>40</v>
      </c>
      <c r="E95" s="231" t="s">
        <v>335</v>
      </c>
      <c r="F95" s="231"/>
      <c r="G95" s="231" t="s">
        <v>363</v>
      </c>
      <c r="H95" s="228" t="str">
        <f>VLOOKUP(A95,'2. Status Detalhe Campos FY24'!$A$7:$G$727,7,0)</f>
        <v>1. Concluído</v>
      </c>
      <c r="I95" s="318">
        <v>45636</v>
      </c>
      <c r="J95" s="318"/>
      <c r="K95" s="318"/>
      <c r="L95" s="283">
        <f t="array" ref="L95">MIN(IF(W95:CI95&gt;0,$W$16:$CI$16))</f>
        <v>45630</v>
      </c>
      <c r="M95" s="284">
        <f t="array" ref="M95">MAX(IF(W95:CI95&gt;0,$W$16:$CI$16))</f>
        <v>45639</v>
      </c>
      <c r="N95" s="284"/>
      <c r="O95" s="241">
        <f>VLOOKUP(H95,Auxiliar!$B$16:$E$24,4,0)</f>
        <v>1</v>
      </c>
      <c r="P95" s="241">
        <f ca="1">IF(TODAY()&lt;=L95,0,MIN((TODAY()-L95)/(M95-L95+1),100%))</f>
        <v>1</v>
      </c>
      <c r="Q95" s="241">
        <f ca="1">O95-P95</f>
        <v>0</v>
      </c>
      <c r="R95" s="332" t="s">
        <v>38</v>
      </c>
      <c r="S95" s="273"/>
      <c r="T95" s="263">
        <v>4.0999999999999996</v>
      </c>
      <c r="U95" s="263">
        <f>ROUND(T95/8,1)</f>
        <v>0.5</v>
      </c>
      <c r="V95" s="263">
        <f>SUM(W95:CI95)-U95</f>
        <v>0</v>
      </c>
      <c r="W95" s="274"/>
      <c r="X95" s="274"/>
      <c r="Y95" s="282"/>
      <c r="Z95" s="274"/>
      <c r="AA95" s="274"/>
      <c r="AB95" s="274"/>
      <c r="AC95" s="274"/>
      <c r="AD95" s="275"/>
      <c r="AE95" s="274"/>
      <c r="AF95" s="274"/>
      <c r="AG95" s="274"/>
      <c r="AH95" s="274"/>
      <c r="AI95" s="274"/>
      <c r="AJ95" s="274"/>
      <c r="AK95" s="274"/>
      <c r="AL95" s="274"/>
      <c r="AM95" s="274"/>
      <c r="AN95" s="281"/>
      <c r="AO95" s="274"/>
      <c r="AP95" s="274"/>
      <c r="AQ95" s="274"/>
      <c r="AR95" s="274"/>
      <c r="AS95" s="274"/>
      <c r="AT95" s="274"/>
      <c r="AU95" s="274"/>
      <c r="AV95" s="274"/>
      <c r="AW95" s="274"/>
      <c r="AX95" s="274"/>
      <c r="AY95" s="274"/>
      <c r="AZ95" s="274"/>
      <c r="BA95" s="274">
        <v>0.5</v>
      </c>
      <c r="BB95" s="274"/>
      <c r="BC95" s="274"/>
      <c r="BD95" s="274"/>
      <c r="BE95" s="282"/>
      <c r="BF95" s="274"/>
      <c r="BG95" s="274"/>
      <c r="BH95" s="274" t="s">
        <v>443</v>
      </c>
      <c r="BI95" s="274"/>
      <c r="BJ95" s="274"/>
      <c r="BK95" s="274"/>
      <c r="BL95" s="274"/>
      <c r="BM95" s="274"/>
      <c r="BN95" s="274"/>
      <c r="BO95" s="275"/>
      <c r="BP95" s="275"/>
      <c r="BQ95" s="275"/>
      <c r="BR95" s="275"/>
      <c r="BS95" s="275"/>
      <c r="BT95" s="275"/>
      <c r="BU95" s="275"/>
      <c r="BV95" s="274"/>
      <c r="BW95" s="274"/>
      <c r="BX95" s="274"/>
      <c r="BY95" s="274"/>
      <c r="BZ95" s="274"/>
      <c r="CA95" s="274"/>
      <c r="CB95" s="274"/>
      <c r="CC95" s="274"/>
      <c r="CD95" s="274"/>
      <c r="CE95" s="274"/>
      <c r="CF95" s="274"/>
      <c r="CG95" s="274"/>
      <c r="CH95" s="274"/>
      <c r="CI95" s="274"/>
    </row>
    <row r="96" spans="1:87" ht="15" customHeight="1" collapsed="1">
      <c r="A96" s="267"/>
      <c r="B96" s="141" t="s">
        <v>26</v>
      </c>
      <c r="C96" s="137" t="s">
        <v>26</v>
      </c>
      <c r="D96" s="133"/>
      <c r="E96" s="234" t="s">
        <v>335</v>
      </c>
      <c r="F96" s="232" t="s">
        <v>1945</v>
      </c>
      <c r="G96" s="233">
        <f>COUNTA(G97)</f>
        <v>1</v>
      </c>
      <c r="H96" s="288" t="s">
        <v>1922</v>
      </c>
      <c r="I96" s="271">
        <f>MAX(I97)</f>
        <v>45603</v>
      </c>
      <c r="J96" s="271">
        <f>MAX(J97)</f>
        <v>0</v>
      </c>
      <c r="K96" s="271">
        <f>MAX(K97)</f>
        <v>0</v>
      </c>
      <c r="L96" s="270">
        <f>MIN(L97)</f>
        <v>45628</v>
      </c>
      <c r="M96" s="271">
        <f>MAX(M97)</f>
        <v>45639</v>
      </c>
      <c r="N96" s="316">
        <f t="array" ref="N96">MAX(IF(W96:CI96&gt;0,$W$16:$CI$16))</f>
        <v>45639</v>
      </c>
      <c r="O96" s="315">
        <f>O97</f>
        <v>1</v>
      </c>
      <c r="P96" s="315">
        <f ca="1">P97</f>
        <v>1</v>
      </c>
      <c r="Q96" s="240">
        <f t="shared" ca="1" si="26"/>
        <v>0</v>
      </c>
      <c r="R96" s="333" t="s">
        <v>1948</v>
      </c>
      <c r="S96" s="273"/>
      <c r="T96" s="263"/>
      <c r="U96" s="263"/>
      <c r="V96" s="263"/>
      <c r="W96" s="274"/>
      <c r="X96" s="274"/>
      <c r="Y96" s="274"/>
      <c r="Z96" s="274"/>
      <c r="AA96" s="274"/>
      <c r="AB96" s="274"/>
      <c r="AC96" s="274"/>
      <c r="AD96" s="275"/>
      <c r="AE96" s="274"/>
      <c r="AF96" s="274"/>
      <c r="AG96" s="274"/>
      <c r="AH96" s="282"/>
      <c r="AI96" s="274"/>
      <c r="AJ96" s="274"/>
      <c r="AK96" s="274"/>
      <c r="AL96" s="274"/>
      <c r="AM96" s="274"/>
      <c r="AN96" s="281"/>
      <c r="AO96" s="274"/>
      <c r="AP96" s="274"/>
      <c r="AQ96" s="274"/>
      <c r="AR96" s="274"/>
      <c r="AS96" s="274"/>
      <c r="AT96" s="274"/>
      <c r="AU96" s="274"/>
      <c r="AV96" s="274"/>
      <c r="AW96" s="274"/>
      <c r="AX96" s="274"/>
      <c r="AY96" s="274"/>
      <c r="AZ96" s="274"/>
      <c r="BA96" s="274"/>
      <c r="BB96" s="274"/>
      <c r="BC96" s="277" t="s">
        <v>443</v>
      </c>
      <c r="BD96" s="274"/>
      <c r="BE96" s="274"/>
      <c r="BF96" s="274"/>
      <c r="BG96" s="274"/>
      <c r="BH96" s="274" t="s">
        <v>443</v>
      </c>
      <c r="BI96" s="274"/>
      <c r="BJ96" s="274"/>
      <c r="BK96" s="274"/>
      <c r="BL96" s="274"/>
      <c r="BM96" s="274"/>
      <c r="BN96" s="274"/>
      <c r="BO96" s="275"/>
      <c r="BP96" s="275"/>
      <c r="BQ96" s="275"/>
      <c r="BR96" s="275"/>
      <c r="BS96" s="275"/>
      <c r="BT96" s="275"/>
      <c r="BU96" s="275"/>
      <c r="BV96" s="274"/>
      <c r="BW96" s="274"/>
      <c r="BX96" s="274"/>
      <c r="BY96" s="274"/>
      <c r="BZ96" s="274"/>
      <c r="CA96" s="274"/>
      <c r="CB96" s="274"/>
      <c r="CC96" s="274"/>
      <c r="CD96" s="274"/>
      <c r="CE96" s="274"/>
      <c r="CF96" s="274"/>
      <c r="CG96" s="274"/>
      <c r="CH96" s="274"/>
      <c r="CI96" s="274"/>
    </row>
    <row r="97" spans="1:87" ht="16.5" outlineLevel="1">
      <c r="A97" s="267" t="str">
        <f>E97&amp;G97</f>
        <v>lt003_entityisin</v>
      </c>
      <c r="B97" s="141" t="s">
        <v>26</v>
      </c>
      <c r="C97" s="137" t="s">
        <v>26</v>
      </c>
      <c r="D97" s="228" t="s">
        <v>40</v>
      </c>
      <c r="E97" s="231" t="s">
        <v>335</v>
      </c>
      <c r="F97" s="231"/>
      <c r="G97" s="231" t="s">
        <v>238</v>
      </c>
      <c r="H97" s="228" t="str">
        <f>VLOOKUP(A97,'2. Status Detalhe Campos FY24'!$A$7:$G$727,7,0)</f>
        <v>1. Concluído</v>
      </c>
      <c r="I97" s="278">
        <v>45603</v>
      </c>
      <c r="J97" s="278"/>
      <c r="K97" s="278"/>
      <c r="L97" s="283">
        <f t="array" ref="L97">MIN(IF(W97:CI97&gt;0,$W$16:$CI$16))</f>
        <v>45628</v>
      </c>
      <c r="M97" s="284">
        <f t="array" ref="M97">MAX(IF(W97:CI97&gt;0,$W$16:$CI$16))</f>
        <v>45639</v>
      </c>
      <c r="N97" s="284"/>
      <c r="O97" s="241">
        <f>VLOOKUP(H97,Auxiliar!$B$16:$E$24,4,0)</f>
        <v>1</v>
      </c>
      <c r="P97" s="306">
        <f ca="1">IF(TODAY()&lt;=L97,0,MIN((TODAY()-L97)/(M97-L97+1),100%))</f>
        <v>1</v>
      </c>
      <c r="Q97" s="240">
        <f t="shared" ca="1" si="26"/>
        <v>0</v>
      </c>
      <c r="R97" s="254"/>
      <c r="S97" s="273"/>
      <c r="T97" s="263">
        <v>4.0999999999999996</v>
      </c>
      <c r="U97" s="263">
        <f>ROUND(T97/8,1)</f>
        <v>0.5</v>
      </c>
      <c r="V97" s="263">
        <f>SUM(W97:CI97)-U97</f>
        <v>0</v>
      </c>
      <c r="W97" s="274"/>
      <c r="X97" s="282"/>
      <c r="Y97" s="274"/>
      <c r="Z97" s="274"/>
      <c r="AA97" s="274"/>
      <c r="AB97" s="274"/>
      <c r="AC97" s="274"/>
      <c r="AD97" s="275"/>
      <c r="AE97" s="274"/>
      <c r="AF97" s="274"/>
      <c r="AG97" s="274"/>
      <c r="AH97" s="282"/>
      <c r="AI97" s="274"/>
      <c r="AJ97" s="274"/>
      <c r="AK97" s="274"/>
      <c r="AL97" s="274"/>
      <c r="AM97" s="274"/>
      <c r="AN97" s="281"/>
      <c r="AO97" s="274"/>
      <c r="AP97" s="274"/>
      <c r="AQ97" s="274"/>
      <c r="AR97" s="274"/>
      <c r="AS97" s="274"/>
      <c r="AT97" s="274"/>
      <c r="AU97" s="274"/>
      <c r="AV97" s="274"/>
      <c r="AW97" s="274"/>
      <c r="AX97" s="274"/>
      <c r="AY97" s="274">
        <v>0.5</v>
      </c>
      <c r="AZ97" s="274"/>
      <c r="BA97" s="274"/>
      <c r="BB97" s="274"/>
      <c r="BC97" s="274"/>
      <c r="BD97" s="274"/>
      <c r="BE97" s="274"/>
      <c r="BF97" s="274"/>
      <c r="BG97" s="274"/>
      <c r="BH97" s="274" t="s">
        <v>443</v>
      </c>
      <c r="BI97" s="274"/>
      <c r="BJ97" s="274"/>
      <c r="BK97" s="274"/>
      <c r="BL97" s="274"/>
      <c r="BM97" s="274"/>
      <c r="BN97" s="274"/>
      <c r="BO97" s="275"/>
      <c r="BP97" s="275"/>
      <c r="BQ97" s="275"/>
      <c r="BR97" s="275"/>
      <c r="BS97" s="275"/>
      <c r="BT97" s="275"/>
      <c r="BU97" s="275"/>
      <c r="BV97" s="274"/>
      <c r="BW97" s="274"/>
      <c r="BX97" s="274"/>
      <c r="BY97" s="274"/>
      <c r="BZ97" s="274"/>
      <c r="CA97" s="274"/>
      <c r="CB97" s="274"/>
      <c r="CC97" s="274"/>
      <c r="CD97" s="274"/>
      <c r="CE97" s="274"/>
      <c r="CF97" s="274"/>
      <c r="CG97" s="274"/>
      <c r="CH97" s="274"/>
      <c r="CI97" s="274"/>
    </row>
    <row r="98" spans="1:87" ht="30" customHeight="1" collapsed="1">
      <c r="A98" s="267"/>
      <c r="B98" s="141" t="s">
        <v>26</v>
      </c>
      <c r="C98" s="137" t="s">
        <v>26</v>
      </c>
      <c r="D98" s="133"/>
      <c r="E98" s="234" t="s">
        <v>368</v>
      </c>
      <c r="F98" s="232" t="s">
        <v>1911</v>
      </c>
      <c r="G98" s="233">
        <f>COUNTA(G99:G101)</f>
        <v>3</v>
      </c>
      <c r="H98" s="288" t="s">
        <v>1922</v>
      </c>
      <c r="I98" s="271">
        <f>MAX(I99:I101)</f>
        <v>45595</v>
      </c>
      <c r="J98" s="270">
        <f>MIN(J99:J101)</f>
        <v>45611</v>
      </c>
      <c r="K98" s="270">
        <f>MIN(K99:K101)</f>
        <v>45611</v>
      </c>
      <c r="L98" s="270">
        <f>MIN(L99:L101)</f>
        <v>45629</v>
      </c>
      <c r="M98" s="271">
        <f>MAX(M99:M101)</f>
        <v>45629</v>
      </c>
      <c r="N98" s="316">
        <f t="array" ref="N98">MAX(IF(W98:CI98&gt;0,$W$16:$CI$16))</f>
        <v>45632</v>
      </c>
      <c r="O98" s="315">
        <f>SUMPRODUCT(O99:O101,U99:U101)/SUM(U99:U101)</f>
        <v>1</v>
      </c>
      <c r="P98" s="315">
        <f ca="1">SUMPRODUCT(P99:P101,U99:U101)/SUM(U99:U101)</f>
        <v>1</v>
      </c>
      <c r="Q98" s="306">
        <f t="shared" ca="1" si="26"/>
        <v>0</v>
      </c>
      <c r="R98" s="333" t="s">
        <v>1942</v>
      </c>
      <c r="S98" s="273"/>
      <c r="T98" s="263"/>
      <c r="U98" s="263"/>
      <c r="V98" s="263"/>
      <c r="W98" s="274"/>
      <c r="X98" s="274"/>
      <c r="Y98" s="274"/>
      <c r="Z98" s="274"/>
      <c r="AA98" s="274"/>
      <c r="AB98" s="274"/>
      <c r="AC98" s="274"/>
      <c r="AD98" s="275"/>
      <c r="AE98" s="274"/>
      <c r="AF98" s="274"/>
      <c r="AG98" s="274"/>
      <c r="AH98" s="274"/>
      <c r="AI98" s="274"/>
      <c r="AJ98" s="274"/>
      <c r="AK98" s="274"/>
      <c r="AL98" s="274"/>
      <c r="AM98" s="274"/>
      <c r="AN98" s="281"/>
      <c r="AO98" s="274"/>
      <c r="AP98" s="274"/>
      <c r="AQ98" s="274"/>
      <c r="AR98" s="274"/>
      <c r="AS98" s="274"/>
      <c r="AT98" s="274"/>
      <c r="AU98" s="274"/>
      <c r="AV98" s="274"/>
      <c r="AW98" s="274"/>
      <c r="AX98" s="274"/>
      <c r="AY98" s="274"/>
      <c r="AZ98" s="274"/>
      <c r="BA98" s="274"/>
      <c r="BB98" s="274"/>
      <c r="BC98" s="277" t="s">
        <v>443</v>
      </c>
      <c r="BD98" s="274"/>
      <c r="BE98" s="274"/>
      <c r="BF98" s="274"/>
      <c r="BG98" s="274"/>
      <c r="BH98" s="319"/>
      <c r="BI98" s="274"/>
      <c r="BJ98" s="274"/>
      <c r="BK98" s="274"/>
      <c r="BL98" s="274"/>
      <c r="BM98" s="274"/>
      <c r="BN98" s="274"/>
      <c r="BO98" s="275"/>
      <c r="BP98" s="275"/>
      <c r="BQ98" s="275"/>
      <c r="BR98" s="275"/>
      <c r="BS98" s="275"/>
      <c r="BT98" s="275"/>
      <c r="BU98" s="275"/>
      <c r="BV98" s="274"/>
      <c r="BW98" s="274"/>
      <c r="BX98" s="274"/>
      <c r="BY98" s="274"/>
      <c r="BZ98" s="274"/>
      <c r="CA98" s="274"/>
      <c r="CB98" s="274"/>
      <c r="CC98" s="274"/>
      <c r="CD98" s="274"/>
      <c r="CE98" s="274"/>
      <c r="CF98" s="274"/>
      <c r="CG98" s="274"/>
      <c r="CH98" s="274"/>
      <c r="CI98" s="274"/>
    </row>
    <row r="99" spans="1:87" ht="30" customHeight="1" outlineLevel="1">
      <c r="A99" s="267" t="str">
        <f>E99&amp;G99</f>
        <v>lt004_protectionrl_estt_clltrl_lctn</v>
      </c>
      <c r="B99" s="141" t="s">
        <v>26</v>
      </c>
      <c r="C99" s="137" t="s">
        <v>26</v>
      </c>
      <c r="D99" s="228" t="s">
        <v>40</v>
      </c>
      <c r="E99" s="231" t="s">
        <v>368</v>
      </c>
      <c r="F99" s="231"/>
      <c r="G99" s="235" t="s">
        <v>434</v>
      </c>
      <c r="H99" s="228" t="str">
        <f>VLOOKUP(A99,'2. Status Detalhe Campos FY24'!$A$7:$G$727,7,0)</f>
        <v>1. Concluído</v>
      </c>
      <c r="I99" s="278">
        <v>45588</v>
      </c>
      <c r="J99" s="317"/>
      <c r="K99" s="317">
        <v>45631</v>
      </c>
      <c r="L99" s="283">
        <f t="array" ref="L99">MIN(IF(W99:CI99&gt;0,$W$16:$CI$16))</f>
        <v>45629</v>
      </c>
      <c r="M99" s="284">
        <f t="array" ref="M99">MAX(IF(W99:CI99&gt;0,$W$16:$CI$16))</f>
        <v>45629</v>
      </c>
      <c r="N99" s="284"/>
      <c r="O99" s="241">
        <f>VLOOKUP(H99,Auxiliar!$B$16:$E$24,4,0)</f>
        <v>1</v>
      </c>
      <c r="P99" s="241">
        <f ca="1">IF(TODAY()&lt;=L99,0,MIN((TODAY()-L99)/(M99-L99+1),100%))</f>
        <v>1</v>
      </c>
      <c r="Q99" s="240">
        <f t="shared" ca="1" si="26"/>
        <v>0</v>
      </c>
      <c r="R99" s="255"/>
      <c r="S99" s="273"/>
      <c r="T99" s="263">
        <v>0.1</v>
      </c>
      <c r="U99" s="263">
        <v>0.1</v>
      </c>
      <c r="V99" s="292">
        <f>SUM(W99:CI99)-U99</f>
        <v>0</v>
      </c>
      <c r="W99" s="290"/>
      <c r="X99" s="282"/>
      <c r="Y99" s="274"/>
      <c r="Z99" s="282"/>
      <c r="AA99" s="274"/>
      <c r="AB99" s="274"/>
      <c r="AC99" s="274"/>
      <c r="AD99" s="275"/>
      <c r="AE99" s="274"/>
      <c r="AF99" s="274"/>
      <c r="AG99" s="274"/>
      <c r="AH99" s="274"/>
      <c r="AI99" s="274"/>
      <c r="AJ99" s="274"/>
      <c r="AK99" s="274"/>
      <c r="AL99" s="274"/>
      <c r="AM99" s="274"/>
      <c r="AN99" s="281"/>
      <c r="AO99" s="274"/>
      <c r="AP99" s="274"/>
      <c r="AQ99" s="274"/>
      <c r="AR99" s="274"/>
      <c r="AS99" s="274"/>
      <c r="AT99" s="274"/>
      <c r="AU99" s="274"/>
      <c r="AV99" s="274"/>
      <c r="AW99" s="274"/>
      <c r="AX99" s="274"/>
      <c r="AY99" s="274"/>
      <c r="AZ99" s="274">
        <v>0.1</v>
      </c>
      <c r="BA99" s="274"/>
      <c r="BB99" s="281"/>
      <c r="BC99" s="274"/>
      <c r="BD99" s="274"/>
      <c r="BE99" s="274"/>
      <c r="BF99" s="274"/>
      <c r="BG99" s="274"/>
      <c r="BH99" s="274"/>
      <c r="BI99" s="274"/>
      <c r="BJ99" s="274"/>
      <c r="BK99" s="274"/>
      <c r="BL99" s="274"/>
      <c r="BM99" s="274"/>
      <c r="BN99" s="274"/>
      <c r="BO99" s="275"/>
      <c r="BP99" s="275"/>
      <c r="BQ99" s="275"/>
      <c r="BR99" s="275"/>
      <c r="BS99" s="275"/>
      <c r="BT99" s="275"/>
      <c r="BU99" s="275"/>
      <c r="BV99" s="274"/>
      <c r="BW99" s="274"/>
      <c r="BX99" s="274"/>
      <c r="BY99" s="274"/>
      <c r="BZ99" s="274"/>
      <c r="CA99" s="274"/>
      <c r="CB99" s="274"/>
      <c r="CC99" s="274"/>
      <c r="CD99" s="274"/>
      <c r="CE99" s="274"/>
      <c r="CF99" s="274"/>
      <c r="CG99" s="274"/>
      <c r="CH99" s="274"/>
      <c r="CI99" s="274"/>
    </row>
    <row r="100" spans="1:87" ht="30" customHeight="1" outlineLevel="1">
      <c r="A100" s="267" t="str">
        <f>E100&amp;G100</f>
        <v>lt004_protectionrl_estt_pst_cd</v>
      </c>
      <c r="B100" s="141" t="s">
        <v>26</v>
      </c>
      <c r="C100" s="137" t="s">
        <v>26</v>
      </c>
      <c r="D100" s="228" t="s">
        <v>40</v>
      </c>
      <c r="E100" s="231" t="s">
        <v>368</v>
      </c>
      <c r="F100" s="231"/>
      <c r="G100" s="235" t="s">
        <v>435</v>
      </c>
      <c r="H100" s="228" t="str">
        <f>VLOOKUP(A100,'2. Status Detalhe Campos FY24'!$A$7:$G$727,7,0)</f>
        <v>1. Concluído</v>
      </c>
      <c r="I100" s="278">
        <v>45588</v>
      </c>
      <c r="J100" s="317">
        <v>45611</v>
      </c>
      <c r="K100" s="317">
        <v>45611</v>
      </c>
      <c r="L100" s="283">
        <f t="array" ref="L100">MIN(IF(W100:CI100&gt;0,$W$16:$CI$16))</f>
        <v>45629</v>
      </c>
      <c r="M100" s="284">
        <f t="array" ref="M100">MAX(IF(W100:CI100&gt;0,$W$16:$CI$16))</f>
        <v>45629</v>
      </c>
      <c r="N100" s="284"/>
      <c r="O100" s="241">
        <f>VLOOKUP(H100,Auxiliar!$B$16:$E$24,4,0)</f>
        <v>1</v>
      </c>
      <c r="P100" s="241">
        <f ca="1">IF(TODAY()&lt;=L100,0,MIN((TODAY()-L100)/(M100-L100+1),100%))</f>
        <v>1</v>
      </c>
      <c r="Q100" s="240">
        <f t="shared" ca="1" si="26"/>
        <v>0</v>
      </c>
      <c r="R100" s="255"/>
      <c r="S100" s="273"/>
      <c r="T100" s="263">
        <v>0.1</v>
      </c>
      <c r="U100" s="263">
        <v>0.1</v>
      </c>
      <c r="V100" s="292">
        <f>SUM(W100:CI100)-U100</f>
        <v>0</v>
      </c>
      <c r="W100" s="290"/>
      <c r="X100" s="282"/>
      <c r="Y100" s="274"/>
      <c r="Z100" s="274"/>
      <c r="AA100" s="274"/>
      <c r="AB100" s="274"/>
      <c r="AC100" s="274"/>
      <c r="AD100" s="275"/>
      <c r="AE100" s="274"/>
      <c r="AF100" s="274"/>
      <c r="AG100" s="274"/>
      <c r="AH100" s="274"/>
      <c r="AI100" s="274"/>
      <c r="AJ100" s="274"/>
      <c r="AK100" s="274"/>
      <c r="AL100" s="274"/>
      <c r="AM100" s="274"/>
      <c r="AN100" s="281"/>
      <c r="AO100" s="274"/>
      <c r="AP100" s="274"/>
      <c r="AQ100" s="274"/>
      <c r="AR100" s="274"/>
      <c r="AS100" s="274"/>
      <c r="AT100" s="274"/>
      <c r="AU100" s="274"/>
      <c r="AV100" s="274"/>
      <c r="AW100" s="274"/>
      <c r="AX100" s="274"/>
      <c r="AY100" s="274"/>
      <c r="AZ100" s="274">
        <v>0.1</v>
      </c>
      <c r="BA100" s="274"/>
      <c r="BB100" s="274"/>
      <c r="BC100" s="274"/>
      <c r="BD100" s="274"/>
      <c r="BE100" s="274"/>
      <c r="BF100" s="274"/>
      <c r="BG100" s="274"/>
      <c r="BH100" s="274"/>
      <c r="BI100" s="274"/>
      <c r="BJ100" s="274"/>
      <c r="BK100" s="274"/>
      <c r="BL100" s="274"/>
      <c r="BM100" s="274"/>
      <c r="BN100" s="274"/>
      <c r="BO100" s="275"/>
      <c r="BP100" s="275"/>
      <c r="BQ100" s="275"/>
      <c r="BR100" s="275"/>
      <c r="BS100" s="275"/>
      <c r="BT100" s="275"/>
      <c r="BU100" s="275"/>
      <c r="BV100" s="274"/>
      <c r="BW100" s="274"/>
      <c r="BX100" s="274"/>
      <c r="BY100" s="274"/>
      <c r="BZ100" s="274"/>
      <c r="CA100" s="274"/>
      <c r="CB100" s="274"/>
      <c r="CC100" s="274"/>
      <c r="CD100" s="274"/>
      <c r="CE100" s="274"/>
      <c r="CF100" s="274"/>
      <c r="CG100" s="274"/>
      <c r="CH100" s="274"/>
      <c r="CI100" s="274"/>
    </row>
    <row r="101" spans="1:87" ht="16.5" outlineLevel="1">
      <c r="A101" s="267" t="str">
        <f>E101&amp;G101</f>
        <v>lt004_protectiontyp_ep_scr</v>
      </c>
      <c r="B101" s="141" t="s">
        <v>26</v>
      </c>
      <c r="C101" s="137" t="s">
        <v>26</v>
      </c>
      <c r="D101" s="228"/>
      <c r="E101" s="231" t="s">
        <v>368</v>
      </c>
      <c r="F101" s="231"/>
      <c r="G101" s="235" t="s">
        <v>369</v>
      </c>
      <c r="H101" s="228" t="str">
        <f>VLOOKUP(A101,'2. Status Detalhe Campos FY24'!$A$7:$G$727,7,0)</f>
        <v>1. Concluído</v>
      </c>
      <c r="I101" s="278">
        <v>45595</v>
      </c>
      <c r="J101" s="317">
        <v>45611</v>
      </c>
      <c r="K101" s="317">
        <v>45611</v>
      </c>
      <c r="L101" s="283">
        <f t="array" ref="L101">MIN(IF(W101:CI101&gt;0,$W$16:$CI$16))</f>
        <v>45629</v>
      </c>
      <c r="M101" s="284">
        <f t="array" ref="M101">MAX(IF(W101:CI101&gt;0,$W$16:$CI$16))</f>
        <v>45629</v>
      </c>
      <c r="N101" s="284"/>
      <c r="O101" s="241">
        <f>VLOOKUP(H101,Auxiliar!$B$16:$E$24,4,0)</f>
        <v>1</v>
      </c>
      <c r="P101" s="241">
        <f ca="1">IF(TODAY()&lt;=L101,0,MIN((TODAY()-L101)/(M101-L101+1),100%))</f>
        <v>1</v>
      </c>
      <c r="Q101" s="240">
        <f t="shared" ca="1" si="26"/>
        <v>0</v>
      </c>
      <c r="R101" s="255"/>
      <c r="S101" s="273"/>
      <c r="T101" s="263">
        <v>0.1</v>
      </c>
      <c r="U101" s="263">
        <v>0.1</v>
      </c>
      <c r="V101" s="292">
        <f>SUM(W101:CI101)-U101</f>
        <v>0</v>
      </c>
      <c r="W101" s="274"/>
      <c r="X101" s="274"/>
      <c r="Y101" s="274"/>
      <c r="Z101" s="274"/>
      <c r="AA101" s="274"/>
      <c r="AB101" s="282"/>
      <c r="AC101" s="274"/>
      <c r="AD101" s="275"/>
      <c r="AE101" s="274"/>
      <c r="AF101" s="274"/>
      <c r="AG101" s="274"/>
      <c r="AH101" s="274"/>
      <c r="AI101" s="274"/>
      <c r="AJ101" s="274"/>
      <c r="AK101" s="274"/>
      <c r="AL101" s="274"/>
      <c r="AM101" s="274"/>
      <c r="AN101" s="281"/>
      <c r="AO101" s="274"/>
      <c r="AP101" s="274"/>
      <c r="AQ101" s="274"/>
      <c r="AR101" s="274"/>
      <c r="AS101" s="274"/>
      <c r="AT101" s="274"/>
      <c r="AU101" s="274"/>
      <c r="AV101" s="274"/>
      <c r="AW101" s="274"/>
      <c r="AX101" s="274"/>
      <c r="AY101" s="274"/>
      <c r="AZ101" s="274">
        <v>0.1</v>
      </c>
      <c r="BA101" s="274"/>
      <c r="BB101" s="274"/>
      <c r="BC101" s="274"/>
      <c r="BD101" s="274"/>
      <c r="BE101" s="274"/>
      <c r="BF101" s="274"/>
      <c r="BG101" s="274"/>
      <c r="BH101" s="274"/>
      <c r="BI101" s="274"/>
      <c r="BJ101" s="274"/>
      <c r="BK101" s="274"/>
      <c r="BL101" s="274"/>
      <c r="BM101" s="274"/>
      <c r="BN101" s="274"/>
      <c r="BO101" s="275"/>
      <c r="BP101" s="275"/>
      <c r="BQ101" s="275"/>
      <c r="BR101" s="275"/>
      <c r="BS101" s="275"/>
      <c r="BT101" s="275"/>
      <c r="BU101" s="275"/>
      <c r="BV101" s="274"/>
      <c r="BW101" s="274"/>
      <c r="BX101" s="274"/>
      <c r="BY101" s="274"/>
      <c r="BZ101" s="274"/>
      <c r="CA101" s="274"/>
      <c r="CB101" s="274"/>
      <c r="CC101" s="274"/>
      <c r="CD101" s="274"/>
      <c r="CE101" s="274"/>
      <c r="CF101" s="274"/>
      <c r="CG101" s="274"/>
      <c r="CH101" s="274"/>
      <c r="CI101" s="274"/>
    </row>
    <row r="102" spans="1:87" ht="30" customHeight="1" collapsed="1">
      <c r="A102" s="267"/>
      <c r="B102" s="141" t="s">
        <v>26</v>
      </c>
      <c r="C102" s="137" t="s">
        <v>26</v>
      </c>
      <c r="D102" s="133"/>
      <c r="E102" s="234" t="s">
        <v>368</v>
      </c>
      <c r="F102" s="232" t="s">
        <v>1911</v>
      </c>
      <c r="G102" s="233">
        <f>COUNTA(G103)</f>
        <v>1</v>
      </c>
      <c r="H102" s="288" t="s">
        <v>1922</v>
      </c>
      <c r="I102" s="271" t="s">
        <v>38</v>
      </c>
      <c r="J102" s="270">
        <f>MIN(J103)</f>
        <v>0</v>
      </c>
      <c r="K102" s="270">
        <f>MIN(K103)</f>
        <v>0</v>
      </c>
      <c r="L102" s="270">
        <f>MIN(L103)</f>
        <v>45629</v>
      </c>
      <c r="M102" s="271">
        <f>MAX(M103)</f>
        <v>45639</v>
      </c>
      <c r="N102" s="316">
        <f t="array" ref="N102">MAX(IF(W102:CI102&gt;0,$W$16:$CI$16))</f>
        <v>45639</v>
      </c>
      <c r="O102" s="315">
        <f>O103</f>
        <v>1</v>
      </c>
      <c r="P102" s="315">
        <f ca="1">P103</f>
        <v>1</v>
      </c>
      <c r="Q102" s="306">
        <f ca="1">O102-P102</f>
        <v>0</v>
      </c>
      <c r="R102" s="333" t="s">
        <v>1948</v>
      </c>
      <c r="S102" s="273"/>
      <c r="T102" s="263"/>
      <c r="U102" s="263"/>
      <c r="V102" s="263"/>
      <c r="W102" s="274"/>
      <c r="X102" s="274"/>
      <c r="Y102" s="274"/>
      <c r="Z102" s="274"/>
      <c r="AA102" s="274"/>
      <c r="AB102" s="274"/>
      <c r="AC102" s="274"/>
      <c r="AD102" s="275"/>
      <c r="AE102" s="274"/>
      <c r="AF102" s="274"/>
      <c r="AG102" s="274"/>
      <c r="AH102" s="274"/>
      <c r="AI102" s="274"/>
      <c r="AJ102" s="274"/>
      <c r="AK102" s="274"/>
      <c r="AL102" s="274"/>
      <c r="AM102" s="274"/>
      <c r="AN102" s="281"/>
      <c r="AO102" s="274"/>
      <c r="AP102" s="274"/>
      <c r="AQ102" s="274"/>
      <c r="AR102" s="274"/>
      <c r="AS102" s="274"/>
      <c r="AT102" s="274"/>
      <c r="AU102" s="274"/>
      <c r="AV102" s="274"/>
      <c r="AW102" s="274"/>
      <c r="AX102" s="274"/>
      <c r="AY102" s="274"/>
      <c r="AZ102" s="274"/>
      <c r="BA102" s="274"/>
      <c r="BB102" s="274"/>
      <c r="BC102" s="277" t="s">
        <v>443</v>
      </c>
      <c r="BD102" s="274"/>
      <c r="BE102" s="274"/>
      <c r="BF102" s="274"/>
      <c r="BG102" s="274"/>
      <c r="BH102" s="274" t="s">
        <v>443</v>
      </c>
      <c r="BI102" s="274"/>
      <c r="BJ102" s="274"/>
      <c r="BK102" s="274"/>
      <c r="BL102" s="274"/>
      <c r="BM102" s="274"/>
      <c r="BN102" s="274"/>
      <c r="BO102" s="275"/>
      <c r="BP102" s="275"/>
      <c r="BQ102" s="275"/>
      <c r="BR102" s="275"/>
      <c r="BS102" s="275"/>
      <c r="BT102" s="275"/>
      <c r="BU102" s="275"/>
      <c r="BV102" s="274"/>
      <c r="BW102" s="274"/>
      <c r="BX102" s="274"/>
      <c r="BY102" s="274"/>
      <c r="BZ102" s="274"/>
      <c r="CA102" s="274"/>
      <c r="CB102" s="274"/>
      <c r="CC102" s="274"/>
      <c r="CD102" s="274"/>
      <c r="CE102" s="274"/>
      <c r="CF102" s="274"/>
      <c r="CG102" s="274"/>
      <c r="CH102" s="274"/>
      <c r="CI102" s="274"/>
    </row>
    <row r="103" spans="1:87" ht="30" customHeight="1" outlineLevel="1">
      <c r="A103" s="267" t="str">
        <f>E103&amp;G103</f>
        <v>lt004_protectionprtctn_id</v>
      </c>
      <c r="B103" s="141" t="s">
        <v>26</v>
      </c>
      <c r="C103" s="137" t="s">
        <v>26</v>
      </c>
      <c r="D103" s="228" t="s">
        <v>40</v>
      </c>
      <c r="E103" s="231" t="s">
        <v>368</v>
      </c>
      <c r="F103" s="231"/>
      <c r="G103" s="235" t="s">
        <v>433</v>
      </c>
      <c r="H103" s="228" t="str">
        <f>VLOOKUP(A103,'2. Status Detalhe Campos FY24'!$A$7:$G$727,7,0)</f>
        <v>1. Concluído</v>
      </c>
      <c r="I103" s="317" t="s">
        <v>38</v>
      </c>
      <c r="J103" s="317"/>
      <c r="K103" s="317"/>
      <c r="L103" s="283">
        <f t="array" ref="L103">MIN(IF(W103:CI103&gt;0,$W$16:$CI$16))</f>
        <v>45629</v>
      </c>
      <c r="M103" s="284">
        <f t="array" ref="M103">MAX(IF(W103:CI103&gt;0,$W$16:$CI$16))</f>
        <v>45639</v>
      </c>
      <c r="N103" s="284"/>
      <c r="O103" s="241">
        <f>VLOOKUP(H103,Auxiliar!$B$16:$E$24,4,0)</f>
        <v>1</v>
      </c>
      <c r="P103" s="241">
        <f ca="1">IF(TODAY()&lt;=L103,0,MIN((TODAY()-L103)/(M103-L103+1),100%))</f>
        <v>1</v>
      </c>
      <c r="Q103" s="240">
        <f ca="1">O103-P103</f>
        <v>0</v>
      </c>
      <c r="R103" s="255"/>
      <c r="S103" s="273"/>
      <c r="T103" s="263">
        <v>0.1</v>
      </c>
      <c r="U103" s="263">
        <v>0.1</v>
      </c>
      <c r="V103" s="292">
        <f>SUM(W103:CI103)-U103</f>
        <v>0</v>
      </c>
      <c r="W103" s="290"/>
      <c r="X103" s="282"/>
      <c r="Y103" s="274"/>
      <c r="Z103" s="274"/>
      <c r="AA103" s="274"/>
      <c r="AB103" s="274"/>
      <c r="AC103" s="274"/>
      <c r="AD103" s="275"/>
      <c r="AE103" s="274"/>
      <c r="AF103" s="274"/>
      <c r="AG103" s="274"/>
      <c r="AH103" s="274"/>
      <c r="AI103" s="274"/>
      <c r="AJ103" s="274"/>
      <c r="AK103" s="274"/>
      <c r="AL103" s="274"/>
      <c r="AM103" s="274"/>
      <c r="AN103" s="281"/>
      <c r="AO103" s="274"/>
      <c r="AP103" s="274"/>
      <c r="AQ103" s="274"/>
      <c r="AR103" s="274"/>
      <c r="AS103" s="274"/>
      <c r="AT103" s="274"/>
      <c r="AU103" s="274"/>
      <c r="AV103" s="274"/>
      <c r="AW103" s="274"/>
      <c r="AX103" s="274"/>
      <c r="AY103" s="274"/>
      <c r="AZ103" s="274">
        <v>0.1</v>
      </c>
      <c r="BA103" s="274"/>
      <c r="BB103" s="274"/>
      <c r="BC103" s="274"/>
      <c r="BD103" s="274"/>
      <c r="BE103" s="274"/>
      <c r="BF103" s="274"/>
      <c r="BG103" s="274"/>
      <c r="BH103" s="274" t="s">
        <v>443</v>
      </c>
      <c r="BI103" s="274"/>
      <c r="BJ103" s="274"/>
      <c r="BK103" s="274"/>
      <c r="BL103" s="274"/>
      <c r="BM103" s="274"/>
      <c r="BN103" s="274"/>
      <c r="BO103" s="275"/>
      <c r="BP103" s="275"/>
      <c r="BQ103" s="275"/>
      <c r="BR103" s="275"/>
      <c r="BS103" s="275"/>
      <c r="BT103" s="275"/>
      <c r="BU103" s="275"/>
      <c r="BV103" s="274"/>
      <c r="BW103" s="274"/>
      <c r="BX103" s="274"/>
      <c r="BY103" s="274"/>
      <c r="BZ103" s="274"/>
      <c r="CA103" s="274"/>
      <c r="CB103" s="274"/>
      <c r="CC103" s="274"/>
      <c r="CD103" s="274"/>
      <c r="CE103" s="274"/>
      <c r="CF103" s="274"/>
      <c r="CG103" s="274"/>
      <c r="CH103" s="274"/>
      <c r="CI103" s="274"/>
    </row>
    <row r="104" spans="1:87" ht="30" customHeight="1" collapsed="1">
      <c r="A104" s="267"/>
      <c r="B104" s="141" t="s">
        <v>26</v>
      </c>
      <c r="C104" s="137" t="s">
        <v>26</v>
      </c>
      <c r="D104" s="133"/>
      <c r="E104" s="234" t="s">
        <v>368</v>
      </c>
      <c r="F104" s="232" t="s">
        <v>1943</v>
      </c>
      <c r="G104" s="233">
        <f>COUNTA(G105)</f>
        <v>1</v>
      </c>
      <c r="H104" s="288" t="s">
        <v>1922</v>
      </c>
      <c r="I104" s="271" t="s">
        <v>38</v>
      </c>
      <c r="J104" s="270">
        <f>MIN(J105)</f>
        <v>0</v>
      </c>
      <c r="K104" s="270">
        <f>MIN(K105)</f>
        <v>0</v>
      </c>
      <c r="L104" s="270">
        <f>MIN(L105)</f>
        <v>45629</v>
      </c>
      <c r="M104" s="271">
        <f>MAX(M105)</f>
        <v>45639</v>
      </c>
      <c r="N104" s="316">
        <f t="array" ref="N104">MAX(IF(W104:CI104&gt;0,$W$16:$CI$16))</f>
        <v>45667</v>
      </c>
      <c r="O104" s="315">
        <f>O105</f>
        <v>1</v>
      </c>
      <c r="P104" s="315">
        <f ca="1">P105</f>
        <v>1</v>
      </c>
      <c r="Q104" s="306">
        <f ca="1">O104-P104</f>
        <v>0</v>
      </c>
      <c r="R104" s="333" t="s">
        <v>1967</v>
      </c>
      <c r="S104" s="273"/>
      <c r="T104" s="263"/>
      <c r="U104" s="263"/>
      <c r="V104" s="263"/>
      <c r="W104" s="274"/>
      <c r="X104" s="274"/>
      <c r="Y104" s="274"/>
      <c r="Z104" s="274"/>
      <c r="AA104" s="274"/>
      <c r="AB104" s="274"/>
      <c r="AC104" s="274"/>
      <c r="AD104" s="275"/>
      <c r="AE104" s="274"/>
      <c r="AF104" s="274"/>
      <c r="AG104" s="274"/>
      <c r="AH104" s="274"/>
      <c r="AI104" s="274"/>
      <c r="AJ104" s="274"/>
      <c r="AK104" s="274"/>
      <c r="AL104" s="274"/>
      <c r="AM104" s="274"/>
      <c r="AN104" s="281"/>
      <c r="AO104" s="274"/>
      <c r="AP104" s="274"/>
      <c r="AQ104" s="274"/>
      <c r="AR104" s="274"/>
      <c r="AS104" s="274"/>
      <c r="AT104" s="274"/>
      <c r="AU104" s="274"/>
      <c r="AV104" s="274"/>
      <c r="AW104" s="274"/>
      <c r="AX104" s="274"/>
      <c r="AY104" s="274"/>
      <c r="AZ104" s="274"/>
      <c r="BA104" s="274"/>
      <c r="BB104" s="274"/>
      <c r="BC104" s="277" t="s">
        <v>443</v>
      </c>
      <c r="BD104" s="274"/>
      <c r="BE104" s="274"/>
      <c r="BF104" s="274"/>
      <c r="BG104" s="274"/>
      <c r="BH104" s="319" t="s">
        <v>443</v>
      </c>
      <c r="BI104" s="274"/>
      <c r="BJ104" s="274"/>
      <c r="BK104" s="274"/>
      <c r="BL104" s="274"/>
      <c r="BM104" s="319" t="s">
        <v>443</v>
      </c>
      <c r="BN104" s="274"/>
      <c r="BO104" s="275"/>
      <c r="BP104" s="275"/>
      <c r="BQ104" s="275"/>
      <c r="BR104" s="275"/>
      <c r="BS104" s="275"/>
      <c r="BT104" s="275"/>
      <c r="BU104" s="275"/>
      <c r="BV104" s="274"/>
      <c r="BW104" s="274"/>
      <c r="BX104" s="274"/>
      <c r="BY104" s="274"/>
      <c r="BZ104" s="274"/>
      <c r="CA104" s="274"/>
      <c r="CB104" s="319" t="s">
        <v>443</v>
      </c>
      <c r="CC104" s="274"/>
      <c r="CD104" s="274"/>
      <c r="CE104" s="274"/>
      <c r="CF104" s="274"/>
      <c r="CG104" s="274"/>
      <c r="CH104" s="274"/>
      <c r="CI104" s="274"/>
    </row>
    <row r="105" spans="1:87" ht="16.5" outlineLevel="1">
      <c r="A105" s="267" t="str">
        <f>E105&amp;G105</f>
        <v>lt004_protectionorgnl_prtctn_vl</v>
      </c>
      <c r="B105" s="141" t="s">
        <v>26</v>
      </c>
      <c r="C105" s="137" t="s">
        <v>26</v>
      </c>
      <c r="D105" s="228" t="s">
        <v>40</v>
      </c>
      <c r="E105" s="231" t="s">
        <v>368</v>
      </c>
      <c r="F105" s="231"/>
      <c r="G105" s="235" t="s">
        <v>437</v>
      </c>
      <c r="H105" s="228" t="str">
        <f>VLOOKUP(A105,'2. Status Detalhe Campos FY24'!$A$7:$G$727,7,0)</f>
        <v>1. Concluído</v>
      </c>
      <c r="I105" s="278" t="s">
        <v>38</v>
      </c>
      <c r="J105" s="317"/>
      <c r="K105" s="317"/>
      <c r="L105" s="283">
        <f t="array" ref="L105">MIN(IF(W105:CI105&gt;0,$W$16:$CI$16))</f>
        <v>45629</v>
      </c>
      <c r="M105" s="284">
        <f t="array" ref="M105">MAX(IF(W105:CI105&gt;0,$W$16:$CI$16))</f>
        <v>45639</v>
      </c>
      <c r="N105" s="284"/>
      <c r="O105" s="241">
        <f>VLOOKUP(H105,Auxiliar!$B$16:$E$24,4,0)</f>
        <v>1</v>
      </c>
      <c r="P105" s="241">
        <f ca="1">IF(TODAY()&lt;=L105,0,MIN((TODAY()-L105)/(M105-L105+1),100%))</f>
        <v>1</v>
      </c>
      <c r="Q105" s="240">
        <f ca="1">O105-P105</f>
        <v>0</v>
      </c>
      <c r="R105" s="255"/>
      <c r="S105" s="273"/>
      <c r="T105" s="299">
        <v>1</v>
      </c>
      <c r="U105" s="263">
        <v>1</v>
      </c>
      <c r="V105" s="263">
        <f>SUM(W105:CI105)-U105</f>
        <v>0</v>
      </c>
      <c r="W105" s="274"/>
      <c r="X105" s="274"/>
      <c r="Y105" s="274"/>
      <c r="Z105" s="274"/>
      <c r="AA105" s="274"/>
      <c r="AB105" s="282"/>
      <c r="AC105" s="274"/>
      <c r="AD105" s="275"/>
      <c r="AE105" s="274"/>
      <c r="AF105" s="274"/>
      <c r="AG105" s="274"/>
      <c r="AH105" s="274"/>
      <c r="AI105" s="274"/>
      <c r="AJ105" s="274"/>
      <c r="AK105" s="274"/>
      <c r="AL105" s="274"/>
      <c r="AM105" s="274"/>
      <c r="AN105" s="281"/>
      <c r="AO105" s="274"/>
      <c r="AP105" s="274"/>
      <c r="AQ105" s="274"/>
      <c r="AR105" s="274"/>
      <c r="AS105" s="274"/>
      <c r="AT105" s="274"/>
      <c r="AU105" s="274"/>
      <c r="AV105" s="274"/>
      <c r="AW105" s="274"/>
      <c r="AX105" s="274"/>
      <c r="AY105" s="274"/>
      <c r="AZ105" s="274">
        <v>0.6</v>
      </c>
      <c r="BA105" s="274">
        <v>0.3</v>
      </c>
      <c r="BB105" s="274"/>
      <c r="BC105" s="274"/>
      <c r="BD105" s="274"/>
      <c r="BE105" s="274"/>
      <c r="BF105" s="274"/>
      <c r="BG105" s="274"/>
      <c r="BH105" s="298">
        <v>0.1</v>
      </c>
      <c r="BI105" s="274"/>
      <c r="BJ105" s="274"/>
      <c r="BK105" s="274"/>
      <c r="BL105" s="274"/>
      <c r="BM105" s="274"/>
      <c r="BN105" s="274"/>
      <c r="BO105" s="275"/>
      <c r="BP105" s="275"/>
      <c r="BQ105" s="275"/>
      <c r="BR105" s="275"/>
      <c r="BS105" s="275"/>
      <c r="BT105" s="275"/>
      <c r="BU105" s="275"/>
      <c r="BV105" s="274"/>
      <c r="BW105" s="274"/>
      <c r="BX105" s="274"/>
      <c r="BY105" s="274"/>
      <c r="BZ105" s="274"/>
      <c r="CA105" s="274"/>
      <c r="CB105" s="274"/>
      <c r="CC105" s="274"/>
      <c r="CD105" s="274"/>
      <c r="CE105" s="274"/>
      <c r="CF105" s="274"/>
      <c r="CG105" s="274"/>
      <c r="CH105" s="274"/>
      <c r="CI105" s="274"/>
    </row>
    <row r="106" spans="1:87" ht="15" customHeight="1" collapsed="1">
      <c r="A106" s="267"/>
      <c r="B106" s="141" t="s">
        <v>26</v>
      </c>
      <c r="C106" s="137" t="s">
        <v>310</v>
      </c>
      <c r="D106" s="133"/>
      <c r="E106" s="232" t="s">
        <v>325</v>
      </c>
      <c r="F106" s="232" t="s">
        <v>1890</v>
      </c>
      <c r="G106" s="233">
        <f>COUNTA(G107:G120)</f>
        <v>14</v>
      </c>
      <c r="H106" s="288" t="s">
        <v>1922</v>
      </c>
      <c r="I106" s="269" t="s">
        <v>38</v>
      </c>
      <c r="J106" s="270">
        <f>MIN(J107:J120)</f>
        <v>0</v>
      </c>
      <c r="K106" s="270">
        <f>MIN(K107:K120)</f>
        <v>0</v>
      </c>
      <c r="L106" s="270">
        <f>MIN(L107:L120)</f>
        <v>45615</v>
      </c>
      <c r="M106" s="271">
        <f>MAX(M107:M120)</f>
        <v>45639</v>
      </c>
      <c r="N106" s="316">
        <f t="array" ref="N106">MAX(IF(W106:CI106&gt;0,$W$16:$CI$16))</f>
        <v>45639</v>
      </c>
      <c r="O106" s="315">
        <f>SUMPRODUCT(O107:O120,U107:U120)/SUM(U107:U120)</f>
        <v>1</v>
      </c>
      <c r="P106" s="315">
        <f ca="1">SUMPRODUCT(P107:P120,U107:U120)/SUM(U107:U120)</f>
        <v>1</v>
      </c>
      <c r="Q106" s="249">
        <f t="shared" ca="1" si="26"/>
        <v>0</v>
      </c>
      <c r="R106" s="333" t="s">
        <v>1947</v>
      </c>
      <c r="S106" s="273"/>
      <c r="T106" s="263"/>
      <c r="U106" s="263"/>
      <c r="V106" s="263"/>
      <c r="W106" s="274"/>
      <c r="X106" s="274"/>
      <c r="Y106" s="274"/>
      <c r="Z106" s="274"/>
      <c r="AA106" s="274"/>
      <c r="AB106" s="274"/>
      <c r="AC106" s="274"/>
      <c r="AD106" s="275"/>
      <c r="AE106" s="274"/>
      <c r="AF106" s="274"/>
      <c r="AG106" s="274"/>
      <c r="AH106" s="274"/>
      <c r="AI106" s="274"/>
      <c r="AJ106" s="274"/>
      <c r="AK106" s="274"/>
      <c r="AL106" s="274"/>
      <c r="AM106" s="274"/>
      <c r="AN106" s="274"/>
      <c r="AO106" s="276"/>
      <c r="AP106" s="281"/>
      <c r="AQ106" s="274"/>
      <c r="AR106" s="274"/>
      <c r="AS106" s="274"/>
      <c r="AT106" s="274"/>
      <c r="AU106" s="274"/>
      <c r="AV106" s="274"/>
      <c r="AW106" s="274"/>
      <c r="AX106" s="274"/>
      <c r="AY106" s="274"/>
      <c r="AZ106" s="274"/>
      <c r="BA106" s="274"/>
      <c r="BB106" s="274"/>
      <c r="BC106" s="274" t="s">
        <v>443</v>
      </c>
      <c r="BD106" s="274"/>
      <c r="BE106" s="274"/>
      <c r="BF106" s="274"/>
      <c r="BG106" s="274"/>
      <c r="BH106" s="274" t="s">
        <v>443</v>
      </c>
      <c r="BI106" s="274"/>
      <c r="BJ106" s="274"/>
      <c r="BK106" s="274"/>
      <c r="BL106" s="274"/>
      <c r="BM106" s="274"/>
      <c r="BN106" s="274"/>
      <c r="BO106" s="275"/>
      <c r="BP106" s="275"/>
      <c r="BQ106" s="275"/>
      <c r="BR106" s="275"/>
      <c r="BS106" s="275"/>
      <c r="BT106" s="275"/>
      <c r="BU106" s="275"/>
      <c r="BV106" s="274"/>
      <c r="BW106" s="274"/>
      <c r="BX106" s="274"/>
      <c r="BY106" s="274"/>
      <c r="BZ106" s="274"/>
      <c r="CA106" s="274"/>
      <c r="CB106" s="274"/>
      <c r="CC106" s="274"/>
      <c r="CD106" s="274"/>
      <c r="CE106" s="274"/>
      <c r="CF106" s="274"/>
      <c r="CG106" s="274"/>
      <c r="CH106" s="274"/>
      <c r="CI106" s="274"/>
    </row>
    <row r="107" spans="1:87" ht="16.5" outlineLevel="1">
      <c r="A107" s="267" t="str">
        <f t="shared" ref="A107:A120" si="27">E107&amp;G107</f>
        <v>modesg_out_empr_info_nfincca_capex_enblng_algnd</v>
      </c>
      <c r="B107" s="141" t="s">
        <v>26</v>
      </c>
      <c r="C107" s="137" t="s">
        <v>310</v>
      </c>
      <c r="D107" s="228" t="s">
        <v>40</v>
      </c>
      <c r="E107" s="229" t="s">
        <v>325</v>
      </c>
      <c r="F107" s="229"/>
      <c r="G107" s="228" t="s">
        <v>249</v>
      </c>
      <c r="H107" s="228" t="str">
        <f>VLOOKUP(A107,'2. Status Detalhe Campos FY24'!$A$7:$G$727,7,0)</f>
        <v>1. Concluído</v>
      </c>
      <c r="I107" s="318" t="s">
        <v>38</v>
      </c>
      <c r="J107" s="317"/>
      <c r="K107" s="317"/>
      <c r="L107" s="283">
        <f t="array" ref="L107">MIN(IF(W107:CI107&gt;0,$W$16:$CI$16))</f>
        <v>45615</v>
      </c>
      <c r="M107" s="284">
        <f t="array" ref="M107">MAX(IF(W107:CI107&gt;0,$W$16:$CI$16))</f>
        <v>45639</v>
      </c>
      <c r="N107" s="284"/>
      <c r="O107" s="241">
        <f>VLOOKUP(H107,Auxiliar!$B$16:$E$24,4,0)</f>
        <v>1</v>
      </c>
      <c r="P107" s="241">
        <f t="shared" ref="P107:P120" ca="1" si="28">IF(TODAY()&lt;=L107,0,MIN((TODAY()-L107)/(M107-L107+1),100%))</f>
        <v>1</v>
      </c>
      <c r="Q107" s="241">
        <f t="shared" ca="1" si="26"/>
        <v>0</v>
      </c>
      <c r="R107" s="332" t="s">
        <v>38</v>
      </c>
      <c r="S107" s="273"/>
      <c r="T107" s="263">
        <v>16.100000000000001</v>
      </c>
      <c r="U107" s="292">
        <v>1</v>
      </c>
      <c r="V107" s="263">
        <f t="shared" ref="V107:V120" si="29">SUM(W107:CI107)-U107</f>
        <v>0</v>
      </c>
      <c r="W107" s="274"/>
      <c r="X107" s="274"/>
      <c r="Y107" s="274"/>
      <c r="Z107" s="274"/>
      <c r="AA107" s="274"/>
      <c r="AB107" s="274"/>
      <c r="AC107" s="274"/>
      <c r="AD107" s="275"/>
      <c r="AE107" s="274"/>
      <c r="AF107" s="274"/>
      <c r="AG107" s="274"/>
      <c r="AH107" s="274"/>
      <c r="AI107" s="274"/>
      <c r="AJ107" s="274"/>
      <c r="AK107" s="274"/>
      <c r="AL107" s="274"/>
      <c r="AM107" s="274"/>
      <c r="AN107" s="274"/>
      <c r="AO107" s="276"/>
      <c r="AP107" s="281">
        <v>0.5</v>
      </c>
      <c r="AQ107" s="274"/>
      <c r="AR107" s="274"/>
      <c r="AS107" s="274"/>
      <c r="AT107" s="274"/>
      <c r="AU107" s="274"/>
      <c r="AV107" s="274"/>
      <c r="AW107" s="274"/>
      <c r="AX107" s="274"/>
      <c r="AY107" s="274"/>
      <c r="AZ107" s="274"/>
      <c r="BA107" s="274">
        <v>0.2</v>
      </c>
      <c r="BB107" s="274">
        <v>0.3</v>
      </c>
      <c r="BC107" s="274"/>
      <c r="BD107" s="274"/>
      <c r="BE107" s="274"/>
      <c r="BF107" s="274"/>
      <c r="BG107" s="274"/>
      <c r="BH107" s="277" t="s">
        <v>443</v>
      </c>
      <c r="BI107" s="274"/>
      <c r="BJ107" s="274"/>
      <c r="BK107" s="274"/>
      <c r="BL107" s="274"/>
      <c r="BM107" s="274"/>
      <c r="BN107" s="274"/>
      <c r="BO107" s="275"/>
      <c r="BP107" s="275"/>
      <c r="BQ107" s="275"/>
      <c r="BR107" s="275"/>
      <c r="BS107" s="275"/>
      <c r="BT107" s="275"/>
      <c r="BU107" s="275"/>
      <c r="BV107" s="274"/>
      <c r="BW107" s="274"/>
      <c r="BX107" s="274"/>
      <c r="BY107" s="274"/>
      <c r="BZ107" s="274"/>
      <c r="CA107" s="274"/>
      <c r="CB107" s="274"/>
      <c r="CC107" s="274"/>
      <c r="CD107" s="274"/>
      <c r="CE107" s="274"/>
      <c r="CF107" s="274"/>
      <c r="CG107" s="274"/>
      <c r="CH107" s="274"/>
      <c r="CI107" s="274"/>
    </row>
    <row r="108" spans="1:87" ht="16.5" outlineLevel="1">
      <c r="A108" s="267" t="str">
        <f t="shared" si="27"/>
        <v>modesg_out_empr_info_nfincca_capex_own_prfrmnce_algnd</v>
      </c>
      <c r="B108" s="141" t="s">
        <v>26</v>
      </c>
      <c r="C108" s="137" t="s">
        <v>310</v>
      </c>
      <c r="D108" s="228" t="s">
        <v>40</v>
      </c>
      <c r="E108" s="229" t="s">
        <v>325</v>
      </c>
      <c r="F108" s="229"/>
      <c r="G108" s="228" t="s">
        <v>250</v>
      </c>
      <c r="H108" s="228" t="str">
        <f>VLOOKUP(A108,'2. Status Detalhe Campos FY24'!$A$7:$G$727,7,0)</f>
        <v>1. Concluído</v>
      </c>
      <c r="I108" s="318" t="s">
        <v>38</v>
      </c>
      <c r="J108" s="317"/>
      <c r="K108" s="317"/>
      <c r="L108" s="283">
        <f t="array" ref="L108">MIN(IF(W108:CI108&gt;0,$W$16:$CI$16))</f>
        <v>45616</v>
      </c>
      <c r="M108" s="284">
        <f t="array" ref="M108">MAX(IF(W108:CI108&gt;0,$W$16:$CI$16))</f>
        <v>45639</v>
      </c>
      <c r="N108" s="284"/>
      <c r="O108" s="241">
        <f>VLOOKUP(H108,Auxiliar!$B$16:$E$24,4,0)</f>
        <v>1</v>
      </c>
      <c r="P108" s="241">
        <f t="shared" ca="1" si="28"/>
        <v>1</v>
      </c>
      <c r="Q108" s="241">
        <f t="shared" ca="1" si="26"/>
        <v>0</v>
      </c>
      <c r="R108" s="332" t="s">
        <v>38</v>
      </c>
      <c r="S108" s="273"/>
      <c r="T108" s="263">
        <v>16.100000000000001</v>
      </c>
      <c r="U108" s="292">
        <v>1</v>
      </c>
      <c r="V108" s="263">
        <f t="shared" si="29"/>
        <v>0</v>
      </c>
      <c r="W108" s="274"/>
      <c r="X108" s="274"/>
      <c r="Y108" s="274"/>
      <c r="Z108" s="274"/>
      <c r="AA108" s="274"/>
      <c r="AB108" s="274"/>
      <c r="AC108" s="274"/>
      <c r="AD108" s="275"/>
      <c r="AE108" s="274"/>
      <c r="AF108" s="274"/>
      <c r="AG108" s="274"/>
      <c r="AH108" s="274"/>
      <c r="AI108" s="274"/>
      <c r="AJ108" s="274"/>
      <c r="AK108" s="274"/>
      <c r="AL108" s="274"/>
      <c r="AM108" s="274"/>
      <c r="AN108" s="274"/>
      <c r="AO108" s="276"/>
      <c r="AP108" s="281"/>
      <c r="AQ108" s="274">
        <v>1</v>
      </c>
      <c r="AR108" s="274"/>
      <c r="AS108" s="274"/>
      <c r="AT108" s="274"/>
      <c r="AU108" s="274"/>
      <c r="AV108" s="274"/>
      <c r="AW108" s="274"/>
      <c r="AX108" s="274"/>
      <c r="AY108" s="274"/>
      <c r="AZ108" s="274"/>
      <c r="BA108" s="274"/>
      <c r="BB108" s="274"/>
      <c r="BC108" s="274"/>
      <c r="BD108" s="274"/>
      <c r="BE108" s="274"/>
      <c r="BF108" s="274"/>
      <c r="BG108" s="274"/>
      <c r="BH108" s="277" t="s">
        <v>443</v>
      </c>
      <c r="BI108" s="274"/>
      <c r="BJ108" s="274"/>
      <c r="BK108" s="274"/>
      <c r="BL108" s="274"/>
      <c r="BM108" s="274"/>
      <c r="BN108" s="274"/>
      <c r="BO108" s="275"/>
      <c r="BP108" s="275"/>
      <c r="BQ108" s="275"/>
      <c r="BR108" s="275"/>
      <c r="BS108" s="275"/>
      <c r="BT108" s="275"/>
      <c r="BU108" s="275"/>
      <c r="BV108" s="274"/>
      <c r="BW108" s="274"/>
      <c r="BX108" s="274"/>
      <c r="BY108" s="274"/>
      <c r="BZ108" s="274"/>
      <c r="CA108" s="274"/>
      <c r="CB108" s="274"/>
      <c r="CC108" s="274"/>
      <c r="CD108" s="274"/>
      <c r="CE108" s="274"/>
      <c r="CF108" s="274"/>
      <c r="CG108" s="274"/>
      <c r="CH108" s="274"/>
      <c r="CI108" s="274"/>
    </row>
    <row r="109" spans="1:87" ht="16.5" outlineLevel="1">
      <c r="A109" s="267" t="str">
        <f t="shared" si="27"/>
        <v>modesg_out_empr_info_nfincca_capex_ttl_elgbl</v>
      </c>
      <c r="B109" s="141" t="s">
        <v>26</v>
      </c>
      <c r="C109" s="137" t="s">
        <v>310</v>
      </c>
      <c r="D109" s="228" t="s">
        <v>40</v>
      </c>
      <c r="E109" s="229" t="s">
        <v>325</v>
      </c>
      <c r="F109" s="229"/>
      <c r="G109" s="228" t="s">
        <v>248</v>
      </c>
      <c r="H109" s="228" t="str">
        <f>VLOOKUP(A109,'2. Status Detalhe Campos FY24'!$A$7:$G$727,7,0)</f>
        <v>1. Concluído</v>
      </c>
      <c r="I109" s="318" t="s">
        <v>38</v>
      </c>
      <c r="J109" s="317"/>
      <c r="K109" s="317"/>
      <c r="L109" s="283">
        <f t="array" ref="L109">MIN(IF(W109:CI109&gt;0,$W$16:$CI$16))</f>
        <v>45617</v>
      </c>
      <c r="M109" s="284">
        <f t="array" ref="M109">MAX(IF(W109:CI109&gt;0,$W$16:$CI$16))</f>
        <v>45639</v>
      </c>
      <c r="N109" s="284"/>
      <c r="O109" s="241">
        <f>VLOOKUP(H109,Auxiliar!$B$16:$E$24,4,0)</f>
        <v>1</v>
      </c>
      <c r="P109" s="241">
        <f t="shared" ca="1" si="28"/>
        <v>1</v>
      </c>
      <c r="Q109" s="241">
        <f t="shared" ca="1" si="26"/>
        <v>0</v>
      </c>
      <c r="R109" s="332" t="s">
        <v>38</v>
      </c>
      <c r="S109" s="273"/>
      <c r="T109" s="263">
        <v>16.100000000000001</v>
      </c>
      <c r="U109" s="292">
        <v>1</v>
      </c>
      <c r="V109" s="263">
        <f t="shared" si="29"/>
        <v>0</v>
      </c>
      <c r="W109" s="274"/>
      <c r="X109" s="274"/>
      <c r="Y109" s="274"/>
      <c r="Z109" s="274"/>
      <c r="AA109" s="274"/>
      <c r="AB109" s="274"/>
      <c r="AC109" s="274"/>
      <c r="AD109" s="275"/>
      <c r="AE109" s="274"/>
      <c r="AF109" s="274"/>
      <c r="AG109" s="274"/>
      <c r="AH109" s="274"/>
      <c r="AI109" s="274"/>
      <c r="AJ109" s="274"/>
      <c r="AK109" s="274"/>
      <c r="AL109" s="274"/>
      <c r="AM109" s="274"/>
      <c r="AN109" s="274"/>
      <c r="AO109" s="276"/>
      <c r="AP109" s="281"/>
      <c r="AQ109" s="274"/>
      <c r="AR109" s="274">
        <v>1</v>
      </c>
      <c r="AS109" s="274"/>
      <c r="AT109" s="274"/>
      <c r="AU109" s="274"/>
      <c r="AV109" s="274"/>
      <c r="AW109" s="274"/>
      <c r="AX109" s="274"/>
      <c r="AY109" s="274"/>
      <c r="AZ109" s="274"/>
      <c r="BA109" s="274"/>
      <c r="BB109" s="274"/>
      <c r="BC109" s="274"/>
      <c r="BD109" s="274"/>
      <c r="BE109" s="274"/>
      <c r="BF109" s="274"/>
      <c r="BG109" s="274"/>
      <c r="BH109" s="277" t="s">
        <v>443</v>
      </c>
      <c r="BI109" s="274"/>
      <c r="BJ109" s="274"/>
      <c r="BK109" s="274"/>
      <c r="BL109" s="274"/>
      <c r="BM109" s="274"/>
      <c r="BN109" s="274"/>
      <c r="BO109" s="275"/>
      <c r="BP109" s="275"/>
      <c r="BQ109" s="275"/>
      <c r="BR109" s="275"/>
      <c r="BS109" s="275"/>
      <c r="BT109" s="275"/>
      <c r="BU109" s="275"/>
      <c r="BV109" s="274"/>
      <c r="BW109" s="274"/>
      <c r="BX109" s="274"/>
      <c r="BY109" s="274"/>
      <c r="BZ109" s="274"/>
      <c r="CA109" s="274"/>
      <c r="CB109" s="274"/>
      <c r="CC109" s="274"/>
      <c r="CD109" s="274"/>
      <c r="CE109" s="274"/>
      <c r="CF109" s="274"/>
      <c r="CG109" s="274"/>
      <c r="CH109" s="274"/>
      <c r="CI109" s="274"/>
    </row>
    <row r="110" spans="1:87" ht="16.5" outlineLevel="1">
      <c r="A110" s="267" t="str">
        <f t="shared" si="27"/>
        <v>modesg_out_empr_info_nfincca_trnvr_enblng_alignd</v>
      </c>
      <c r="B110" s="141" t="s">
        <v>26</v>
      </c>
      <c r="C110" s="137" t="s">
        <v>310</v>
      </c>
      <c r="D110" s="228" t="s">
        <v>40</v>
      </c>
      <c r="E110" s="229" t="s">
        <v>325</v>
      </c>
      <c r="F110" s="229"/>
      <c r="G110" s="228" t="s">
        <v>246</v>
      </c>
      <c r="H110" s="228" t="str">
        <f>VLOOKUP(A110,'2. Status Detalhe Campos FY24'!$A$7:$G$727,7,0)</f>
        <v>1. Concluído</v>
      </c>
      <c r="I110" s="318" t="s">
        <v>38</v>
      </c>
      <c r="J110" s="317"/>
      <c r="K110" s="317"/>
      <c r="L110" s="283">
        <f t="array" ref="L110">MIN(IF(W110:CI110&gt;0,$W$16:$CI$16))</f>
        <v>45618</v>
      </c>
      <c r="M110" s="284">
        <f t="array" ref="M110">MAX(IF(W110:CI110&gt;0,$W$16:$CI$16))</f>
        <v>45639</v>
      </c>
      <c r="N110" s="284"/>
      <c r="O110" s="241">
        <f>VLOOKUP(H110,Auxiliar!$B$16:$E$24,4,0)</f>
        <v>1</v>
      </c>
      <c r="P110" s="241">
        <f t="shared" ca="1" si="28"/>
        <v>1</v>
      </c>
      <c r="Q110" s="241">
        <f t="shared" ca="1" si="26"/>
        <v>0</v>
      </c>
      <c r="R110" s="332" t="s">
        <v>38</v>
      </c>
      <c r="S110" s="273"/>
      <c r="T110" s="293">
        <v>4</v>
      </c>
      <c r="U110" s="263">
        <f t="shared" ref="U110:U120" si="30">ROUND(T110/8,1)</f>
        <v>0.5</v>
      </c>
      <c r="V110" s="263">
        <f t="shared" si="29"/>
        <v>0</v>
      </c>
      <c r="W110" s="274"/>
      <c r="X110" s="274"/>
      <c r="Y110" s="274"/>
      <c r="Z110" s="274"/>
      <c r="AA110" s="274"/>
      <c r="AB110" s="274"/>
      <c r="AC110" s="274"/>
      <c r="AD110" s="275"/>
      <c r="AE110" s="274"/>
      <c r="AF110" s="274"/>
      <c r="AG110" s="274"/>
      <c r="AH110" s="274"/>
      <c r="AI110" s="274"/>
      <c r="AJ110" s="274"/>
      <c r="AK110" s="274"/>
      <c r="AL110" s="274"/>
      <c r="AM110" s="274"/>
      <c r="AN110" s="274"/>
      <c r="AO110" s="276"/>
      <c r="AP110" s="281"/>
      <c r="AQ110" s="274"/>
      <c r="AR110" s="274"/>
      <c r="AS110" s="274">
        <v>0.5</v>
      </c>
      <c r="AT110" s="274"/>
      <c r="AU110" s="274"/>
      <c r="AV110" s="274"/>
      <c r="AW110" s="274"/>
      <c r="AX110" s="274"/>
      <c r="AY110" s="274"/>
      <c r="AZ110" s="274"/>
      <c r="BA110" s="274"/>
      <c r="BB110" s="274"/>
      <c r="BC110" s="274"/>
      <c r="BD110" s="274"/>
      <c r="BE110" s="274"/>
      <c r="BF110" s="274"/>
      <c r="BG110" s="274"/>
      <c r="BH110" s="277" t="s">
        <v>443</v>
      </c>
      <c r="BI110" s="274"/>
      <c r="BJ110" s="274"/>
      <c r="BK110" s="274"/>
      <c r="BL110" s="274"/>
      <c r="BM110" s="274"/>
      <c r="BN110" s="274"/>
      <c r="BO110" s="275"/>
      <c r="BP110" s="275"/>
      <c r="BQ110" s="275"/>
      <c r="BR110" s="275"/>
      <c r="BS110" s="275"/>
      <c r="BT110" s="275"/>
      <c r="BU110" s="275"/>
      <c r="BV110" s="274"/>
      <c r="BW110" s="274"/>
      <c r="BX110" s="274"/>
      <c r="BY110" s="274"/>
      <c r="BZ110" s="274"/>
      <c r="CA110" s="274"/>
      <c r="CB110" s="274"/>
      <c r="CC110" s="274"/>
      <c r="CD110" s="274"/>
      <c r="CE110" s="274"/>
      <c r="CF110" s="274"/>
      <c r="CG110" s="274"/>
      <c r="CH110" s="274"/>
      <c r="CI110" s="274"/>
    </row>
    <row r="111" spans="1:87" ht="16.5" outlineLevel="1">
      <c r="A111" s="267" t="str">
        <f t="shared" si="27"/>
        <v>modesg_out_empr_info_nfincca_trnvr_ttl_elgbl</v>
      </c>
      <c r="B111" s="141" t="s">
        <v>26</v>
      </c>
      <c r="C111" s="137" t="s">
        <v>310</v>
      </c>
      <c r="D111" s="228" t="s">
        <v>40</v>
      </c>
      <c r="E111" s="229" t="s">
        <v>325</v>
      </c>
      <c r="F111" s="229"/>
      <c r="G111" s="228" t="s">
        <v>245</v>
      </c>
      <c r="H111" s="228" t="str">
        <f>VLOOKUP(A111,'2. Status Detalhe Campos FY24'!$A$7:$G$727,7,0)</f>
        <v>1. Concluído</v>
      </c>
      <c r="I111" s="318" t="s">
        <v>38</v>
      </c>
      <c r="J111" s="317"/>
      <c r="K111" s="317"/>
      <c r="L111" s="283">
        <f t="array" ref="L111">MIN(IF(W111:CI111&gt;0,$W$16:$CI$16))</f>
        <v>45618</v>
      </c>
      <c r="M111" s="284">
        <f t="array" ref="M111">MAX(IF(W111:CI111&gt;0,$W$16:$CI$16))</f>
        <v>45639</v>
      </c>
      <c r="N111" s="284"/>
      <c r="O111" s="241">
        <f>VLOOKUP(H111,Auxiliar!$B$16:$E$24,4,0)</f>
        <v>1</v>
      </c>
      <c r="P111" s="241">
        <f t="shared" ca="1" si="28"/>
        <v>1</v>
      </c>
      <c r="Q111" s="241">
        <f t="shared" ca="1" si="26"/>
        <v>0</v>
      </c>
      <c r="R111" s="332" t="s">
        <v>38</v>
      </c>
      <c r="S111" s="273"/>
      <c r="T111" s="293">
        <v>4</v>
      </c>
      <c r="U111" s="263">
        <f t="shared" si="30"/>
        <v>0.5</v>
      </c>
      <c r="V111" s="263">
        <f t="shared" si="29"/>
        <v>0</v>
      </c>
      <c r="W111" s="274"/>
      <c r="X111" s="274"/>
      <c r="Y111" s="274"/>
      <c r="Z111" s="274"/>
      <c r="AA111" s="274"/>
      <c r="AB111" s="274"/>
      <c r="AC111" s="274"/>
      <c r="AD111" s="275"/>
      <c r="AE111" s="274"/>
      <c r="AF111" s="274"/>
      <c r="AG111" s="274"/>
      <c r="AH111" s="274"/>
      <c r="AI111" s="274"/>
      <c r="AJ111" s="274"/>
      <c r="AK111" s="274"/>
      <c r="AL111" s="274"/>
      <c r="AM111" s="274"/>
      <c r="AN111" s="274"/>
      <c r="AO111" s="276"/>
      <c r="AP111" s="281"/>
      <c r="AQ111" s="274"/>
      <c r="AR111" s="274"/>
      <c r="AS111" s="274">
        <v>0.5</v>
      </c>
      <c r="AT111" s="274"/>
      <c r="AU111" s="274"/>
      <c r="AV111" s="274"/>
      <c r="AW111" s="274"/>
      <c r="AX111" s="274"/>
      <c r="AY111" s="274"/>
      <c r="AZ111" s="274"/>
      <c r="BA111" s="274"/>
      <c r="BB111" s="274"/>
      <c r="BC111" s="274"/>
      <c r="BD111" s="274"/>
      <c r="BE111" s="274"/>
      <c r="BF111" s="274"/>
      <c r="BG111" s="274"/>
      <c r="BH111" s="277" t="s">
        <v>443</v>
      </c>
      <c r="BI111" s="274"/>
      <c r="BJ111" s="274"/>
      <c r="BK111" s="274"/>
      <c r="BL111" s="274"/>
      <c r="BM111" s="274"/>
      <c r="BN111" s="274"/>
      <c r="BO111" s="275"/>
      <c r="BP111" s="275"/>
      <c r="BQ111" s="275"/>
      <c r="BR111" s="275"/>
      <c r="BS111" s="275"/>
      <c r="BT111" s="275"/>
      <c r="BU111" s="275"/>
      <c r="BV111" s="274"/>
      <c r="BW111" s="274"/>
      <c r="BX111" s="274"/>
      <c r="BY111" s="274"/>
      <c r="BZ111" s="274"/>
      <c r="CA111" s="274"/>
      <c r="CB111" s="274"/>
      <c r="CC111" s="274"/>
      <c r="CD111" s="274"/>
      <c r="CE111" s="274"/>
      <c r="CF111" s="274"/>
      <c r="CG111" s="274"/>
      <c r="CH111" s="274"/>
      <c r="CI111" s="274"/>
    </row>
    <row r="112" spans="1:87" ht="16.5" outlineLevel="1">
      <c r="A112" s="267" t="str">
        <f t="shared" si="27"/>
        <v>modesg_out_empr_info_nfincca_turnover_own_prfrmnce_algnd</v>
      </c>
      <c r="B112" s="141" t="s">
        <v>26</v>
      </c>
      <c r="C112" s="137" t="s">
        <v>310</v>
      </c>
      <c r="D112" s="228" t="s">
        <v>40</v>
      </c>
      <c r="E112" s="229" t="s">
        <v>325</v>
      </c>
      <c r="F112" s="229"/>
      <c r="G112" s="228" t="s">
        <v>247</v>
      </c>
      <c r="H112" s="228" t="str">
        <f>VLOOKUP(A112,'2. Status Detalhe Campos FY24'!$A$7:$G$727,7,0)</f>
        <v>1. Concluído</v>
      </c>
      <c r="I112" s="318" t="s">
        <v>38</v>
      </c>
      <c r="J112" s="317"/>
      <c r="K112" s="317"/>
      <c r="L112" s="283">
        <f t="array" ref="L112">MIN(IF(W112:CI112&gt;0,$W$16:$CI$16))</f>
        <v>45621</v>
      </c>
      <c r="M112" s="284">
        <f t="array" ref="M112">MAX(IF(W112:CI112&gt;0,$W$16:$CI$16))</f>
        <v>45639</v>
      </c>
      <c r="N112" s="284"/>
      <c r="O112" s="241">
        <f>VLOOKUP(H112,Auxiliar!$B$16:$E$24,4,0)</f>
        <v>1</v>
      </c>
      <c r="P112" s="241">
        <f t="shared" ca="1" si="28"/>
        <v>1</v>
      </c>
      <c r="Q112" s="241">
        <f t="shared" ca="1" si="26"/>
        <v>0</v>
      </c>
      <c r="R112" s="332" t="s">
        <v>38</v>
      </c>
      <c r="S112" s="273"/>
      <c r="T112" s="293">
        <v>4</v>
      </c>
      <c r="U112" s="263">
        <f t="shared" si="30"/>
        <v>0.5</v>
      </c>
      <c r="V112" s="263">
        <f t="shared" si="29"/>
        <v>0</v>
      </c>
      <c r="W112" s="274"/>
      <c r="X112" s="274"/>
      <c r="Y112" s="274"/>
      <c r="Z112" s="274"/>
      <c r="AA112" s="274"/>
      <c r="AB112" s="274"/>
      <c r="AC112" s="274"/>
      <c r="AD112" s="275"/>
      <c r="AE112" s="274"/>
      <c r="AF112" s="274"/>
      <c r="AG112" s="274"/>
      <c r="AH112" s="274"/>
      <c r="AI112" s="274"/>
      <c r="AJ112" s="274"/>
      <c r="AK112" s="274"/>
      <c r="AL112" s="274"/>
      <c r="AM112" s="274"/>
      <c r="AN112" s="274"/>
      <c r="AO112" s="276"/>
      <c r="AP112" s="281"/>
      <c r="AQ112" s="274"/>
      <c r="AR112" s="274"/>
      <c r="AS112" s="274"/>
      <c r="AT112" s="274">
        <v>0.5</v>
      </c>
      <c r="AU112" s="274"/>
      <c r="AV112" s="274"/>
      <c r="AW112" s="274"/>
      <c r="AX112" s="274"/>
      <c r="AY112" s="274"/>
      <c r="AZ112" s="274"/>
      <c r="BA112" s="274"/>
      <c r="BB112" s="274"/>
      <c r="BC112" s="274"/>
      <c r="BD112" s="274"/>
      <c r="BE112" s="274"/>
      <c r="BF112" s="274"/>
      <c r="BG112" s="274"/>
      <c r="BH112" s="277" t="s">
        <v>443</v>
      </c>
      <c r="BI112" s="274"/>
      <c r="BJ112" s="274"/>
      <c r="BK112" s="274"/>
      <c r="BL112" s="274"/>
      <c r="BM112" s="274"/>
      <c r="BN112" s="274"/>
      <c r="BO112" s="275"/>
      <c r="BP112" s="275"/>
      <c r="BQ112" s="275"/>
      <c r="BR112" s="275"/>
      <c r="BS112" s="275"/>
      <c r="BT112" s="275"/>
      <c r="BU112" s="275"/>
      <c r="BV112" s="274"/>
      <c r="BW112" s="274"/>
      <c r="BX112" s="274"/>
      <c r="BY112" s="274"/>
      <c r="BZ112" s="274"/>
      <c r="CA112" s="274"/>
      <c r="CB112" s="274"/>
      <c r="CC112" s="274"/>
      <c r="CD112" s="274"/>
      <c r="CE112" s="274"/>
      <c r="CF112" s="274"/>
      <c r="CG112" s="274"/>
      <c r="CH112" s="274"/>
      <c r="CI112" s="274"/>
    </row>
    <row r="113" spans="1:87" ht="16.5" outlineLevel="1">
      <c r="A113" s="267" t="str">
        <f t="shared" si="27"/>
        <v>modesg_out_empr_info_nfinccm_capex_enblng_algnd</v>
      </c>
      <c r="B113" s="141" t="s">
        <v>26</v>
      </c>
      <c r="C113" s="137" t="s">
        <v>310</v>
      </c>
      <c r="D113" s="228" t="s">
        <v>40</v>
      </c>
      <c r="E113" s="229" t="s">
        <v>325</v>
      </c>
      <c r="F113" s="229"/>
      <c r="G113" s="228" t="s">
        <v>256</v>
      </c>
      <c r="H113" s="228" t="str">
        <f>VLOOKUP(A113,'2. Status Detalhe Campos FY24'!$A$7:$G$727,7,0)</f>
        <v>1. Concluído</v>
      </c>
      <c r="I113" s="318" t="s">
        <v>38</v>
      </c>
      <c r="J113" s="317"/>
      <c r="K113" s="317"/>
      <c r="L113" s="283">
        <f t="array" ref="L113">MIN(IF(W113:CI113&gt;0,$W$16:$CI$16))</f>
        <v>45621</v>
      </c>
      <c r="M113" s="284">
        <f t="array" ref="M113">MAX(IF(W113:CI113&gt;0,$W$16:$CI$16))</f>
        <v>45639</v>
      </c>
      <c r="N113" s="284"/>
      <c r="O113" s="241">
        <f>VLOOKUP(H113,Auxiliar!$B$16:$E$24,4,0)</f>
        <v>1</v>
      </c>
      <c r="P113" s="241">
        <f t="shared" ca="1" si="28"/>
        <v>1</v>
      </c>
      <c r="Q113" s="241">
        <f t="shared" ca="1" si="26"/>
        <v>0</v>
      </c>
      <c r="R113" s="332" t="s">
        <v>38</v>
      </c>
      <c r="S113" s="273"/>
      <c r="T113" s="293">
        <v>4</v>
      </c>
      <c r="U113" s="263">
        <f t="shared" si="30"/>
        <v>0.5</v>
      </c>
      <c r="V113" s="263">
        <f t="shared" si="29"/>
        <v>0</v>
      </c>
      <c r="W113" s="274"/>
      <c r="X113" s="274"/>
      <c r="Y113" s="274"/>
      <c r="Z113" s="274"/>
      <c r="AA113" s="274"/>
      <c r="AB113" s="274"/>
      <c r="AC113" s="274"/>
      <c r="AD113" s="275"/>
      <c r="AE113" s="274"/>
      <c r="AF113" s="274"/>
      <c r="AG113" s="274"/>
      <c r="AH113" s="274"/>
      <c r="AI113" s="274"/>
      <c r="AJ113" s="274"/>
      <c r="AK113" s="274"/>
      <c r="AL113" s="274"/>
      <c r="AM113" s="274"/>
      <c r="AN113" s="274"/>
      <c r="AO113" s="276"/>
      <c r="AP113" s="281"/>
      <c r="AQ113" s="274"/>
      <c r="AR113" s="274"/>
      <c r="AS113" s="274"/>
      <c r="AT113" s="274">
        <v>0.5</v>
      </c>
      <c r="AU113" s="274"/>
      <c r="AV113" s="274"/>
      <c r="AW113" s="274"/>
      <c r="AX113" s="274"/>
      <c r="AY113" s="274"/>
      <c r="AZ113" s="274"/>
      <c r="BA113" s="274"/>
      <c r="BB113" s="274"/>
      <c r="BC113" s="274"/>
      <c r="BD113" s="274"/>
      <c r="BE113" s="274"/>
      <c r="BF113" s="274"/>
      <c r="BG113" s="274"/>
      <c r="BH113" s="277" t="s">
        <v>443</v>
      </c>
      <c r="BI113" s="274"/>
      <c r="BJ113" s="274"/>
      <c r="BK113" s="274"/>
      <c r="BL113" s="274"/>
      <c r="BM113" s="274"/>
      <c r="BN113" s="274"/>
      <c r="BO113" s="275"/>
      <c r="BP113" s="275"/>
      <c r="BQ113" s="275"/>
      <c r="BR113" s="275"/>
      <c r="BS113" s="275"/>
      <c r="BT113" s="275"/>
      <c r="BU113" s="275"/>
      <c r="BV113" s="274"/>
      <c r="BW113" s="274"/>
      <c r="BX113" s="274"/>
      <c r="BY113" s="274"/>
      <c r="BZ113" s="274"/>
      <c r="CA113" s="274"/>
      <c r="CB113" s="274"/>
      <c r="CC113" s="274"/>
      <c r="CD113" s="274"/>
      <c r="CE113" s="274"/>
      <c r="CF113" s="274"/>
      <c r="CG113" s="274"/>
      <c r="CH113" s="274"/>
      <c r="CI113" s="274"/>
    </row>
    <row r="114" spans="1:87" ht="16.5" outlineLevel="1">
      <c r="A114" s="267" t="str">
        <f t="shared" si="27"/>
        <v>modesg_out_empr_info_nfinccm_capex_own_prfrmnce_algnd</v>
      </c>
      <c r="B114" s="141" t="s">
        <v>26</v>
      </c>
      <c r="C114" s="137" t="s">
        <v>310</v>
      </c>
      <c r="D114" s="228" t="s">
        <v>40</v>
      </c>
      <c r="E114" s="229" t="s">
        <v>325</v>
      </c>
      <c r="F114" s="229"/>
      <c r="G114" s="228" t="s">
        <v>258</v>
      </c>
      <c r="H114" s="228" t="str">
        <f>VLOOKUP(A114,'2. Status Detalhe Campos FY24'!$A$7:$G$727,7,0)</f>
        <v>1. Concluído</v>
      </c>
      <c r="I114" s="318" t="s">
        <v>38</v>
      </c>
      <c r="J114" s="317"/>
      <c r="K114" s="317"/>
      <c r="L114" s="283">
        <f t="array" ref="L114">MIN(IF(W114:CI114&gt;0,$W$16:$CI$16))</f>
        <v>45622</v>
      </c>
      <c r="M114" s="284">
        <f t="array" ref="M114">MAX(IF(W114:CI114&gt;0,$W$16:$CI$16))</f>
        <v>45639</v>
      </c>
      <c r="N114" s="284"/>
      <c r="O114" s="241">
        <f>VLOOKUP(H114,Auxiliar!$B$16:$E$24,4,0)</f>
        <v>1</v>
      </c>
      <c r="P114" s="241">
        <f t="shared" ca="1" si="28"/>
        <v>1</v>
      </c>
      <c r="Q114" s="241">
        <f t="shared" ca="1" si="26"/>
        <v>0</v>
      </c>
      <c r="R114" s="332" t="s">
        <v>38</v>
      </c>
      <c r="S114" s="273"/>
      <c r="T114" s="293">
        <v>4</v>
      </c>
      <c r="U114" s="263">
        <f t="shared" si="30"/>
        <v>0.5</v>
      </c>
      <c r="V114" s="263">
        <f t="shared" si="29"/>
        <v>0</v>
      </c>
      <c r="W114" s="274"/>
      <c r="X114" s="274"/>
      <c r="Y114" s="274"/>
      <c r="Z114" s="274"/>
      <c r="AA114" s="274"/>
      <c r="AB114" s="274"/>
      <c r="AC114" s="274"/>
      <c r="AD114" s="275"/>
      <c r="AE114" s="274"/>
      <c r="AF114" s="274"/>
      <c r="AG114" s="274"/>
      <c r="AH114" s="274"/>
      <c r="AI114" s="274"/>
      <c r="AJ114" s="274"/>
      <c r="AK114" s="274"/>
      <c r="AL114" s="274"/>
      <c r="AM114" s="274"/>
      <c r="AN114" s="274"/>
      <c r="AO114" s="276"/>
      <c r="AP114" s="281"/>
      <c r="AQ114" s="274"/>
      <c r="AR114" s="274"/>
      <c r="AS114" s="274"/>
      <c r="AT114" s="274"/>
      <c r="AU114" s="274">
        <v>0.5</v>
      </c>
      <c r="AV114" s="274"/>
      <c r="AW114" s="274"/>
      <c r="AX114" s="274"/>
      <c r="AY114" s="274"/>
      <c r="AZ114" s="274"/>
      <c r="BA114" s="274"/>
      <c r="BB114" s="274"/>
      <c r="BC114" s="274"/>
      <c r="BD114" s="274"/>
      <c r="BE114" s="274"/>
      <c r="BF114" s="274"/>
      <c r="BG114" s="274"/>
      <c r="BH114" s="277" t="s">
        <v>443</v>
      </c>
      <c r="BI114" s="274"/>
      <c r="BJ114" s="274"/>
      <c r="BK114" s="274"/>
      <c r="BL114" s="274"/>
      <c r="BM114" s="274"/>
      <c r="BN114" s="274"/>
      <c r="BO114" s="275"/>
      <c r="BP114" s="275"/>
      <c r="BQ114" s="275"/>
      <c r="BR114" s="275"/>
      <c r="BS114" s="275"/>
      <c r="BT114" s="275"/>
      <c r="BU114" s="275"/>
      <c r="BV114" s="274"/>
      <c r="BW114" s="274"/>
      <c r="BX114" s="274"/>
      <c r="BY114" s="274"/>
      <c r="BZ114" s="274"/>
      <c r="CA114" s="274"/>
      <c r="CB114" s="274"/>
      <c r="CC114" s="274"/>
      <c r="CD114" s="274"/>
      <c r="CE114" s="274"/>
      <c r="CF114" s="274"/>
      <c r="CG114" s="274"/>
      <c r="CH114" s="274"/>
      <c r="CI114" s="274"/>
    </row>
    <row r="115" spans="1:87" ht="16.5" outlineLevel="1">
      <c r="A115" s="267" t="str">
        <f t="shared" si="27"/>
        <v>modesg_out_empr_info_nfinccm_capex_trnstn_algnd</v>
      </c>
      <c r="B115" s="141" t="s">
        <v>26</v>
      </c>
      <c r="C115" s="137" t="s">
        <v>310</v>
      </c>
      <c r="D115" s="228" t="s">
        <v>40</v>
      </c>
      <c r="E115" s="229" t="s">
        <v>325</v>
      </c>
      <c r="F115" s="229"/>
      <c r="G115" s="228" t="s">
        <v>257</v>
      </c>
      <c r="H115" s="228" t="str">
        <f>VLOOKUP(A115,'2. Status Detalhe Campos FY24'!$A$7:$G$727,7,0)</f>
        <v>1. Concluído</v>
      </c>
      <c r="I115" s="318" t="s">
        <v>38</v>
      </c>
      <c r="J115" s="317"/>
      <c r="K115" s="317"/>
      <c r="L115" s="283">
        <f t="array" ref="L115">MIN(IF(W115:CI115&gt;0,$W$16:$CI$16))</f>
        <v>45622</v>
      </c>
      <c r="M115" s="284">
        <f t="array" ref="M115">MAX(IF(W115:CI115&gt;0,$W$16:$CI$16))</f>
        <v>45639</v>
      </c>
      <c r="N115" s="284"/>
      <c r="O115" s="241">
        <f>VLOOKUP(H115,Auxiliar!$B$16:$E$24,4,0)</f>
        <v>1</v>
      </c>
      <c r="P115" s="241">
        <f t="shared" ca="1" si="28"/>
        <v>1</v>
      </c>
      <c r="Q115" s="241">
        <f t="shared" ca="1" si="26"/>
        <v>0</v>
      </c>
      <c r="R115" s="332" t="s">
        <v>38</v>
      </c>
      <c r="S115" s="273"/>
      <c r="T115" s="293">
        <v>4</v>
      </c>
      <c r="U115" s="263">
        <f t="shared" si="30"/>
        <v>0.5</v>
      </c>
      <c r="V115" s="263">
        <f t="shared" si="29"/>
        <v>0</v>
      </c>
      <c r="W115" s="274"/>
      <c r="X115" s="274"/>
      <c r="Y115" s="274"/>
      <c r="Z115" s="274"/>
      <c r="AA115" s="274"/>
      <c r="AB115" s="274"/>
      <c r="AC115" s="274"/>
      <c r="AD115" s="275"/>
      <c r="AE115" s="274"/>
      <c r="AF115" s="274"/>
      <c r="AG115" s="274"/>
      <c r="AH115" s="274"/>
      <c r="AI115" s="274"/>
      <c r="AJ115" s="274"/>
      <c r="AK115" s="274"/>
      <c r="AL115" s="274"/>
      <c r="AM115" s="274"/>
      <c r="AN115" s="274"/>
      <c r="AO115" s="276"/>
      <c r="AP115" s="281"/>
      <c r="AQ115" s="274"/>
      <c r="AR115" s="274"/>
      <c r="AS115" s="274"/>
      <c r="AT115" s="274"/>
      <c r="AU115" s="274">
        <v>0.5</v>
      </c>
      <c r="AV115" s="274"/>
      <c r="AW115" s="274"/>
      <c r="AX115" s="274"/>
      <c r="AY115" s="274"/>
      <c r="AZ115" s="274"/>
      <c r="BA115" s="274"/>
      <c r="BB115" s="274"/>
      <c r="BC115" s="274"/>
      <c r="BD115" s="274"/>
      <c r="BE115" s="274"/>
      <c r="BF115" s="274"/>
      <c r="BG115" s="274"/>
      <c r="BH115" s="277" t="s">
        <v>443</v>
      </c>
      <c r="BI115" s="274"/>
      <c r="BJ115" s="274"/>
      <c r="BK115" s="274"/>
      <c r="BL115" s="274"/>
      <c r="BM115" s="274"/>
      <c r="BN115" s="274"/>
      <c r="BO115" s="275"/>
      <c r="BP115" s="275"/>
      <c r="BQ115" s="275"/>
      <c r="BR115" s="275"/>
      <c r="BS115" s="275"/>
      <c r="BT115" s="275"/>
      <c r="BU115" s="275"/>
      <c r="BV115" s="274"/>
      <c r="BW115" s="274"/>
      <c r="BX115" s="274"/>
      <c r="BY115" s="274"/>
      <c r="BZ115" s="274"/>
      <c r="CA115" s="274"/>
      <c r="CB115" s="274"/>
      <c r="CC115" s="274"/>
      <c r="CD115" s="274"/>
      <c r="CE115" s="274"/>
      <c r="CF115" s="274"/>
      <c r="CG115" s="274"/>
      <c r="CH115" s="274"/>
      <c r="CI115" s="274"/>
    </row>
    <row r="116" spans="1:87" ht="16.5" outlineLevel="1">
      <c r="A116" s="267" t="str">
        <f t="shared" si="27"/>
        <v>modesg_out_empr_info_nfinccm_capex_ttl_elgbl</v>
      </c>
      <c r="B116" s="141" t="s">
        <v>26</v>
      </c>
      <c r="C116" s="137" t="s">
        <v>310</v>
      </c>
      <c r="D116" s="228" t="s">
        <v>40</v>
      </c>
      <c r="E116" s="229" t="s">
        <v>325</v>
      </c>
      <c r="F116" s="229"/>
      <c r="G116" s="228" t="s">
        <v>255</v>
      </c>
      <c r="H116" s="228" t="str">
        <f>VLOOKUP(A116,'2. Status Detalhe Campos FY24'!$A$7:$G$727,7,0)</f>
        <v>1. Concluído</v>
      </c>
      <c r="I116" s="318" t="s">
        <v>38</v>
      </c>
      <c r="J116" s="317"/>
      <c r="K116" s="317"/>
      <c r="L116" s="283">
        <f t="array" ref="L116">MIN(IF(W116:CI116&gt;0,$W$16:$CI$16))</f>
        <v>45623</v>
      </c>
      <c r="M116" s="284">
        <f t="array" ref="M116">MAX(IF(W116:CI116&gt;0,$W$16:$CI$16))</f>
        <v>45639</v>
      </c>
      <c r="N116" s="284"/>
      <c r="O116" s="241">
        <f>VLOOKUP(H116,Auxiliar!$B$16:$E$24,4,0)</f>
        <v>1</v>
      </c>
      <c r="P116" s="241">
        <f t="shared" ca="1" si="28"/>
        <v>1</v>
      </c>
      <c r="Q116" s="241">
        <f t="shared" ca="1" si="26"/>
        <v>0</v>
      </c>
      <c r="R116" s="332" t="s">
        <v>38</v>
      </c>
      <c r="S116" s="273"/>
      <c r="T116" s="293">
        <v>4</v>
      </c>
      <c r="U116" s="263">
        <f t="shared" si="30"/>
        <v>0.5</v>
      </c>
      <c r="V116" s="263">
        <f t="shared" si="29"/>
        <v>0</v>
      </c>
      <c r="W116" s="274"/>
      <c r="X116" s="274"/>
      <c r="Y116" s="274"/>
      <c r="Z116" s="274"/>
      <c r="AA116" s="274"/>
      <c r="AB116" s="274"/>
      <c r="AC116" s="274"/>
      <c r="AD116" s="275"/>
      <c r="AE116" s="274"/>
      <c r="AF116" s="274"/>
      <c r="AG116" s="274"/>
      <c r="AH116" s="274"/>
      <c r="AI116" s="274"/>
      <c r="AJ116" s="274"/>
      <c r="AK116" s="274"/>
      <c r="AL116" s="274"/>
      <c r="AM116" s="274"/>
      <c r="AN116" s="274"/>
      <c r="AO116" s="276"/>
      <c r="AP116" s="281"/>
      <c r="AQ116" s="274"/>
      <c r="AR116" s="274"/>
      <c r="AS116" s="274"/>
      <c r="AT116" s="274"/>
      <c r="AU116" s="274"/>
      <c r="AV116" s="274">
        <v>0.5</v>
      </c>
      <c r="AW116" s="274"/>
      <c r="AX116" s="274"/>
      <c r="AY116" s="274"/>
      <c r="AZ116" s="274"/>
      <c r="BA116" s="274"/>
      <c r="BB116" s="274"/>
      <c r="BC116" s="274"/>
      <c r="BD116" s="274"/>
      <c r="BE116" s="274"/>
      <c r="BF116" s="274"/>
      <c r="BG116" s="274"/>
      <c r="BH116" s="277" t="s">
        <v>443</v>
      </c>
      <c r="BI116" s="274"/>
      <c r="BJ116" s="274"/>
      <c r="BK116" s="274"/>
      <c r="BL116" s="274"/>
      <c r="BM116" s="274"/>
      <c r="BN116" s="274"/>
      <c r="BO116" s="275"/>
      <c r="BP116" s="275"/>
      <c r="BQ116" s="275"/>
      <c r="BR116" s="275"/>
      <c r="BS116" s="275"/>
      <c r="BT116" s="275"/>
      <c r="BU116" s="275"/>
      <c r="BV116" s="274"/>
      <c r="BW116" s="274"/>
      <c r="BX116" s="274"/>
      <c r="BY116" s="274"/>
      <c r="BZ116" s="274"/>
      <c r="CA116" s="274"/>
      <c r="CB116" s="274"/>
      <c r="CC116" s="274"/>
      <c r="CD116" s="274"/>
      <c r="CE116" s="274"/>
      <c r="CF116" s="274"/>
      <c r="CG116" s="274"/>
      <c r="CH116" s="274"/>
      <c r="CI116" s="274"/>
    </row>
    <row r="117" spans="1:87" ht="16.5" outlineLevel="1">
      <c r="A117" s="267" t="str">
        <f t="shared" si="27"/>
        <v>modesg_out_empr_info_nfinccm_trnvr_enblng_algnd</v>
      </c>
      <c r="B117" s="141" t="s">
        <v>26</v>
      </c>
      <c r="C117" s="137" t="s">
        <v>310</v>
      </c>
      <c r="D117" s="228" t="s">
        <v>40</v>
      </c>
      <c r="E117" s="229" t="s">
        <v>325</v>
      </c>
      <c r="F117" s="229"/>
      <c r="G117" s="228" t="s">
        <v>252</v>
      </c>
      <c r="H117" s="228" t="str">
        <f>VLOOKUP(A117,'2. Status Detalhe Campos FY24'!$A$7:$G$727,7,0)</f>
        <v>1. Concluído</v>
      </c>
      <c r="I117" s="318" t="s">
        <v>38</v>
      </c>
      <c r="J117" s="317"/>
      <c r="K117" s="317"/>
      <c r="L117" s="283">
        <f t="array" ref="L117">MIN(IF(W117:CI117&gt;0,$W$16:$CI$16))</f>
        <v>45623</v>
      </c>
      <c r="M117" s="284">
        <f t="array" ref="M117">MAX(IF(W117:CI117&gt;0,$W$16:$CI$16))</f>
        <v>45639</v>
      </c>
      <c r="N117" s="284"/>
      <c r="O117" s="241">
        <f>VLOOKUP(H117,Auxiliar!$B$16:$E$24,4,0)</f>
        <v>1</v>
      </c>
      <c r="P117" s="241">
        <f t="shared" ca="1" si="28"/>
        <v>1</v>
      </c>
      <c r="Q117" s="241">
        <f t="shared" ca="1" si="26"/>
        <v>0</v>
      </c>
      <c r="R117" s="332" t="s">
        <v>38</v>
      </c>
      <c r="S117" s="273"/>
      <c r="T117" s="293">
        <v>4</v>
      </c>
      <c r="U117" s="263">
        <f t="shared" si="30"/>
        <v>0.5</v>
      </c>
      <c r="V117" s="263">
        <f t="shared" si="29"/>
        <v>0</v>
      </c>
      <c r="W117" s="274"/>
      <c r="X117" s="274"/>
      <c r="Y117" s="274"/>
      <c r="Z117" s="274"/>
      <c r="AA117" s="274"/>
      <c r="AB117" s="274"/>
      <c r="AC117" s="274"/>
      <c r="AD117" s="275"/>
      <c r="AE117" s="274"/>
      <c r="AF117" s="274"/>
      <c r="AG117" s="274"/>
      <c r="AH117" s="274"/>
      <c r="AI117" s="274"/>
      <c r="AJ117" s="274"/>
      <c r="AK117" s="274"/>
      <c r="AL117" s="274"/>
      <c r="AM117" s="274"/>
      <c r="AN117" s="274"/>
      <c r="AO117" s="276"/>
      <c r="AP117" s="281"/>
      <c r="AQ117" s="274"/>
      <c r="AR117" s="274"/>
      <c r="AS117" s="274"/>
      <c r="AT117" s="274"/>
      <c r="AU117" s="274"/>
      <c r="AV117" s="274">
        <v>0.5</v>
      </c>
      <c r="AW117" s="274"/>
      <c r="AX117" s="274"/>
      <c r="AY117" s="274"/>
      <c r="AZ117" s="274"/>
      <c r="BA117" s="274"/>
      <c r="BB117" s="274"/>
      <c r="BC117" s="274"/>
      <c r="BD117" s="274"/>
      <c r="BE117" s="274"/>
      <c r="BF117" s="274"/>
      <c r="BG117" s="274"/>
      <c r="BH117" s="277" t="s">
        <v>443</v>
      </c>
      <c r="BI117" s="274"/>
      <c r="BJ117" s="274"/>
      <c r="BK117" s="274"/>
      <c r="BL117" s="274"/>
      <c r="BM117" s="274"/>
      <c r="BN117" s="274"/>
      <c r="BO117" s="275"/>
      <c r="BP117" s="275"/>
      <c r="BQ117" s="275"/>
      <c r="BR117" s="275"/>
      <c r="BS117" s="275"/>
      <c r="BT117" s="275"/>
      <c r="BU117" s="275"/>
      <c r="BV117" s="274"/>
      <c r="BW117" s="274"/>
      <c r="BX117" s="274"/>
      <c r="BY117" s="274"/>
      <c r="BZ117" s="274"/>
      <c r="CA117" s="274"/>
      <c r="CB117" s="274"/>
      <c r="CC117" s="274"/>
      <c r="CD117" s="274"/>
      <c r="CE117" s="274"/>
      <c r="CF117" s="274"/>
      <c r="CG117" s="274"/>
      <c r="CH117" s="274"/>
      <c r="CI117" s="274"/>
    </row>
    <row r="118" spans="1:87" ht="16.5" outlineLevel="1">
      <c r="A118" s="267" t="str">
        <f t="shared" si="27"/>
        <v>modesg_out_empr_info_nfinccm_trnvr_own_prfrmnce_algnd</v>
      </c>
      <c r="B118" s="141" t="s">
        <v>26</v>
      </c>
      <c r="C118" s="137" t="s">
        <v>310</v>
      </c>
      <c r="D118" s="228" t="s">
        <v>40</v>
      </c>
      <c r="E118" s="229" t="s">
        <v>325</v>
      </c>
      <c r="F118" s="229"/>
      <c r="G118" s="228" t="s">
        <v>254</v>
      </c>
      <c r="H118" s="228" t="str">
        <f>VLOOKUP(A118,'2. Status Detalhe Campos FY24'!$A$7:$G$727,7,0)</f>
        <v>1. Concluído</v>
      </c>
      <c r="I118" s="318" t="s">
        <v>38</v>
      </c>
      <c r="J118" s="317"/>
      <c r="K118" s="317"/>
      <c r="L118" s="283">
        <f t="array" ref="L118">MIN(IF(W118:CI118&gt;0,$W$16:$CI$16))</f>
        <v>45624</v>
      </c>
      <c r="M118" s="284">
        <f t="array" ref="M118">MAX(IF(W118:CI118&gt;0,$W$16:$CI$16))</f>
        <v>45639</v>
      </c>
      <c r="N118" s="284"/>
      <c r="O118" s="241">
        <f>VLOOKUP(H118,Auxiliar!$B$16:$E$24,4,0)</f>
        <v>1</v>
      </c>
      <c r="P118" s="241">
        <f t="shared" ca="1" si="28"/>
        <v>1</v>
      </c>
      <c r="Q118" s="241">
        <f t="shared" ca="1" si="26"/>
        <v>0</v>
      </c>
      <c r="R118" s="332" t="s">
        <v>38</v>
      </c>
      <c r="S118" s="273"/>
      <c r="T118" s="293">
        <v>4</v>
      </c>
      <c r="U118" s="263">
        <f t="shared" si="30"/>
        <v>0.5</v>
      </c>
      <c r="V118" s="263">
        <f t="shared" si="29"/>
        <v>0</v>
      </c>
      <c r="W118" s="274"/>
      <c r="X118" s="274"/>
      <c r="Y118" s="274"/>
      <c r="Z118" s="274"/>
      <c r="AA118" s="274"/>
      <c r="AB118" s="274"/>
      <c r="AC118" s="274"/>
      <c r="AD118" s="275"/>
      <c r="AE118" s="274"/>
      <c r="AF118" s="274"/>
      <c r="AG118" s="274"/>
      <c r="AH118" s="274"/>
      <c r="AI118" s="274"/>
      <c r="AJ118" s="274"/>
      <c r="AK118" s="274"/>
      <c r="AL118" s="274"/>
      <c r="AM118" s="274"/>
      <c r="AN118" s="274"/>
      <c r="AO118" s="276"/>
      <c r="AP118" s="281"/>
      <c r="AQ118" s="274"/>
      <c r="AR118" s="274"/>
      <c r="AS118" s="274"/>
      <c r="AT118" s="274"/>
      <c r="AU118" s="274"/>
      <c r="AV118" s="274"/>
      <c r="AW118" s="274">
        <v>0.5</v>
      </c>
      <c r="AX118" s="274"/>
      <c r="AY118" s="274"/>
      <c r="AZ118" s="274"/>
      <c r="BA118" s="274"/>
      <c r="BB118" s="274"/>
      <c r="BC118" s="274"/>
      <c r="BD118" s="274"/>
      <c r="BE118" s="274"/>
      <c r="BF118" s="274"/>
      <c r="BG118" s="274"/>
      <c r="BH118" s="277" t="s">
        <v>443</v>
      </c>
      <c r="BI118" s="274"/>
      <c r="BJ118" s="274"/>
      <c r="BK118" s="274"/>
      <c r="BL118" s="274"/>
      <c r="BM118" s="274"/>
      <c r="BN118" s="274"/>
      <c r="BO118" s="275"/>
      <c r="BP118" s="275"/>
      <c r="BQ118" s="275"/>
      <c r="BR118" s="275"/>
      <c r="BS118" s="275"/>
      <c r="BT118" s="275"/>
      <c r="BU118" s="275"/>
      <c r="BV118" s="274"/>
      <c r="BW118" s="274"/>
      <c r="BX118" s="274"/>
      <c r="BY118" s="274"/>
      <c r="BZ118" s="274"/>
      <c r="CA118" s="274"/>
      <c r="CB118" s="274"/>
      <c r="CC118" s="274"/>
      <c r="CD118" s="274"/>
      <c r="CE118" s="274"/>
      <c r="CF118" s="274"/>
      <c r="CG118" s="274"/>
      <c r="CH118" s="274"/>
      <c r="CI118" s="274"/>
    </row>
    <row r="119" spans="1:87" ht="16.5" outlineLevel="1">
      <c r="A119" s="267" t="str">
        <f t="shared" si="27"/>
        <v>modesg_out_empr_info_nfinccm_trnvr_trnstn_alignd</v>
      </c>
      <c r="B119" s="141" t="s">
        <v>26</v>
      </c>
      <c r="C119" s="137" t="s">
        <v>310</v>
      </c>
      <c r="D119" s="228" t="s">
        <v>40</v>
      </c>
      <c r="E119" s="229" t="s">
        <v>325</v>
      </c>
      <c r="F119" s="229"/>
      <c r="G119" s="228" t="s">
        <v>253</v>
      </c>
      <c r="H119" s="228" t="str">
        <f>VLOOKUP(A119,'2. Status Detalhe Campos FY24'!$A$7:$G$727,7,0)</f>
        <v>1. Concluído</v>
      </c>
      <c r="I119" s="318" t="s">
        <v>38</v>
      </c>
      <c r="J119" s="317"/>
      <c r="K119" s="317"/>
      <c r="L119" s="283">
        <f t="array" ref="L119">MIN(IF(W119:CI119&gt;0,$W$16:$CI$16))</f>
        <v>45624</v>
      </c>
      <c r="M119" s="284">
        <f t="array" ref="M119">MAX(IF(W119:CI119&gt;0,$W$16:$CI$16))</f>
        <v>45639</v>
      </c>
      <c r="N119" s="284"/>
      <c r="O119" s="241">
        <f>VLOOKUP(H119,Auxiliar!$B$16:$E$24,4,0)</f>
        <v>1</v>
      </c>
      <c r="P119" s="241">
        <f t="shared" ca="1" si="28"/>
        <v>1</v>
      </c>
      <c r="Q119" s="241">
        <f t="shared" ca="1" si="26"/>
        <v>0</v>
      </c>
      <c r="R119" s="332" t="s">
        <v>38</v>
      </c>
      <c r="S119" s="273"/>
      <c r="T119" s="293">
        <v>4</v>
      </c>
      <c r="U119" s="263">
        <f t="shared" si="30"/>
        <v>0.5</v>
      </c>
      <c r="V119" s="263">
        <f t="shared" si="29"/>
        <v>0</v>
      </c>
      <c r="W119" s="274"/>
      <c r="X119" s="274"/>
      <c r="Y119" s="274"/>
      <c r="Z119" s="274"/>
      <c r="AA119" s="274"/>
      <c r="AB119" s="274"/>
      <c r="AC119" s="274"/>
      <c r="AD119" s="275"/>
      <c r="AE119" s="274"/>
      <c r="AF119" s="274"/>
      <c r="AG119" s="274"/>
      <c r="AH119" s="274"/>
      <c r="AI119" s="274"/>
      <c r="AJ119" s="274"/>
      <c r="AK119" s="274"/>
      <c r="AL119" s="274"/>
      <c r="AM119" s="274"/>
      <c r="AN119" s="274"/>
      <c r="AO119" s="276"/>
      <c r="AP119" s="281"/>
      <c r="AQ119" s="274"/>
      <c r="AR119" s="274"/>
      <c r="AS119" s="274"/>
      <c r="AT119" s="274"/>
      <c r="AU119" s="274"/>
      <c r="AV119" s="274"/>
      <c r="AW119" s="274">
        <v>0.5</v>
      </c>
      <c r="AX119" s="274"/>
      <c r="AY119" s="274"/>
      <c r="AZ119" s="274"/>
      <c r="BA119" s="274"/>
      <c r="BB119" s="274"/>
      <c r="BC119" s="274"/>
      <c r="BD119" s="274"/>
      <c r="BE119" s="274"/>
      <c r="BF119" s="274"/>
      <c r="BG119" s="274"/>
      <c r="BH119" s="277" t="s">
        <v>443</v>
      </c>
      <c r="BI119" s="274"/>
      <c r="BJ119" s="274"/>
      <c r="BK119" s="274"/>
      <c r="BL119" s="274"/>
      <c r="BM119" s="274"/>
      <c r="BN119" s="274"/>
      <c r="BO119" s="275"/>
      <c r="BP119" s="275"/>
      <c r="BQ119" s="275"/>
      <c r="BR119" s="275"/>
      <c r="BS119" s="275"/>
      <c r="BT119" s="275"/>
      <c r="BU119" s="275"/>
      <c r="BV119" s="274"/>
      <c r="BW119" s="274"/>
      <c r="BX119" s="274"/>
      <c r="BY119" s="274"/>
      <c r="BZ119" s="274"/>
      <c r="CA119" s="274"/>
      <c r="CB119" s="274"/>
      <c r="CC119" s="274"/>
      <c r="CD119" s="274"/>
      <c r="CE119" s="274"/>
      <c r="CF119" s="274"/>
      <c r="CG119" s="274"/>
      <c r="CH119" s="274"/>
      <c r="CI119" s="274"/>
    </row>
    <row r="120" spans="1:87" ht="16.5" outlineLevel="1">
      <c r="A120" s="267" t="str">
        <f t="shared" si="27"/>
        <v>modesg_out_empr_info_nfinccm_trnvr_ttl_elgbl</v>
      </c>
      <c r="B120" s="141" t="s">
        <v>26</v>
      </c>
      <c r="C120" s="137" t="s">
        <v>310</v>
      </c>
      <c r="D120" s="228" t="s">
        <v>40</v>
      </c>
      <c r="E120" s="229" t="s">
        <v>325</v>
      </c>
      <c r="F120" s="229"/>
      <c r="G120" s="228" t="s">
        <v>251</v>
      </c>
      <c r="H120" s="228" t="str">
        <f>VLOOKUP(A120,'2. Status Detalhe Campos FY24'!$A$7:$G$727,7,0)</f>
        <v>1. Concluído</v>
      </c>
      <c r="I120" s="318" t="s">
        <v>38</v>
      </c>
      <c r="J120" s="317"/>
      <c r="K120" s="317"/>
      <c r="L120" s="283">
        <f t="array" ref="L120">MIN(IF(W120:CI120&gt;0,$W$16:$CI$16))</f>
        <v>45625</v>
      </c>
      <c r="M120" s="284">
        <f t="array" ref="M120">MAX(IF(W120:CI120&gt;0,$W$16:$CI$16))</f>
        <v>45639</v>
      </c>
      <c r="N120" s="284"/>
      <c r="O120" s="241">
        <f>VLOOKUP(H120,Auxiliar!$B$16:$E$24,4,0)</f>
        <v>1</v>
      </c>
      <c r="P120" s="241">
        <f t="shared" ca="1" si="28"/>
        <v>1</v>
      </c>
      <c r="Q120" s="241">
        <f t="shared" ca="1" si="26"/>
        <v>0</v>
      </c>
      <c r="R120" s="332" t="s">
        <v>38</v>
      </c>
      <c r="S120" s="273"/>
      <c r="T120" s="293">
        <v>4</v>
      </c>
      <c r="U120" s="263">
        <f t="shared" si="30"/>
        <v>0.5</v>
      </c>
      <c r="V120" s="263">
        <f t="shared" si="29"/>
        <v>0</v>
      </c>
      <c r="W120" s="274"/>
      <c r="X120" s="274"/>
      <c r="Y120" s="274"/>
      <c r="Z120" s="274"/>
      <c r="AA120" s="274"/>
      <c r="AB120" s="274"/>
      <c r="AC120" s="274"/>
      <c r="AD120" s="275"/>
      <c r="AE120" s="274"/>
      <c r="AF120" s="274"/>
      <c r="AG120" s="274"/>
      <c r="AH120" s="274"/>
      <c r="AI120" s="274"/>
      <c r="AJ120" s="274"/>
      <c r="AK120" s="274"/>
      <c r="AL120" s="274"/>
      <c r="AM120" s="274"/>
      <c r="AN120" s="274"/>
      <c r="AO120" s="276"/>
      <c r="AP120" s="281"/>
      <c r="AQ120" s="274"/>
      <c r="AR120" s="274"/>
      <c r="AS120" s="274"/>
      <c r="AT120" s="274"/>
      <c r="AU120" s="274"/>
      <c r="AV120" s="274"/>
      <c r="AW120" s="274"/>
      <c r="AX120" s="274">
        <v>0.5</v>
      </c>
      <c r="AY120" s="274"/>
      <c r="AZ120" s="274"/>
      <c r="BA120" s="274"/>
      <c r="BB120" s="274"/>
      <c r="BC120" s="274"/>
      <c r="BD120" s="274"/>
      <c r="BE120" s="274"/>
      <c r="BF120" s="274"/>
      <c r="BG120" s="274"/>
      <c r="BH120" s="277" t="s">
        <v>443</v>
      </c>
      <c r="BI120" s="274"/>
      <c r="BJ120" s="274"/>
      <c r="BK120" s="274"/>
      <c r="BL120" s="274"/>
      <c r="BM120" s="274"/>
      <c r="BN120" s="274"/>
      <c r="BO120" s="275"/>
      <c r="BP120" s="275"/>
      <c r="BQ120" s="275"/>
      <c r="BR120" s="275"/>
      <c r="BS120" s="275"/>
      <c r="BT120" s="275"/>
      <c r="BU120" s="275"/>
      <c r="BV120" s="274"/>
      <c r="BW120" s="274"/>
      <c r="BX120" s="274"/>
      <c r="BY120" s="274"/>
      <c r="BZ120" s="274"/>
      <c r="CA120" s="274"/>
      <c r="CB120" s="274"/>
      <c r="CC120" s="274"/>
      <c r="CD120" s="274"/>
      <c r="CE120" s="274"/>
      <c r="CF120" s="274"/>
      <c r="CG120" s="274"/>
      <c r="CH120" s="274"/>
      <c r="CI120" s="274"/>
    </row>
    <row r="121" spans="1:87" ht="15" customHeight="1" collapsed="1">
      <c r="A121" s="267"/>
      <c r="B121" s="141" t="s">
        <v>26</v>
      </c>
      <c r="C121" s="137" t="s">
        <v>26</v>
      </c>
      <c r="D121" s="133"/>
      <c r="E121" s="234" t="s">
        <v>335</v>
      </c>
      <c r="F121" s="232" t="s">
        <v>1913</v>
      </c>
      <c r="G121" s="233">
        <f>COUNTA(G122)</f>
        <v>1</v>
      </c>
      <c r="H121" s="288" t="s">
        <v>1922</v>
      </c>
      <c r="I121" s="271">
        <f>MAX(I122)</f>
        <v>45590</v>
      </c>
      <c r="J121" s="270">
        <f>MIN(J122)</f>
        <v>0</v>
      </c>
      <c r="K121" s="320">
        <f>MIN(K122)</f>
        <v>0</v>
      </c>
      <c r="L121" s="270">
        <f>MIN(L122)</f>
        <v>45631</v>
      </c>
      <c r="M121" s="271">
        <f>MAX(M122)</f>
        <v>45639</v>
      </c>
      <c r="N121" s="316">
        <f t="array" ref="N121">MAX(IF(W121:CI121&gt;0,$W$16:$CI$16))</f>
        <v>45646</v>
      </c>
      <c r="O121" s="315">
        <f>O122</f>
        <v>1</v>
      </c>
      <c r="P121" s="315">
        <f ca="1">P122</f>
        <v>1</v>
      </c>
      <c r="Q121" s="240">
        <f t="shared" ca="1" si="26"/>
        <v>0</v>
      </c>
      <c r="R121" s="333" t="s">
        <v>1949</v>
      </c>
      <c r="S121" s="273"/>
      <c r="T121" s="263"/>
      <c r="U121" s="263"/>
      <c r="V121" s="263"/>
      <c r="W121" s="274"/>
      <c r="X121" s="274"/>
      <c r="Y121" s="274"/>
      <c r="Z121" s="274"/>
      <c r="AA121" s="274"/>
      <c r="AB121" s="274"/>
      <c r="AC121" s="274"/>
      <c r="AD121" s="275"/>
      <c r="AE121" s="274"/>
      <c r="AF121" s="274"/>
      <c r="AG121" s="274"/>
      <c r="AH121" s="274"/>
      <c r="AI121" s="274"/>
      <c r="AJ121" s="274"/>
      <c r="AK121" s="274"/>
      <c r="AL121" s="274"/>
      <c r="AM121" s="274"/>
      <c r="AN121" s="274"/>
      <c r="AO121" s="274"/>
      <c r="AP121" s="274"/>
      <c r="AQ121" s="274"/>
      <c r="AR121" s="274"/>
      <c r="AS121" s="274"/>
      <c r="AT121" s="274"/>
      <c r="AU121" s="274"/>
      <c r="AV121" s="274"/>
      <c r="AW121" s="281"/>
      <c r="AX121" s="274"/>
      <c r="AY121" s="274"/>
      <c r="AZ121" s="274"/>
      <c r="BA121" s="274"/>
      <c r="BB121" s="274"/>
      <c r="BC121" s="277" t="s">
        <v>443</v>
      </c>
      <c r="BD121" s="274"/>
      <c r="BE121" s="274"/>
      <c r="BF121" s="274"/>
      <c r="BG121" s="274"/>
      <c r="BH121" s="274" t="s">
        <v>443</v>
      </c>
      <c r="BI121" s="274"/>
      <c r="BJ121" s="274"/>
      <c r="BK121" s="274"/>
      <c r="BL121" s="274"/>
      <c r="BM121" s="274" t="s">
        <v>443</v>
      </c>
      <c r="BN121" s="274"/>
      <c r="BO121" s="275"/>
      <c r="BP121" s="275"/>
      <c r="BQ121" s="275"/>
      <c r="BR121" s="275"/>
      <c r="BS121" s="275"/>
      <c r="BT121" s="275"/>
      <c r="BU121" s="275"/>
      <c r="BV121" s="274"/>
      <c r="BW121" s="274"/>
      <c r="BX121" s="274"/>
      <c r="BY121" s="274"/>
      <c r="BZ121" s="274"/>
      <c r="CA121" s="274"/>
      <c r="CB121" s="274"/>
      <c r="CC121" s="274"/>
      <c r="CD121" s="274"/>
      <c r="CE121" s="274"/>
      <c r="CF121" s="274"/>
      <c r="CG121" s="274"/>
      <c r="CH121" s="274"/>
      <c r="CI121" s="274"/>
    </row>
    <row r="122" spans="1:87" ht="16.5" outlineLevel="1">
      <c r="A122" s="267" t="str">
        <f>E122&amp;G122</f>
        <v>lt003_entityttl_lblty</v>
      </c>
      <c r="B122" s="141" t="s">
        <v>26</v>
      </c>
      <c r="C122" s="137" t="s">
        <v>26</v>
      </c>
      <c r="D122" s="228" t="s">
        <v>40</v>
      </c>
      <c r="E122" s="231" t="s">
        <v>335</v>
      </c>
      <c r="F122" s="231"/>
      <c r="G122" s="231" t="s">
        <v>361</v>
      </c>
      <c r="H122" s="228" t="str">
        <f>VLOOKUP(A122,'2. Status Detalhe Campos FY24'!$A$7:$G$727,7,0)</f>
        <v>1. Concluído</v>
      </c>
      <c r="I122" s="278">
        <v>45590</v>
      </c>
      <c r="J122" s="317"/>
      <c r="K122" s="317"/>
      <c r="L122" s="283">
        <f t="array" ref="L122">MIN(IF(W122:CI122&gt;0,$W$16:$CI$16))</f>
        <v>45631</v>
      </c>
      <c r="M122" s="284">
        <f t="array" ref="M122">MAX(IF(W122:CI122&gt;0,$W$16:$CI$16))</f>
        <v>45639</v>
      </c>
      <c r="N122" s="284"/>
      <c r="O122" s="241">
        <f>VLOOKUP(H122,Auxiliar!$B$16:$E$24,4,0)</f>
        <v>1</v>
      </c>
      <c r="P122" s="241">
        <f ca="1">IF(TODAY()&lt;=L122,0,MIN((TODAY()-L122)/(M122-L122+1),100%))</f>
        <v>1</v>
      </c>
      <c r="Q122" s="241">
        <f t="shared" ca="1" si="26"/>
        <v>0</v>
      </c>
      <c r="R122" s="332" t="s">
        <v>38</v>
      </c>
      <c r="S122" s="273"/>
      <c r="T122" s="263">
        <v>4.0999999999999996</v>
      </c>
      <c r="U122" s="263">
        <f>ROUND(T122/8,1)</f>
        <v>0.5</v>
      </c>
      <c r="V122" s="263">
        <f>SUM(W122:CI122)-U122</f>
        <v>0</v>
      </c>
      <c r="W122" s="274"/>
      <c r="X122" s="282"/>
      <c r="Y122" s="274"/>
      <c r="Z122" s="282"/>
      <c r="AA122" s="274"/>
      <c r="AB122" s="274"/>
      <c r="AC122" s="274"/>
      <c r="AD122" s="275"/>
      <c r="AE122" s="274"/>
      <c r="AF122" s="274"/>
      <c r="AG122" s="274"/>
      <c r="AH122" s="274"/>
      <c r="AI122" s="274"/>
      <c r="AJ122" s="274"/>
      <c r="AK122" s="274"/>
      <c r="AL122" s="274"/>
      <c r="AM122" s="274"/>
      <c r="AN122" s="274"/>
      <c r="AO122" s="274"/>
      <c r="AP122" s="274"/>
      <c r="AQ122" s="274"/>
      <c r="AR122" s="274"/>
      <c r="AS122" s="274"/>
      <c r="AT122" s="274"/>
      <c r="AU122" s="274"/>
      <c r="AV122" s="274"/>
      <c r="AW122" s="281"/>
      <c r="AX122" s="274"/>
      <c r="AY122" s="274"/>
      <c r="AZ122" s="274"/>
      <c r="BA122" s="274"/>
      <c r="BB122" s="274">
        <v>0.5</v>
      </c>
      <c r="BC122" s="274"/>
      <c r="BD122" s="274"/>
      <c r="BE122" s="274"/>
      <c r="BF122" s="274"/>
      <c r="BG122" s="274"/>
      <c r="BH122" s="274" t="s">
        <v>443</v>
      </c>
      <c r="BI122" s="274"/>
      <c r="BJ122" s="274"/>
      <c r="BK122" s="274"/>
      <c r="BL122" s="274"/>
      <c r="BM122" s="274"/>
      <c r="BN122" s="274"/>
      <c r="BO122" s="275"/>
      <c r="BP122" s="275"/>
      <c r="BQ122" s="275"/>
      <c r="BR122" s="275"/>
      <c r="BS122" s="275"/>
      <c r="BT122" s="275"/>
      <c r="BU122" s="275"/>
      <c r="BV122" s="274"/>
      <c r="BW122" s="274"/>
      <c r="BX122" s="274"/>
      <c r="BY122" s="274"/>
      <c r="BZ122" s="274"/>
      <c r="CA122" s="274"/>
      <c r="CB122" s="274"/>
      <c r="CC122" s="274"/>
      <c r="CD122" s="274"/>
      <c r="CE122" s="274"/>
      <c r="CF122" s="274"/>
      <c r="CG122" s="274"/>
      <c r="CH122" s="274"/>
      <c r="CI122" s="274"/>
    </row>
    <row r="123" spans="1:87" ht="16.5" collapsed="1">
      <c r="A123" s="267"/>
      <c r="B123" s="141" t="s">
        <v>26</v>
      </c>
      <c r="C123" s="137" t="s">
        <v>310</v>
      </c>
      <c r="D123" s="133"/>
      <c r="E123" s="232" t="s">
        <v>331</v>
      </c>
      <c r="F123" s="232" t="s">
        <v>1930</v>
      </c>
      <c r="G123" s="233">
        <f>COUNTA(G124:G127)</f>
        <v>4</v>
      </c>
      <c r="H123" s="288" t="s">
        <v>1922</v>
      </c>
      <c r="I123" s="269" t="s">
        <v>38</v>
      </c>
      <c r="J123" s="270">
        <f>MIN(J124:J127)</f>
        <v>45625</v>
      </c>
      <c r="K123" s="270"/>
      <c r="L123" s="270">
        <f>MIN(L124:L127)</f>
        <v>45628</v>
      </c>
      <c r="M123" s="271">
        <f>MAX(M124:M127)</f>
        <v>45632</v>
      </c>
      <c r="N123" s="316">
        <f t="array" ref="N123">MAX(IF(W123:CI123&gt;0,$W$16:$CI$16))</f>
        <v>45632</v>
      </c>
      <c r="O123" s="315">
        <f>SUMPRODUCT(O124:O127,U124:U127)/SUM(U124:U127)</f>
        <v>1</v>
      </c>
      <c r="P123" s="315">
        <f ca="1">SUMPRODUCT(P124:P127,U124:U127)/SUM(U124:U127)</f>
        <v>1</v>
      </c>
      <c r="Q123" s="306">
        <f t="shared" ca="1" si="26"/>
        <v>0</v>
      </c>
      <c r="R123" s="333" t="s">
        <v>1942</v>
      </c>
      <c r="S123" s="273"/>
      <c r="T123" s="263"/>
      <c r="U123" s="263"/>
      <c r="V123" s="263"/>
      <c r="W123" s="274"/>
      <c r="X123" s="274"/>
      <c r="Y123" s="274"/>
      <c r="Z123" s="274"/>
      <c r="AA123" s="274"/>
      <c r="AB123" s="274"/>
      <c r="AC123" s="274"/>
      <c r="AD123" s="275"/>
      <c r="AE123" s="274"/>
      <c r="AF123" s="274"/>
      <c r="AG123" s="274"/>
      <c r="AH123" s="274"/>
      <c r="AI123" s="274"/>
      <c r="AJ123" s="276"/>
      <c r="AK123" s="274"/>
      <c r="AL123" s="274"/>
      <c r="AM123" s="274"/>
      <c r="AN123" s="274"/>
      <c r="AO123" s="274"/>
      <c r="AP123" s="274"/>
      <c r="AQ123" s="274"/>
      <c r="AR123" s="274"/>
      <c r="AS123" s="274"/>
      <c r="AT123" s="274"/>
      <c r="AU123" s="274"/>
      <c r="AV123" s="274"/>
      <c r="AW123" s="274"/>
      <c r="AX123" s="276"/>
      <c r="AY123" s="274"/>
      <c r="AZ123" s="274"/>
      <c r="BA123" s="274"/>
      <c r="BB123" s="274"/>
      <c r="BC123" s="274" t="s">
        <v>443</v>
      </c>
      <c r="BD123" s="274"/>
      <c r="BE123" s="274"/>
      <c r="BF123" s="274"/>
      <c r="BG123" s="274"/>
      <c r="BH123" s="274"/>
      <c r="BI123" s="274"/>
      <c r="BJ123" s="274"/>
      <c r="BK123" s="274"/>
      <c r="BL123" s="274"/>
      <c r="BM123" s="274"/>
      <c r="BN123" s="274"/>
      <c r="BO123" s="275"/>
      <c r="BP123" s="275"/>
      <c r="BQ123" s="275"/>
      <c r="BR123" s="275"/>
      <c r="BS123" s="275"/>
      <c r="BT123" s="275"/>
      <c r="BU123" s="275"/>
      <c r="BV123" s="274"/>
      <c r="BW123" s="274"/>
      <c r="BX123" s="274"/>
      <c r="BY123" s="274"/>
      <c r="BZ123" s="274"/>
      <c r="CA123" s="274"/>
      <c r="CB123" s="274"/>
      <c r="CC123" s="274"/>
      <c r="CD123" s="274"/>
      <c r="CE123" s="274"/>
      <c r="CF123" s="274"/>
      <c r="CG123" s="274"/>
      <c r="CH123" s="274"/>
      <c r="CI123" s="274"/>
    </row>
    <row r="124" spans="1:87" ht="16.5" outlineLevel="1">
      <c r="A124" s="267" t="str">
        <f>E124&amp;G124</f>
        <v>modesg_out_emss_vclsorigem_scp1_emss</v>
      </c>
      <c r="B124" s="141" t="s">
        <v>26</v>
      </c>
      <c r="C124" s="137" t="s">
        <v>310</v>
      </c>
      <c r="D124" s="228" t="s">
        <v>40</v>
      </c>
      <c r="E124" s="229" t="s">
        <v>331</v>
      </c>
      <c r="F124" s="229"/>
      <c r="G124" s="228" t="s">
        <v>319</v>
      </c>
      <c r="H124" s="228" t="str">
        <f>VLOOKUP(A124,'2. Status Detalhe Campos FY24'!$A$7:$G$727,7,0)</f>
        <v>1. Concluído</v>
      </c>
      <c r="I124" s="269" t="s">
        <v>38</v>
      </c>
      <c r="J124" s="278">
        <v>45625</v>
      </c>
      <c r="K124" s="278"/>
      <c r="L124" s="283">
        <f t="array" ref="L124">MIN(IF(W124:CI124&gt;0,$W$16:$CI$16))</f>
        <v>45628</v>
      </c>
      <c r="M124" s="284">
        <f t="array" ref="M124">MAX(IF(W124:CI124&gt;0,$W$16:$CI$16))</f>
        <v>45628</v>
      </c>
      <c r="N124" s="284"/>
      <c r="O124" s="241">
        <f>VLOOKUP(H124,Auxiliar!$B$16:$E$24,4,0)</f>
        <v>1</v>
      </c>
      <c r="P124" s="241">
        <f ca="1">IF(TODAY()&lt;=L124,0,MIN((TODAY()-L124)/(M124-L124+1),100%))</f>
        <v>1</v>
      </c>
      <c r="Q124" s="240">
        <f t="shared" ca="1" si="26"/>
        <v>0</v>
      </c>
      <c r="R124" s="255" t="s">
        <v>38</v>
      </c>
      <c r="S124" s="273" t="s">
        <v>1863</v>
      </c>
      <c r="T124" s="293">
        <v>3</v>
      </c>
      <c r="U124" s="263">
        <f>ROUND(T124/8,1)</f>
        <v>0.4</v>
      </c>
      <c r="V124" s="263">
        <f>SUM(W124:CI124)-U124</f>
        <v>0</v>
      </c>
      <c r="W124" s="274"/>
      <c r="X124" s="274"/>
      <c r="Y124" s="274"/>
      <c r="Z124" s="274"/>
      <c r="AA124" s="274"/>
      <c r="AB124" s="274"/>
      <c r="AC124" s="274"/>
      <c r="AD124" s="275"/>
      <c r="AE124" s="274"/>
      <c r="AF124" s="274"/>
      <c r="AG124" s="274"/>
      <c r="AH124" s="274"/>
      <c r="AI124" s="274"/>
      <c r="AJ124" s="276"/>
      <c r="AK124" s="274"/>
      <c r="AL124" s="274"/>
      <c r="AM124" s="274"/>
      <c r="AN124" s="274"/>
      <c r="AO124" s="274"/>
      <c r="AP124" s="274"/>
      <c r="AQ124" s="274"/>
      <c r="AR124" s="274"/>
      <c r="AS124" s="274"/>
      <c r="AT124" s="274"/>
      <c r="AU124" s="274"/>
      <c r="AV124" s="274"/>
      <c r="AW124" s="274"/>
      <c r="AX124" s="276"/>
      <c r="AY124" s="274">
        <v>0.4</v>
      </c>
      <c r="AZ124" s="274"/>
      <c r="BA124" s="274"/>
      <c r="BB124" s="274"/>
      <c r="BC124" s="274"/>
      <c r="BD124" s="274"/>
      <c r="BE124" s="274"/>
      <c r="BF124" s="274"/>
      <c r="BG124" s="274"/>
      <c r="BH124" s="274"/>
      <c r="BI124" s="274"/>
      <c r="BJ124" s="274"/>
      <c r="BK124" s="274"/>
      <c r="BL124" s="274"/>
      <c r="BM124" s="274"/>
      <c r="BN124" s="274"/>
      <c r="BO124" s="275"/>
      <c r="BP124" s="275"/>
      <c r="BQ124" s="275"/>
      <c r="BR124" s="275"/>
      <c r="BS124" s="275"/>
      <c r="BT124" s="275"/>
      <c r="BU124" s="275"/>
      <c r="BV124" s="274"/>
      <c r="BW124" s="274"/>
      <c r="BX124" s="274"/>
      <c r="BY124" s="274"/>
      <c r="BZ124" s="274"/>
      <c r="CA124" s="274"/>
      <c r="CB124" s="274"/>
      <c r="CC124" s="274"/>
      <c r="CD124" s="274"/>
      <c r="CE124" s="274"/>
      <c r="CF124" s="274"/>
      <c r="CG124" s="274"/>
      <c r="CH124" s="274"/>
      <c r="CI124" s="274"/>
    </row>
    <row r="125" spans="1:87" ht="16.5" outlineLevel="1">
      <c r="A125" s="267" t="str">
        <f>E125&amp;G125</f>
        <v>modesg_out_emss_vclsorigem_scp2_emss</v>
      </c>
      <c r="B125" s="141" t="s">
        <v>26</v>
      </c>
      <c r="C125" s="137" t="s">
        <v>310</v>
      </c>
      <c r="D125" s="228" t="s">
        <v>40</v>
      </c>
      <c r="E125" s="229" t="s">
        <v>331</v>
      </c>
      <c r="F125" s="229"/>
      <c r="G125" s="228" t="s">
        <v>320</v>
      </c>
      <c r="H125" s="228" t="str">
        <f>VLOOKUP(A125,'2. Status Detalhe Campos FY24'!$A$7:$G$727,7,0)</f>
        <v>1. Concluído</v>
      </c>
      <c r="I125" s="269" t="s">
        <v>38</v>
      </c>
      <c r="J125" s="278">
        <v>45625</v>
      </c>
      <c r="K125" s="278"/>
      <c r="L125" s="283">
        <f t="array" ref="L125">MIN(IF(W125:CI125&gt;0,$W$16:$CI$16))</f>
        <v>45628</v>
      </c>
      <c r="M125" s="284">
        <f t="array" ref="M125">MAX(IF(W125:CI125&gt;0,$W$16:$CI$16))</f>
        <v>45628</v>
      </c>
      <c r="N125" s="284"/>
      <c r="O125" s="241">
        <f>VLOOKUP(H125,Auxiliar!$B$16:$E$24,4,0)</f>
        <v>1</v>
      </c>
      <c r="P125" s="241">
        <f ca="1">IF(TODAY()&lt;=L125,0,MIN((TODAY()-L125)/(M125-L125+1),100%))</f>
        <v>1</v>
      </c>
      <c r="Q125" s="240">
        <f t="shared" ca="1" si="26"/>
        <v>0</v>
      </c>
      <c r="R125" s="255" t="s">
        <v>38</v>
      </c>
      <c r="S125" s="273" t="s">
        <v>1863</v>
      </c>
      <c r="T125" s="293">
        <v>3</v>
      </c>
      <c r="U125" s="263">
        <f>ROUND(T125/8,1)</f>
        <v>0.4</v>
      </c>
      <c r="V125" s="263">
        <f>SUM(W125:CI125)-U125</f>
        <v>0</v>
      </c>
      <c r="W125" s="274"/>
      <c r="X125" s="274"/>
      <c r="Y125" s="274"/>
      <c r="Z125" s="274"/>
      <c r="AA125" s="274"/>
      <c r="AB125" s="274"/>
      <c r="AC125" s="274"/>
      <c r="AD125" s="275"/>
      <c r="AE125" s="274"/>
      <c r="AF125" s="274"/>
      <c r="AG125" s="274"/>
      <c r="AH125" s="274"/>
      <c r="AI125" s="274"/>
      <c r="AJ125" s="276"/>
      <c r="AK125" s="274"/>
      <c r="AL125" s="274"/>
      <c r="AM125" s="274"/>
      <c r="AN125" s="274"/>
      <c r="AO125" s="274"/>
      <c r="AP125" s="274"/>
      <c r="AQ125" s="274"/>
      <c r="AR125" s="274"/>
      <c r="AS125" s="274"/>
      <c r="AT125" s="274"/>
      <c r="AU125" s="274"/>
      <c r="AV125" s="274"/>
      <c r="AW125" s="274"/>
      <c r="AX125" s="276"/>
      <c r="AY125" s="274">
        <v>0.4</v>
      </c>
      <c r="AZ125" s="274"/>
      <c r="BA125" s="274"/>
      <c r="BB125" s="274"/>
      <c r="BC125" s="274"/>
      <c r="BD125" s="274"/>
      <c r="BE125" s="274"/>
      <c r="BF125" s="274"/>
      <c r="BG125" s="274"/>
      <c r="BH125" s="274"/>
      <c r="BI125" s="274"/>
      <c r="BJ125" s="274"/>
      <c r="BK125" s="274"/>
      <c r="BL125" s="274"/>
      <c r="BM125" s="274"/>
      <c r="BN125" s="274"/>
      <c r="BO125" s="275"/>
      <c r="BP125" s="275"/>
      <c r="BQ125" s="275"/>
      <c r="BR125" s="275"/>
      <c r="BS125" s="275"/>
      <c r="BT125" s="275"/>
      <c r="BU125" s="275"/>
      <c r="BV125" s="274"/>
      <c r="BW125" s="274"/>
      <c r="BX125" s="274"/>
      <c r="BY125" s="274"/>
      <c r="BZ125" s="274"/>
      <c r="CA125" s="274"/>
      <c r="CB125" s="274"/>
      <c r="CC125" s="274"/>
      <c r="CD125" s="274"/>
      <c r="CE125" s="274"/>
      <c r="CF125" s="274"/>
      <c r="CG125" s="274"/>
      <c r="CH125" s="274"/>
      <c r="CI125" s="274"/>
    </row>
    <row r="126" spans="1:87" ht="16.5" outlineLevel="1">
      <c r="A126" s="267" t="str">
        <f>E126&amp;G126</f>
        <v>modesg_out_emss_vclsscp1_emss</v>
      </c>
      <c r="B126" s="141" t="s">
        <v>26</v>
      </c>
      <c r="C126" s="137" t="s">
        <v>310</v>
      </c>
      <c r="D126" s="228" t="s">
        <v>40</v>
      </c>
      <c r="E126" s="229" t="s">
        <v>331</v>
      </c>
      <c r="F126" s="229"/>
      <c r="G126" s="228" t="s">
        <v>285</v>
      </c>
      <c r="H126" s="228" t="str">
        <f>VLOOKUP(A126,'2. Status Detalhe Campos FY24'!$A$7:$G$727,7,0)</f>
        <v>1. Concluído</v>
      </c>
      <c r="I126" s="269" t="s">
        <v>38</v>
      </c>
      <c r="J126" s="278">
        <v>45625</v>
      </c>
      <c r="K126" s="278"/>
      <c r="L126" s="283">
        <f t="array" ref="L126">MIN(IF(W126:CI126&gt;0,$W$16:$CI$16))</f>
        <v>45628</v>
      </c>
      <c r="M126" s="284">
        <f t="array" ref="M126">MAX(IF(W126:CI126&gt;0,$W$16:$CI$16))</f>
        <v>45632</v>
      </c>
      <c r="N126" s="284"/>
      <c r="O126" s="241">
        <f>VLOOKUP(H126,Auxiliar!$B$16:$E$24,4,0)</f>
        <v>1</v>
      </c>
      <c r="P126" s="241">
        <f ca="1">IF(TODAY()&lt;=L126,0,MIN((TODAY()-L126)/(M126-L126+1),100%))</f>
        <v>1</v>
      </c>
      <c r="Q126" s="240">
        <f t="shared" ca="1" si="26"/>
        <v>0</v>
      </c>
      <c r="R126" s="255" t="s">
        <v>38</v>
      </c>
      <c r="S126" s="273" t="s">
        <v>1863</v>
      </c>
      <c r="T126" s="263">
        <v>16.100000000000001</v>
      </c>
      <c r="U126" s="263">
        <v>1.9</v>
      </c>
      <c r="V126" s="263">
        <f>SUM(W126:CI126)-U126</f>
        <v>0</v>
      </c>
      <c r="W126" s="274"/>
      <c r="X126" s="274"/>
      <c r="Y126" s="274"/>
      <c r="Z126" s="274"/>
      <c r="AA126" s="274"/>
      <c r="AB126" s="274"/>
      <c r="AC126" s="274"/>
      <c r="AD126" s="275"/>
      <c r="AE126" s="274"/>
      <c r="AF126" s="274"/>
      <c r="AG126" s="274"/>
      <c r="AH126" s="274"/>
      <c r="AI126" s="274"/>
      <c r="AJ126" s="276"/>
      <c r="AK126" s="274"/>
      <c r="AL126" s="274"/>
      <c r="AM126" s="274"/>
      <c r="AN126" s="274"/>
      <c r="AO126" s="274"/>
      <c r="AP126" s="274"/>
      <c r="AQ126" s="274"/>
      <c r="AR126" s="274"/>
      <c r="AS126" s="274"/>
      <c r="AT126" s="274"/>
      <c r="AU126" s="274"/>
      <c r="AV126" s="274"/>
      <c r="AW126" s="274"/>
      <c r="AX126" s="276"/>
      <c r="AY126" s="274">
        <v>0.2</v>
      </c>
      <c r="AZ126" s="274"/>
      <c r="BA126" s="274"/>
      <c r="BB126" s="274">
        <v>0.2</v>
      </c>
      <c r="BC126" s="274">
        <v>1.5</v>
      </c>
      <c r="BD126" s="274"/>
      <c r="BE126" s="274"/>
      <c r="BF126" s="274"/>
      <c r="BG126" s="274"/>
      <c r="BH126" s="274"/>
      <c r="BI126" s="274"/>
      <c r="BJ126" s="274"/>
      <c r="BK126" s="274"/>
      <c r="BL126" s="274"/>
      <c r="BM126" s="274"/>
      <c r="BN126" s="274"/>
      <c r="BO126" s="275"/>
      <c r="BP126" s="275"/>
      <c r="BQ126" s="275"/>
      <c r="BR126" s="275"/>
      <c r="BS126" s="275"/>
      <c r="BT126" s="275"/>
      <c r="BU126" s="275"/>
      <c r="BV126" s="274"/>
      <c r="BW126" s="274"/>
      <c r="BX126" s="274"/>
      <c r="BY126" s="274"/>
      <c r="BZ126" s="274"/>
      <c r="CA126" s="274"/>
      <c r="CB126" s="274"/>
      <c r="CC126" s="274"/>
      <c r="CD126" s="274"/>
      <c r="CE126" s="274"/>
      <c r="CF126" s="274"/>
      <c r="CG126" s="274"/>
      <c r="CH126" s="274"/>
      <c r="CI126" s="274"/>
    </row>
    <row r="127" spans="1:87" ht="16.5" outlineLevel="1">
      <c r="A127" s="267" t="str">
        <f>E127&amp;G127</f>
        <v>modesg_out_emss_vclsscp2_emss</v>
      </c>
      <c r="B127" s="141" t="s">
        <v>26</v>
      </c>
      <c r="C127" s="137" t="s">
        <v>310</v>
      </c>
      <c r="D127" s="228" t="s">
        <v>40</v>
      </c>
      <c r="E127" s="229" t="s">
        <v>331</v>
      </c>
      <c r="F127" s="229"/>
      <c r="G127" s="228" t="s">
        <v>286</v>
      </c>
      <c r="H127" s="228" t="str">
        <f>VLOOKUP(A127,'2. Status Detalhe Campos FY24'!$A$7:$G$727,7,0)</f>
        <v>1. Concluído</v>
      </c>
      <c r="I127" s="269" t="s">
        <v>38</v>
      </c>
      <c r="J127" s="278">
        <v>45625</v>
      </c>
      <c r="K127" s="278"/>
      <c r="L127" s="283">
        <f t="array" ref="L127">MIN(IF(W127:CI127&gt;0,$W$16:$CI$16))</f>
        <v>45632</v>
      </c>
      <c r="M127" s="284">
        <f t="array" ref="M127">MAX(IF(W127:CI127&gt;0,$W$16:$CI$16))</f>
        <v>45632</v>
      </c>
      <c r="N127" s="284"/>
      <c r="O127" s="241">
        <f>VLOOKUP(H127,Auxiliar!$B$16:$E$24,4,0)</f>
        <v>1</v>
      </c>
      <c r="P127" s="241">
        <f ca="1">IF(TODAY()&lt;=L127,0,MIN((TODAY()-L127)/(M127-L127+1),100%))</f>
        <v>1</v>
      </c>
      <c r="Q127" s="240">
        <f t="shared" ca="1" si="26"/>
        <v>0</v>
      </c>
      <c r="R127" s="255" t="s">
        <v>38</v>
      </c>
      <c r="S127" s="273" t="s">
        <v>1863</v>
      </c>
      <c r="T127" s="263">
        <v>16.100000000000001</v>
      </c>
      <c r="U127" s="263">
        <v>0.1</v>
      </c>
      <c r="V127" s="263">
        <f>SUM(W127:CI127)-U127</f>
        <v>0</v>
      </c>
      <c r="W127" s="274"/>
      <c r="X127" s="274"/>
      <c r="Y127" s="274"/>
      <c r="Z127" s="274"/>
      <c r="AA127" s="274"/>
      <c r="AB127" s="274"/>
      <c r="AC127" s="274"/>
      <c r="AD127" s="275"/>
      <c r="AE127" s="274"/>
      <c r="AF127" s="274"/>
      <c r="AG127" s="274"/>
      <c r="AH127" s="274"/>
      <c r="AI127" s="274"/>
      <c r="AJ127" s="276"/>
      <c r="AK127" s="274"/>
      <c r="AL127" s="274"/>
      <c r="AM127" s="274"/>
      <c r="AN127" s="274"/>
      <c r="AO127" s="274"/>
      <c r="AP127" s="274"/>
      <c r="AQ127" s="274"/>
      <c r="AR127" s="274"/>
      <c r="AS127" s="274"/>
      <c r="AT127" s="274"/>
      <c r="AU127" s="274"/>
      <c r="AV127" s="274"/>
      <c r="AW127" s="274"/>
      <c r="AX127" s="276"/>
      <c r="AY127" s="274"/>
      <c r="AZ127" s="274"/>
      <c r="BA127" s="274"/>
      <c r="BB127" s="274"/>
      <c r="BC127" s="274">
        <v>0.1</v>
      </c>
      <c r="BD127" s="274"/>
      <c r="BE127" s="274"/>
      <c r="BF127" s="274"/>
      <c r="BG127" s="274"/>
      <c r="BH127" s="274"/>
      <c r="BI127" s="274"/>
      <c r="BJ127" s="274"/>
      <c r="BK127" s="274"/>
      <c r="BL127" s="274"/>
      <c r="BM127" s="274"/>
      <c r="BN127" s="274"/>
      <c r="BO127" s="275"/>
      <c r="BP127" s="275"/>
      <c r="BQ127" s="275"/>
      <c r="BR127" s="275"/>
      <c r="BS127" s="275"/>
      <c r="BT127" s="275"/>
      <c r="BU127" s="275"/>
      <c r="BV127" s="274"/>
      <c r="BW127" s="274"/>
      <c r="BX127" s="274"/>
      <c r="BY127" s="274"/>
      <c r="BZ127" s="274"/>
      <c r="CA127" s="274"/>
      <c r="CB127" s="274"/>
      <c r="CC127" s="274"/>
      <c r="CD127" s="274"/>
      <c r="CE127" s="274"/>
      <c r="CF127" s="274"/>
      <c r="CG127" s="274"/>
      <c r="CH127" s="274"/>
      <c r="CI127" s="274"/>
    </row>
    <row r="128" spans="1:87" ht="15" customHeight="1" collapsed="1">
      <c r="A128" s="267"/>
      <c r="B128" s="141" t="s">
        <v>26</v>
      </c>
      <c r="C128" s="137" t="s">
        <v>26</v>
      </c>
      <c r="D128" s="133"/>
      <c r="E128" s="234" t="s">
        <v>335</v>
      </c>
      <c r="F128" s="232" t="s">
        <v>1946</v>
      </c>
      <c r="G128" s="233">
        <f>COUNTA(G129:G129)</f>
        <v>1</v>
      </c>
      <c r="H128" s="288" t="s">
        <v>1922</v>
      </c>
      <c r="I128" s="271">
        <f>MAX(I129:I135)</f>
        <v>45589</v>
      </c>
      <c r="J128" s="270">
        <f>MIN(J129:J135)</f>
        <v>45596</v>
      </c>
      <c r="K128" s="271">
        <f>MIN(K129:K135)</f>
        <v>45596</v>
      </c>
      <c r="L128" s="270">
        <f>MIN(L129:L135)</f>
        <v>45623</v>
      </c>
      <c r="M128" s="271">
        <f>MAX(M129:M135)</f>
        <v>45667</v>
      </c>
      <c r="N128" s="316">
        <f t="array" ref="N128">MAX(IF(W128:CI128&gt;0,$W$16:$CI$16))</f>
        <v>45639</v>
      </c>
      <c r="O128" s="315">
        <f>SUMPRODUCT(O129:O129,U129:U129)/SUM(U129:U129)</f>
        <v>1</v>
      </c>
      <c r="P128" s="315">
        <f ca="1">SUMPRODUCT(P129:P129,U129:U129)/SUM(U129:U129)</f>
        <v>1</v>
      </c>
      <c r="Q128" s="249">
        <f t="shared" ref="Q128:Q138" ca="1" si="31">O128-P128</f>
        <v>0</v>
      </c>
      <c r="R128" s="333" t="s">
        <v>1947</v>
      </c>
      <c r="S128" s="273"/>
      <c r="T128" s="263"/>
      <c r="U128" s="263"/>
      <c r="V128" s="263"/>
      <c r="W128" s="274"/>
      <c r="X128" s="274"/>
      <c r="Y128" s="274"/>
      <c r="Z128" s="274"/>
      <c r="AA128" s="274"/>
      <c r="AB128" s="274"/>
      <c r="AC128" s="281"/>
      <c r="AD128" s="275"/>
      <c r="AE128" s="274"/>
      <c r="AF128" s="274"/>
      <c r="AG128" s="274"/>
      <c r="AH128" s="274"/>
      <c r="AI128" s="274"/>
      <c r="AJ128" s="274"/>
      <c r="AK128" s="274"/>
      <c r="AL128" s="274"/>
      <c r="AM128" s="274"/>
      <c r="AN128" s="274"/>
      <c r="AO128" s="274"/>
      <c r="AP128" s="274"/>
      <c r="AQ128" s="274"/>
      <c r="AR128" s="274"/>
      <c r="AS128" s="274"/>
      <c r="AT128" s="274"/>
      <c r="AU128" s="274"/>
      <c r="AV128" s="274"/>
      <c r="AW128" s="274"/>
      <c r="AX128" s="274"/>
      <c r="AY128" s="274"/>
      <c r="AZ128" s="274"/>
      <c r="BA128" s="274"/>
      <c r="BB128" s="274"/>
      <c r="BC128" s="274"/>
      <c r="BD128" s="274"/>
      <c r="BE128" s="274"/>
      <c r="BF128" s="274"/>
      <c r="BG128" s="274"/>
      <c r="BH128" s="277" t="s">
        <v>443</v>
      </c>
      <c r="BI128" s="274"/>
      <c r="BJ128" s="274"/>
      <c r="BK128" s="274"/>
      <c r="BL128" s="274"/>
      <c r="BM128" s="274"/>
      <c r="BN128" s="274"/>
      <c r="BO128" s="275"/>
      <c r="BP128" s="275"/>
      <c r="BQ128" s="275"/>
      <c r="BR128" s="275"/>
      <c r="BS128" s="275"/>
      <c r="BT128" s="275"/>
      <c r="BU128" s="275"/>
      <c r="BV128" s="274"/>
      <c r="BW128" s="274"/>
      <c r="BX128" s="274"/>
      <c r="BY128" s="274"/>
      <c r="BZ128" s="274"/>
      <c r="CA128" s="274"/>
      <c r="CB128" s="274"/>
      <c r="CC128" s="274"/>
      <c r="CD128" s="274"/>
      <c r="CE128" s="274"/>
      <c r="CF128" s="274"/>
      <c r="CG128" s="274"/>
      <c r="CH128" s="274"/>
      <c r="CI128" s="274"/>
    </row>
    <row r="129" spans="1:87" ht="16.5" outlineLevel="1">
      <c r="A129" s="267" t="str">
        <f>E129&amp;G129</f>
        <v>lt003_entityflg_grp_nfrd_applcblty</v>
      </c>
      <c r="B129" s="141" t="s">
        <v>26</v>
      </c>
      <c r="C129" s="137" t="s">
        <v>26</v>
      </c>
      <c r="D129" s="228" t="s">
        <v>40</v>
      </c>
      <c r="E129" s="231" t="s">
        <v>335</v>
      </c>
      <c r="F129" s="231"/>
      <c r="G129" s="231" t="s">
        <v>364</v>
      </c>
      <c r="H129" s="228" t="str">
        <f>VLOOKUP(A129,'2. Status Detalhe Campos FY24'!$A$7:$G$727,7,0)</f>
        <v>1. Concluído</v>
      </c>
      <c r="I129" s="278">
        <v>45588</v>
      </c>
      <c r="J129" s="294">
        <v>45596</v>
      </c>
      <c r="K129" s="278">
        <v>45596</v>
      </c>
      <c r="L129" s="283">
        <f t="array" ref="L129">MIN(IF(W129:CI129&gt;0,$W$16:$CI$16))</f>
        <v>45639</v>
      </c>
      <c r="M129" s="284">
        <f t="array" ref="M129">MAX(IF(W129:CI129&gt;0,$W$16:$CI$16))</f>
        <v>45639</v>
      </c>
      <c r="N129" s="284"/>
      <c r="O129" s="241">
        <f>VLOOKUP(H129,Auxiliar!$B$16:$E$24,4,0)</f>
        <v>1</v>
      </c>
      <c r="P129" s="241">
        <f ca="1">IF(TODAY()&lt;=L129,0,MIN((TODAY()-L129)/(M129-L129+1),100%))</f>
        <v>1</v>
      </c>
      <c r="Q129" s="240">
        <f t="shared" ca="1" si="31"/>
        <v>0</v>
      </c>
      <c r="R129" s="254"/>
      <c r="S129" s="273"/>
      <c r="T129" s="263">
        <v>4.0999999999999996</v>
      </c>
      <c r="U129" s="263">
        <f>ROUND(T129/8,1)</f>
        <v>0.5</v>
      </c>
      <c r="V129" s="263">
        <f>SUM(W129:CI129)-U129</f>
        <v>0</v>
      </c>
      <c r="W129" s="282"/>
      <c r="X129" s="274"/>
      <c r="Y129" s="274"/>
      <c r="Z129" s="274"/>
      <c r="AA129" s="274"/>
      <c r="AB129" s="274"/>
      <c r="AC129" s="281"/>
      <c r="AD129" s="275"/>
      <c r="AE129" s="274"/>
      <c r="AF129" s="274"/>
      <c r="AG129" s="274"/>
      <c r="AH129" s="274"/>
      <c r="AI129" s="274"/>
      <c r="AJ129" s="274"/>
      <c r="AK129" s="274"/>
      <c r="AL129" s="274"/>
      <c r="AM129" s="274"/>
      <c r="AN129" s="274"/>
      <c r="AO129" s="276"/>
      <c r="AP129" s="274"/>
      <c r="AQ129" s="274"/>
      <c r="AR129" s="274"/>
      <c r="AS129" s="274"/>
      <c r="AT129" s="274"/>
      <c r="AU129" s="274"/>
      <c r="AV129" s="274"/>
      <c r="AW129" s="274"/>
      <c r="AX129" s="274"/>
      <c r="AY129" s="274"/>
      <c r="AZ129" s="274"/>
      <c r="BA129" s="274"/>
      <c r="BB129" s="274"/>
      <c r="BC129" s="274"/>
      <c r="BD129" s="274"/>
      <c r="BE129" s="274"/>
      <c r="BF129" s="274"/>
      <c r="BG129" s="274"/>
      <c r="BH129" s="274">
        <v>0.5</v>
      </c>
      <c r="BI129" s="274"/>
      <c r="BJ129" s="274"/>
      <c r="BK129" s="274"/>
      <c r="BL129" s="274"/>
      <c r="BM129" s="274"/>
      <c r="BN129" s="274"/>
      <c r="BO129" s="275"/>
      <c r="BP129" s="275"/>
      <c r="BQ129" s="275"/>
      <c r="BR129" s="275"/>
      <c r="BS129" s="275"/>
      <c r="BT129" s="275"/>
      <c r="BU129" s="275"/>
      <c r="BV129" s="274"/>
      <c r="BW129" s="274"/>
      <c r="BX129" s="274"/>
      <c r="BY129" s="274"/>
      <c r="BZ129" s="274"/>
      <c r="CA129" s="274"/>
      <c r="CB129" s="274"/>
      <c r="CC129" s="274"/>
      <c r="CD129" s="274"/>
      <c r="CE129" s="274"/>
      <c r="CF129" s="274"/>
      <c r="CG129" s="274"/>
      <c r="CH129" s="274"/>
      <c r="CI129" s="274"/>
    </row>
    <row r="130" spans="1:87" ht="15" customHeight="1" collapsed="1">
      <c r="A130" s="267"/>
      <c r="B130" s="141" t="s">
        <v>26</v>
      </c>
      <c r="C130" s="137" t="s">
        <v>26</v>
      </c>
      <c r="D130" s="133"/>
      <c r="E130" s="234" t="s">
        <v>335</v>
      </c>
      <c r="F130" s="232" t="s">
        <v>1946</v>
      </c>
      <c r="G130" s="233">
        <f>COUNTA(G131)</f>
        <v>1</v>
      </c>
      <c r="H130" s="288" t="s">
        <v>1922</v>
      </c>
      <c r="I130" s="271">
        <f>MAX(I131:I138)</f>
        <v>45589</v>
      </c>
      <c r="J130" s="270">
        <f>MIN(J131:J138)</f>
        <v>45596</v>
      </c>
      <c r="K130" s="271">
        <f>MIN(K131:K138)</f>
        <v>45596</v>
      </c>
      <c r="L130" s="270">
        <f>MIN(L131:L138)</f>
        <v>45623</v>
      </c>
      <c r="M130" s="271">
        <f>MAX(M131:M138)</f>
        <v>45667</v>
      </c>
      <c r="N130" s="316">
        <f t="array" ref="N130">MAX(IF(W130:CI130&gt;0,$W$16:$CI$16))</f>
        <v>45674</v>
      </c>
      <c r="O130" s="315">
        <f>SUMPRODUCT(O131:O132,U131:U132)/SUM(U131:U132)</f>
        <v>0</v>
      </c>
      <c r="P130" s="315">
        <f ca="1">SUMPRODUCT(P131:P132,U131:U132)/SUM(U131:U132)</f>
        <v>1</v>
      </c>
      <c r="Q130" s="249">
        <f ca="1">O130-P130</f>
        <v>-1</v>
      </c>
      <c r="R130" s="333" t="s">
        <v>1960</v>
      </c>
      <c r="S130" s="273"/>
      <c r="T130" s="263"/>
      <c r="U130" s="263"/>
      <c r="V130" s="263"/>
      <c r="W130" s="274"/>
      <c r="X130" s="274"/>
      <c r="Y130" s="274"/>
      <c r="Z130" s="274"/>
      <c r="AA130" s="274"/>
      <c r="AB130" s="274"/>
      <c r="AC130" s="281"/>
      <c r="AD130" s="275"/>
      <c r="AE130" s="274"/>
      <c r="AF130" s="274"/>
      <c r="AG130" s="274"/>
      <c r="AH130" s="274"/>
      <c r="AI130" s="274"/>
      <c r="AJ130" s="274"/>
      <c r="AK130" s="274"/>
      <c r="AL130" s="274"/>
      <c r="AM130" s="274"/>
      <c r="AN130" s="274"/>
      <c r="AO130" s="274"/>
      <c r="AP130" s="274"/>
      <c r="AQ130" s="274"/>
      <c r="AR130" s="274"/>
      <c r="AS130" s="274"/>
      <c r="AT130" s="274"/>
      <c r="AU130" s="274"/>
      <c r="AV130" s="274"/>
      <c r="AW130" s="274"/>
      <c r="AX130" s="274"/>
      <c r="AY130" s="274"/>
      <c r="AZ130" s="274"/>
      <c r="BA130" s="274"/>
      <c r="BB130" s="274"/>
      <c r="BC130" s="274"/>
      <c r="BD130" s="274"/>
      <c r="BE130" s="274"/>
      <c r="BF130" s="274"/>
      <c r="BG130" s="274"/>
      <c r="BH130" s="277" t="s">
        <v>443</v>
      </c>
      <c r="BI130" s="274"/>
      <c r="BJ130" s="274"/>
      <c r="BK130" s="274"/>
      <c r="BL130" s="274"/>
      <c r="BM130" s="274"/>
      <c r="BN130" s="274"/>
      <c r="BO130" s="275"/>
      <c r="BP130" s="275"/>
      <c r="BQ130" s="275"/>
      <c r="BR130" s="275"/>
      <c r="BS130" s="275"/>
      <c r="BT130" s="275"/>
      <c r="BU130" s="275"/>
      <c r="BV130" s="274"/>
      <c r="BW130" s="274"/>
      <c r="BX130" s="274"/>
      <c r="BY130" s="274"/>
      <c r="BZ130" s="274"/>
      <c r="CA130" s="274"/>
      <c r="CB130" s="274"/>
      <c r="CC130" s="274"/>
      <c r="CD130" s="274"/>
      <c r="CE130" s="274"/>
      <c r="CF130" s="274"/>
      <c r="CG130" s="274" t="s">
        <v>443</v>
      </c>
      <c r="CH130" s="274"/>
      <c r="CI130" s="274"/>
    </row>
    <row r="131" spans="1:87" ht="16.5" outlineLevel="1">
      <c r="A131" s="267" t="str">
        <f>E131&amp;G131</f>
        <v>lt003_entitynace_esg</v>
      </c>
      <c r="B131" s="141" t="s">
        <v>26</v>
      </c>
      <c r="C131" s="137" t="s">
        <v>26</v>
      </c>
      <c r="D131" s="228" t="s">
        <v>40</v>
      </c>
      <c r="E131" s="231" t="s">
        <v>335</v>
      </c>
      <c r="F131" s="231"/>
      <c r="G131" s="231" t="s">
        <v>336</v>
      </c>
      <c r="H131" s="228" t="str">
        <f>VLOOKUP(A131,'2. Status Detalhe Campos FY24'!$A$7:$G$727,7,0)</f>
        <v>3. Pendente de outros desenvolvimentos</v>
      </c>
      <c r="I131" s="269">
        <v>45583</v>
      </c>
      <c r="J131" s="294">
        <v>45596</v>
      </c>
      <c r="K131" s="278">
        <v>45596</v>
      </c>
      <c r="L131" s="283">
        <f t="array" ref="L131">MIN(IF(W131:CI131&gt;0,$W$16:$CI$16))</f>
        <v>45623</v>
      </c>
      <c r="M131" s="284">
        <f t="array" ref="M131">MAX(IF(W131:CI131&gt;0,$W$16:$CI$16))</f>
        <v>45623</v>
      </c>
      <c r="N131" s="284"/>
      <c r="O131" s="315">
        <f>VLOOKUP(H131,Auxiliar!$B$16:$E$24,4,0)</f>
        <v>0</v>
      </c>
      <c r="P131" s="315">
        <f ca="1">IF(TODAY()&lt;=L131,0,MIN((TODAY()-L131)/(M131-L131+1),100%))</f>
        <v>1</v>
      </c>
      <c r="Q131" s="240">
        <f ca="1">O131-P131</f>
        <v>-1</v>
      </c>
      <c r="R131" s="254"/>
      <c r="S131" s="273"/>
      <c r="T131" s="263">
        <v>4.0999999999999996</v>
      </c>
      <c r="U131" s="263">
        <f>ROUND(T131/8,1)</f>
        <v>0.5</v>
      </c>
      <c r="V131" s="263">
        <f>SUM(W131:CI131)-U131</f>
        <v>0</v>
      </c>
      <c r="W131" s="274"/>
      <c r="X131" s="274"/>
      <c r="Y131" s="274"/>
      <c r="Z131" s="274"/>
      <c r="AA131" s="274"/>
      <c r="AB131" s="274"/>
      <c r="AC131" s="281"/>
      <c r="AD131" s="275"/>
      <c r="AE131" s="274"/>
      <c r="AF131" s="274"/>
      <c r="AG131" s="274"/>
      <c r="AH131" s="274"/>
      <c r="AI131" s="274"/>
      <c r="AJ131" s="274"/>
      <c r="AK131" s="274"/>
      <c r="AL131" s="274"/>
      <c r="AM131" s="274"/>
      <c r="AN131" s="274"/>
      <c r="AO131" s="276"/>
      <c r="AP131" s="274"/>
      <c r="AQ131" s="274"/>
      <c r="AR131" s="274"/>
      <c r="AS131" s="274"/>
      <c r="AT131" s="274"/>
      <c r="AU131" s="274"/>
      <c r="AV131" s="274">
        <v>0.5</v>
      </c>
      <c r="AW131" s="274"/>
      <c r="AX131" s="274"/>
      <c r="AY131" s="274"/>
      <c r="AZ131" s="274"/>
      <c r="BA131" s="274"/>
      <c r="BB131" s="274"/>
      <c r="BC131" s="274"/>
      <c r="BD131" s="274"/>
      <c r="BE131" s="274"/>
      <c r="BF131" s="274"/>
      <c r="BG131" s="274"/>
      <c r="BH131" s="274"/>
      <c r="BI131" s="274"/>
      <c r="BJ131" s="274"/>
      <c r="BK131" s="274"/>
      <c r="BL131" s="274"/>
      <c r="BM131" s="274"/>
      <c r="BN131" s="274"/>
      <c r="BO131" s="275"/>
      <c r="BP131" s="275"/>
      <c r="BQ131" s="275"/>
      <c r="BR131" s="275"/>
      <c r="BS131" s="275"/>
      <c r="BT131" s="275"/>
      <c r="BU131" s="275"/>
      <c r="BV131" s="274"/>
      <c r="BW131" s="274"/>
      <c r="BX131" s="274"/>
      <c r="BY131" s="274"/>
      <c r="BZ131" s="274"/>
      <c r="CA131" s="274"/>
      <c r="CB131" s="274"/>
      <c r="CC131" s="274"/>
      <c r="CD131" s="274"/>
      <c r="CE131" s="274"/>
      <c r="CF131" s="274"/>
      <c r="CG131" s="274"/>
      <c r="CH131" s="274"/>
      <c r="CI131" s="274"/>
    </row>
    <row r="132" spans="1:87" ht="15" customHeight="1" collapsed="1">
      <c r="A132" s="267"/>
      <c r="B132" s="141" t="s">
        <v>26</v>
      </c>
      <c r="C132" s="137" t="s">
        <v>26</v>
      </c>
      <c r="D132" s="133"/>
      <c r="E132" s="234" t="s">
        <v>335</v>
      </c>
      <c r="F132" s="232" t="s">
        <v>1946</v>
      </c>
      <c r="G132" s="233">
        <f>COUNTA(G133:G135)</f>
        <v>3</v>
      </c>
      <c r="H132" s="288" t="s">
        <v>1922</v>
      </c>
      <c r="I132" s="271">
        <f>MAX(I133:I139)</f>
        <v>45589</v>
      </c>
      <c r="J132" s="270">
        <f>MIN(J133:J139)</f>
        <v>45596</v>
      </c>
      <c r="K132" s="271">
        <f>MIN(K133:K139)</f>
        <v>45596</v>
      </c>
      <c r="L132" s="270">
        <f>MIN(L133:L139)</f>
        <v>45625</v>
      </c>
      <c r="M132" s="271">
        <f>MAX(M133:M139)</f>
        <v>45667</v>
      </c>
      <c r="N132" s="316">
        <f t="array" ref="N132">MAX(IF(W132:CI132&gt;0,$W$16:$CI$16))</f>
        <v>45674</v>
      </c>
      <c r="O132" s="315">
        <f>SUMPRODUCT(O133:O135,U133:U135)/SUM(U133:U135)</f>
        <v>1</v>
      </c>
      <c r="P132" s="315">
        <f ca="1">SUMPRODUCT(P133:P135,U133:U135)/SUM(U133:U135)</f>
        <v>1</v>
      </c>
      <c r="Q132" s="249">
        <f t="shared" ca="1" si="31"/>
        <v>0</v>
      </c>
      <c r="R132" s="333" t="s">
        <v>1959</v>
      </c>
      <c r="S132" s="273"/>
      <c r="T132" s="263"/>
      <c r="U132" s="263"/>
      <c r="V132" s="263"/>
      <c r="W132" s="274"/>
      <c r="X132" s="274"/>
      <c r="Y132" s="274"/>
      <c r="Z132" s="274"/>
      <c r="AA132" s="274"/>
      <c r="AB132" s="274"/>
      <c r="AC132" s="281"/>
      <c r="AD132" s="275"/>
      <c r="AE132" s="274"/>
      <c r="AF132" s="274"/>
      <c r="AG132" s="274"/>
      <c r="AH132" s="274"/>
      <c r="AI132" s="274"/>
      <c r="AJ132" s="274"/>
      <c r="AK132" s="274"/>
      <c r="AL132" s="274"/>
      <c r="AM132" s="274"/>
      <c r="AN132" s="274"/>
      <c r="AO132" s="274"/>
      <c r="AP132" s="274"/>
      <c r="AQ132" s="274"/>
      <c r="AR132" s="274"/>
      <c r="AS132" s="274"/>
      <c r="AT132" s="274"/>
      <c r="AU132" s="274"/>
      <c r="AV132" s="274"/>
      <c r="AW132" s="274"/>
      <c r="AX132" s="274"/>
      <c r="AY132" s="274"/>
      <c r="AZ132" s="274"/>
      <c r="BA132" s="274"/>
      <c r="BB132" s="274"/>
      <c r="BC132" s="274"/>
      <c r="BD132" s="274"/>
      <c r="BE132" s="274"/>
      <c r="BF132" s="274"/>
      <c r="BG132" s="274"/>
      <c r="BH132" s="277" t="s">
        <v>443</v>
      </c>
      <c r="BI132" s="274"/>
      <c r="BJ132" s="274"/>
      <c r="BK132" s="274"/>
      <c r="BL132" s="274"/>
      <c r="BM132" s="277" t="s">
        <v>443</v>
      </c>
      <c r="BN132" s="274"/>
      <c r="BO132" s="275"/>
      <c r="BP132" s="275"/>
      <c r="BQ132" s="275"/>
      <c r="BR132" s="275"/>
      <c r="BS132" s="275"/>
      <c r="BT132" s="275"/>
      <c r="BU132" s="275"/>
      <c r="BV132" s="274"/>
      <c r="BW132" s="274"/>
      <c r="BX132" s="274"/>
      <c r="BY132" s="274"/>
      <c r="BZ132" s="274"/>
      <c r="CA132" s="274"/>
      <c r="CB132" s="274"/>
      <c r="CC132" s="274"/>
      <c r="CD132" s="274"/>
      <c r="CE132" s="274"/>
      <c r="CF132" s="274"/>
      <c r="CG132" s="274" t="s">
        <v>1953</v>
      </c>
      <c r="CH132" s="274"/>
      <c r="CI132" s="274"/>
    </row>
    <row r="133" spans="1:87" ht="16.5" outlineLevel="1">
      <c r="A133" s="267" t="str">
        <f>E133&amp;G133</f>
        <v>lt003_entitygrp_emssns_scp1</v>
      </c>
      <c r="B133" s="141" t="s">
        <v>26</v>
      </c>
      <c r="C133" s="137" t="s">
        <v>26</v>
      </c>
      <c r="D133" s="228" t="s">
        <v>40</v>
      </c>
      <c r="E133" s="231" t="s">
        <v>335</v>
      </c>
      <c r="F133" s="231"/>
      <c r="G133" s="231" t="s">
        <v>365</v>
      </c>
      <c r="H133" s="228" t="str">
        <f>VLOOKUP(A133,'2. Status Detalhe Campos FY24'!$A$7:$G$727,7,0)</f>
        <v>1. Concluído</v>
      </c>
      <c r="I133" s="278">
        <v>45588</v>
      </c>
      <c r="J133" s="294">
        <v>45596</v>
      </c>
      <c r="K133" s="278">
        <v>45596</v>
      </c>
      <c r="L133" s="283">
        <f t="array" ref="L133">MIN(IF(W133:CI133&gt;0,$W$16:$CI$16))</f>
        <v>45639</v>
      </c>
      <c r="M133" s="284">
        <f t="array" ref="M133">MAX(IF(W133:CI133&gt;0,$W$16:$CI$16))</f>
        <v>45639</v>
      </c>
      <c r="N133" s="284"/>
      <c r="O133" s="241">
        <f>VLOOKUP(H133,Auxiliar!$B$16:$E$24,4,0)</f>
        <v>1</v>
      </c>
      <c r="P133" s="241">
        <f t="shared" ref="P133:P138" ca="1" si="32">IF(TODAY()&lt;=L133,0,MIN((TODAY()-L133)/(M133-L133+1),100%))</f>
        <v>1</v>
      </c>
      <c r="Q133" s="240">
        <f t="shared" ca="1" si="31"/>
        <v>0</v>
      </c>
      <c r="R133" s="333"/>
      <c r="S133" s="273"/>
      <c r="T133" s="263">
        <v>4.0999999999999996</v>
      </c>
      <c r="U133" s="263">
        <f>ROUND(T133/8,1)</f>
        <v>0.5</v>
      </c>
      <c r="V133" s="263">
        <f>SUM(W133:CI133)-U133</f>
        <v>0</v>
      </c>
      <c r="W133" s="282"/>
      <c r="X133" s="274"/>
      <c r="Y133" s="274"/>
      <c r="Z133" s="274"/>
      <c r="AA133" s="274"/>
      <c r="AB133" s="274"/>
      <c r="AC133" s="281"/>
      <c r="AD133" s="275"/>
      <c r="AE133" s="274"/>
      <c r="AF133" s="274"/>
      <c r="AG133" s="274"/>
      <c r="AH133" s="274"/>
      <c r="AI133" s="274"/>
      <c r="AJ133" s="274"/>
      <c r="AK133" s="274"/>
      <c r="AL133" s="274"/>
      <c r="AM133" s="274"/>
      <c r="AN133" s="274"/>
      <c r="AO133" s="274"/>
      <c r="AP133" s="274"/>
      <c r="AQ133" s="274"/>
      <c r="AR133" s="274"/>
      <c r="AS133" s="274"/>
      <c r="AT133" s="274"/>
      <c r="AU133" s="276"/>
      <c r="AV133" s="274"/>
      <c r="AW133" s="274"/>
      <c r="AX133" s="274"/>
      <c r="AY133" s="274"/>
      <c r="AZ133" s="274"/>
      <c r="BA133" s="274"/>
      <c r="BB133" s="274"/>
      <c r="BC133" s="274"/>
      <c r="BD133" s="274"/>
      <c r="BE133" s="274"/>
      <c r="BF133" s="274"/>
      <c r="BG133" s="274"/>
      <c r="BH133" s="274">
        <v>0.5</v>
      </c>
      <c r="BI133" s="274"/>
      <c r="BJ133" s="274"/>
      <c r="BK133" s="274"/>
      <c r="BL133" s="274"/>
      <c r="BM133" s="274"/>
      <c r="BN133" s="274"/>
      <c r="BO133" s="275"/>
      <c r="BP133" s="275"/>
      <c r="BQ133" s="275"/>
      <c r="BR133" s="275"/>
      <c r="BS133" s="275"/>
      <c r="BT133" s="275"/>
      <c r="BU133" s="275"/>
      <c r="BV133" s="274"/>
      <c r="BW133" s="274"/>
      <c r="BX133" s="274"/>
      <c r="BY133" s="274"/>
      <c r="BZ133" s="274"/>
      <c r="CA133" s="274"/>
      <c r="CB133" s="274"/>
      <c r="CC133" s="274"/>
      <c r="CD133" s="274"/>
      <c r="CE133" s="274"/>
      <c r="CF133" s="274"/>
      <c r="CG133" s="274"/>
      <c r="CH133" s="274"/>
      <c r="CI133" s="274"/>
    </row>
    <row r="134" spans="1:87" ht="16.5" outlineLevel="1">
      <c r="A134" s="267" t="str">
        <f>E134&amp;G134</f>
        <v>lt003_entitygrp_emssns_scp2</v>
      </c>
      <c r="B134" s="141" t="s">
        <v>26</v>
      </c>
      <c r="C134" s="137" t="s">
        <v>26</v>
      </c>
      <c r="D134" s="228" t="s">
        <v>40</v>
      </c>
      <c r="E134" s="231" t="s">
        <v>335</v>
      </c>
      <c r="F134" s="231"/>
      <c r="G134" s="231" t="s">
        <v>366</v>
      </c>
      <c r="H134" s="228" t="str">
        <f>VLOOKUP(A134,'2. Status Detalhe Campos FY24'!$A$7:$G$727,7,0)</f>
        <v>1. Concluído</v>
      </c>
      <c r="I134" s="278">
        <v>45588</v>
      </c>
      <c r="J134" s="294">
        <v>45596</v>
      </c>
      <c r="K134" s="278">
        <v>45596</v>
      </c>
      <c r="L134" s="283">
        <f t="array" ref="L134">MIN(IF(W134:CI134&gt;0,$W$16:$CI$16))</f>
        <v>45639</v>
      </c>
      <c r="M134" s="284">
        <f t="array" ref="M134">MAX(IF(W134:CI134&gt;0,$W$16:$CI$16))</f>
        <v>45639</v>
      </c>
      <c r="N134" s="284"/>
      <c r="O134" s="241">
        <f>VLOOKUP(H134,Auxiliar!$B$16:$E$24,4,0)</f>
        <v>1</v>
      </c>
      <c r="P134" s="241">
        <f t="shared" ca="1" si="32"/>
        <v>1</v>
      </c>
      <c r="Q134" s="240">
        <f t="shared" ca="1" si="31"/>
        <v>0</v>
      </c>
      <c r="R134" s="254"/>
      <c r="S134" s="273"/>
      <c r="T134" s="263">
        <v>4.0999999999999996</v>
      </c>
      <c r="U134" s="263">
        <f>ROUND(T134/8,1)</f>
        <v>0.5</v>
      </c>
      <c r="V134" s="263">
        <f>SUM(W134:CI134)-U134</f>
        <v>0</v>
      </c>
      <c r="W134" s="282"/>
      <c r="X134" s="274"/>
      <c r="Y134" s="274"/>
      <c r="Z134" s="274"/>
      <c r="AA134" s="274"/>
      <c r="AB134" s="274"/>
      <c r="AC134" s="281"/>
      <c r="AD134" s="275"/>
      <c r="AE134" s="274"/>
      <c r="AF134" s="274"/>
      <c r="AG134" s="274"/>
      <c r="AH134" s="274"/>
      <c r="AI134" s="274"/>
      <c r="AJ134" s="274"/>
      <c r="AK134" s="274"/>
      <c r="AL134" s="274"/>
      <c r="AM134" s="274"/>
      <c r="AN134" s="274"/>
      <c r="AO134" s="274"/>
      <c r="AP134" s="274"/>
      <c r="AQ134" s="274"/>
      <c r="AR134" s="274"/>
      <c r="AS134" s="274"/>
      <c r="AT134" s="274"/>
      <c r="AU134" s="276"/>
      <c r="AV134" s="274"/>
      <c r="AW134" s="274"/>
      <c r="AX134" s="274"/>
      <c r="AY134" s="274"/>
      <c r="AZ134" s="274"/>
      <c r="BA134" s="274"/>
      <c r="BB134" s="274"/>
      <c r="BC134" s="274"/>
      <c r="BD134" s="274"/>
      <c r="BE134" s="274"/>
      <c r="BF134" s="274"/>
      <c r="BG134" s="274"/>
      <c r="BH134" s="274">
        <v>0.5</v>
      </c>
      <c r="BI134" s="274"/>
      <c r="BJ134" s="274"/>
      <c r="BK134" s="274"/>
      <c r="BL134" s="274"/>
      <c r="BM134" s="274"/>
      <c r="BN134" s="274"/>
      <c r="BO134" s="275"/>
      <c r="BP134" s="275"/>
      <c r="BQ134" s="275"/>
      <c r="BR134" s="275"/>
      <c r="BS134" s="275"/>
      <c r="BT134" s="275"/>
      <c r="BU134" s="275"/>
      <c r="BV134" s="274"/>
      <c r="BW134" s="274"/>
      <c r="BX134" s="274"/>
      <c r="BY134" s="274"/>
      <c r="BZ134" s="274"/>
      <c r="CA134" s="274"/>
      <c r="CB134" s="274"/>
      <c r="CC134" s="274"/>
      <c r="CD134" s="274"/>
      <c r="CE134" s="274"/>
      <c r="CF134" s="274"/>
      <c r="CG134" s="274"/>
      <c r="CH134" s="274"/>
      <c r="CI134" s="274"/>
    </row>
    <row r="135" spans="1:87" ht="16.5" outlineLevel="1">
      <c r="A135" s="267" t="str">
        <f>E135&amp;G135</f>
        <v>lt003_entitygrp_emssns_scp3</v>
      </c>
      <c r="B135" s="141" t="s">
        <v>26</v>
      </c>
      <c r="C135" s="137" t="s">
        <v>26</v>
      </c>
      <c r="D135" s="228" t="s">
        <v>40</v>
      </c>
      <c r="E135" s="231" t="s">
        <v>335</v>
      </c>
      <c r="F135" s="231"/>
      <c r="G135" s="231" t="s">
        <v>367</v>
      </c>
      <c r="H135" s="228" t="str">
        <f>VLOOKUP(A135,'2. Status Detalhe Campos FY24'!$A$7:$G$727,7,0)</f>
        <v>1. Concluído</v>
      </c>
      <c r="I135" s="278">
        <v>45588</v>
      </c>
      <c r="J135" s="294">
        <v>45596</v>
      </c>
      <c r="K135" s="278">
        <v>45596</v>
      </c>
      <c r="L135" s="283">
        <f t="array" ref="L135">MIN(IF(W135:CI135&gt;0,$W$16:$CI$16))</f>
        <v>45639</v>
      </c>
      <c r="M135" s="284">
        <f t="array" ref="M135">MAX(IF(W135:CI135&gt;0,$W$16:$CI$16))</f>
        <v>45639</v>
      </c>
      <c r="N135" s="284"/>
      <c r="O135" s="241">
        <f>VLOOKUP(H135,Auxiliar!$B$16:$E$24,4,0)</f>
        <v>1</v>
      </c>
      <c r="P135" s="241">
        <f t="shared" ca="1" si="32"/>
        <v>1</v>
      </c>
      <c r="Q135" s="240">
        <f t="shared" ca="1" si="31"/>
        <v>0</v>
      </c>
      <c r="R135" s="254"/>
      <c r="S135" s="273"/>
      <c r="T135" s="263">
        <v>4.0999999999999996</v>
      </c>
      <c r="U135" s="263">
        <f>ROUND(T135/8,1)</f>
        <v>0.5</v>
      </c>
      <c r="V135" s="263">
        <f>SUM(W135:CI135)-U135</f>
        <v>0</v>
      </c>
      <c r="W135" s="282"/>
      <c r="X135" s="274"/>
      <c r="Y135" s="274"/>
      <c r="Z135" s="274"/>
      <c r="AA135" s="274"/>
      <c r="AB135" s="274"/>
      <c r="AC135" s="281"/>
      <c r="AD135" s="275"/>
      <c r="AE135" s="274"/>
      <c r="AF135" s="274"/>
      <c r="AG135" s="274"/>
      <c r="AH135" s="274"/>
      <c r="AI135" s="274"/>
      <c r="AJ135" s="274"/>
      <c r="AK135" s="274"/>
      <c r="AL135" s="274"/>
      <c r="AM135" s="274"/>
      <c r="AN135" s="274"/>
      <c r="AO135" s="274"/>
      <c r="AP135" s="274"/>
      <c r="AQ135" s="274"/>
      <c r="AR135" s="274"/>
      <c r="AS135" s="274"/>
      <c r="AT135" s="274"/>
      <c r="AU135" s="276"/>
      <c r="AV135" s="274"/>
      <c r="AW135" s="274"/>
      <c r="AX135" s="274"/>
      <c r="AY135" s="274"/>
      <c r="AZ135" s="274"/>
      <c r="BA135" s="274"/>
      <c r="BB135" s="274"/>
      <c r="BC135" s="274"/>
      <c r="BD135" s="274"/>
      <c r="BE135" s="274"/>
      <c r="BF135" s="274"/>
      <c r="BG135" s="274"/>
      <c r="BH135" s="274">
        <v>0.5</v>
      </c>
      <c r="BI135" s="274"/>
      <c r="BJ135" s="274"/>
      <c r="BK135" s="274"/>
      <c r="BL135" s="274"/>
      <c r="BM135" s="274"/>
      <c r="BN135" s="274"/>
      <c r="BO135" s="275"/>
      <c r="BP135" s="275"/>
      <c r="BQ135" s="275"/>
      <c r="BR135" s="275"/>
      <c r="BS135" s="275"/>
      <c r="BT135" s="275"/>
      <c r="BU135" s="275"/>
      <c r="BV135" s="274"/>
      <c r="BW135" s="274"/>
      <c r="BX135" s="274"/>
      <c r="BY135" s="274"/>
      <c r="BZ135" s="274"/>
      <c r="CA135" s="274"/>
      <c r="CB135" s="274"/>
      <c r="CC135" s="274"/>
      <c r="CD135" s="274"/>
      <c r="CE135" s="274"/>
      <c r="CF135" s="274"/>
      <c r="CG135" s="274"/>
      <c r="CH135" s="274"/>
      <c r="CI135" s="274"/>
    </row>
    <row r="136" spans="1:87" ht="15" customHeight="1" collapsed="1">
      <c r="A136" s="267"/>
      <c r="B136" s="141" t="s">
        <v>26</v>
      </c>
      <c r="C136" s="137" t="s">
        <v>26</v>
      </c>
      <c r="D136" s="133"/>
      <c r="E136" s="234" t="s">
        <v>335</v>
      </c>
      <c r="F136" s="232" t="s">
        <v>1936</v>
      </c>
      <c r="G136" s="233">
        <f>COUNTA(G137:G138)</f>
        <v>2</v>
      </c>
      <c r="H136" s="288" t="s">
        <v>1922</v>
      </c>
      <c r="I136" s="271">
        <f>MAX(I137:I138)</f>
        <v>45589</v>
      </c>
      <c r="J136" s="270">
        <f>MIN(J137:J138)</f>
        <v>45596</v>
      </c>
      <c r="K136" s="271">
        <f>MIN(K137:K138)</f>
        <v>45596</v>
      </c>
      <c r="L136" s="270">
        <f>MIN(L137:L138)</f>
        <v>45639</v>
      </c>
      <c r="M136" s="271">
        <f>MAX(M137:M138)</f>
        <v>45639</v>
      </c>
      <c r="N136" s="316">
        <f t="array" ref="N136">MAX(IF(W136:CI136&gt;0,$W$16:$CI$16))</f>
        <v>45639</v>
      </c>
      <c r="O136" s="315">
        <f>SUMPRODUCT(O137:O138,U137:U138)/SUM(U137:U138)</f>
        <v>0</v>
      </c>
      <c r="P136" s="315">
        <f t="shared" ca="1" si="32"/>
        <v>1</v>
      </c>
      <c r="Q136" s="249">
        <f t="shared" ca="1" si="31"/>
        <v>-1</v>
      </c>
      <c r="R136" s="333" t="s">
        <v>1947</v>
      </c>
      <c r="S136" s="273"/>
      <c r="T136" s="263"/>
      <c r="U136" s="263"/>
      <c r="V136" s="263"/>
      <c r="W136" s="274"/>
      <c r="X136" s="274"/>
      <c r="Y136" s="274"/>
      <c r="Z136" s="274"/>
      <c r="AA136" s="274"/>
      <c r="AB136" s="274"/>
      <c r="AC136" s="281"/>
      <c r="AD136" s="275"/>
      <c r="AE136" s="274"/>
      <c r="AF136" s="274"/>
      <c r="AG136" s="274"/>
      <c r="AH136" s="274"/>
      <c r="AI136" s="274"/>
      <c r="AJ136" s="274"/>
      <c r="AK136" s="274"/>
      <c r="AL136" s="274"/>
      <c r="AM136" s="274"/>
      <c r="AN136" s="274"/>
      <c r="AO136" s="274"/>
      <c r="AP136" s="274"/>
      <c r="AQ136" s="274"/>
      <c r="AR136" s="274"/>
      <c r="AS136" s="274"/>
      <c r="AT136" s="274"/>
      <c r="AU136" s="274"/>
      <c r="AV136" s="274"/>
      <c r="AW136" s="274"/>
      <c r="AX136" s="274"/>
      <c r="AY136" s="274"/>
      <c r="AZ136" s="274"/>
      <c r="BA136" s="274"/>
      <c r="BB136" s="274"/>
      <c r="BC136" s="274"/>
      <c r="BD136" s="274"/>
      <c r="BE136" s="274"/>
      <c r="BF136" s="274"/>
      <c r="BG136" s="274"/>
      <c r="BH136" s="277" t="s">
        <v>443</v>
      </c>
      <c r="BI136" s="274"/>
      <c r="BJ136" s="274"/>
      <c r="BK136" s="274"/>
      <c r="BL136" s="274"/>
      <c r="BM136" s="274"/>
      <c r="BN136" s="274"/>
      <c r="BO136" s="275"/>
      <c r="BP136" s="275"/>
      <c r="BQ136" s="275"/>
      <c r="BR136" s="275"/>
      <c r="BS136" s="275"/>
      <c r="BT136" s="275"/>
      <c r="BU136" s="275"/>
      <c r="BV136" s="274"/>
      <c r="BW136" s="274"/>
      <c r="BX136" s="274"/>
      <c r="BY136" s="274"/>
      <c r="BZ136" s="274"/>
      <c r="CA136" s="274"/>
      <c r="CB136" s="274"/>
      <c r="CC136" s="274"/>
      <c r="CD136" s="274"/>
      <c r="CE136" s="274"/>
      <c r="CF136" s="274"/>
      <c r="CG136" s="274"/>
      <c r="CH136" s="274"/>
      <c r="CI136" s="274"/>
    </row>
    <row r="137" spans="1:87" ht="16.5" outlineLevel="1">
      <c r="A137" s="267" t="str">
        <f>E137&amp;G137</f>
        <v>lt003_entityflg_act_physcl_rsk</v>
      </c>
      <c r="B137" s="141" t="s">
        <v>26</v>
      </c>
      <c r="C137" s="137" t="s">
        <v>26</v>
      </c>
      <c r="D137" s="228" t="s">
        <v>40</v>
      </c>
      <c r="E137" s="231" t="s">
        <v>335</v>
      </c>
      <c r="F137" s="231"/>
      <c r="G137" s="231" t="s">
        <v>357</v>
      </c>
      <c r="H137" s="228" t="str">
        <f>VLOOKUP(A137,'2. Status Detalhe Campos FY24'!$A$7:$G$727,7,0)</f>
        <v>3. Pendente de outros desenvolvimentos</v>
      </c>
      <c r="I137" s="269">
        <v>45589</v>
      </c>
      <c r="J137" s="294">
        <v>45596</v>
      </c>
      <c r="K137" s="278">
        <v>45596</v>
      </c>
      <c r="L137" s="283">
        <f t="array" ref="L137">MIN(IF(W137:CI137&gt;0,$W$16:$CI$16))</f>
        <v>45639</v>
      </c>
      <c r="M137" s="284">
        <f t="array" ref="M137">MAX(IF(W137:CI137&gt;0,$W$16:$CI$16))</f>
        <v>45639</v>
      </c>
      <c r="N137" s="284"/>
      <c r="O137" s="241">
        <f>VLOOKUP(H137,Auxiliar!$B$16:$E$24,4,0)</f>
        <v>0</v>
      </c>
      <c r="P137" s="241">
        <f t="shared" ca="1" si="32"/>
        <v>1</v>
      </c>
      <c r="Q137" s="240">
        <f t="shared" ca="1" si="31"/>
        <v>-1</v>
      </c>
      <c r="R137" s="254"/>
      <c r="S137" s="273"/>
      <c r="T137" s="263">
        <v>4.0999999999999996</v>
      </c>
      <c r="U137" s="263">
        <f>ROUND(T137/8,1)</f>
        <v>0.5</v>
      </c>
      <c r="V137" s="263">
        <f>SUM(W137:CI137)-U137</f>
        <v>0</v>
      </c>
      <c r="W137" s="274"/>
      <c r="X137" s="274"/>
      <c r="Y137" s="274"/>
      <c r="Z137" s="274"/>
      <c r="AA137" s="274"/>
      <c r="AB137" s="274"/>
      <c r="AC137" s="281"/>
      <c r="AD137" s="275"/>
      <c r="AE137" s="274"/>
      <c r="AF137" s="274"/>
      <c r="AG137" s="274"/>
      <c r="AH137" s="274"/>
      <c r="AI137" s="274"/>
      <c r="AJ137" s="274"/>
      <c r="AK137" s="274"/>
      <c r="AL137" s="274"/>
      <c r="AM137" s="274"/>
      <c r="AN137" s="274"/>
      <c r="AO137" s="274"/>
      <c r="AP137" s="274"/>
      <c r="AQ137" s="274"/>
      <c r="AR137" s="274"/>
      <c r="AS137" s="274"/>
      <c r="AT137" s="274"/>
      <c r="AU137" s="274"/>
      <c r="AV137" s="274"/>
      <c r="AW137" s="276"/>
      <c r="AX137" s="274"/>
      <c r="AY137" s="274"/>
      <c r="AZ137" s="274"/>
      <c r="BA137" s="274"/>
      <c r="BB137" s="274"/>
      <c r="BC137" s="274"/>
      <c r="BD137" s="274"/>
      <c r="BE137" s="274"/>
      <c r="BF137" s="274"/>
      <c r="BG137" s="274"/>
      <c r="BH137" s="274">
        <v>0.5</v>
      </c>
      <c r="BI137" s="274"/>
      <c r="BJ137" s="274"/>
      <c r="BK137" s="274"/>
      <c r="BL137" s="274"/>
      <c r="BM137" s="274"/>
      <c r="BN137" s="274"/>
      <c r="BO137" s="275"/>
      <c r="BP137" s="275"/>
      <c r="BQ137" s="275"/>
      <c r="BR137" s="275"/>
      <c r="BS137" s="275"/>
      <c r="BT137" s="275"/>
      <c r="BU137" s="275"/>
      <c r="BV137" s="274"/>
      <c r="BW137" s="274"/>
      <c r="BX137" s="274"/>
      <c r="BY137" s="274"/>
      <c r="BZ137" s="274"/>
      <c r="CA137" s="274"/>
      <c r="CB137" s="274"/>
      <c r="CC137" s="274"/>
      <c r="CD137" s="274"/>
      <c r="CE137" s="274"/>
      <c r="CF137" s="274"/>
      <c r="CG137" s="274"/>
      <c r="CH137" s="274"/>
      <c r="CI137" s="274"/>
    </row>
    <row r="138" spans="1:87" ht="16.5" outlineLevel="1">
      <c r="A138" s="267" t="str">
        <f>E138&amp;G138</f>
        <v>lt003_entityflg_chrnc_physcl_rsk</v>
      </c>
      <c r="B138" s="141" t="s">
        <v>26</v>
      </c>
      <c r="C138" s="137" t="s">
        <v>26</v>
      </c>
      <c r="D138" s="228" t="s">
        <v>40</v>
      </c>
      <c r="E138" s="231" t="s">
        <v>335</v>
      </c>
      <c r="F138" s="231"/>
      <c r="G138" s="231" t="s">
        <v>358</v>
      </c>
      <c r="H138" s="228" t="str">
        <f>VLOOKUP(A138,'2. Status Detalhe Campos FY24'!$A$7:$G$727,7,0)</f>
        <v>3. Pendente de outros desenvolvimentos</v>
      </c>
      <c r="I138" s="269">
        <v>45589</v>
      </c>
      <c r="J138" s="294">
        <v>45596</v>
      </c>
      <c r="K138" s="278">
        <v>45596</v>
      </c>
      <c r="L138" s="283">
        <f t="array" ref="L138">MIN(IF(W138:CI138&gt;0,$W$16:$CI$16))</f>
        <v>45639</v>
      </c>
      <c r="M138" s="284">
        <f t="array" ref="M138">MAX(IF(W138:CI138&gt;0,$W$16:$CI$16))</f>
        <v>45639</v>
      </c>
      <c r="N138" s="284"/>
      <c r="O138" s="241">
        <f>VLOOKUP(H138,Auxiliar!$B$16:$E$24,4,0)</f>
        <v>0</v>
      </c>
      <c r="P138" s="241">
        <f t="shared" ca="1" si="32"/>
        <v>1</v>
      </c>
      <c r="Q138" s="240">
        <f t="shared" ca="1" si="31"/>
        <v>-1</v>
      </c>
      <c r="R138" s="254"/>
      <c r="S138" s="273"/>
      <c r="T138" s="263">
        <v>4.0999999999999996</v>
      </c>
      <c r="U138" s="263">
        <f>ROUND(T138/8,1)</f>
        <v>0.5</v>
      </c>
      <c r="V138" s="263">
        <f>SUM(W138:CI138)-U138</f>
        <v>0</v>
      </c>
      <c r="W138" s="274"/>
      <c r="X138" s="274"/>
      <c r="Y138" s="274"/>
      <c r="Z138" s="274"/>
      <c r="AA138" s="274"/>
      <c r="AB138" s="274"/>
      <c r="AC138" s="281"/>
      <c r="AD138" s="275"/>
      <c r="AE138" s="274"/>
      <c r="AF138" s="274"/>
      <c r="AG138" s="274"/>
      <c r="AH138" s="274"/>
      <c r="AI138" s="274"/>
      <c r="AJ138" s="274"/>
      <c r="AK138" s="274"/>
      <c r="AL138" s="274"/>
      <c r="AM138" s="274"/>
      <c r="AN138" s="274"/>
      <c r="AO138" s="274"/>
      <c r="AP138" s="274"/>
      <c r="AQ138" s="274"/>
      <c r="AR138" s="274"/>
      <c r="AS138" s="274"/>
      <c r="AT138" s="274"/>
      <c r="AU138" s="274"/>
      <c r="AV138" s="274"/>
      <c r="AW138" s="276"/>
      <c r="AX138" s="274"/>
      <c r="AY138" s="274"/>
      <c r="AZ138" s="274"/>
      <c r="BA138" s="274"/>
      <c r="BB138" s="274"/>
      <c r="BC138" s="274"/>
      <c r="BD138" s="274"/>
      <c r="BE138" s="274"/>
      <c r="BF138" s="274"/>
      <c r="BG138" s="274"/>
      <c r="BH138" s="274">
        <v>0.5</v>
      </c>
      <c r="BI138" s="274"/>
      <c r="BJ138" s="274"/>
      <c r="BK138" s="274"/>
      <c r="BL138" s="274"/>
      <c r="BM138" s="274"/>
      <c r="BN138" s="274"/>
      <c r="BO138" s="275"/>
      <c r="BP138" s="275"/>
      <c r="BQ138" s="275"/>
      <c r="BR138" s="275"/>
      <c r="BS138" s="275"/>
      <c r="BT138" s="275"/>
      <c r="BU138" s="275"/>
      <c r="BV138" s="274"/>
      <c r="BW138" s="274"/>
      <c r="BX138" s="274"/>
      <c r="BY138" s="274"/>
      <c r="BZ138" s="274"/>
      <c r="CA138" s="274"/>
      <c r="CB138" s="274"/>
      <c r="CC138" s="274"/>
      <c r="CD138" s="274"/>
      <c r="CE138" s="274"/>
      <c r="CF138" s="274"/>
      <c r="CG138" s="274"/>
      <c r="CH138" s="274"/>
      <c r="CI138" s="274"/>
    </row>
    <row r="139" spans="1:87" ht="15" customHeight="1" collapsed="1">
      <c r="A139" s="267"/>
      <c r="B139" s="141" t="s">
        <v>26</v>
      </c>
      <c r="C139" s="137" t="s">
        <v>310</v>
      </c>
      <c r="D139" s="133"/>
      <c r="E139" s="232" t="s">
        <v>325</v>
      </c>
      <c r="F139" s="232" t="s">
        <v>1890</v>
      </c>
      <c r="G139" s="233">
        <f>COUNTA(G140)</f>
        <v>1</v>
      </c>
      <c r="H139" s="348" t="s">
        <v>572</v>
      </c>
      <c r="I139" s="269" t="s">
        <v>38</v>
      </c>
      <c r="J139" s="270">
        <f>MIN(J140:J143)</f>
        <v>45614</v>
      </c>
      <c r="K139" s="270">
        <f>MIN(K140:K158)</f>
        <v>45596</v>
      </c>
      <c r="L139" s="270">
        <f>MIN(L140:L158)</f>
        <v>45625</v>
      </c>
      <c r="M139" s="271">
        <f>MAX(M140:M158)</f>
        <v>45667</v>
      </c>
      <c r="N139" s="316" t="s">
        <v>1869</v>
      </c>
      <c r="O139" s="307">
        <f>O140</f>
        <v>0</v>
      </c>
      <c r="P139" s="307">
        <f ca="1">P140</f>
        <v>1</v>
      </c>
      <c r="Q139" s="249">
        <f t="shared" ref="Q139:Q166" ca="1" si="33">O139-P139</f>
        <v>-1</v>
      </c>
      <c r="R139" s="333" t="s">
        <v>1961</v>
      </c>
      <c r="S139" s="273"/>
      <c r="T139" s="263"/>
      <c r="U139" s="263"/>
      <c r="V139" s="263"/>
      <c r="W139" s="274"/>
      <c r="X139" s="274"/>
      <c r="Y139" s="274"/>
      <c r="Z139" s="274"/>
      <c r="AA139" s="274"/>
      <c r="AB139" s="274"/>
      <c r="AC139" s="274"/>
      <c r="AD139" s="275"/>
      <c r="AE139" s="274"/>
      <c r="AF139" s="274"/>
      <c r="AG139" s="274"/>
      <c r="AH139" s="274"/>
      <c r="AI139" s="274"/>
      <c r="AJ139" s="274"/>
      <c r="AK139" s="274"/>
      <c r="AL139" s="274"/>
      <c r="AM139" s="274"/>
      <c r="AN139" s="274"/>
      <c r="AO139" s="276"/>
      <c r="AP139" s="281"/>
      <c r="AQ139" s="274"/>
      <c r="AR139" s="274"/>
      <c r="AS139" s="274"/>
      <c r="AT139" s="274"/>
      <c r="AU139" s="274"/>
      <c r="AV139" s="274"/>
      <c r="AW139" s="274"/>
      <c r="AX139" s="274"/>
      <c r="AY139" s="274"/>
      <c r="AZ139" s="274"/>
      <c r="BA139" s="274"/>
      <c r="BB139" s="274"/>
      <c r="BC139" s="274"/>
      <c r="BD139" s="274"/>
      <c r="BE139" s="274"/>
      <c r="BF139" s="274"/>
      <c r="BG139" s="274"/>
      <c r="BH139" s="274"/>
      <c r="BI139" s="274"/>
      <c r="BJ139" s="274"/>
      <c r="BK139" s="274"/>
      <c r="BL139" s="274"/>
      <c r="BM139" s="274" t="s">
        <v>443</v>
      </c>
      <c r="BN139" s="274"/>
      <c r="BO139" s="275"/>
      <c r="BP139" s="275"/>
      <c r="BQ139" s="275"/>
      <c r="BR139" s="275"/>
      <c r="BS139" s="275"/>
      <c r="BT139" s="275"/>
      <c r="BU139" s="275"/>
      <c r="BV139" s="274"/>
      <c r="BW139" s="274"/>
      <c r="BX139" s="274"/>
      <c r="BY139" s="274"/>
      <c r="BZ139" s="274"/>
      <c r="CA139" s="274"/>
      <c r="CB139" s="274"/>
      <c r="CC139" s="274"/>
      <c r="CD139" s="274"/>
      <c r="CE139" s="274"/>
      <c r="CF139" s="274"/>
      <c r="CG139" s="274"/>
      <c r="CH139" s="274"/>
      <c r="CI139" s="274"/>
    </row>
    <row r="140" spans="1:87" ht="16.5" outlineLevel="1">
      <c r="A140" s="267" t="str">
        <f>E140&amp;G140</f>
        <v>modesg_out_empr_info_nfincod_nace_esg</v>
      </c>
      <c r="B140" s="141" t="s">
        <v>26</v>
      </c>
      <c r="C140" s="137" t="s">
        <v>310</v>
      </c>
      <c r="D140" s="228" t="s">
        <v>40</v>
      </c>
      <c r="E140" s="229" t="s">
        <v>325</v>
      </c>
      <c r="F140" s="229"/>
      <c r="G140" s="230" t="s">
        <v>281</v>
      </c>
      <c r="H140" s="228" t="str">
        <f>VLOOKUP(A140,'2. Status Detalhe Campos FY24'!$A$7:$G$727,7,0)</f>
        <v xml:space="preserve">6. Em implementação </v>
      </c>
      <c r="I140" s="269" t="s">
        <v>38</v>
      </c>
      <c r="J140" s="278">
        <v>45614</v>
      </c>
      <c r="K140" s="278">
        <v>45615</v>
      </c>
      <c r="L140" s="283">
        <f t="array" ref="L140">MIN(IF(W140:CI140&gt;0,$W$16:$CI$16))</f>
        <v>45646</v>
      </c>
      <c r="M140" s="284">
        <f t="array" ref="M140">MAX(IF(W140:CI140&gt;0,$W$16:$CI$16))</f>
        <v>45646</v>
      </c>
      <c r="N140" s="284"/>
      <c r="O140" s="241">
        <f>VLOOKUP(H140,Auxiliar!$B$16:$E$24,4,0)</f>
        <v>0</v>
      </c>
      <c r="P140" s="241">
        <f ca="1">IF(TODAY()&lt;=L140,0,MIN((TODAY()-L140)/(M140-L140+1),100%))</f>
        <v>1</v>
      </c>
      <c r="Q140" s="240">
        <f t="shared" ca="1" si="33"/>
        <v>-1</v>
      </c>
      <c r="R140" s="255" t="s">
        <v>38</v>
      </c>
      <c r="S140" s="273"/>
      <c r="T140" s="263">
        <v>16.100000000000001</v>
      </c>
      <c r="U140" s="263">
        <f>ROUND(T140/8,1)</f>
        <v>2</v>
      </c>
      <c r="V140" s="263">
        <f>SUM(W140:CI140)-U140</f>
        <v>-2</v>
      </c>
      <c r="W140" s="274"/>
      <c r="X140" s="274"/>
      <c r="Y140" s="274"/>
      <c r="Z140" s="274"/>
      <c r="AA140" s="274"/>
      <c r="AB140" s="274"/>
      <c r="AC140" s="274"/>
      <c r="AD140" s="275"/>
      <c r="AE140" s="274"/>
      <c r="AF140" s="274"/>
      <c r="AG140" s="274"/>
      <c r="AH140" s="274"/>
      <c r="AI140" s="274"/>
      <c r="AJ140" s="274"/>
      <c r="AK140" s="274"/>
      <c r="AL140" s="274"/>
      <c r="AM140" s="274"/>
      <c r="AN140" s="274"/>
      <c r="AO140" s="276"/>
      <c r="AP140" s="281"/>
      <c r="AQ140" s="274"/>
      <c r="AR140" s="274"/>
      <c r="AS140" s="274"/>
      <c r="AT140" s="274"/>
      <c r="AU140" s="274"/>
      <c r="AV140" s="274"/>
      <c r="AW140" s="274"/>
      <c r="AX140" s="274"/>
      <c r="AY140" s="274"/>
      <c r="AZ140" s="274"/>
      <c r="BA140" s="274"/>
      <c r="BB140" s="274"/>
      <c r="BC140" s="274"/>
      <c r="BD140" s="274"/>
      <c r="BE140" s="274"/>
      <c r="BF140" s="274"/>
      <c r="BG140" s="274"/>
      <c r="BH140" s="274"/>
      <c r="BI140" s="274"/>
      <c r="BJ140" s="274"/>
      <c r="BK140" s="274"/>
      <c r="BL140" s="274"/>
      <c r="BM140" s="274" t="s">
        <v>443</v>
      </c>
      <c r="BN140" s="274"/>
      <c r="BO140" s="275"/>
      <c r="BP140" s="275"/>
      <c r="BQ140" s="275"/>
      <c r="BR140" s="275"/>
      <c r="BS140" s="275"/>
      <c r="BT140" s="275"/>
      <c r="BU140" s="275"/>
      <c r="BV140" s="274"/>
      <c r="BW140" s="274"/>
      <c r="BX140" s="274"/>
      <c r="BY140" s="274"/>
      <c r="BZ140" s="274"/>
      <c r="CA140" s="274"/>
      <c r="CB140" s="274"/>
      <c r="CC140" s="274"/>
      <c r="CD140" s="274"/>
      <c r="CE140" s="274"/>
      <c r="CF140" s="274"/>
      <c r="CG140" s="274"/>
      <c r="CH140" s="274"/>
      <c r="CI140" s="274"/>
    </row>
    <row r="141" spans="1:87" ht="15" customHeight="1">
      <c r="A141" s="267"/>
      <c r="B141" s="141" t="s">
        <v>26</v>
      </c>
      <c r="C141" s="137" t="s">
        <v>310</v>
      </c>
      <c r="D141" s="133"/>
      <c r="E141" s="232" t="s">
        <v>325</v>
      </c>
      <c r="F141" s="232" t="s">
        <v>1914</v>
      </c>
      <c r="G141" s="233">
        <f>COUNTA(G142:G143)</f>
        <v>2</v>
      </c>
      <c r="H141" s="288" t="s">
        <v>1922</v>
      </c>
      <c r="I141" s="269" t="s">
        <v>38</v>
      </c>
      <c r="J141" s="270">
        <f>MIN(J142:J149)</f>
        <v>45614</v>
      </c>
      <c r="K141" s="270">
        <f>MIN(K142:K160)</f>
        <v>45596</v>
      </c>
      <c r="L141" s="270">
        <f>MIN(L142:L160)</f>
        <v>45625</v>
      </c>
      <c r="M141" s="271">
        <f>MAX(M142:M160)</f>
        <v>45667</v>
      </c>
      <c r="N141" s="316">
        <f t="array" ref="N141">MAX(IF(W141:CI141&gt;0,$W$16:$CI$16))</f>
        <v>45667</v>
      </c>
      <c r="O141" s="315">
        <f>SUMPRODUCT(O142:O143,U142:U143)/SUM(U142:U143)</f>
        <v>1</v>
      </c>
      <c r="P141" s="315">
        <f ca="1">SUMPRODUCT(P142:P143,U142:U143)/SUM(U142:U143)</f>
        <v>1</v>
      </c>
      <c r="Q141" s="249">
        <f ca="1">O141-P141</f>
        <v>0</v>
      </c>
      <c r="R141" s="333" t="s">
        <v>1956</v>
      </c>
      <c r="S141" s="273"/>
      <c r="T141" s="263"/>
      <c r="U141" s="263"/>
      <c r="V141" s="263"/>
      <c r="W141" s="274"/>
      <c r="X141" s="274"/>
      <c r="Y141" s="274"/>
      <c r="Z141" s="274"/>
      <c r="AA141" s="274"/>
      <c r="AB141" s="274"/>
      <c r="AC141" s="274"/>
      <c r="AD141" s="275"/>
      <c r="AE141" s="274"/>
      <c r="AF141" s="274"/>
      <c r="AG141" s="274"/>
      <c r="AH141" s="274"/>
      <c r="AI141" s="274"/>
      <c r="AJ141" s="274"/>
      <c r="AK141" s="274"/>
      <c r="AL141" s="274"/>
      <c r="AM141" s="274"/>
      <c r="AN141" s="274"/>
      <c r="AO141" s="276"/>
      <c r="AP141" s="281"/>
      <c r="AQ141" s="274"/>
      <c r="AR141" s="274"/>
      <c r="AS141" s="274"/>
      <c r="AT141" s="274"/>
      <c r="AU141" s="274"/>
      <c r="AV141" s="274"/>
      <c r="AW141" s="274"/>
      <c r="AX141" s="274"/>
      <c r="AY141" s="274"/>
      <c r="AZ141" s="274"/>
      <c r="BA141" s="274"/>
      <c r="BB141" s="274"/>
      <c r="BC141" s="274"/>
      <c r="BD141" s="274"/>
      <c r="BE141" s="274"/>
      <c r="BF141" s="274"/>
      <c r="BG141" s="274"/>
      <c r="BH141" s="274"/>
      <c r="BI141" s="274"/>
      <c r="BJ141" s="274"/>
      <c r="BK141" s="274"/>
      <c r="BL141" s="274"/>
      <c r="BM141" s="274"/>
      <c r="BN141" s="274"/>
      <c r="BO141" s="275"/>
      <c r="BP141" s="275"/>
      <c r="BQ141" s="275"/>
      <c r="BR141" s="275"/>
      <c r="BS141" s="275"/>
      <c r="BT141" s="275"/>
      <c r="BU141" s="275"/>
      <c r="BV141" s="274"/>
      <c r="BW141" s="274"/>
      <c r="BX141" s="274"/>
      <c r="BY141" s="274"/>
      <c r="BZ141" s="274"/>
      <c r="CA141" s="274"/>
      <c r="CB141" s="274" t="s">
        <v>443</v>
      </c>
      <c r="CC141" s="274"/>
      <c r="CD141" s="274"/>
      <c r="CE141" s="274"/>
      <c r="CF141" s="274"/>
      <c r="CG141" s="274"/>
      <c r="CH141" s="274"/>
      <c r="CI141" s="274"/>
    </row>
    <row r="142" spans="1:87" ht="16.5" outlineLevel="1">
      <c r="A142" s="267" t="str">
        <f>E142&amp;G142</f>
        <v>modesg_out_empr_info_nfinorigem_alinhamentos</v>
      </c>
      <c r="B142" s="141" t="s">
        <v>26</v>
      </c>
      <c r="C142" s="137" t="s">
        <v>310</v>
      </c>
      <c r="D142" s="228" t="s">
        <v>40</v>
      </c>
      <c r="E142" s="229" t="s">
        <v>325</v>
      </c>
      <c r="F142" s="229"/>
      <c r="G142" s="228" t="s">
        <v>328</v>
      </c>
      <c r="H142" s="228" t="str">
        <f>VLOOKUP(A142,'2. Status Detalhe Campos FY24'!$A$7:$G$727,7,0)</f>
        <v>1. Concluído</v>
      </c>
      <c r="I142" s="269" t="s">
        <v>38</v>
      </c>
      <c r="J142" s="278">
        <v>45614</v>
      </c>
      <c r="K142" s="278">
        <v>45615</v>
      </c>
      <c r="L142" s="283">
        <f t="array" ref="L142">MIN(IF(W142:CI142&gt;0,$W$16:$CI$16))</f>
        <v>45667</v>
      </c>
      <c r="M142" s="284">
        <f t="array" ref="M142">MAX(IF(W142:CI142&gt;0,$W$16:$CI$16))</f>
        <v>45667</v>
      </c>
      <c r="N142" s="284"/>
      <c r="O142" s="241">
        <f>VLOOKUP(H142,Auxiliar!$B$16:$E$24,4,0)</f>
        <v>1</v>
      </c>
      <c r="P142" s="241">
        <f ca="1">IF(TODAY()&lt;=L142,0,MIN((TODAY()-L142)/(M142-L142+1),100%))</f>
        <v>1</v>
      </c>
      <c r="Q142" s="240">
        <f t="shared" ca="1" si="33"/>
        <v>0</v>
      </c>
      <c r="R142" s="255" t="s">
        <v>38</v>
      </c>
      <c r="S142" s="273"/>
      <c r="T142" s="263">
        <v>4.0999999999999996</v>
      </c>
      <c r="U142" s="263">
        <f>ROUND(T142/8,1)</f>
        <v>0.5</v>
      </c>
      <c r="V142" s="263">
        <f>SUM(W142:CI142)-U142</f>
        <v>-0.5</v>
      </c>
      <c r="W142" s="274"/>
      <c r="X142" s="274"/>
      <c r="Y142" s="274"/>
      <c r="Z142" s="274"/>
      <c r="AA142" s="274"/>
      <c r="AB142" s="274"/>
      <c r="AC142" s="274"/>
      <c r="AD142" s="275"/>
      <c r="AE142" s="274"/>
      <c r="AF142" s="274"/>
      <c r="AG142" s="274"/>
      <c r="AH142" s="274"/>
      <c r="AI142" s="274"/>
      <c r="AJ142" s="274"/>
      <c r="AK142" s="274"/>
      <c r="AL142" s="274"/>
      <c r="AM142" s="274"/>
      <c r="AN142" s="274"/>
      <c r="AO142" s="276"/>
      <c r="AP142" s="281"/>
      <c r="AQ142" s="274"/>
      <c r="AR142" s="274"/>
      <c r="AS142" s="274"/>
      <c r="AT142" s="274"/>
      <c r="AU142" s="274"/>
      <c r="AV142" s="274"/>
      <c r="AW142" s="274"/>
      <c r="AX142" s="274"/>
      <c r="AY142" s="274"/>
      <c r="AZ142" s="274"/>
      <c r="BA142" s="274"/>
      <c r="BB142" s="274"/>
      <c r="BC142" s="274"/>
      <c r="BD142" s="274"/>
      <c r="BE142" s="274"/>
      <c r="BF142" s="274"/>
      <c r="BG142" s="274"/>
      <c r="BH142" s="274"/>
      <c r="BI142" s="274"/>
      <c r="BJ142" s="274"/>
      <c r="BK142" s="274"/>
      <c r="BL142" s="274"/>
      <c r="BM142" s="274"/>
      <c r="BN142" s="274"/>
      <c r="BO142" s="275"/>
      <c r="BP142" s="275"/>
      <c r="BQ142" s="275"/>
      <c r="BR142" s="275"/>
      <c r="BS142" s="275"/>
      <c r="BT142" s="275"/>
      <c r="BU142" s="275"/>
      <c r="BV142" s="274"/>
      <c r="BW142" s="274"/>
      <c r="BX142" s="274"/>
      <c r="BY142" s="274"/>
      <c r="BZ142" s="274"/>
      <c r="CA142" s="274"/>
      <c r="CB142" s="274" t="s">
        <v>443</v>
      </c>
      <c r="CC142" s="274"/>
      <c r="CD142" s="274"/>
      <c r="CE142" s="274"/>
      <c r="CF142" s="274"/>
      <c r="CG142" s="274"/>
      <c r="CH142" s="274"/>
      <c r="CI142" s="274"/>
    </row>
    <row r="143" spans="1:87" ht="16.5" outlineLevel="1">
      <c r="A143" s="267" t="str">
        <f>E143&amp;G143</f>
        <v>modesg_out_empr_info_nfinorigem_flg_nfrd</v>
      </c>
      <c r="B143" s="141" t="s">
        <v>26</v>
      </c>
      <c r="C143" s="137" t="s">
        <v>310</v>
      </c>
      <c r="D143" s="228" t="s">
        <v>40</v>
      </c>
      <c r="E143" s="229" t="s">
        <v>325</v>
      </c>
      <c r="F143" s="229"/>
      <c r="G143" s="228" t="s">
        <v>330</v>
      </c>
      <c r="H143" s="228" t="str">
        <f>VLOOKUP(A143,'2. Status Detalhe Campos FY24'!$A$7:$G$727,7,0)</f>
        <v>1. Concluído</v>
      </c>
      <c r="I143" s="269" t="s">
        <v>38</v>
      </c>
      <c r="J143" s="278">
        <v>45614</v>
      </c>
      <c r="K143" s="278">
        <v>45615</v>
      </c>
      <c r="L143" s="283">
        <f t="array" ref="L143">MIN(IF(W143:CI143&gt;0,$W$16:$CI$16))</f>
        <v>45667</v>
      </c>
      <c r="M143" s="284">
        <f t="array" ref="M143">MAX(IF(W143:CI143&gt;0,$W$16:$CI$16))</f>
        <v>45667</v>
      </c>
      <c r="N143" s="284"/>
      <c r="O143" s="241">
        <f>VLOOKUP(H143,Auxiliar!$B$16:$E$24,4,0)</f>
        <v>1</v>
      </c>
      <c r="P143" s="241">
        <f ca="1">IF(TODAY()&lt;=L143,0,MIN((TODAY()-L143)/(M143-L143+1),100%))</f>
        <v>1</v>
      </c>
      <c r="Q143" s="240">
        <f t="shared" ca="1" si="33"/>
        <v>0</v>
      </c>
      <c r="R143" s="255" t="s">
        <v>38</v>
      </c>
      <c r="S143" s="273"/>
      <c r="T143" s="263">
        <v>4.0999999999999996</v>
      </c>
      <c r="U143" s="263">
        <f>ROUND(T143/8,1)</f>
        <v>0.5</v>
      </c>
      <c r="V143" s="263">
        <f>SUM(W143:CI143)-U143</f>
        <v>-0.5</v>
      </c>
      <c r="W143" s="274"/>
      <c r="X143" s="274"/>
      <c r="Y143" s="274"/>
      <c r="Z143" s="274"/>
      <c r="AA143" s="274"/>
      <c r="AB143" s="274"/>
      <c r="AC143" s="274"/>
      <c r="AD143" s="275"/>
      <c r="AE143" s="274"/>
      <c r="AF143" s="274"/>
      <c r="AG143" s="274"/>
      <c r="AH143" s="274"/>
      <c r="AI143" s="274"/>
      <c r="AJ143" s="274"/>
      <c r="AK143" s="274"/>
      <c r="AL143" s="274"/>
      <c r="AM143" s="274"/>
      <c r="AN143" s="274"/>
      <c r="AO143" s="276"/>
      <c r="AP143" s="281"/>
      <c r="AQ143" s="274"/>
      <c r="AR143" s="274"/>
      <c r="AS143" s="274"/>
      <c r="AT143" s="274"/>
      <c r="AU143" s="274"/>
      <c r="AV143" s="274"/>
      <c r="AW143" s="274"/>
      <c r="AX143" s="274"/>
      <c r="AY143" s="274"/>
      <c r="AZ143" s="274"/>
      <c r="BA143" s="274"/>
      <c r="BB143" s="274"/>
      <c r="BC143" s="274"/>
      <c r="BD143" s="274"/>
      <c r="BE143" s="274"/>
      <c r="BF143" s="274"/>
      <c r="BG143" s="274"/>
      <c r="BH143" s="274"/>
      <c r="BI143" s="274"/>
      <c r="BJ143" s="274"/>
      <c r="BK143" s="274"/>
      <c r="BL143" s="274"/>
      <c r="BM143" s="274"/>
      <c r="BN143" s="274"/>
      <c r="BO143" s="275"/>
      <c r="BP143" s="275"/>
      <c r="BQ143" s="275"/>
      <c r="BR143" s="275"/>
      <c r="BS143" s="275"/>
      <c r="BT143" s="275"/>
      <c r="BU143" s="275"/>
      <c r="BV143" s="274"/>
      <c r="BW143" s="274"/>
      <c r="BX143" s="274"/>
      <c r="BY143" s="274"/>
      <c r="BZ143" s="274"/>
      <c r="CA143" s="274"/>
      <c r="CB143" s="274" t="s">
        <v>443</v>
      </c>
      <c r="CC143" s="274"/>
      <c r="CD143" s="274"/>
      <c r="CE143" s="274"/>
      <c r="CF143" s="274"/>
      <c r="CG143" s="274"/>
      <c r="CH143" s="274"/>
      <c r="CI143" s="274"/>
    </row>
    <row r="144" spans="1:87" ht="15" customHeight="1" collapsed="1">
      <c r="A144" s="267"/>
      <c r="B144" s="141" t="s">
        <v>26</v>
      </c>
      <c r="C144" s="137" t="s">
        <v>310</v>
      </c>
      <c r="D144" s="133"/>
      <c r="E144" s="232" t="s">
        <v>325</v>
      </c>
      <c r="F144" s="232" t="s">
        <v>1944</v>
      </c>
      <c r="G144" s="233">
        <f>COUNTA(G145:G147)</f>
        <v>3</v>
      </c>
      <c r="H144" s="288" t="s">
        <v>1922</v>
      </c>
      <c r="I144" s="269" t="s">
        <v>38</v>
      </c>
      <c r="J144" s="270">
        <f>MIN(J145:J155)</f>
        <v>45614</v>
      </c>
      <c r="K144" s="270">
        <f>MIN(K145:K166)</f>
        <v>45596</v>
      </c>
      <c r="L144" s="270">
        <f>MIN(L145:L166)</f>
        <v>45625</v>
      </c>
      <c r="M144" s="271">
        <f>MAX(M145:M166)</f>
        <v>45667</v>
      </c>
      <c r="N144" s="316">
        <f t="array" ref="N144">MAX(IF(W144:CI144&gt;0,$W$16:$CI$16))</f>
        <v>45674</v>
      </c>
      <c r="O144" s="315">
        <f>SUMPRODUCT(O145:O149,U145:U149)/SUM(U145:U149)</f>
        <v>1</v>
      </c>
      <c r="P144" s="315">
        <f ca="1">SUMPRODUCT(P145:P149,U145:U149)/SUM(U145:U149)</f>
        <v>1</v>
      </c>
      <c r="Q144" s="249">
        <f ca="1">O144-P144</f>
        <v>0</v>
      </c>
      <c r="R144" s="333" t="s">
        <v>1969</v>
      </c>
      <c r="S144" s="273"/>
      <c r="T144" s="263"/>
      <c r="U144" s="263"/>
      <c r="V144" s="263"/>
      <c r="W144" s="274"/>
      <c r="X144" s="274"/>
      <c r="Y144" s="274"/>
      <c r="Z144" s="274"/>
      <c r="AA144" s="274"/>
      <c r="AB144" s="274"/>
      <c r="AC144" s="274"/>
      <c r="AD144" s="275"/>
      <c r="AE144" s="274"/>
      <c r="AF144" s="274"/>
      <c r="AG144" s="274"/>
      <c r="AH144" s="274"/>
      <c r="AI144" s="274"/>
      <c r="AJ144" s="274"/>
      <c r="AK144" s="274"/>
      <c r="AL144" s="274"/>
      <c r="AM144" s="274"/>
      <c r="AN144" s="274"/>
      <c r="AO144" s="276"/>
      <c r="AP144" s="281"/>
      <c r="AQ144" s="274"/>
      <c r="AR144" s="274"/>
      <c r="AS144" s="274"/>
      <c r="AT144" s="274"/>
      <c r="AU144" s="274"/>
      <c r="AV144" s="274"/>
      <c r="AW144" s="274"/>
      <c r="AX144" s="274"/>
      <c r="AY144" s="274"/>
      <c r="AZ144" s="274"/>
      <c r="BA144" s="274"/>
      <c r="BB144" s="274"/>
      <c r="BC144" s="274"/>
      <c r="BD144" s="274"/>
      <c r="BE144" s="274"/>
      <c r="BF144" s="274"/>
      <c r="BG144" s="274"/>
      <c r="BH144" s="274"/>
      <c r="BI144" s="274"/>
      <c r="BJ144" s="274"/>
      <c r="BK144" s="274"/>
      <c r="BL144" s="274"/>
      <c r="BM144" s="274"/>
      <c r="BN144" s="274"/>
      <c r="BO144" s="275"/>
      <c r="BP144" s="275"/>
      <c r="BQ144" s="275"/>
      <c r="BR144" s="275"/>
      <c r="BS144" s="275"/>
      <c r="BT144" s="275"/>
      <c r="BU144" s="275"/>
      <c r="BV144" s="274"/>
      <c r="BW144" s="274"/>
      <c r="BX144" s="274"/>
      <c r="BY144" s="274"/>
      <c r="BZ144" s="274"/>
      <c r="CA144" s="274"/>
      <c r="CC144" s="274"/>
      <c r="CD144" s="274"/>
      <c r="CE144" s="274"/>
      <c r="CF144" s="274"/>
      <c r="CG144" s="274" t="s">
        <v>443</v>
      </c>
      <c r="CH144" s="274"/>
      <c r="CI144" s="274"/>
    </row>
    <row r="145" spans="1:87" ht="16.5" outlineLevel="1">
      <c r="A145" s="267" t="str">
        <f>E145&amp;G145</f>
        <v>modesg_out_empr_info_nfinflg_emprs_excl_paris</v>
      </c>
      <c r="B145" s="141" t="s">
        <v>26</v>
      </c>
      <c r="C145" s="137" t="s">
        <v>310</v>
      </c>
      <c r="D145" s="228" t="s">
        <v>40</v>
      </c>
      <c r="E145" s="229" t="s">
        <v>325</v>
      </c>
      <c r="F145" s="229"/>
      <c r="G145" s="228" t="s">
        <v>327</v>
      </c>
      <c r="H145" s="228" t="str">
        <f>VLOOKUP(A145,'2. Status Detalhe Campos FY24'!$A$7:$G$727,7,0)</f>
        <v>1. Concluído</v>
      </c>
      <c r="I145" s="269" t="s">
        <v>38</v>
      </c>
      <c r="J145" s="278">
        <v>45614</v>
      </c>
      <c r="K145" s="278">
        <v>45615</v>
      </c>
      <c r="L145" s="283">
        <f t="array" ref="L145">MIN(IF(W145:CI145&gt;0,$W$16:$CI$16))</f>
        <v>45646</v>
      </c>
      <c r="M145" s="284">
        <f t="array" ref="M145">MAX(IF(W145:CI145&gt;0,$W$16:$CI$16))</f>
        <v>45646</v>
      </c>
      <c r="N145" s="284"/>
      <c r="O145" s="315">
        <f>VLOOKUP(H145,Auxiliar!$B$16:$E$24,4,0)</f>
        <v>1</v>
      </c>
      <c r="P145" s="315">
        <f ca="1">IF(TODAY()&lt;=L145,0,MIN((TODAY()-L145)/(M145-L145+1),100%))</f>
        <v>1</v>
      </c>
      <c r="Q145" s="240">
        <f ca="1">O145-P145</f>
        <v>0</v>
      </c>
      <c r="R145" s="255" t="s">
        <v>38</v>
      </c>
      <c r="S145" s="273"/>
      <c r="T145" s="263">
        <v>8.1</v>
      </c>
      <c r="U145" s="263">
        <f>ROUND(T145/8,1)</f>
        <v>1</v>
      </c>
      <c r="V145" s="263">
        <f>SUM(W145:CI145)-U145</f>
        <v>-1</v>
      </c>
      <c r="W145" s="274"/>
      <c r="X145" s="274"/>
      <c r="Y145" s="274"/>
      <c r="Z145" s="274"/>
      <c r="AA145" s="274"/>
      <c r="AB145" s="274"/>
      <c r="AC145" s="274"/>
      <c r="AD145" s="275"/>
      <c r="AE145" s="274"/>
      <c r="AF145" s="274"/>
      <c r="AG145" s="274"/>
      <c r="AH145" s="274"/>
      <c r="AI145" s="274"/>
      <c r="AJ145" s="274"/>
      <c r="AK145" s="274"/>
      <c r="AL145" s="274"/>
      <c r="AM145" s="274"/>
      <c r="AN145" s="274"/>
      <c r="AO145" s="276"/>
      <c r="AP145" s="281"/>
      <c r="AQ145" s="274"/>
      <c r="AR145" s="274"/>
      <c r="AS145" s="274"/>
      <c r="AT145" s="274"/>
      <c r="AU145" s="274"/>
      <c r="AV145" s="274"/>
      <c r="AW145" s="274"/>
      <c r="AX145" s="274"/>
      <c r="AY145" s="274"/>
      <c r="AZ145" s="274"/>
      <c r="BA145" s="274"/>
      <c r="BB145" s="274"/>
      <c r="BC145" s="274"/>
      <c r="BD145" s="274"/>
      <c r="BE145" s="274"/>
      <c r="BF145" s="274"/>
      <c r="BG145" s="274"/>
      <c r="BH145" s="274"/>
      <c r="BI145" s="274"/>
      <c r="BJ145" s="274"/>
      <c r="BK145" s="274"/>
      <c r="BL145" s="274"/>
      <c r="BM145" s="274" t="s">
        <v>443</v>
      </c>
      <c r="BN145" s="274"/>
      <c r="BO145" s="275"/>
      <c r="BP145" s="275"/>
      <c r="BQ145" s="275"/>
      <c r="BR145" s="275"/>
      <c r="BS145" s="275"/>
      <c r="BT145" s="275"/>
      <c r="BU145" s="275"/>
      <c r="BV145" s="274"/>
      <c r="BW145" s="274"/>
      <c r="BX145" s="274"/>
      <c r="BY145" s="274"/>
      <c r="BZ145" s="274"/>
      <c r="CA145" s="274"/>
      <c r="CB145" s="274"/>
      <c r="CC145" s="274"/>
      <c r="CD145" s="274"/>
      <c r="CE145" s="274"/>
      <c r="CF145" s="274"/>
      <c r="CG145" s="274"/>
      <c r="CH145" s="274"/>
      <c r="CI145" s="274"/>
    </row>
    <row r="146" spans="1:87" ht="16.5" outlineLevel="1">
      <c r="A146" s="267" t="str">
        <f>E146&amp;G146</f>
        <v>modesg_out_empr_info_nfinflg_nfrd</v>
      </c>
      <c r="B146" s="141" t="s">
        <v>26</v>
      </c>
      <c r="C146" s="137" t="s">
        <v>310</v>
      </c>
      <c r="D146" s="228" t="s">
        <v>40</v>
      </c>
      <c r="E146" s="229" t="s">
        <v>325</v>
      </c>
      <c r="F146" s="229"/>
      <c r="G146" s="228" t="s">
        <v>244</v>
      </c>
      <c r="H146" s="228" t="str">
        <f>VLOOKUP(A146,'2. Status Detalhe Campos FY24'!$A$7:$G$727,7,0)</f>
        <v>1. Concluído</v>
      </c>
      <c r="I146" s="269" t="s">
        <v>38</v>
      </c>
      <c r="J146" s="278">
        <v>45614</v>
      </c>
      <c r="K146" s="278">
        <v>45615</v>
      </c>
      <c r="L146" s="283">
        <f t="array" ref="L146">MIN(IF(W146:CI146&gt;0,$W$16:$CI$16))</f>
        <v>45667</v>
      </c>
      <c r="M146" s="284">
        <f t="array" ref="M146">MAX(IF(W146:CI146&gt;0,$W$16:$CI$16))</f>
        <v>45667</v>
      </c>
      <c r="N146" s="284"/>
      <c r="O146" s="315">
        <f>VLOOKUP(H146,Auxiliar!$B$16:$E$24,4,0)</f>
        <v>1</v>
      </c>
      <c r="P146" s="315">
        <f ca="1">IF(TODAY()&lt;=L146,0,MIN((TODAY()-L146)/(M146-L146+1),100%))</f>
        <v>1</v>
      </c>
      <c r="Q146" s="240">
        <f ca="1">O146-P146</f>
        <v>0</v>
      </c>
      <c r="R146" s="255" t="s">
        <v>38</v>
      </c>
      <c r="S146" s="273"/>
      <c r="T146" s="263">
        <v>8.1</v>
      </c>
      <c r="U146" s="263">
        <f>ROUND(T146/8,1)</f>
        <v>1</v>
      </c>
      <c r="V146" s="263">
        <f>SUM(W146:CI146)-U146</f>
        <v>-1</v>
      </c>
      <c r="W146" s="274"/>
      <c r="X146" s="274"/>
      <c r="Y146" s="274"/>
      <c r="Z146" s="274"/>
      <c r="AA146" s="274"/>
      <c r="AB146" s="274"/>
      <c r="AC146" s="274"/>
      <c r="AD146" s="275"/>
      <c r="AE146" s="274"/>
      <c r="AF146" s="274"/>
      <c r="AG146" s="274"/>
      <c r="AH146" s="274"/>
      <c r="AI146" s="274"/>
      <c r="AJ146" s="274"/>
      <c r="AK146" s="274"/>
      <c r="AL146" s="274"/>
      <c r="AM146" s="274"/>
      <c r="AN146" s="274"/>
      <c r="AO146" s="276"/>
      <c r="AP146" s="281"/>
      <c r="AQ146" s="274"/>
      <c r="AR146" s="274"/>
      <c r="AS146" s="274"/>
      <c r="AT146" s="274"/>
      <c r="AU146" s="274"/>
      <c r="AV146" s="274"/>
      <c r="AW146" s="274"/>
      <c r="AX146" s="274"/>
      <c r="AY146" s="274"/>
      <c r="AZ146" s="274"/>
      <c r="BA146" s="274"/>
      <c r="BB146" s="274"/>
      <c r="BC146" s="274"/>
      <c r="BD146" s="274"/>
      <c r="BE146" s="274"/>
      <c r="BF146" s="274"/>
      <c r="BG146" s="274"/>
      <c r="BH146" s="274"/>
      <c r="BI146" s="274"/>
      <c r="BJ146" s="274"/>
      <c r="BK146" s="274"/>
      <c r="BL146" s="274"/>
      <c r="BM146" s="274"/>
      <c r="BN146" s="274"/>
      <c r="BO146" s="275"/>
      <c r="BP146" s="275"/>
      <c r="BQ146" s="275"/>
      <c r="BR146" s="275"/>
      <c r="BS146" s="275"/>
      <c r="BT146" s="275"/>
      <c r="BU146" s="275"/>
      <c r="BV146" s="274"/>
      <c r="BW146" s="274"/>
      <c r="BX146" s="274"/>
      <c r="BY146" s="274"/>
      <c r="BZ146" s="274"/>
      <c r="CA146" s="274"/>
      <c r="CB146" s="274" t="s">
        <v>443</v>
      </c>
      <c r="CC146" s="274"/>
      <c r="CD146" s="274"/>
      <c r="CE146" s="274"/>
      <c r="CF146" s="274"/>
      <c r="CG146" s="274"/>
      <c r="CH146" s="274"/>
      <c r="CI146" s="274"/>
    </row>
    <row r="147" spans="1:87" ht="16.5" outlineLevel="1">
      <c r="A147" s="267" t="str">
        <f>E147&amp;G147</f>
        <v>modesg_out_empr_info_nfinorigem_flg_emprs_excl_paris</v>
      </c>
      <c r="B147" s="141" t="s">
        <v>26</v>
      </c>
      <c r="C147" s="137" t="s">
        <v>310</v>
      </c>
      <c r="D147" s="228" t="s">
        <v>40</v>
      </c>
      <c r="E147" s="229" t="s">
        <v>325</v>
      </c>
      <c r="F147" s="229"/>
      <c r="G147" s="228" t="s">
        <v>329</v>
      </c>
      <c r="H147" s="228" t="str">
        <f>VLOOKUP(A147,'2. Status Detalhe Campos FY24'!$A$7:$G$727,7,0)</f>
        <v>1. Concluído</v>
      </c>
      <c r="I147" s="269" t="s">
        <v>38</v>
      </c>
      <c r="J147" s="278">
        <v>45614</v>
      </c>
      <c r="K147" s="278">
        <v>45615</v>
      </c>
      <c r="L147" s="283">
        <f t="array" ref="L147">MIN(IF(W147:CI147&gt;0,$W$16:$CI$16))</f>
        <v>45667</v>
      </c>
      <c r="M147" s="284">
        <f t="array" ref="M147">MAX(IF(W147:CI147&gt;0,$W$16:$CI$16))</f>
        <v>45667</v>
      </c>
      <c r="N147" s="284"/>
      <c r="O147" s="315">
        <f>VLOOKUP(H147,Auxiliar!$B$16:$E$24,4,0)</f>
        <v>1</v>
      </c>
      <c r="P147" s="315">
        <f ca="1">IF(TODAY()&lt;=L147,0,MIN((TODAY()-L147)/(M147-L147+1),100%))</f>
        <v>1</v>
      </c>
      <c r="Q147" s="240">
        <f ca="1">O147-P147</f>
        <v>0</v>
      </c>
      <c r="R147" s="255" t="s">
        <v>38</v>
      </c>
      <c r="S147" s="273"/>
      <c r="T147" s="263">
        <v>4.0999999999999996</v>
      </c>
      <c r="U147" s="263">
        <f>ROUND(T147/8,1)</f>
        <v>0.5</v>
      </c>
      <c r="V147" s="263">
        <f>SUM(W147:CI147)-U147</f>
        <v>-0.5</v>
      </c>
      <c r="W147" s="274"/>
      <c r="X147" s="274"/>
      <c r="Y147" s="274"/>
      <c r="Z147" s="274"/>
      <c r="AA147" s="274"/>
      <c r="AB147" s="274"/>
      <c r="AC147" s="274"/>
      <c r="AD147" s="275"/>
      <c r="AE147" s="274"/>
      <c r="AF147" s="274"/>
      <c r="AG147" s="274"/>
      <c r="AH147" s="274"/>
      <c r="AI147" s="274"/>
      <c r="AJ147" s="274"/>
      <c r="AK147" s="274"/>
      <c r="AL147" s="274"/>
      <c r="AM147" s="274"/>
      <c r="AN147" s="274"/>
      <c r="AO147" s="276"/>
      <c r="AP147" s="281"/>
      <c r="AQ147" s="274"/>
      <c r="AR147" s="274"/>
      <c r="AS147" s="274"/>
      <c r="AT147" s="274"/>
      <c r="AU147" s="274"/>
      <c r="AV147" s="274"/>
      <c r="AW147" s="274"/>
      <c r="AX147" s="274"/>
      <c r="AY147" s="274"/>
      <c r="AZ147" s="274"/>
      <c r="BA147" s="274"/>
      <c r="BB147" s="274"/>
      <c r="BC147" s="274"/>
      <c r="BD147" s="274"/>
      <c r="BE147" s="274"/>
      <c r="BF147" s="274"/>
      <c r="BG147" s="274"/>
      <c r="BH147" s="274"/>
      <c r="BI147" s="274"/>
      <c r="BJ147" s="274"/>
      <c r="BK147" s="274"/>
      <c r="BL147" s="274"/>
      <c r="BM147" s="274"/>
      <c r="BN147" s="274"/>
      <c r="BO147" s="275"/>
      <c r="BP147" s="275"/>
      <c r="BQ147" s="275"/>
      <c r="BR147" s="275"/>
      <c r="BS147" s="275"/>
      <c r="BT147" s="275"/>
      <c r="BU147" s="275"/>
      <c r="BV147" s="274"/>
      <c r="BW147" s="274"/>
      <c r="BX147" s="274"/>
      <c r="BY147" s="274"/>
      <c r="BZ147" s="274"/>
      <c r="CA147" s="274"/>
      <c r="CB147" s="274" t="s">
        <v>443</v>
      </c>
      <c r="CC147" s="274"/>
      <c r="CD147" s="274"/>
      <c r="CE147" s="274"/>
      <c r="CF147" s="274"/>
      <c r="CG147" s="274"/>
      <c r="CH147" s="274"/>
      <c r="CI147" s="274"/>
    </row>
    <row r="148" spans="1:87" ht="15" customHeight="1" collapsed="1">
      <c r="A148" s="267"/>
      <c r="B148" s="141" t="s">
        <v>26</v>
      </c>
      <c r="C148" s="137" t="s">
        <v>26</v>
      </c>
      <c r="D148" s="133"/>
      <c r="E148" s="234" t="s">
        <v>335</v>
      </c>
      <c r="F148" s="232" t="s">
        <v>1912</v>
      </c>
      <c r="G148" s="233">
        <f>COUNTA(G149:G151)</f>
        <v>3</v>
      </c>
      <c r="H148" s="288" t="s">
        <v>1922</v>
      </c>
      <c r="I148" s="271" t="s">
        <v>38</v>
      </c>
      <c r="J148" s="270">
        <f>MIN(J149:J151)</f>
        <v>45621</v>
      </c>
      <c r="K148" s="271">
        <f>MIN(K149:K151)</f>
        <v>45596</v>
      </c>
      <c r="L148" s="270">
        <f>MIN(L149:L151)</f>
        <v>45625</v>
      </c>
      <c r="M148" s="271">
        <f>MAX(M149:M151)</f>
        <v>45638</v>
      </c>
      <c r="N148" s="316">
        <f t="array" ref="N148">MAX(IF(W148:CI148&gt;0,$W$16:$CI$16))</f>
        <v>45674</v>
      </c>
      <c r="O148" s="315">
        <f>SUMPRODUCT(O149:O152,U149:U152)/SUM(U149:U152)</f>
        <v>1</v>
      </c>
      <c r="P148" s="315">
        <f ca="1">SUMPRODUCT(P149:P151,U149:U151)/SUM(U149:U151)</f>
        <v>1</v>
      </c>
      <c r="Q148" s="240">
        <f t="shared" ca="1" si="33"/>
        <v>0</v>
      </c>
      <c r="R148" s="333" t="s">
        <v>1962</v>
      </c>
      <c r="S148" s="273"/>
      <c r="T148" s="263"/>
      <c r="U148" s="263"/>
      <c r="V148" s="263"/>
      <c r="W148" s="274"/>
      <c r="X148" s="282"/>
      <c r="Y148" s="274"/>
      <c r="Z148" s="274"/>
      <c r="AA148" s="274"/>
      <c r="AB148" s="274"/>
      <c r="AC148" s="281"/>
      <c r="AD148" s="275"/>
      <c r="AE148" s="274"/>
      <c r="AF148" s="274"/>
      <c r="AG148" s="274"/>
      <c r="AH148" s="274"/>
      <c r="AI148" s="274"/>
      <c r="AJ148" s="274"/>
      <c r="AK148" s="274"/>
      <c r="AL148" s="274"/>
      <c r="AM148" s="274"/>
      <c r="AN148" s="274"/>
      <c r="AO148" s="274"/>
      <c r="AP148" s="274"/>
      <c r="AQ148" s="274"/>
      <c r="AR148" s="274"/>
      <c r="AS148" s="274"/>
      <c r="AT148" s="274"/>
      <c r="AU148" s="274"/>
      <c r="AV148" s="274"/>
      <c r="AW148" s="274"/>
      <c r="AX148" s="274"/>
      <c r="AY148" s="274"/>
      <c r="AZ148" s="274"/>
      <c r="BA148" s="274"/>
      <c r="BB148" s="274"/>
      <c r="BC148" s="274"/>
      <c r="BD148" s="274"/>
      <c r="BE148" s="274"/>
      <c r="BF148" s="274"/>
      <c r="BG148" s="274"/>
      <c r="BH148" s="274" t="s">
        <v>443</v>
      </c>
      <c r="BI148" s="274"/>
      <c r="BJ148" s="274"/>
      <c r="BK148" s="274"/>
      <c r="BL148" s="274"/>
      <c r="BM148" s="274"/>
      <c r="BN148" s="274"/>
      <c r="BO148" s="275"/>
      <c r="BP148" s="275"/>
      <c r="BQ148" s="275"/>
      <c r="BR148" s="275"/>
      <c r="BS148" s="275"/>
      <c r="BT148" s="275"/>
      <c r="BU148" s="275"/>
      <c r="BV148" s="274"/>
      <c r="BW148" s="274"/>
      <c r="BX148" s="274"/>
      <c r="BY148" s="274"/>
      <c r="BZ148" s="274"/>
      <c r="CA148" s="274"/>
      <c r="CB148" s="274"/>
      <c r="CC148" s="274"/>
      <c r="CD148" s="274"/>
      <c r="CE148" s="274"/>
      <c r="CF148" s="274"/>
      <c r="CG148" s="274" t="s">
        <v>1953</v>
      </c>
      <c r="CH148" s="274"/>
      <c r="CI148" s="274"/>
    </row>
    <row r="149" spans="1:87" ht="16.5" outlineLevel="1">
      <c r="A149" s="267" t="str">
        <f>E149&amp;G149</f>
        <v>lt003_entitycntrprty_emssns_scp1</v>
      </c>
      <c r="B149" s="141" t="s">
        <v>26</v>
      </c>
      <c r="C149" s="137" t="s">
        <v>26</v>
      </c>
      <c r="D149" s="228" t="s">
        <v>40</v>
      </c>
      <c r="E149" s="231" t="s">
        <v>335</v>
      </c>
      <c r="F149" s="231"/>
      <c r="G149" s="231" t="s">
        <v>353</v>
      </c>
      <c r="H149" s="228" t="str">
        <f>VLOOKUP(A149,'2. Status Detalhe Campos FY24'!$A$7:$G$727,7,0)</f>
        <v>1. Concluído</v>
      </c>
      <c r="I149" s="269" t="s">
        <v>38</v>
      </c>
      <c r="J149" s="278">
        <v>45621</v>
      </c>
      <c r="K149" s="278">
        <v>45596</v>
      </c>
      <c r="L149" s="283">
        <f t="array" ref="L149">MIN(IF(W149:CI149&gt;0,$W$16:$CI$16))</f>
        <v>45625</v>
      </c>
      <c r="M149" s="284">
        <f t="array" ref="M149">MAX(IF(W149:CI149&gt;0,$W$16:$CI$16))</f>
        <v>45625</v>
      </c>
      <c r="N149" s="284"/>
      <c r="O149" s="241">
        <f>VLOOKUP(H149,Auxiliar!$B$16:$E$24,4,0)</f>
        <v>1</v>
      </c>
      <c r="P149" s="241">
        <f ca="1">IF(TODAY()&lt;=L149,0,MIN((TODAY()-L149)/(M149-L149+1),100%))</f>
        <v>1</v>
      </c>
      <c r="Q149" s="240">
        <f t="shared" ca="1" si="33"/>
        <v>0</v>
      </c>
      <c r="R149" s="255" t="s">
        <v>38</v>
      </c>
      <c r="S149" s="273"/>
      <c r="T149" s="263">
        <v>4.0999999999999996</v>
      </c>
      <c r="U149" s="263">
        <f>ROUND(T149/8,1)</f>
        <v>0.5</v>
      </c>
      <c r="V149" s="263">
        <f>SUM(W149:CI149)-U149</f>
        <v>0</v>
      </c>
      <c r="W149" s="274"/>
      <c r="X149" s="282"/>
      <c r="Y149" s="274"/>
      <c r="Z149" s="274"/>
      <c r="AA149" s="274"/>
      <c r="AB149" s="274"/>
      <c r="AC149" s="281"/>
      <c r="AD149" s="275"/>
      <c r="AE149" s="274"/>
      <c r="AF149" s="274"/>
      <c r="AG149" s="274"/>
      <c r="AH149" s="274"/>
      <c r="AI149" s="274"/>
      <c r="AJ149" s="274"/>
      <c r="AK149" s="274"/>
      <c r="AL149" s="274"/>
      <c r="AM149" s="274"/>
      <c r="AN149" s="274"/>
      <c r="AO149" s="274"/>
      <c r="AP149" s="274"/>
      <c r="AQ149" s="274"/>
      <c r="AR149" s="274"/>
      <c r="AS149" s="274"/>
      <c r="AT149" s="274"/>
      <c r="AU149" s="274"/>
      <c r="AV149" s="274"/>
      <c r="AW149" s="274"/>
      <c r="AX149" s="274">
        <v>0.5</v>
      </c>
      <c r="AY149" s="274"/>
      <c r="AZ149" s="274"/>
      <c r="BA149" s="274"/>
      <c r="BB149" s="274"/>
      <c r="BC149" s="274"/>
      <c r="BD149" s="274"/>
      <c r="BE149" s="274"/>
      <c r="BF149" s="274"/>
      <c r="BG149" s="274"/>
      <c r="BH149" s="274"/>
      <c r="BI149" s="274"/>
      <c r="BJ149" s="274"/>
      <c r="BK149" s="274"/>
      <c r="BL149" s="274"/>
      <c r="BM149" s="274"/>
      <c r="BN149" s="274"/>
      <c r="BO149" s="275"/>
      <c r="BP149" s="275"/>
      <c r="BQ149" s="275"/>
      <c r="BR149" s="275"/>
      <c r="BS149" s="275"/>
      <c r="BT149" s="275"/>
      <c r="BU149" s="275"/>
      <c r="BV149" s="274"/>
      <c r="BW149" s="274"/>
      <c r="BX149" s="274"/>
      <c r="BY149" s="274"/>
      <c r="BZ149" s="274"/>
      <c r="CA149" s="274"/>
      <c r="CB149" s="274"/>
      <c r="CC149" s="274"/>
      <c r="CD149" s="274"/>
      <c r="CE149" s="274"/>
      <c r="CF149" s="274"/>
      <c r="CG149" s="274"/>
      <c r="CH149" s="274"/>
      <c r="CI149" s="274"/>
    </row>
    <row r="150" spans="1:87" ht="16.5" outlineLevel="1">
      <c r="A150" s="267" t="str">
        <f>E150&amp;G150</f>
        <v>lt003_entitycntrprty_emssns_scp2</v>
      </c>
      <c r="B150" s="141" t="s">
        <v>26</v>
      </c>
      <c r="C150" s="137" t="s">
        <v>26</v>
      </c>
      <c r="D150" s="228" t="s">
        <v>40</v>
      </c>
      <c r="E150" s="231" t="s">
        <v>335</v>
      </c>
      <c r="F150" s="231"/>
      <c r="G150" s="231" t="s">
        <v>354</v>
      </c>
      <c r="H150" s="228" t="str">
        <f>VLOOKUP(A150,'2. Status Detalhe Campos FY24'!$A$7:$G$727,7,0)</f>
        <v>1. Concluído</v>
      </c>
      <c r="I150" s="269" t="s">
        <v>38</v>
      </c>
      <c r="J150" s="278">
        <v>45621</v>
      </c>
      <c r="K150" s="278">
        <v>45596</v>
      </c>
      <c r="L150" s="283">
        <f t="array" ref="L150">MIN(IF(W150:CI150&gt;0,$W$16:$CI$16))</f>
        <v>45625</v>
      </c>
      <c r="M150" s="284">
        <f t="array" ref="M150">MAX(IF(W150:CI150&gt;0,$W$16:$CI$16))</f>
        <v>45625</v>
      </c>
      <c r="N150" s="284"/>
      <c r="O150" s="241">
        <f>VLOOKUP(H150,Auxiliar!$B$16:$E$24,4,0)</f>
        <v>1</v>
      </c>
      <c r="P150" s="241">
        <f ca="1">IF(TODAY()&lt;=L150,0,MIN((TODAY()-L150)/(M150-L150+1),100%))</f>
        <v>1</v>
      </c>
      <c r="Q150" s="240">
        <f t="shared" ca="1" si="33"/>
        <v>0</v>
      </c>
      <c r="R150" s="255" t="s">
        <v>38</v>
      </c>
      <c r="S150" s="273"/>
      <c r="T150" s="263">
        <v>4.0999999999999996</v>
      </c>
      <c r="U150" s="263">
        <f>ROUND(T150/8,1)</f>
        <v>0.5</v>
      </c>
      <c r="V150" s="263">
        <f>SUM(W150:CI150)-U150</f>
        <v>0</v>
      </c>
      <c r="W150" s="274"/>
      <c r="X150" s="282"/>
      <c r="Y150" s="274"/>
      <c r="Z150" s="274"/>
      <c r="AA150" s="274"/>
      <c r="AB150" s="274"/>
      <c r="AC150" s="281"/>
      <c r="AD150" s="275"/>
      <c r="AE150" s="274"/>
      <c r="AF150" s="274"/>
      <c r="AG150" s="274"/>
      <c r="AH150" s="274"/>
      <c r="AI150" s="274"/>
      <c r="AJ150" s="274"/>
      <c r="AK150" s="274"/>
      <c r="AL150" s="274"/>
      <c r="AM150" s="274"/>
      <c r="AN150" s="274"/>
      <c r="AO150" s="274"/>
      <c r="AP150" s="274"/>
      <c r="AQ150" s="274"/>
      <c r="AR150" s="274"/>
      <c r="AS150" s="274"/>
      <c r="AT150" s="274"/>
      <c r="AU150" s="274"/>
      <c r="AV150" s="274"/>
      <c r="AW150" s="274"/>
      <c r="AX150" s="274">
        <v>0.5</v>
      </c>
      <c r="AY150" s="274"/>
      <c r="AZ150" s="274"/>
      <c r="BA150" s="274"/>
      <c r="BB150" s="274"/>
      <c r="BC150" s="274"/>
      <c r="BD150" s="274"/>
      <c r="BE150" s="274"/>
      <c r="BF150" s="274"/>
      <c r="BG150" s="274"/>
      <c r="BH150" s="274"/>
      <c r="BI150" s="274"/>
      <c r="BJ150" s="274"/>
      <c r="BK150" s="274"/>
      <c r="BL150" s="274"/>
      <c r="BM150" s="274"/>
      <c r="BN150" s="274"/>
      <c r="BO150" s="275"/>
      <c r="BP150" s="275"/>
      <c r="BQ150" s="275"/>
      <c r="BR150" s="275"/>
      <c r="BS150" s="275"/>
      <c r="BT150" s="275"/>
      <c r="BU150" s="275"/>
      <c r="BV150" s="274"/>
      <c r="BW150" s="274"/>
      <c r="BX150" s="274"/>
      <c r="BY150" s="274"/>
      <c r="BZ150" s="274"/>
      <c r="CA150" s="274"/>
      <c r="CB150" s="274"/>
      <c r="CC150" s="274"/>
      <c r="CD150" s="274"/>
      <c r="CE150" s="274"/>
      <c r="CF150" s="274"/>
      <c r="CG150" s="274"/>
      <c r="CH150" s="274"/>
      <c r="CI150" s="274"/>
    </row>
    <row r="151" spans="1:87" ht="16.5" outlineLevel="1">
      <c r="A151" s="267" t="str">
        <f>E151&amp;G151</f>
        <v>lt003_entitycntrprty_emssns_scp3</v>
      </c>
      <c r="B151" s="141" t="s">
        <v>26</v>
      </c>
      <c r="C151" s="137" t="s">
        <v>26</v>
      </c>
      <c r="D151" s="228" t="s">
        <v>40</v>
      </c>
      <c r="E151" s="231" t="s">
        <v>335</v>
      </c>
      <c r="F151" s="231"/>
      <c r="G151" s="231" t="s">
        <v>355</v>
      </c>
      <c r="H151" s="228" t="str">
        <f>VLOOKUP(A151,'2. Status Detalhe Campos FY24'!$A$7:$G$727,7,0)</f>
        <v>1. Concluído</v>
      </c>
      <c r="I151" s="269" t="s">
        <v>38</v>
      </c>
      <c r="J151" s="278">
        <v>45621</v>
      </c>
      <c r="K151" s="278">
        <v>45596</v>
      </c>
      <c r="L151" s="283">
        <f t="array" ref="L151">MIN(IF(W151:CI151&gt;0,$W$16:$CI$16))</f>
        <v>45638</v>
      </c>
      <c r="M151" s="284">
        <f t="array" ref="M151">MAX(IF(W151:CI151&gt;0,$W$16:$CI$16))</f>
        <v>45638</v>
      </c>
      <c r="N151" s="284"/>
      <c r="O151" s="241">
        <f>VLOOKUP(H151,Auxiliar!$B$16:$E$24,4,0)</f>
        <v>1</v>
      </c>
      <c r="P151" s="241">
        <f ca="1">IF(TODAY()&lt;=L151,0,MIN((TODAY()-L151)/(M151-L151+1),100%))</f>
        <v>1</v>
      </c>
      <c r="Q151" s="240">
        <f t="shared" ca="1" si="33"/>
        <v>0</v>
      </c>
      <c r="R151" s="255" t="s">
        <v>38</v>
      </c>
      <c r="S151" s="273"/>
      <c r="T151" s="263">
        <v>4.0999999999999996</v>
      </c>
      <c r="U151" s="263">
        <f>ROUND(T151/8,1)</f>
        <v>0.5</v>
      </c>
      <c r="V151" s="263">
        <f>SUM(W151:CI151)-U151</f>
        <v>0</v>
      </c>
      <c r="W151" s="274"/>
      <c r="X151" s="282"/>
      <c r="Y151" s="274"/>
      <c r="Z151" s="274"/>
      <c r="AA151" s="274"/>
      <c r="AB151" s="274"/>
      <c r="AC151" s="281"/>
      <c r="AD151" s="275"/>
      <c r="AE151" s="274"/>
      <c r="AF151" s="274"/>
      <c r="AG151" s="274"/>
      <c r="AH151" s="274"/>
      <c r="AI151" s="274"/>
      <c r="AJ151" s="274"/>
      <c r="AK151" s="274"/>
      <c r="AL151" s="274"/>
      <c r="AM151" s="274"/>
      <c r="AN151" s="274"/>
      <c r="AO151" s="274"/>
      <c r="AP151" s="274"/>
      <c r="AQ151" s="274"/>
      <c r="AR151" s="274"/>
      <c r="AS151" s="274"/>
      <c r="AT151" s="274"/>
      <c r="AU151" s="274"/>
      <c r="AV151" s="274"/>
      <c r="AW151" s="274"/>
      <c r="AX151" s="274"/>
      <c r="AY151" s="274"/>
      <c r="AZ151" s="274"/>
      <c r="BA151" s="274"/>
      <c r="BB151" s="274"/>
      <c r="BC151" s="274"/>
      <c r="BD151" s="274"/>
      <c r="BE151" s="274"/>
      <c r="BF151" s="274"/>
      <c r="BG151" s="274">
        <v>0.5</v>
      </c>
      <c r="BH151" s="274"/>
      <c r="BI151" s="274"/>
      <c r="BJ151" s="274"/>
      <c r="BK151" s="274"/>
      <c r="BL151" s="274"/>
      <c r="BM151" s="274"/>
      <c r="BN151" s="274"/>
      <c r="BO151" s="275"/>
      <c r="BP151" s="275"/>
      <c r="BQ151" s="275"/>
      <c r="BR151" s="275"/>
      <c r="BS151" s="275"/>
      <c r="BT151" s="275"/>
      <c r="BU151" s="275"/>
      <c r="BV151" s="274"/>
      <c r="BW151" s="274"/>
      <c r="BX151" s="274"/>
      <c r="BY151" s="274"/>
      <c r="BZ151" s="274"/>
      <c r="CA151" s="274"/>
      <c r="CB151" s="274"/>
      <c r="CC151" s="274"/>
      <c r="CD151" s="274"/>
      <c r="CE151" s="274"/>
      <c r="CF151" s="274"/>
      <c r="CG151" s="274"/>
      <c r="CH151" s="274"/>
      <c r="CI151" s="274"/>
    </row>
    <row r="152" spans="1:87" ht="15" customHeight="1" collapsed="1">
      <c r="A152" s="267"/>
      <c r="B152" s="141" t="s">
        <v>26</v>
      </c>
      <c r="C152" s="137" t="s">
        <v>310</v>
      </c>
      <c r="D152" s="133"/>
      <c r="E152" s="232" t="s">
        <v>325</v>
      </c>
      <c r="F152" s="232" t="s">
        <v>1911</v>
      </c>
      <c r="G152" s="233">
        <f>COUNTA(G153:G158)</f>
        <v>6</v>
      </c>
      <c r="H152" s="268" t="s">
        <v>1925</v>
      </c>
      <c r="I152" s="269" t="s">
        <v>38</v>
      </c>
      <c r="J152" s="270">
        <f>MIN(J153:J158)</f>
        <v>45621</v>
      </c>
      <c r="K152" s="320">
        <f>MIN(K153:K158)</f>
        <v>45622</v>
      </c>
      <c r="L152" s="270">
        <f>MIN(L153:L158)</f>
        <v>45636</v>
      </c>
      <c r="M152" s="271">
        <f>MAX(M153:M158)</f>
        <v>45645</v>
      </c>
      <c r="N152" s="316" t="s">
        <v>1869</v>
      </c>
      <c r="O152" s="307">
        <f>SUMPRODUCT(O153:O158,U153:U158)/SUM(U153:U158)</f>
        <v>0.25</v>
      </c>
      <c r="P152" s="307">
        <f ca="1">SUMPRODUCT(P153:P158,U153:U158)/SUM(U153:U158)</f>
        <v>1</v>
      </c>
      <c r="Q152" s="240">
        <f t="shared" ca="1" si="33"/>
        <v>-0.75</v>
      </c>
      <c r="R152" s="333" t="s">
        <v>1959</v>
      </c>
      <c r="S152" s="273"/>
      <c r="T152" s="263"/>
      <c r="U152" s="263"/>
      <c r="V152" s="263"/>
      <c r="W152" s="274"/>
      <c r="X152" s="274"/>
      <c r="Y152" s="274"/>
      <c r="Z152" s="274"/>
      <c r="AA152" s="274"/>
      <c r="AB152" s="274"/>
      <c r="AC152" s="274"/>
      <c r="AD152" s="275"/>
      <c r="AE152" s="274"/>
      <c r="AF152" s="274"/>
      <c r="AG152" s="274"/>
      <c r="AH152" s="274"/>
      <c r="AI152" s="274"/>
      <c r="AJ152" s="274"/>
      <c r="AK152" s="274"/>
      <c r="AL152" s="274"/>
      <c r="AM152" s="274"/>
      <c r="AN152" s="274"/>
      <c r="AO152" s="274"/>
      <c r="AP152" s="274"/>
      <c r="AQ152" s="274"/>
      <c r="AR152" s="274"/>
      <c r="AS152" s="274"/>
      <c r="AT152" s="276"/>
      <c r="AU152" s="262"/>
      <c r="AV152" s="274"/>
      <c r="AW152" s="274"/>
      <c r="AX152" s="274"/>
      <c r="AY152" s="274"/>
      <c r="AZ152" s="274"/>
      <c r="BA152" s="274"/>
      <c r="BB152" s="274"/>
      <c r="BC152" s="274"/>
      <c r="BD152" s="274"/>
      <c r="BE152" s="274"/>
      <c r="BF152" s="274"/>
      <c r="BG152" s="274"/>
      <c r="BJ152" s="274"/>
      <c r="BK152" s="274"/>
      <c r="BL152" s="274"/>
      <c r="BM152" s="274" t="s">
        <v>443</v>
      </c>
      <c r="BO152" s="275"/>
      <c r="BP152" s="275"/>
      <c r="BQ152" s="275"/>
      <c r="BR152" s="275"/>
      <c r="BS152" s="275"/>
      <c r="BT152" s="275"/>
      <c r="BU152" s="275"/>
      <c r="BV152" s="274"/>
      <c r="BW152" s="274"/>
      <c r="BX152" s="274"/>
      <c r="BY152" s="274"/>
      <c r="BZ152" s="274"/>
      <c r="CA152" s="274"/>
      <c r="CB152" s="274"/>
      <c r="CC152" s="274"/>
      <c r="CD152" s="274"/>
      <c r="CE152" s="274"/>
      <c r="CF152" s="274"/>
      <c r="CG152" s="274"/>
      <c r="CH152" s="274"/>
      <c r="CI152" s="274"/>
    </row>
    <row r="153" spans="1:87" ht="16.5" outlineLevel="1">
      <c r="A153" s="267" t="str">
        <f t="shared" ref="A153:A158" si="34">E153&amp;G153</f>
        <v>modesg_out_empr_info_nfinorigem_scp1_emss</v>
      </c>
      <c r="B153" s="141" t="s">
        <v>26</v>
      </c>
      <c r="C153" s="137" t="s">
        <v>310</v>
      </c>
      <c r="D153" s="228" t="s">
        <v>40</v>
      </c>
      <c r="E153" s="229" t="s">
        <v>325</v>
      </c>
      <c r="F153" s="229"/>
      <c r="G153" s="228" t="s">
        <v>319</v>
      </c>
      <c r="H153" s="228" t="str">
        <f>VLOOKUP(A153,'2. Status Detalhe Campos FY24'!$A$7:$G$727,7,0)</f>
        <v>2.1 Em Teste</v>
      </c>
      <c r="I153" s="269" t="s">
        <v>38</v>
      </c>
      <c r="J153" s="278">
        <v>45621</v>
      </c>
      <c r="K153" s="278">
        <v>45622</v>
      </c>
      <c r="L153" s="283">
        <f t="array" ref="L153">MIN(IF(W153:CI153&gt;0,$W$16:$CI$16))</f>
        <v>45645</v>
      </c>
      <c r="M153" s="284">
        <f t="array" ref="M153">MAX(IF(W153:CI153&gt;0,$W$16:$CI$16))</f>
        <v>45645</v>
      </c>
      <c r="N153" s="284"/>
      <c r="O153" s="241">
        <f>VLOOKUP(H153,Auxiliar!$B$16:$E$24,4,0)</f>
        <v>0.25</v>
      </c>
      <c r="P153" s="241">
        <f t="shared" ref="P153:P158" ca="1" si="35">IF(TODAY()&lt;=L153,0,MIN((TODAY()-L153)/(M153-L153+1),100%))</f>
        <v>1</v>
      </c>
      <c r="Q153" s="240">
        <f t="shared" ca="1" si="33"/>
        <v>-0.75</v>
      </c>
      <c r="R153" s="255" t="s">
        <v>38</v>
      </c>
      <c r="S153" s="273"/>
      <c r="T153" s="263">
        <v>4.0999999999999996</v>
      </c>
      <c r="U153" s="263">
        <f t="shared" ref="U153:U158" si="36">ROUND(T153/8,1)</f>
        <v>0.5</v>
      </c>
      <c r="V153" s="263">
        <f t="shared" ref="V153:V158" si="37">SUM(W153:CI153)-U153</f>
        <v>0</v>
      </c>
      <c r="W153" s="274"/>
      <c r="X153" s="274"/>
      <c r="Y153" s="274"/>
      <c r="Z153" s="274"/>
      <c r="AA153" s="274"/>
      <c r="AB153" s="274"/>
      <c r="AC153" s="274"/>
      <c r="AD153" s="275"/>
      <c r="AE153" s="274"/>
      <c r="AF153" s="274"/>
      <c r="AG153" s="274"/>
      <c r="AH153" s="274"/>
      <c r="AI153" s="274"/>
      <c r="AJ153" s="274"/>
      <c r="AK153" s="274"/>
      <c r="AL153" s="274"/>
      <c r="AM153" s="274"/>
      <c r="AN153" s="274"/>
      <c r="AO153" s="274"/>
      <c r="AP153" s="274"/>
      <c r="AQ153" s="274"/>
      <c r="AR153" s="274"/>
      <c r="AS153" s="274"/>
      <c r="AT153" s="276"/>
      <c r="AU153" s="262"/>
      <c r="AV153" s="274"/>
      <c r="AW153" s="274"/>
      <c r="AX153" s="274"/>
      <c r="AY153" s="274"/>
      <c r="AZ153" s="274"/>
      <c r="BA153" s="274"/>
      <c r="BB153" s="274"/>
      <c r="BC153" s="274"/>
      <c r="BE153" s="274"/>
      <c r="BF153" s="274"/>
      <c r="BG153" s="274"/>
      <c r="BH153" s="274"/>
      <c r="BI153" s="274"/>
      <c r="BJ153" s="274"/>
      <c r="BK153" s="274"/>
      <c r="BL153" s="274">
        <v>0.5</v>
      </c>
      <c r="BM153" s="274"/>
      <c r="BN153" s="274"/>
      <c r="BO153" s="275"/>
      <c r="BP153" s="275"/>
      <c r="BQ153" s="275"/>
      <c r="BR153" s="275"/>
      <c r="BS153" s="275"/>
      <c r="BT153" s="275"/>
      <c r="BU153" s="275"/>
      <c r="BV153" s="274"/>
      <c r="BW153" s="274"/>
      <c r="BX153" s="274"/>
      <c r="BY153" s="274"/>
      <c r="BZ153" s="274"/>
      <c r="CA153" s="274"/>
      <c r="CB153" s="274"/>
      <c r="CC153" s="274"/>
      <c r="CD153" s="274"/>
      <c r="CE153" s="274"/>
      <c r="CF153" s="274"/>
      <c r="CG153" s="274"/>
      <c r="CH153" s="274"/>
      <c r="CI153" s="274"/>
    </row>
    <row r="154" spans="1:87" ht="16.5" outlineLevel="1">
      <c r="A154" s="267" t="str">
        <f t="shared" si="34"/>
        <v>modesg_out_empr_info_nfinorigem_scp2_emss</v>
      </c>
      <c r="B154" s="141" t="s">
        <v>26</v>
      </c>
      <c r="C154" s="137" t="s">
        <v>310</v>
      </c>
      <c r="D154" s="228" t="s">
        <v>40</v>
      </c>
      <c r="E154" s="229" t="s">
        <v>325</v>
      </c>
      <c r="F154" s="229"/>
      <c r="G154" s="228" t="s">
        <v>320</v>
      </c>
      <c r="H154" s="228" t="str">
        <f>VLOOKUP(A154,'2. Status Detalhe Campos FY24'!$A$7:$G$727,7,0)</f>
        <v>2.1 Em Teste</v>
      </c>
      <c r="I154" s="269" t="s">
        <v>38</v>
      </c>
      <c r="J154" s="278">
        <v>45621</v>
      </c>
      <c r="K154" s="278">
        <v>45622</v>
      </c>
      <c r="L154" s="283">
        <f t="array" ref="L154">MIN(IF(W154:CI154&gt;0,$W$16:$CI$16))</f>
        <v>45645</v>
      </c>
      <c r="M154" s="284">
        <f t="array" ref="M154">MAX(IF(W154:CI154&gt;0,$W$16:$CI$16))</f>
        <v>45645</v>
      </c>
      <c r="N154" s="284"/>
      <c r="O154" s="241">
        <f>VLOOKUP(H154,Auxiliar!$B$16:$E$24,4,0)</f>
        <v>0.25</v>
      </c>
      <c r="P154" s="241">
        <f t="shared" ca="1" si="35"/>
        <v>1</v>
      </c>
      <c r="Q154" s="240">
        <f t="shared" ca="1" si="33"/>
        <v>-0.75</v>
      </c>
      <c r="R154" s="255" t="s">
        <v>38</v>
      </c>
      <c r="S154" s="273"/>
      <c r="T154" s="263">
        <v>4.0999999999999996</v>
      </c>
      <c r="U154" s="263">
        <f t="shared" si="36"/>
        <v>0.5</v>
      </c>
      <c r="V154" s="263">
        <f t="shared" si="37"/>
        <v>0</v>
      </c>
      <c r="W154" s="274"/>
      <c r="X154" s="274"/>
      <c r="Y154" s="274"/>
      <c r="Z154" s="274"/>
      <c r="AA154" s="274"/>
      <c r="AB154" s="274"/>
      <c r="AC154" s="274"/>
      <c r="AD154" s="275"/>
      <c r="AE154" s="274"/>
      <c r="AF154" s="274"/>
      <c r="AG154" s="274"/>
      <c r="AH154" s="274"/>
      <c r="AI154" s="274"/>
      <c r="AJ154" s="274"/>
      <c r="AK154" s="274"/>
      <c r="AL154" s="274"/>
      <c r="AM154" s="274"/>
      <c r="AN154" s="274"/>
      <c r="AO154" s="274"/>
      <c r="AP154" s="274"/>
      <c r="AQ154" s="274"/>
      <c r="AR154" s="274"/>
      <c r="AS154" s="274"/>
      <c r="AT154" s="276"/>
      <c r="AU154" s="262"/>
      <c r="AV154" s="274"/>
      <c r="AW154" s="274"/>
      <c r="AX154" s="274"/>
      <c r="AY154" s="274"/>
      <c r="AZ154" s="274"/>
      <c r="BA154" s="274"/>
      <c r="BB154" s="274"/>
      <c r="BC154" s="274"/>
      <c r="BE154" s="274"/>
      <c r="BF154" s="274"/>
      <c r="BG154" s="274"/>
      <c r="BH154" s="274"/>
      <c r="BI154" s="274"/>
      <c r="BJ154" s="274"/>
      <c r="BK154" s="274"/>
      <c r="BL154" s="274">
        <v>0.5</v>
      </c>
      <c r="BM154" s="274"/>
      <c r="BN154" s="274"/>
      <c r="BO154" s="275"/>
      <c r="BP154" s="275"/>
      <c r="BQ154" s="275"/>
      <c r="BR154" s="275"/>
      <c r="BS154" s="275"/>
      <c r="BT154" s="275"/>
      <c r="BU154" s="275"/>
      <c r="BV154" s="274"/>
      <c r="BW154" s="274"/>
      <c r="BX154" s="274"/>
      <c r="BY154" s="274"/>
      <c r="BZ154" s="274"/>
      <c r="CA154" s="274"/>
      <c r="CB154" s="274"/>
      <c r="CC154" s="274"/>
      <c r="CD154" s="274"/>
      <c r="CE154" s="274"/>
      <c r="CF154" s="274"/>
      <c r="CG154" s="274"/>
      <c r="CH154" s="274"/>
      <c r="CI154" s="274"/>
    </row>
    <row r="155" spans="1:87" ht="16.5" outlineLevel="1">
      <c r="A155" s="267" t="str">
        <f t="shared" si="34"/>
        <v>modesg_out_empr_info_nfinorigem_scp3_emss</v>
      </c>
      <c r="B155" s="141" t="s">
        <v>26</v>
      </c>
      <c r="C155" s="137" t="s">
        <v>310</v>
      </c>
      <c r="D155" s="228" t="s">
        <v>40</v>
      </c>
      <c r="E155" s="229" t="s">
        <v>325</v>
      </c>
      <c r="F155" s="229"/>
      <c r="G155" s="228" t="s">
        <v>321</v>
      </c>
      <c r="H155" s="228" t="str">
        <f>VLOOKUP(A155,'2. Status Detalhe Campos FY24'!$A$7:$G$727,7,0)</f>
        <v>2.1 Em Teste</v>
      </c>
      <c r="I155" s="269" t="s">
        <v>38</v>
      </c>
      <c r="J155" s="278">
        <v>45621</v>
      </c>
      <c r="K155" s="278">
        <v>45622</v>
      </c>
      <c r="L155" s="283">
        <f t="array" ref="L155">MIN(IF(W155:CI155&gt;0,$W$16:$CI$16))</f>
        <v>45645</v>
      </c>
      <c r="M155" s="284">
        <f t="array" ref="M155">MAX(IF(W155:CI155&gt;0,$W$16:$CI$16))</f>
        <v>45645</v>
      </c>
      <c r="N155" s="284"/>
      <c r="O155" s="241">
        <f>VLOOKUP(H155,Auxiliar!$B$16:$E$24,4,0)</f>
        <v>0.25</v>
      </c>
      <c r="P155" s="241">
        <f t="shared" ca="1" si="35"/>
        <v>1</v>
      </c>
      <c r="Q155" s="240">
        <f t="shared" ca="1" si="33"/>
        <v>-0.75</v>
      </c>
      <c r="R155" s="255" t="s">
        <v>38</v>
      </c>
      <c r="S155" s="273"/>
      <c r="T155" s="263">
        <v>4.0999999999999996</v>
      </c>
      <c r="U155" s="263">
        <f t="shared" si="36"/>
        <v>0.5</v>
      </c>
      <c r="V155" s="263">
        <f t="shared" si="37"/>
        <v>0</v>
      </c>
      <c r="W155" s="274"/>
      <c r="X155" s="274"/>
      <c r="Y155" s="274"/>
      <c r="Z155" s="274"/>
      <c r="AA155" s="274"/>
      <c r="AB155" s="274"/>
      <c r="AC155" s="274"/>
      <c r="AD155" s="275"/>
      <c r="AE155" s="274"/>
      <c r="AF155" s="274"/>
      <c r="AG155" s="274"/>
      <c r="AH155" s="274"/>
      <c r="AI155" s="274"/>
      <c r="AJ155" s="274"/>
      <c r="AK155" s="274"/>
      <c r="AL155" s="274"/>
      <c r="AM155" s="274"/>
      <c r="AN155" s="274"/>
      <c r="AO155" s="274"/>
      <c r="AP155" s="274"/>
      <c r="AQ155" s="274"/>
      <c r="AR155" s="274"/>
      <c r="AS155" s="274"/>
      <c r="AT155" s="276"/>
      <c r="AU155" s="262"/>
      <c r="AV155" s="274"/>
      <c r="AW155" s="274"/>
      <c r="AX155" s="274"/>
      <c r="AY155" s="274"/>
      <c r="AZ155" s="274"/>
      <c r="BA155" s="274"/>
      <c r="BB155" s="274"/>
      <c r="BC155" s="274"/>
      <c r="BD155" s="274"/>
      <c r="BF155" s="274"/>
      <c r="BG155" s="274"/>
      <c r="BH155" s="274"/>
      <c r="BI155" s="274"/>
      <c r="BJ155" s="274"/>
      <c r="BK155" s="274"/>
      <c r="BL155" s="274">
        <v>0.5</v>
      </c>
      <c r="BM155" s="274"/>
      <c r="BN155" s="274"/>
      <c r="BO155" s="275"/>
      <c r="BP155" s="275"/>
      <c r="BQ155" s="275"/>
      <c r="BR155" s="275"/>
      <c r="BS155" s="275"/>
      <c r="BT155" s="275"/>
      <c r="BU155" s="275"/>
      <c r="BV155" s="274"/>
      <c r="BW155" s="274"/>
      <c r="BX155" s="274"/>
      <c r="BY155" s="274"/>
      <c r="BZ155" s="274"/>
      <c r="CA155" s="274"/>
      <c r="CB155" s="274"/>
      <c r="CC155" s="274"/>
      <c r="CD155" s="274"/>
      <c r="CE155" s="274"/>
      <c r="CF155" s="274"/>
      <c r="CG155" s="274"/>
      <c r="CH155" s="274"/>
      <c r="CI155" s="274"/>
    </row>
    <row r="156" spans="1:87" ht="16.5" outlineLevel="1">
      <c r="A156" s="267" t="str">
        <f t="shared" si="34"/>
        <v>modesg_out_empr_info_nfinscp1_emss</v>
      </c>
      <c r="B156" s="141" t="s">
        <v>26</v>
      </c>
      <c r="C156" s="137" t="s">
        <v>310</v>
      </c>
      <c r="D156" s="228" t="s">
        <v>40</v>
      </c>
      <c r="E156" s="229" t="s">
        <v>325</v>
      </c>
      <c r="F156" s="229"/>
      <c r="G156" s="228" t="s">
        <v>285</v>
      </c>
      <c r="H156" s="228" t="str">
        <f>VLOOKUP(A156,'2. Status Detalhe Campos FY24'!$A$7:$G$727,7,0)</f>
        <v>2.1 Em Teste</v>
      </c>
      <c r="I156" s="269" t="s">
        <v>38</v>
      </c>
      <c r="J156" s="278">
        <v>45621</v>
      </c>
      <c r="K156" s="278">
        <v>45622</v>
      </c>
      <c r="L156" s="283">
        <f t="array" ref="L156">MIN(IF(W156:CI156&gt;0,$W$16:$CI$16))</f>
        <v>45636</v>
      </c>
      <c r="M156" s="284">
        <f t="array" ref="M156">MAX(IF(W156:CI156&gt;0,$W$16:$CI$16))</f>
        <v>45637</v>
      </c>
      <c r="N156" s="284"/>
      <c r="O156" s="241">
        <f>VLOOKUP(H156,Auxiliar!$B$16:$E$24,4,0)</f>
        <v>0.25</v>
      </c>
      <c r="P156" s="241">
        <f t="shared" ca="1" si="35"/>
        <v>1</v>
      </c>
      <c r="Q156" s="240">
        <f t="shared" ca="1" si="33"/>
        <v>-0.75</v>
      </c>
      <c r="R156" s="255" t="s">
        <v>38</v>
      </c>
      <c r="S156" s="273"/>
      <c r="T156" s="263">
        <v>8.1</v>
      </c>
      <c r="U156" s="263">
        <f t="shared" si="36"/>
        <v>1</v>
      </c>
      <c r="V156" s="263">
        <f t="shared" si="37"/>
        <v>0</v>
      </c>
      <c r="W156" s="274"/>
      <c r="X156" s="274"/>
      <c r="Y156" s="274"/>
      <c r="Z156" s="274"/>
      <c r="AA156" s="274"/>
      <c r="AB156" s="274"/>
      <c r="AC156" s="274"/>
      <c r="AD156" s="275"/>
      <c r="AE156" s="274"/>
      <c r="AF156" s="274"/>
      <c r="AG156" s="274"/>
      <c r="AH156" s="274"/>
      <c r="AI156" s="274"/>
      <c r="AJ156" s="274"/>
      <c r="AK156" s="274"/>
      <c r="AL156" s="274"/>
      <c r="AM156" s="274"/>
      <c r="AN156" s="274"/>
      <c r="AO156" s="274"/>
      <c r="AP156" s="274"/>
      <c r="AQ156" s="274"/>
      <c r="AR156" s="274"/>
      <c r="AS156" s="274"/>
      <c r="AT156" s="276"/>
      <c r="AU156" s="262"/>
      <c r="AV156" s="274"/>
      <c r="AW156" s="274"/>
      <c r="AX156" s="274"/>
      <c r="AY156" s="274"/>
      <c r="AZ156" s="274"/>
      <c r="BA156" s="274"/>
      <c r="BB156" s="274"/>
      <c r="BC156" s="274"/>
      <c r="BD156" s="274"/>
      <c r="BE156" s="274">
        <v>0.5</v>
      </c>
      <c r="BF156" s="274">
        <v>0.5</v>
      </c>
      <c r="BG156" s="274"/>
      <c r="BH156" s="274"/>
      <c r="BI156" s="274"/>
      <c r="BJ156" s="274"/>
      <c r="BK156" s="274"/>
      <c r="BL156" s="274"/>
      <c r="BM156" s="274"/>
      <c r="BN156" s="274"/>
      <c r="BO156" s="275"/>
      <c r="BP156" s="275"/>
      <c r="BQ156" s="275"/>
      <c r="BR156" s="275"/>
      <c r="BS156" s="275"/>
      <c r="BT156" s="275"/>
      <c r="BU156" s="275"/>
      <c r="BV156" s="274"/>
      <c r="BW156" s="274"/>
      <c r="BX156" s="274"/>
      <c r="BY156" s="274"/>
      <c r="BZ156" s="274"/>
      <c r="CA156" s="274"/>
      <c r="CB156" s="274"/>
      <c r="CC156" s="274"/>
      <c r="CD156" s="274"/>
      <c r="CE156" s="274"/>
      <c r="CF156" s="274"/>
      <c r="CG156" s="274"/>
      <c r="CH156" s="274"/>
      <c r="CI156" s="274"/>
    </row>
    <row r="157" spans="1:87" ht="16.5" outlineLevel="1">
      <c r="A157" s="267" t="str">
        <f t="shared" si="34"/>
        <v>modesg_out_empr_info_nfinscp2_emss</v>
      </c>
      <c r="B157" s="141" t="s">
        <v>26</v>
      </c>
      <c r="C157" s="137" t="s">
        <v>310</v>
      </c>
      <c r="D157" s="228" t="s">
        <v>40</v>
      </c>
      <c r="E157" s="229" t="s">
        <v>325</v>
      </c>
      <c r="F157" s="229"/>
      <c r="G157" s="228" t="s">
        <v>286</v>
      </c>
      <c r="H157" s="228" t="str">
        <f>VLOOKUP(A157,'2. Status Detalhe Campos FY24'!$A$7:$G$727,7,0)</f>
        <v>2.1 Em Teste</v>
      </c>
      <c r="I157" s="269" t="s">
        <v>38</v>
      </c>
      <c r="J157" s="278">
        <v>45621</v>
      </c>
      <c r="K157" s="278">
        <v>45622</v>
      </c>
      <c r="L157" s="283">
        <f t="array" ref="L157">MIN(IF(W157:CI157&gt;0,$W$16:$CI$16))</f>
        <v>45637</v>
      </c>
      <c r="M157" s="284">
        <f t="array" ref="M157">MAX(IF(W157:CI157&gt;0,$W$16:$CI$16))</f>
        <v>45639</v>
      </c>
      <c r="N157" s="284"/>
      <c r="O157" s="241">
        <f>VLOOKUP(H157,Auxiliar!$B$16:$E$24,4,0)</f>
        <v>0.25</v>
      </c>
      <c r="P157" s="241">
        <f t="shared" ca="1" si="35"/>
        <v>1</v>
      </c>
      <c r="Q157" s="240">
        <f t="shared" ca="1" si="33"/>
        <v>-0.75</v>
      </c>
      <c r="R157" s="255" t="s">
        <v>38</v>
      </c>
      <c r="S157" s="273"/>
      <c r="T157" s="263">
        <v>8.1</v>
      </c>
      <c r="U157" s="263">
        <f t="shared" si="36"/>
        <v>1</v>
      </c>
      <c r="V157" s="263">
        <f t="shared" si="37"/>
        <v>0</v>
      </c>
      <c r="W157" s="274"/>
      <c r="X157" s="274"/>
      <c r="Y157" s="274"/>
      <c r="Z157" s="274"/>
      <c r="AA157" s="274"/>
      <c r="AB157" s="274"/>
      <c r="AC157" s="274"/>
      <c r="AD157" s="275"/>
      <c r="AE157" s="274"/>
      <c r="AF157" s="274"/>
      <c r="AG157" s="274"/>
      <c r="AH157" s="274"/>
      <c r="AI157" s="274"/>
      <c r="AJ157" s="274"/>
      <c r="AK157" s="274"/>
      <c r="AL157" s="274"/>
      <c r="AM157" s="274"/>
      <c r="AN157" s="274"/>
      <c r="AO157" s="274"/>
      <c r="AP157" s="274"/>
      <c r="AQ157" s="274"/>
      <c r="AR157" s="274"/>
      <c r="AS157" s="274"/>
      <c r="AT157" s="276"/>
      <c r="AU157" s="262"/>
      <c r="AV157" s="274"/>
      <c r="AW157" s="274"/>
      <c r="AX157" s="274"/>
      <c r="AY157" s="274"/>
      <c r="AZ157" s="274"/>
      <c r="BA157" s="274"/>
      <c r="BB157" s="274"/>
      <c r="BC157" s="274"/>
      <c r="BD157" s="274"/>
      <c r="BE157" s="274"/>
      <c r="BF157" s="274">
        <v>0.5</v>
      </c>
      <c r="BG157" s="274"/>
      <c r="BH157" s="274">
        <v>0.5</v>
      </c>
      <c r="BI157" s="274"/>
      <c r="BJ157" s="274"/>
      <c r="BK157" s="274"/>
      <c r="BL157" s="274"/>
      <c r="BM157" s="274"/>
      <c r="BN157" s="274"/>
      <c r="BO157" s="275"/>
      <c r="BP157" s="275"/>
      <c r="BQ157" s="275"/>
      <c r="BR157" s="275"/>
      <c r="BS157" s="275"/>
      <c r="BT157" s="275"/>
      <c r="BU157" s="275"/>
      <c r="BV157" s="274"/>
      <c r="BW157" s="274"/>
      <c r="BX157" s="274"/>
      <c r="BY157" s="274"/>
      <c r="BZ157" s="274"/>
      <c r="CA157" s="274"/>
      <c r="CB157" s="274"/>
      <c r="CC157" s="274"/>
      <c r="CD157" s="274"/>
      <c r="CE157" s="274"/>
      <c r="CF157" s="274"/>
      <c r="CG157" s="274"/>
      <c r="CH157" s="274"/>
      <c r="CI157" s="274"/>
    </row>
    <row r="158" spans="1:87" ht="16.5" outlineLevel="1">
      <c r="A158" s="267" t="str">
        <f t="shared" si="34"/>
        <v>modesg_out_empr_info_nfinscp3_emss</v>
      </c>
      <c r="B158" s="141" t="s">
        <v>26</v>
      </c>
      <c r="C158" s="137" t="s">
        <v>310</v>
      </c>
      <c r="D158" s="228" t="s">
        <v>40</v>
      </c>
      <c r="E158" s="229" t="s">
        <v>325</v>
      </c>
      <c r="F158" s="229"/>
      <c r="G158" s="228" t="s">
        <v>287</v>
      </c>
      <c r="H158" s="228" t="str">
        <f>VLOOKUP(A158,'2. Status Detalhe Campos FY24'!$A$7:$G$727,7,0)</f>
        <v>2.1 Em Teste</v>
      </c>
      <c r="I158" s="269" t="s">
        <v>38</v>
      </c>
      <c r="J158" s="278">
        <v>45621</v>
      </c>
      <c r="K158" s="278">
        <v>45622</v>
      </c>
      <c r="L158" s="283">
        <f t="array" ref="L158">MIN(IF(W158:CI158&gt;0,$W$16:$CI$16))</f>
        <v>45639</v>
      </c>
      <c r="M158" s="284">
        <f t="array" ref="M158">MAX(IF(W158:CI158&gt;0,$W$16:$CI$16))</f>
        <v>45639</v>
      </c>
      <c r="N158" s="284"/>
      <c r="O158" s="241">
        <f>VLOOKUP(H158,Auxiliar!$B$16:$E$24,4,0)</f>
        <v>0.25</v>
      </c>
      <c r="P158" s="241">
        <f t="shared" ca="1" si="35"/>
        <v>1</v>
      </c>
      <c r="Q158" s="240">
        <f t="shared" ca="1" si="33"/>
        <v>-0.75</v>
      </c>
      <c r="R158" s="255" t="s">
        <v>38</v>
      </c>
      <c r="S158" s="273"/>
      <c r="T158" s="263">
        <v>8.1</v>
      </c>
      <c r="U158" s="263">
        <f t="shared" si="36"/>
        <v>1</v>
      </c>
      <c r="V158" s="263">
        <f t="shared" si="37"/>
        <v>0</v>
      </c>
      <c r="W158" s="274"/>
      <c r="X158" s="274"/>
      <c r="Y158" s="274"/>
      <c r="Z158" s="274"/>
      <c r="AA158" s="274"/>
      <c r="AB158" s="274"/>
      <c r="AC158" s="274"/>
      <c r="AD158" s="275"/>
      <c r="AE158" s="274"/>
      <c r="AF158" s="274"/>
      <c r="AG158" s="274"/>
      <c r="AH158" s="274"/>
      <c r="AI158" s="274"/>
      <c r="AJ158" s="274"/>
      <c r="AK158" s="274"/>
      <c r="AL158" s="274"/>
      <c r="AM158" s="274"/>
      <c r="AN158" s="274"/>
      <c r="AO158" s="274"/>
      <c r="AP158" s="274"/>
      <c r="AQ158" s="274"/>
      <c r="AR158" s="274"/>
      <c r="AS158" s="274"/>
      <c r="AT158" s="276"/>
      <c r="AU158" s="262"/>
      <c r="AV158" s="274"/>
      <c r="AW158" s="274"/>
      <c r="AX158" s="274"/>
      <c r="AY158" s="274"/>
      <c r="AZ158" s="274"/>
      <c r="BA158" s="274"/>
      <c r="BB158" s="274"/>
      <c r="BC158" s="274"/>
      <c r="BD158" s="274"/>
      <c r="BE158" s="274"/>
      <c r="BF158" s="274"/>
      <c r="BG158" s="274"/>
      <c r="BH158" s="274">
        <v>1</v>
      </c>
      <c r="BI158" s="274"/>
      <c r="BJ158" s="274"/>
      <c r="BK158" s="274"/>
      <c r="BL158" s="274"/>
      <c r="BM158" s="274"/>
      <c r="BN158" s="274"/>
      <c r="BO158" s="275"/>
      <c r="BP158" s="275"/>
      <c r="BQ158" s="275"/>
      <c r="BR158" s="275"/>
      <c r="BS158" s="275"/>
      <c r="BT158" s="275"/>
      <c r="BU158" s="275"/>
      <c r="BV158" s="274"/>
      <c r="BW158" s="274"/>
      <c r="BX158" s="274"/>
      <c r="BY158" s="274"/>
      <c r="BZ158" s="274"/>
      <c r="CA158" s="274"/>
      <c r="CB158" s="274"/>
      <c r="CC158" s="274"/>
      <c r="CD158" s="274"/>
      <c r="CE158" s="274"/>
      <c r="CF158" s="274"/>
      <c r="CG158" s="274"/>
      <c r="CH158" s="274"/>
      <c r="CI158" s="274"/>
    </row>
    <row r="159" spans="1:87" ht="15" customHeight="1">
      <c r="A159" s="267"/>
      <c r="B159" s="141" t="s">
        <v>26</v>
      </c>
      <c r="C159" s="137" t="s">
        <v>26</v>
      </c>
      <c r="D159" s="133"/>
      <c r="E159" s="234" t="s">
        <v>379</v>
      </c>
      <c r="F159" s="232" t="s">
        <v>1955</v>
      </c>
      <c r="G159" s="233">
        <f>COUNTA(G160:G160)</f>
        <v>1</v>
      </c>
      <c r="H159" s="287" t="s">
        <v>1951</v>
      </c>
      <c r="I159" s="271">
        <f>MAX(I160)</f>
        <v>45595</v>
      </c>
      <c r="J159" s="270">
        <f>MIN(J160)</f>
        <v>45624</v>
      </c>
      <c r="K159" s="320">
        <f>MIN(K160)</f>
        <v>45624</v>
      </c>
      <c r="L159" s="270">
        <f>MIN(L160:L160)</f>
        <v>45639</v>
      </c>
      <c r="M159" s="271">
        <f>MAX(M160:M160)</f>
        <v>45639</v>
      </c>
      <c r="N159" s="316" t="s">
        <v>1869</v>
      </c>
      <c r="O159" s="307">
        <f>O160</f>
        <v>0</v>
      </c>
      <c r="P159" s="307">
        <f ca="1">SUMPRODUCT(P160:P160,U160:U160)/SUM(U160:U160)</f>
        <v>1</v>
      </c>
      <c r="Q159" s="249">
        <f t="shared" ca="1" si="33"/>
        <v>-1</v>
      </c>
      <c r="R159" s="255" t="s">
        <v>1970</v>
      </c>
      <c r="S159" s="273"/>
      <c r="T159" s="263"/>
      <c r="U159" s="263"/>
      <c r="V159" s="263"/>
      <c r="W159" s="274"/>
      <c r="X159" s="274"/>
      <c r="Y159" s="274"/>
      <c r="Z159" s="274"/>
      <c r="AA159" s="274"/>
      <c r="AB159" s="282"/>
      <c r="AC159" s="274"/>
      <c r="AD159" s="275"/>
      <c r="AE159" s="274"/>
      <c r="AF159" s="274"/>
      <c r="AG159" s="274"/>
      <c r="AH159" s="274"/>
      <c r="AI159" s="274"/>
      <c r="AJ159" s="274"/>
      <c r="AK159" s="274"/>
      <c r="AL159" s="274"/>
      <c r="AM159" s="274"/>
      <c r="AN159" s="274"/>
      <c r="AO159" s="274"/>
      <c r="AP159" s="274"/>
      <c r="AQ159" s="274"/>
      <c r="AR159" s="274"/>
      <c r="AS159" s="274"/>
      <c r="AT159" s="274"/>
      <c r="AU159" s="274"/>
      <c r="AV159" s="274"/>
      <c r="AW159" s="262"/>
      <c r="AX159" s="274"/>
      <c r="AY159" s="274"/>
      <c r="AZ159" s="274"/>
      <c r="BA159" s="274"/>
      <c r="BB159" s="274"/>
      <c r="BC159" s="274"/>
      <c r="BD159" s="274"/>
      <c r="BE159" s="274"/>
      <c r="BF159" s="274"/>
      <c r="BG159" s="274"/>
      <c r="BH159" s="274" t="s">
        <v>443</v>
      </c>
      <c r="BI159" s="274"/>
      <c r="BJ159" s="274"/>
      <c r="BK159" s="274"/>
      <c r="BL159" s="274"/>
      <c r="BN159" s="274"/>
      <c r="BO159" s="275"/>
      <c r="BP159" s="275"/>
      <c r="BQ159" s="275"/>
      <c r="BR159" s="275"/>
      <c r="BS159" s="275"/>
      <c r="BT159" s="275"/>
      <c r="BU159" s="275"/>
      <c r="BV159" s="274"/>
      <c r="BW159" s="274"/>
      <c r="BX159" s="274"/>
      <c r="BY159" s="274"/>
      <c r="BZ159" s="274"/>
      <c r="CA159" s="274"/>
      <c r="CB159" s="274" t="s">
        <v>443</v>
      </c>
      <c r="CC159" s="274"/>
      <c r="CD159" s="274"/>
      <c r="CE159" s="274"/>
      <c r="CF159" s="274"/>
      <c r="CG159" s="274"/>
      <c r="CH159" s="274"/>
      <c r="CI159" s="274"/>
    </row>
    <row r="160" spans="1:87" ht="16.5" outlineLevel="1">
      <c r="A160" s="267" t="str">
        <f>E160&amp;G160</f>
        <v>lt002_instrumentrsk_mtgtd_ccp</v>
      </c>
      <c r="B160" s="141" t="s">
        <v>26</v>
      </c>
      <c r="C160" s="137" t="s">
        <v>26</v>
      </c>
      <c r="D160" s="228" t="s">
        <v>40</v>
      </c>
      <c r="E160" s="231" t="s">
        <v>379</v>
      </c>
      <c r="F160" s="231"/>
      <c r="G160" s="231" t="s">
        <v>381</v>
      </c>
      <c r="H160" s="228" t="str">
        <f>VLOOKUP(A160,'2. Status Detalhe Campos FY24'!$A$7:$G$727,7,0)</f>
        <v>3. Pendente de outros desenvolvimentos</v>
      </c>
      <c r="I160" s="278">
        <v>45595</v>
      </c>
      <c r="J160" s="317">
        <v>45624</v>
      </c>
      <c r="K160" s="321">
        <v>45624</v>
      </c>
      <c r="L160" s="283">
        <f t="array" ref="L160">MIN(IF(W160:CI160&gt;0,$W$16:$CI$16))</f>
        <v>45639</v>
      </c>
      <c r="M160" s="284">
        <f t="array" ref="M160">MAX(IF(W160:CI160&gt;0,$W$16:$CI$16))</f>
        <v>45639</v>
      </c>
      <c r="N160" s="284"/>
      <c r="O160" s="241">
        <f>VLOOKUP(H160,Auxiliar!$B$16:$E$24,4,0)</f>
        <v>0</v>
      </c>
      <c r="P160" s="241">
        <f ca="1">IF(TODAY()&lt;=L160,0,MIN((TODAY()-L160)/(M160-L160+1),100%))</f>
        <v>1</v>
      </c>
      <c r="Q160" s="241">
        <f t="shared" ca="1" si="33"/>
        <v>-1</v>
      </c>
      <c r="R160" s="254"/>
      <c r="S160" s="273"/>
      <c r="T160" s="263">
        <v>4.0999999999999996</v>
      </c>
      <c r="U160" s="263">
        <f>ROUND(T160/8,1)</f>
        <v>0.5</v>
      </c>
      <c r="V160" s="263">
        <f>SUM(W160:CI160)-U160</f>
        <v>0</v>
      </c>
      <c r="W160" s="274"/>
      <c r="X160" s="274"/>
      <c r="Y160" s="274"/>
      <c r="Z160" s="274"/>
      <c r="AA160" s="274"/>
      <c r="AB160" s="282"/>
      <c r="AC160" s="274"/>
      <c r="AD160" s="275"/>
      <c r="AE160" s="274"/>
      <c r="AF160" s="274"/>
      <c r="AG160" s="274"/>
      <c r="AH160" s="274"/>
      <c r="AI160" s="274"/>
      <c r="AJ160" s="274"/>
      <c r="AK160" s="274"/>
      <c r="AL160" s="274"/>
      <c r="AM160" s="274"/>
      <c r="AN160" s="274"/>
      <c r="AO160" s="274"/>
      <c r="AP160" s="274"/>
      <c r="AQ160" s="274"/>
      <c r="AR160" s="274"/>
      <c r="AS160" s="274"/>
      <c r="AT160" s="274"/>
      <c r="AU160" s="274"/>
      <c r="AV160" s="274"/>
      <c r="AW160" s="262"/>
      <c r="AX160" s="274"/>
      <c r="AY160" s="274"/>
      <c r="AZ160" s="274"/>
      <c r="BA160" s="274"/>
      <c r="BB160" s="274"/>
      <c r="BC160" s="274"/>
      <c r="BD160" s="274"/>
      <c r="BE160" s="274"/>
      <c r="BF160" s="274"/>
      <c r="BG160" s="274"/>
      <c r="BH160" s="274">
        <v>0.5</v>
      </c>
      <c r="BI160" s="274"/>
      <c r="BJ160" s="274"/>
      <c r="BK160" s="274"/>
      <c r="BL160" s="274"/>
      <c r="BM160" s="274"/>
      <c r="BN160" s="274"/>
      <c r="BO160" s="275"/>
      <c r="BP160" s="275"/>
      <c r="BQ160" s="275"/>
      <c r="BR160" s="275"/>
      <c r="BS160" s="275"/>
      <c r="BT160" s="275"/>
      <c r="BU160" s="275"/>
      <c r="BV160" s="274"/>
      <c r="BW160" s="274"/>
      <c r="BX160" s="274"/>
      <c r="BY160" s="274"/>
      <c r="BZ160" s="274"/>
      <c r="CA160" s="274"/>
      <c r="CB160" s="274"/>
      <c r="CC160" s="274"/>
      <c r="CD160" s="274"/>
      <c r="CE160" s="274"/>
      <c r="CF160" s="274"/>
      <c r="CG160" s="274"/>
      <c r="CH160" s="274"/>
      <c r="CI160" s="274"/>
    </row>
    <row r="161" spans="1:87" ht="15" customHeight="1">
      <c r="A161" s="267"/>
      <c r="B161" s="141" t="s">
        <v>26</v>
      </c>
      <c r="C161" s="137" t="s">
        <v>26</v>
      </c>
      <c r="D161" s="133"/>
      <c r="E161" s="234" t="s">
        <v>1866</v>
      </c>
      <c r="F161" s="232" t="s">
        <v>1890</v>
      </c>
      <c r="G161" s="233">
        <f>COUNTA(G162:G164)</f>
        <v>3</v>
      </c>
      <c r="H161" s="288" t="s">
        <v>1922</v>
      </c>
      <c r="I161" s="271">
        <f>MAX(I162:I166)</f>
        <v>45646</v>
      </c>
      <c r="J161" s="270">
        <f>MIN(J162:J166)</f>
        <v>45624</v>
      </c>
      <c r="K161" s="320">
        <f>MIN(K162:K166)</f>
        <v>45624</v>
      </c>
      <c r="L161" s="271">
        <f>MIN(L162:L166)</f>
        <v>45630</v>
      </c>
      <c r="M161" s="271">
        <f>MAX(M162:M166)</f>
        <v>45667</v>
      </c>
      <c r="N161" s="316">
        <f t="array" ref="N161">MAX(IF(W161:CI161&gt;0,$W$16:$CI$16))</f>
        <v>45646</v>
      </c>
      <c r="O161" s="315">
        <f>SUMPRODUCT(O162:O164,U162:U164)/SUM(U162:U164)</f>
        <v>0.75</v>
      </c>
      <c r="P161" s="315">
        <f ca="1">SUMPRODUCT(P162:P164,U162:U164)/SUM(U162:U164)</f>
        <v>1</v>
      </c>
      <c r="Q161" s="240">
        <f t="shared" ca="1" si="33"/>
        <v>-0.25</v>
      </c>
      <c r="R161" s="333" t="s">
        <v>1950</v>
      </c>
      <c r="S161" s="273"/>
      <c r="T161" s="263"/>
      <c r="U161" s="263"/>
      <c r="V161" s="263"/>
      <c r="W161" s="274"/>
      <c r="X161" s="274"/>
      <c r="Y161" s="274"/>
      <c r="Z161" s="282"/>
      <c r="AA161" s="274"/>
      <c r="AB161" s="274"/>
      <c r="AC161" s="274"/>
      <c r="AD161" s="275"/>
      <c r="AE161" s="274"/>
      <c r="AF161" s="274"/>
      <c r="AG161" s="274"/>
      <c r="AH161" s="282"/>
      <c r="AI161" s="274"/>
      <c r="AJ161" s="274"/>
      <c r="AK161" s="274"/>
      <c r="AL161" s="274"/>
      <c r="AM161" s="274"/>
      <c r="AN161" s="274"/>
      <c r="AO161" s="274"/>
      <c r="AP161" s="274"/>
      <c r="AQ161" s="274"/>
      <c r="AR161" s="274"/>
      <c r="AS161" s="274"/>
      <c r="AT161" s="274"/>
      <c r="AU161" s="274"/>
      <c r="AV161" s="274"/>
      <c r="AW161" s="262"/>
      <c r="AX161" s="274"/>
      <c r="AY161" s="274"/>
      <c r="AZ161" s="274"/>
      <c r="BA161" s="274"/>
      <c r="BB161" s="274"/>
      <c r="BC161" s="274"/>
      <c r="BD161" s="274"/>
      <c r="BE161" s="274"/>
      <c r="BF161" s="274"/>
      <c r="BG161" s="274"/>
      <c r="BH161" s="274"/>
      <c r="BI161" s="274"/>
      <c r="BJ161" s="274"/>
      <c r="BK161" s="274"/>
      <c r="BL161" s="274"/>
      <c r="BM161" s="274" t="s">
        <v>443</v>
      </c>
      <c r="BN161" s="274"/>
      <c r="BO161" s="275"/>
      <c r="BP161" s="275"/>
      <c r="BQ161" s="275"/>
      <c r="BR161" s="275"/>
      <c r="BS161" s="275"/>
      <c r="BT161" s="275"/>
      <c r="BU161" s="275"/>
      <c r="BV161" s="274"/>
      <c r="BW161" s="274"/>
      <c r="BX161" s="274"/>
      <c r="BY161" s="274"/>
      <c r="BZ161" s="274"/>
      <c r="CA161" s="274"/>
      <c r="CB161" s="274"/>
      <c r="CC161" s="274"/>
      <c r="CD161" s="274"/>
      <c r="CE161" s="274"/>
      <c r="CF161" s="274"/>
      <c r="CG161" s="274"/>
      <c r="CH161" s="274"/>
      <c r="CI161" s="274"/>
    </row>
    <row r="162" spans="1:87" ht="16.5" outlineLevel="1">
      <c r="A162" s="267" t="str">
        <f>E162&amp;G162</f>
        <v>lt007_instr_activityenvrnmntl_objctv</v>
      </c>
      <c r="B162" s="141" t="s">
        <v>26</v>
      </c>
      <c r="C162" s="137" t="s">
        <v>26</v>
      </c>
      <c r="D162" s="228" t="s">
        <v>40</v>
      </c>
      <c r="E162" s="231" t="s">
        <v>1866</v>
      </c>
      <c r="F162" s="231"/>
      <c r="G162" s="231" t="s">
        <v>382</v>
      </c>
      <c r="H162" s="228" t="str">
        <f>VLOOKUP(A162,'2. Status Detalhe Campos FY24'!$A$7:$G$727,7,0)</f>
        <v>1. Concluído</v>
      </c>
      <c r="I162" s="278">
        <v>45593</v>
      </c>
      <c r="J162" s="317">
        <v>45624</v>
      </c>
      <c r="K162" s="321">
        <v>45624</v>
      </c>
      <c r="L162" s="283">
        <f t="array" ref="L162">MIN(IF(W162:CI162&gt;0,$W$16:$CI$16))</f>
        <v>45642</v>
      </c>
      <c r="M162" s="284">
        <f t="array" ref="M162">MAX(IF(W162:CI162&gt;0,$W$16:$CI$16))</f>
        <v>45642</v>
      </c>
      <c r="N162" s="284"/>
      <c r="O162" s="241">
        <f>VLOOKUP(H162,Auxiliar!$B$16:$E$24,4,0)</f>
        <v>1</v>
      </c>
      <c r="P162" s="241">
        <f ca="1">IF(TODAY()&lt;=L162,0,MIN((TODAY()-L162)/(M162-L162+1),100%))</f>
        <v>1</v>
      </c>
      <c r="Q162" s="240">
        <f t="shared" ca="1" si="33"/>
        <v>0</v>
      </c>
      <c r="R162" s="255" t="s">
        <v>38</v>
      </c>
      <c r="S162" s="273"/>
      <c r="T162" s="263">
        <v>4.0999999999999996</v>
      </c>
      <c r="U162" s="263">
        <f>ROUND(T162/8,1)</f>
        <v>0.5</v>
      </c>
      <c r="V162" s="263">
        <f>SUM(W162:CI162)-U162</f>
        <v>0</v>
      </c>
      <c r="W162" s="274"/>
      <c r="X162" s="274"/>
      <c r="Y162" s="274"/>
      <c r="Z162" s="282"/>
      <c r="AA162" s="274"/>
      <c r="AB162" s="274"/>
      <c r="AC162" s="274"/>
      <c r="AD162" s="275"/>
      <c r="AE162" s="274"/>
      <c r="AF162" s="274"/>
      <c r="AG162" s="274"/>
      <c r="AH162" s="282"/>
      <c r="AI162" s="274"/>
      <c r="AJ162" s="274"/>
      <c r="AK162" s="274"/>
      <c r="AL162" s="274"/>
      <c r="AM162" s="274"/>
      <c r="AN162" s="274"/>
      <c r="AO162" s="274"/>
      <c r="AP162" s="274"/>
      <c r="AQ162" s="274"/>
      <c r="AR162" s="274"/>
      <c r="AS162" s="274"/>
      <c r="AT162" s="274"/>
      <c r="AU162" s="274"/>
      <c r="AV162" s="274"/>
      <c r="AW162" s="262"/>
      <c r="AX162" s="274"/>
      <c r="AY162" s="274"/>
      <c r="AZ162" s="274"/>
      <c r="BA162" s="274"/>
      <c r="BB162" s="274"/>
      <c r="BC162" s="274"/>
      <c r="BD162" s="274"/>
      <c r="BE162" s="274"/>
      <c r="BF162" s="274"/>
      <c r="BG162" s="274"/>
      <c r="BH162" s="274"/>
      <c r="BI162" s="274">
        <v>0.5</v>
      </c>
      <c r="BJ162" s="274"/>
      <c r="BK162" s="274"/>
      <c r="BL162" s="274"/>
      <c r="BM162" s="274"/>
      <c r="BN162" s="274"/>
      <c r="BO162" s="275"/>
      <c r="BP162" s="275"/>
      <c r="BQ162" s="275"/>
      <c r="BR162" s="275"/>
      <c r="BS162" s="275"/>
      <c r="BT162" s="275"/>
      <c r="BU162" s="275"/>
      <c r="BV162" s="274"/>
      <c r="BW162" s="274"/>
      <c r="BX162" s="274"/>
      <c r="BY162" s="274"/>
      <c r="BZ162" s="274"/>
      <c r="CA162" s="274"/>
      <c r="CB162" s="274"/>
      <c r="CC162" s="274"/>
      <c r="CD162" s="274"/>
      <c r="CE162" s="274"/>
      <c r="CF162" s="274"/>
      <c r="CG162" s="274"/>
      <c r="CH162" s="274"/>
      <c r="CI162" s="274"/>
    </row>
    <row r="163" spans="1:87" ht="16.5" outlineLevel="1">
      <c r="A163" s="267" t="str">
        <f>E163&amp;G163</f>
        <v>lt007_instr_activitytyp_actvty</v>
      </c>
      <c r="B163" s="141" t="s">
        <v>26</v>
      </c>
      <c r="C163" s="137" t="s">
        <v>26</v>
      </c>
      <c r="D163" s="228" t="s">
        <v>40</v>
      </c>
      <c r="E163" s="231" t="s">
        <v>1866</v>
      </c>
      <c r="F163" s="231"/>
      <c r="G163" s="231" t="s">
        <v>383</v>
      </c>
      <c r="H163" s="228" t="str">
        <f>VLOOKUP(A163,'2. Status Detalhe Campos FY24'!$A$7:$G$727,7,0)</f>
        <v>1. Concluído</v>
      </c>
      <c r="I163" s="278">
        <v>45593</v>
      </c>
      <c r="J163" s="317">
        <v>45624</v>
      </c>
      <c r="K163" s="321">
        <v>45624</v>
      </c>
      <c r="L163" s="283">
        <f t="array" ref="L163">MIN(IF(W163:CI163&gt;0,$W$16:$CI$16))</f>
        <v>45642</v>
      </c>
      <c r="M163" s="284">
        <f t="array" ref="M163">MAX(IF(W163:CI163&gt;0,$W$16:$CI$16))</f>
        <v>45642</v>
      </c>
      <c r="N163" s="284"/>
      <c r="O163" s="241">
        <f>VLOOKUP(H163,Auxiliar!$B$16:$E$24,4,0)</f>
        <v>1</v>
      </c>
      <c r="P163" s="241">
        <f ca="1">IF(TODAY()&lt;=L163,0,MIN((TODAY()-L163)/(M163-L163+1),100%))</f>
        <v>1</v>
      </c>
      <c r="Q163" s="240">
        <f t="shared" ca="1" si="33"/>
        <v>0</v>
      </c>
      <c r="R163" s="255" t="s">
        <v>38</v>
      </c>
      <c r="S163" s="273"/>
      <c r="T163" s="263">
        <v>4.0999999999999996</v>
      </c>
      <c r="U163" s="263">
        <f>ROUND(T163/8,1)</f>
        <v>0.5</v>
      </c>
      <c r="V163" s="263">
        <f>SUM(W163:CI163)-U163</f>
        <v>0</v>
      </c>
      <c r="W163" s="274"/>
      <c r="X163" s="274"/>
      <c r="Y163" s="274"/>
      <c r="Z163" s="282"/>
      <c r="AA163" s="274"/>
      <c r="AB163" s="274"/>
      <c r="AC163" s="274"/>
      <c r="AD163" s="275"/>
      <c r="AE163" s="274"/>
      <c r="AF163" s="274"/>
      <c r="AG163" s="274"/>
      <c r="AH163" s="274"/>
      <c r="AI163" s="274"/>
      <c r="AJ163" s="274"/>
      <c r="AK163" s="274"/>
      <c r="AL163" s="274"/>
      <c r="AM163" s="274"/>
      <c r="AN163" s="274"/>
      <c r="AO163" s="274"/>
      <c r="AP163" s="274"/>
      <c r="AQ163" s="274"/>
      <c r="AR163" s="274"/>
      <c r="AS163" s="274"/>
      <c r="AT163" s="274"/>
      <c r="AU163" s="274"/>
      <c r="AV163" s="274"/>
      <c r="AW163" s="262"/>
      <c r="AX163" s="274"/>
      <c r="AY163" s="274"/>
      <c r="AZ163" s="274"/>
      <c r="BA163" s="274"/>
      <c r="BB163" s="274"/>
      <c r="BC163" s="274"/>
      <c r="BD163" s="274"/>
      <c r="BE163" s="274"/>
      <c r="BF163" s="274"/>
      <c r="BG163" s="274"/>
      <c r="BH163" s="274"/>
      <c r="BI163" s="274">
        <v>0.5</v>
      </c>
      <c r="BJ163" s="274"/>
      <c r="BK163" s="274"/>
      <c r="BL163" s="274"/>
      <c r="BM163" s="274"/>
      <c r="BN163" s="274"/>
      <c r="BO163" s="275"/>
      <c r="BP163" s="275"/>
      <c r="BQ163" s="275"/>
      <c r="BR163" s="275"/>
      <c r="BS163" s="275"/>
      <c r="BT163" s="275"/>
      <c r="BU163" s="275"/>
      <c r="BV163" s="274"/>
      <c r="BW163" s="274"/>
      <c r="BX163" s="274"/>
      <c r="BY163" s="274"/>
      <c r="BZ163" s="274"/>
      <c r="CA163" s="274"/>
      <c r="CB163" s="274"/>
      <c r="CC163" s="274"/>
      <c r="CD163" s="274"/>
      <c r="CE163" s="274"/>
      <c r="CF163" s="274"/>
      <c r="CG163" s="274"/>
      <c r="CH163" s="274"/>
      <c r="CI163" s="274"/>
    </row>
    <row r="164" spans="1:87" ht="16.5" outlineLevel="1">
      <c r="A164" s="267" t="str">
        <f>E164&amp;G164</f>
        <v>lt007_instr_activitysstnbl_indctr</v>
      </c>
      <c r="B164" s="141" t="s">
        <v>26</v>
      </c>
      <c r="C164" s="137" t="s">
        <v>26</v>
      </c>
      <c r="D164" s="228" t="s">
        <v>40</v>
      </c>
      <c r="E164" s="231" t="s">
        <v>1866</v>
      </c>
      <c r="F164" s="231"/>
      <c r="G164" s="231" t="s">
        <v>418</v>
      </c>
      <c r="H164" s="228" t="str">
        <f>VLOOKUP(A164,'2. Status Detalhe Campos FY24'!$A$7:$G$727,7,0)</f>
        <v>4. Validação EF</v>
      </c>
      <c r="I164" s="278">
        <v>45593</v>
      </c>
      <c r="J164" s="317">
        <v>45624</v>
      </c>
      <c r="K164" s="321">
        <v>45624</v>
      </c>
      <c r="L164" s="283">
        <f t="array" ref="L164">MIN(IF(W164:CI164&gt;0,$W$16:$CI$16))</f>
        <v>45644</v>
      </c>
      <c r="M164" s="284">
        <f t="array" ref="M164">MAX(IF(W164:CI164&gt;0,$W$16:$CI$16))</f>
        <v>45644</v>
      </c>
      <c r="N164" s="284"/>
      <c r="O164" s="241">
        <f>VLOOKUP(H164,Auxiliar!$B$16:$E$24,4,0)</f>
        <v>0.25</v>
      </c>
      <c r="P164" s="241">
        <f ca="1">IF(TODAY()&lt;=L164,0,MIN((TODAY()-L164)/(M164-L164+1),100%))</f>
        <v>1</v>
      </c>
      <c r="Q164" s="240">
        <f t="shared" ca="1" si="33"/>
        <v>-0.75</v>
      </c>
      <c r="R164" s="255" t="s">
        <v>38</v>
      </c>
      <c r="S164" s="273"/>
      <c r="T164" s="292">
        <v>4.0999999999999996</v>
      </c>
      <c r="U164" s="263">
        <f>ROUND(T164/8,1)</f>
        <v>0.5</v>
      </c>
      <c r="V164" s="263">
        <f>SUM(W164:CI164)-U164</f>
        <v>0</v>
      </c>
      <c r="W164" s="274"/>
      <c r="X164" s="274"/>
      <c r="Y164" s="274"/>
      <c r="Z164" s="282"/>
      <c r="AA164" s="274"/>
      <c r="AB164" s="274"/>
      <c r="AC164" s="274"/>
      <c r="AD164" s="275"/>
      <c r="AE164" s="274"/>
      <c r="AF164" s="274"/>
      <c r="AG164" s="274"/>
      <c r="AH164" s="274"/>
      <c r="AI164" s="274"/>
      <c r="AJ164" s="274"/>
      <c r="AK164" s="274"/>
      <c r="AL164" s="274"/>
      <c r="AM164" s="274"/>
      <c r="AN164" s="274"/>
      <c r="AO164" s="274"/>
      <c r="AP164" s="274"/>
      <c r="AQ164" s="274"/>
      <c r="AR164" s="274"/>
      <c r="AS164" s="274"/>
      <c r="AT164" s="274"/>
      <c r="AU164" s="274"/>
      <c r="AV164" s="274"/>
      <c r="AW164" s="262"/>
      <c r="AX164" s="274"/>
      <c r="AY164" s="274"/>
      <c r="AZ164" s="274"/>
      <c r="BA164" s="274"/>
      <c r="BB164" s="274"/>
      <c r="BC164" s="274"/>
      <c r="BD164" s="274"/>
      <c r="BE164" s="274"/>
      <c r="BF164" s="274"/>
      <c r="BG164" s="274"/>
      <c r="BH164" s="274"/>
      <c r="BI164" s="274"/>
      <c r="BJ164" s="274"/>
      <c r="BK164" s="274">
        <v>0.5</v>
      </c>
      <c r="BL164" s="274"/>
      <c r="BM164" s="274"/>
      <c r="BN164" s="274"/>
      <c r="BO164" s="275"/>
      <c r="BP164" s="275"/>
      <c r="BQ164" s="275"/>
      <c r="BR164" s="275"/>
      <c r="BS164" s="275"/>
      <c r="BT164" s="275"/>
      <c r="BU164" s="275"/>
      <c r="BV164" s="274"/>
      <c r="BW164" s="274"/>
      <c r="BX164" s="274"/>
      <c r="BY164" s="274"/>
      <c r="BZ164" s="274"/>
      <c r="CA164" s="274"/>
      <c r="CB164" s="274"/>
      <c r="CC164" s="274"/>
      <c r="CD164" s="274"/>
      <c r="CE164" s="274"/>
      <c r="CF164" s="274"/>
      <c r="CG164" s="274"/>
      <c r="CH164" s="274"/>
      <c r="CI164" s="274"/>
    </row>
    <row r="165" spans="1:87" ht="15" customHeight="1" collapsed="1">
      <c r="A165" s="267"/>
      <c r="B165" s="141" t="s">
        <v>26</v>
      </c>
      <c r="C165" s="137" t="s">
        <v>26</v>
      </c>
      <c r="D165" s="133"/>
      <c r="E165" s="234" t="s">
        <v>1866</v>
      </c>
      <c r="F165" s="232" t="s">
        <v>1954</v>
      </c>
      <c r="G165" s="233">
        <f>COUNTA(G166)</f>
        <v>1</v>
      </c>
      <c r="H165" s="287" t="s">
        <v>1951</v>
      </c>
      <c r="I165" s="271">
        <f>MAX(I166:I172)</f>
        <v>45646</v>
      </c>
      <c r="J165" s="270">
        <f>MIN(J166:J172)</f>
        <v>45624</v>
      </c>
      <c r="K165" s="320">
        <f>MIN(K166:K172)</f>
        <v>45624</v>
      </c>
      <c r="L165" s="271">
        <f>MIN(L166:L172)</f>
        <v>45630</v>
      </c>
      <c r="M165" s="271">
        <f>MAX(M166:M172)</f>
        <v>45667</v>
      </c>
      <c r="N165" s="316" t="s">
        <v>1869</v>
      </c>
      <c r="O165" s="307">
        <f>O166</f>
        <v>0</v>
      </c>
      <c r="P165" s="307">
        <f ca="1">P166</f>
        <v>1</v>
      </c>
      <c r="Q165" s="240">
        <f ca="1">O165-P165</f>
        <v>-1</v>
      </c>
      <c r="R165" s="255" t="s">
        <v>1970</v>
      </c>
      <c r="S165" s="273"/>
      <c r="T165" s="263"/>
      <c r="U165" s="263"/>
      <c r="V165" s="263"/>
      <c r="W165" s="274"/>
      <c r="X165" s="274"/>
      <c r="Y165" s="274"/>
      <c r="Z165" s="282"/>
      <c r="AA165" s="274"/>
      <c r="AB165" s="274"/>
      <c r="AC165" s="274"/>
      <c r="AD165" s="275"/>
      <c r="AE165" s="274"/>
      <c r="AF165" s="274"/>
      <c r="AG165" s="274"/>
      <c r="AH165" s="282"/>
      <c r="AI165" s="274"/>
      <c r="AJ165" s="274"/>
      <c r="AK165" s="274"/>
      <c r="AL165" s="274"/>
      <c r="AM165" s="274"/>
      <c r="AN165" s="274"/>
      <c r="AO165" s="274"/>
      <c r="AP165" s="274"/>
      <c r="AQ165" s="274"/>
      <c r="AR165" s="274"/>
      <c r="AS165" s="274"/>
      <c r="AT165" s="274"/>
      <c r="AU165" s="274"/>
      <c r="AV165" s="274"/>
      <c r="AW165" s="262"/>
      <c r="AX165" s="274"/>
      <c r="AY165" s="274"/>
      <c r="AZ165" s="274"/>
      <c r="BA165" s="274"/>
      <c r="BB165" s="274"/>
      <c r="BC165" s="274"/>
      <c r="BD165" s="274"/>
      <c r="BE165" s="274"/>
      <c r="BF165" s="274"/>
      <c r="BG165" s="274"/>
      <c r="BH165" s="274"/>
      <c r="BI165" s="274"/>
      <c r="BJ165" s="274"/>
      <c r="BK165" s="274"/>
      <c r="BL165" s="274"/>
      <c r="BM165" s="274" t="s">
        <v>443</v>
      </c>
      <c r="BN165" s="274"/>
      <c r="BO165" s="275"/>
      <c r="BP165" s="275"/>
      <c r="BQ165" s="275"/>
      <c r="BR165" s="275"/>
      <c r="BS165" s="275"/>
      <c r="BT165" s="275"/>
      <c r="BU165" s="275"/>
      <c r="BV165" s="274"/>
      <c r="BW165" s="274"/>
      <c r="BX165" s="274"/>
      <c r="BY165" s="274"/>
      <c r="BZ165" s="274"/>
      <c r="CA165" s="274"/>
      <c r="CB165" s="274" t="s">
        <v>1953</v>
      </c>
      <c r="CC165" s="274"/>
      <c r="CD165" s="274"/>
      <c r="CE165" s="274"/>
      <c r="CF165" s="274"/>
      <c r="CG165" s="274"/>
      <c r="CH165" s="274"/>
      <c r="CI165" s="274"/>
    </row>
    <row r="166" spans="1:87" ht="16.5" outlineLevel="1">
      <c r="A166" s="267" t="str">
        <f>E166&amp;G166</f>
        <v>lt007_instr_activitysstnbl_ctgry</v>
      </c>
      <c r="B166" s="141" t="s">
        <v>26</v>
      </c>
      <c r="C166" s="137" t="s">
        <v>26</v>
      </c>
      <c r="D166" s="228" t="s">
        <v>40</v>
      </c>
      <c r="E166" s="231" t="s">
        <v>1866</v>
      </c>
      <c r="F166" s="231"/>
      <c r="G166" s="231" t="s">
        <v>419</v>
      </c>
      <c r="H166" s="228" t="str">
        <f>VLOOKUP(A166,'2. Status Detalhe Campos FY24'!$A$7:$G$727,7,0)</f>
        <v xml:space="preserve">6. Em implementação </v>
      </c>
      <c r="I166" s="278">
        <v>45593</v>
      </c>
      <c r="J166" s="317">
        <v>45624</v>
      </c>
      <c r="K166" s="321">
        <v>45624</v>
      </c>
      <c r="L166" s="283">
        <f t="array" ref="L166">MIN(IF(W166:CI166&gt;0,$W$16:$CI$16))</f>
        <v>45644</v>
      </c>
      <c r="M166" s="284">
        <f t="array" ref="M166">MAX(IF(W166:CI166&gt;0,$W$16:$CI$16))</f>
        <v>45644</v>
      </c>
      <c r="N166" s="284"/>
      <c r="O166" s="241">
        <f>VLOOKUP(H166,Auxiliar!$B$16:$E$24,4,0)</f>
        <v>0</v>
      </c>
      <c r="P166" s="241">
        <f ca="1">IF(TODAY()&lt;=L166,0,MIN((TODAY()-L166)/(M166-L166+1),100%))</f>
        <v>1</v>
      </c>
      <c r="Q166" s="240">
        <f t="shared" ca="1" si="33"/>
        <v>-1</v>
      </c>
      <c r="R166" s="255" t="s">
        <v>38</v>
      </c>
      <c r="S166" s="273"/>
      <c r="T166" s="292">
        <v>4.0999999999999996</v>
      </c>
      <c r="U166" s="263">
        <f>ROUND(T166/8,1)</f>
        <v>0.5</v>
      </c>
      <c r="V166" s="263">
        <f>SUM(W166:CI166)-U166</f>
        <v>0</v>
      </c>
      <c r="W166" s="274"/>
      <c r="X166" s="274"/>
      <c r="Y166" s="274"/>
      <c r="Z166" s="282"/>
      <c r="AA166" s="274"/>
      <c r="AB166" s="274"/>
      <c r="AC166" s="274"/>
      <c r="AD166" s="275"/>
      <c r="AE166" s="274"/>
      <c r="AF166" s="274"/>
      <c r="AG166" s="274"/>
      <c r="AH166" s="274"/>
      <c r="AI166" s="274"/>
      <c r="AJ166" s="274"/>
      <c r="AK166" s="274"/>
      <c r="AL166" s="274"/>
      <c r="AM166" s="274"/>
      <c r="AN166" s="274"/>
      <c r="AO166" s="274"/>
      <c r="AP166" s="274"/>
      <c r="AQ166" s="274"/>
      <c r="AR166" s="274"/>
      <c r="AS166" s="274"/>
      <c r="AT166" s="274"/>
      <c r="AU166" s="274"/>
      <c r="AV166" s="274"/>
      <c r="AW166" s="262"/>
      <c r="AX166" s="274"/>
      <c r="AY166" s="274"/>
      <c r="AZ166" s="274"/>
      <c r="BA166" s="274"/>
      <c r="BB166" s="274"/>
      <c r="BC166" s="274"/>
      <c r="BD166" s="274"/>
      <c r="BE166" s="274"/>
      <c r="BF166" s="274"/>
      <c r="BG166" s="274"/>
      <c r="BH166" s="274"/>
      <c r="BI166" s="274"/>
      <c r="BJ166" s="274"/>
      <c r="BK166" s="274">
        <v>0.5</v>
      </c>
      <c r="BL166" s="274"/>
      <c r="BM166" s="274"/>
      <c r="BN166" s="274"/>
      <c r="BO166" s="275"/>
      <c r="BP166" s="275"/>
      <c r="BQ166" s="275"/>
      <c r="BR166" s="275"/>
      <c r="BS166" s="275"/>
      <c r="BT166" s="275"/>
      <c r="BU166" s="275"/>
      <c r="BV166" s="274"/>
      <c r="BW166" s="274"/>
      <c r="BX166" s="274"/>
      <c r="BY166" s="274"/>
      <c r="BZ166" s="274"/>
      <c r="CA166" s="274"/>
      <c r="CB166" s="274"/>
      <c r="CC166" s="274"/>
      <c r="CD166" s="274"/>
      <c r="CE166" s="274"/>
      <c r="CF166" s="274"/>
      <c r="CG166" s="274"/>
      <c r="CH166" s="274"/>
      <c r="CI166" s="274"/>
    </row>
    <row r="167" spans="1:87" ht="15" customHeight="1">
      <c r="A167" s="267"/>
      <c r="B167" s="141" t="s">
        <v>26</v>
      </c>
      <c r="C167" s="137" t="s">
        <v>26</v>
      </c>
      <c r="D167" s="133"/>
      <c r="E167" s="234" t="s">
        <v>368</v>
      </c>
      <c r="F167" s="232" t="s">
        <v>1912</v>
      </c>
      <c r="G167" s="233">
        <f>COUNTA(G168:G168)</f>
        <v>1</v>
      </c>
      <c r="H167" s="288" t="s">
        <v>1922</v>
      </c>
      <c r="I167" s="271">
        <f>MAX(I168:I173)</f>
        <v>45646</v>
      </c>
      <c r="J167" s="270">
        <f>MIN(J168:J173)</f>
        <v>45624</v>
      </c>
      <c r="K167" s="320">
        <f>MIN(K168:K173)</f>
        <v>45624</v>
      </c>
      <c r="L167" s="270">
        <f>MIN(L168:L173)</f>
        <v>45630</v>
      </c>
      <c r="M167" s="271">
        <f>MAX(M168:M173)</f>
        <v>45667</v>
      </c>
      <c r="N167" s="316">
        <f t="array" ref="N167">MAX(IF(W167:CI167&gt;0,$W$16:$CI$16))</f>
        <v>45667</v>
      </c>
      <c r="O167" s="315">
        <f>SUMPRODUCT(O168:O168,U168:U168)/SUM(U168:U168)</f>
        <v>1</v>
      </c>
      <c r="P167" s="315">
        <f ca="1">SUMPRODUCT(P168:P168,U168:U168)/SUM(U168:U168)</f>
        <v>1</v>
      </c>
      <c r="Q167" s="240">
        <f t="shared" ref="Q167:Q188" ca="1" si="38">O167-P167</f>
        <v>0</v>
      </c>
      <c r="R167" s="333" t="s">
        <v>1956</v>
      </c>
      <c r="S167" s="273"/>
      <c r="T167" s="263"/>
      <c r="U167" s="263"/>
      <c r="V167" s="263"/>
      <c r="W167" s="274"/>
      <c r="X167" s="274"/>
      <c r="Y167" s="274"/>
      <c r="Z167" s="274"/>
      <c r="AA167" s="274"/>
      <c r="AB167" s="274"/>
      <c r="AC167" s="274"/>
      <c r="AD167" s="275"/>
      <c r="AE167" s="274"/>
      <c r="AF167" s="274"/>
      <c r="AG167" s="274"/>
      <c r="AH167" s="274"/>
      <c r="AI167" s="274"/>
      <c r="AJ167" s="274"/>
      <c r="AK167" s="274"/>
      <c r="AL167" s="274"/>
      <c r="AM167" s="274"/>
      <c r="AN167" s="274"/>
      <c r="AO167" s="274"/>
      <c r="AP167" s="274"/>
      <c r="AQ167" s="274"/>
      <c r="AR167" s="274"/>
      <c r="AS167" s="274"/>
      <c r="AT167" s="274"/>
      <c r="AU167" s="274"/>
      <c r="AV167" s="274"/>
      <c r="AW167" s="262"/>
      <c r="AX167" s="274"/>
      <c r="AY167" s="274"/>
      <c r="AZ167" s="274"/>
      <c r="BA167" s="274"/>
      <c r="BB167" s="274"/>
      <c r="BC167" s="274"/>
      <c r="BD167" s="274"/>
      <c r="BE167" s="274"/>
      <c r="BF167" s="274"/>
      <c r="BG167" s="274"/>
      <c r="BH167" s="274"/>
      <c r="BI167" s="274"/>
      <c r="BJ167" s="274"/>
      <c r="BK167" s="274"/>
      <c r="BL167" s="274"/>
      <c r="BN167" s="274"/>
      <c r="BO167" s="275"/>
      <c r="BP167" s="275"/>
      <c r="BQ167" s="275"/>
      <c r="BR167" s="275"/>
      <c r="BS167" s="275"/>
      <c r="BT167" s="275"/>
      <c r="BU167" s="275"/>
      <c r="BV167" s="274"/>
      <c r="BW167" s="274"/>
      <c r="BX167" s="274"/>
      <c r="BY167" s="274"/>
      <c r="BZ167" s="274"/>
      <c r="CA167" s="274"/>
      <c r="CB167" s="274" t="s">
        <v>443</v>
      </c>
      <c r="CC167" s="274"/>
      <c r="CD167" s="274"/>
      <c r="CE167" s="274"/>
      <c r="CF167" s="274"/>
      <c r="CG167" s="274"/>
      <c r="CH167" s="274"/>
      <c r="CI167" s="274"/>
    </row>
    <row r="168" spans="1:87" ht="16.5" outlineLevel="1">
      <c r="A168" s="267" t="str">
        <f t="shared" ref="A168:A173" si="39">E168&amp;G168</f>
        <v>lt004_protectionprtctn_vl</v>
      </c>
      <c r="B168" s="141" t="s">
        <v>26</v>
      </c>
      <c r="C168" s="137" t="s">
        <v>26</v>
      </c>
      <c r="D168" s="228" t="s">
        <v>40</v>
      </c>
      <c r="E168" s="231" t="s">
        <v>368</v>
      </c>
      <c r="F168" s="231"/>
      <c r="G168" s="231" t="s">
        <v>438</v>
      </c>
      <c r="H168" s="228" t="str">
        <f>VLOOKUP(A168,'2. Status Detalhe Campos FY24'!$A$7:$G$727,7,0)</f>
        <v>1. Concluído</v>
      </c>
      <c r="I168" s="278">
        <v>45588</v>
      </c>
      <c r="J168" s="317">
        <v>45624</v>
      </c>
      <c r="K168" s="321">
        <v>45624</v>
      </c>
      <c r="L168" s="283">
        <f t="array" ref="L168">MIN(IF(W168:CI168&gt;0,$W$16:$CI$16))</f>
        <v>45642</v>
      </c>
      <c r="M168" s="284">
        <f t="array" ref="M168">MAX(IF(W168:CI168&gt;0,$W$16:$CI$16))</f>
        <v>45642</v>
      </c>
      <c r="N168" s="284"/>
      <c r="O168" s="241">
        <f>VLOOKUP(H168,Auxiliar!$B$16:$E$24,4,0)</f>
        <v>1</v>
      </c>
      <c r="P168" s="241">
        <f t="shared" ref="P168:P173" ca="1" si="40">IF(TODAY()&lt;=L168,0,MIN((TODAY()-L168)/(M168-L168+1),100%))</f>
        <v>1</v>
      </c>
      <c r="Q168" s="240">
        <f t="shared" ca="1" si="38"/>
        <v>0</v>
      </c>
      <c r="R168" s="255" t="s">
        <v>38</v>
      </c>
      <c r="S168" s="273"/>
      <c r="T168" s="292">
        <v>4.0999999999999996</v>
      </c>
      <c r="U168" s="263">
        <f t="shared" ref="U168:U173" si="41">ROUND(T168/8,1)</f>
        <v>0.5</v>
      </c>
      <c r="V168" s="263">
        <f>SUM(W168:CI168)-U168</f>
        <v>0</v>
      </c>
      <c r="W168" s="290"/>
      <c r="X168" s="282"/>
      <c r="Y168" s="274"/>
      <c r="Z168" s="274"/>
      <c r="AA168" s="274"/>
      <c r="AB168" s="274"/>
      <c r="AC168" s="274"/>
      <c r="AD168" s="275"/>
      <c r="AE168" s="274"/>
      <c r="AF168" s="274"/>
      <c r="AG168" s="274"/>
      <c r="AH168" s="274"/>
      <c r="AI168" s="274"/>
      <c r="AJ168" s="274"/>
      <c r="AK168" s="274"/>
      <c r="AL168" s="274"/>
      <c r="AM168" s="274"/>
      <c r="AN168" s="274"/>
      <c r="AO168" s="274"/>
      <c r="AP168" s="274"/>
      <c r="AQ168" s="274"/>
      <c r="AR168" s="274"/>
      <c r="AS168" s="274"/>
      <c r="AT168" s="274"/>
      <c r="AU168" s="274"/>
      <c r="AV168" s="274"/>
      <c r="AW168" s="262"/>
      <c r="AX168" s="274"/>
      <c r="AY168" s="274"/>
      <c r="AZ168" s="274"/>
      <c r="BA168" s="274"/>
      <c r="BB168" s="274"/>
      <c r="BC168" s="274"/>
      <c r="BD168" s="274"/>
      <c r="BE168" s="274"/>
      <c r="BF168" s="274"/>
      <c r="BG168" s="274"/>
      <c r="BH168" s="274"/>
      <c r="BI168" s="274">
        <v>0.5</v>
      </c>
      <c r="BJ168" s="274"/>
      <c r="BK168" s="274"/>
      <c r="BL168" s="274"/>
      <c r="BM168" s="274"/>
      <c r="BN168" s="274"/>
      <c r="BO168" s="275"/>
      <c r="BP168" s="275"/>
      <c r="BQ168" s="275"/>
      <c r="BR168" s="275"/>
      <c r="BS168" s="275"/>
      <c r="BT168" s="275"/>
      <c r="BU168" s="275"/>
      <c r="BV168" s="274"/>
      <c r="BW168" s="274"/>
      <c r="BX168" s="274"/>
      <c r="BY168" s="274"/>
      <c r="BZ168" s="274"/>
      <c r="CA168" s="274"/>
      <c r="CB168" s="274"/>
      <c r="CC168" s="274"/>
      <c r="CD168" s="274"/>
      <c r="CE168" s="274"/>
      <c r="CF168" s="274"/>
      <c r="CG168" s="274"/>
      <c r="CH168" s="274"/>
      <c r="CI168" s="274"/>
    </row>
    <row r="169" spans="1:87" ht="15" customHeight="1" collapsed="1">
      <c r="A169" s="267"/>
      <c r="B169" s="141" t="s">
        <v>26</v>
      </c>
      <c r="C169" s="137" t="s">
        <v>26</v>
      </c>
      <c r="D169" s="133"/>
      <c r="E169" s="234" t="s">
        <v>368</v>
      </c>
      <c r="F169" s="232" t="s">
        <v>1912</v>
      </c>
      <c r="G169" s="233">
        <f>COUNTA(G170:G173)</f>
        <v>4</v>
      </c>
      <c r="H169" s="349" t="s">
        <v>1211</v>
      </c>
      <c r="I169" s="271">
        <f>MAX(I170:M173)</f>
        <v>45646</v>
      </c>
      <c r="J169" s="270">
        <f>MIN(J170:J176)</f>
        <v>45624</v>
      </c>
      <c r="K169" s="320">
        <f>MIN(K170:K176)</f>
        <v>45624</v>
      </c>
      <c r="L169" s="270">
        <f>MIN(L170:L176)</f>
        <v>45630</v>
      </c>
      <c r="M169" s="271">
        <f>MAX(M170:M176)</f>
        <v>45667</v>
      </c>
      <c r="N169" s="316">
        <f t="array" ref="N169">MAX(IF(W169:CI169&gt;0,$W$16:$CI$16))</f>
        <v>45646</v>
      </c>
      <c r="O169" s="350"/>
      <c r="P169" s="350"/>
      <c r="Q169" s="240">
        <f>O169-P169</f>
        <v>0</v>
      </c>
      <c r="R169" s="333" t="s">
        <v>1968</v>
      </c>
      <c r="S169" s="273"/>
      <c r="T169" s="263"/>
      <c r="U169" s="263"/>
      <c r="V169" s="263"/>
      <c r="W169" s="274"/>
      <c r="X169" s="274"/>
      <c r="Y169" s="274"/>
      <c r="Z169" s="274"/>
      <c r="AA169" s="274"/>
      <c r="AB169" s="274"/>
      <c r="AC169" s="274"/>
      <c r="AD169" s="275"/>
      <c r="AE169" s="274"/>
      <c r="AF169" s="274"/>
      <c r="AG169" s="274"/>
      <c r="AH169" s="274"/>
      <c r="AI169" s="274"/>
      <c r="AJ169" s="274"/>
      <c r="AK169" s="274"/>
      <c r="AL169" s="274"/>
      <c r="AM169" s="274"/>
      <c r="AN169" s="274"/>
      <c r="AO169" s="274"/>
      <c r="AP169" s="274"/>
      <c r="AQ169" s="274"/>
      <c r="AR169" s="274"/>
      <c r="AS169" s="274"/>
      <c r="AT169" s="274"/>
      <c r="AU169" s="274"/>
      <c r="AV169" s="274"/>
      <c r="AW169" s="262"/>
      <c r="AX169" s="274"/>
      <c r="AY169" s="274"/>
      <c r="AZ169" s="274"/>
      <c r="BA169" s="274"/>
      <c r="BB169" s="274"/>
      <c r="BC169" s="274"/>
      <c r="BD169" s="274"/>
      <c r="BE169" s="274"/>
      <c r="BF169" s="274"/>
      <c r="BG169" s="274"/>
      <c r="BH169" s="274"/>
      <c r="BI169" s="274"/>
      <c r="BJ169" s="274"/>
      <c r="BK169" s="274"/>
      <c r="BL169" s="274"/>
      <c r="BM169" s="274" t="s">
        <v>443</v>
      </c>
      <c r="BN169" s="274"/>
      <c r="BO169" s="275"/>
      <c r="BP169" s="275"/>
      <c r="BQ169" s="275"/>
      <c r="BR169" s="275"/>
      <c r="BS169" s="275"/>
      <c r="BT169" s="275"/>
      <c r="BU169" s="275"/>
      <c r="BV169" s="274"/>
      <c r="BW169" s="274"/>
      <c r="BX169" s="274"/>
      <c r="BY169" s="274"/>
      <c r="BZ169" s="274"/>
      <c r="CA169" s="274"/>
      <c r="CB169" s="274"/>
      <c r="CC169" s="274"/>
      <c r="CD169" s="274"/>
      <c r="CE169" s="274"/>
      <c r="CF169" s="274"/>
      <c r="CG169" s="274"/>
      <c r="CH169" s="274"/>
      <c r="CI169" s="274"/>
    </row>
    <row r="170" spans="1:87" ht="16.5" outlineLevel="1">
      <c r="A170" s="267" t="str">
        <f t="shared" si="39"/>
        <v>lt004_protectionflg_fin</v>
      </c>
      <c r="B170" s="141" t="s">
        <v>26</v>
      </c>
      <c r="C170" s="137" t="s">
        <v>26</v>
      </c>
      <c r="D170" s="228" t="s">
        <v>40</v>
      </c>
      <c r="E170" s="231" t="s">
        <v>368</v>
      </c>
      <c r="F170" s="231"/>
      <c r="G170" s="231" t="s">
        <v>480</v>
      </c>
      <c r="H170" s="228" t="str">
        <f>VLOOKUP(A170,'2. Status Detalhe Campos FY24'!$A$7:$G$727,7,0)</f>
        <v>0. Cancelado</v>
      </c>
      <c r="I170" s="269">
        <v>45593</v>
      </c>
      <c r="J170" s="317">
        <v>45624</v>
      </c>
      <c r="K170" s="321">
        <v>45624</v>
      </c>
      <c r="L170" s="283">
        <f t="array" ref="L170">MIN(IF(W170:CI170&gt;0,$W$16:$CI$16))</f>
        <v>45645</v>
      </c>
      <c r="M170" s="284">
        <f t="array" ref="M170">MAX(IF(W170:CI170&gt;0,$W$16:$CI$16))</f>
        <v>45645</v>
      </c>
      <c r="N170" s="284"/>
      <c r="O170" s="241">
        <f>VLOOKUP(H170,Auxiliar!$B$16:$E$24,4,0)</f>
        <v>0</v>
      </c>
      <c r="P170" s="241">
        <f t="shared" ca="1" si="40"/>
        <v>1</v>
      </c>
      <c r="Q170" s="240">
        <f t="shared" ca="1" si="38"/>
        <v>-1</v>
      </c>
      <c r="R170" s="255" t="s">
        <v>38</v>
      </c>
      <c r="S170" s="273"/>
      <c r="T170" s="263">
        <v>4.0999999999999996</v>
      </c>
      <c r="U170" s="263">
        <f t="shared" si="41"/>
        <v>0.5</v>
      </c>
      <c r="V170" s="263">
        <f>SUM(W170:CI170)-U170</f>
        <v>0</v>
      </c>
      <c r="W170" s="274"/>
      <c r="X170" s="274"/>
      <c r="Y170" s="274"/>
      <c r="Z170" s="274"/>
      <c r="AA170" s="274"/>
      <c r="AB170" s="274"/>
      <c r="AC170" s="274"/>
      <c r="AD170" s="275"/>
      <c r="AE170" s="274"/>
      <c r="AF170" s="274"/>
      <c r="AG170" s="274"/>
      <c r="AH170" s="274"/>
      <c r="AI170" s="274"/>
      <c r="AJ170" s="274"/>
      <c r="AK170" s="274"/>
      <c r="AL170" s="274"/>
      <c r="AM170" s="274"/>
      <c r="AN170" s="274"/>
      <c r="AO170" s="274"/>
      <c r="AP170" s="274"/>
      <c r="AQ170" s="274"/>
      <c r="AR170" s="274"/>
      <c r="AS170" s="274"/>
      <c r="AT170" s="274"/>
      <c r="AU170" s="274"/>
      <c r="AV170" s="274"/>
      <c r="AW170" s="262"/>
      <c r="AX170" s="274"/>
      <c r="AY170" s="274"/>
      <c r="AZ170" s="274"/>
      <c r="BA170" s="274"/>
      <c r="BB170" s="274"/>
      <c r="BC170" s="274"/>
      <c r="BD170" s="274"/>
      <c r="BE170" s="274"/>
      <c r="BF170" s="274"/>
      <c r="BG170" s="274"/>
      <c r="BH170" s="274"/>
      <c r="BI170" s="274"/>
      <c r="BJ170" s="274"/>
      <c r="BK170" s="274"/>
      <c r="BL170" s="274">
        <v>0.5</v>
      </c>
      <c r="BM170" s="274"/>
      <c r="BN170" s="274"/>
      <c r="BO170" s="275"/>
      <c r="BP170" s="275"/>
      <c r="BQ170" s="275"/>
      <c r="BR170" s="275"/>
      <c r="BS170" s="275"/>
      <c r="BT170" s="275"/>
      <c r="BU170" s="275"/>
      <c r="BV170" s="274"/>
      <c r="BW170" s="274"/>
      <c r="BX170" s="274"/>
      <c r="BY170" s="274"/>
      <c r="BZ170" s="274"/>
      <c r="CA170" s="274"/>
      <c r="CB170" s="274"/>
      <c r="CC170" s="274"/>
      <c r="CD170" s="274"/>
      <c r="CE170" s="274"/>
      <c r="CF170" s="274"/>
      <c r="CG170" s="274"/>
      <c r="CH170" s="274"/>
      <c r="CI170" s="274"/>
    </row>
    <row r="171" spans="1:87" ht="16.5" outlineLevel="1">
      <c r="A171" s="267" t="str">
        <f>E171&amp;G171</f>
        <v>lt004_protectionflg_col</v>
      </c>
      <c r="B171" s="141" t="s">
        <v>26</v>
      </c>
      <c r="C171" s="137" t="s">
        <v>26</v>
      </c>
      <c r="D171" s="228" t="s">
        <v>40</v>
      </c>
      <c r="E171" s="231" t="s">
        <v>368</v>
      </c>
      <c r="F171" s="231"/>
      <c r="G171" s="231" t="s">
        <v>479</v>
      </c>
      <c r="H171" s="228" t="str">
        <f>VLOOKUP(A171,'2. Status Detalhe Campos FY24'!$A$7:$G$727,7,0)</f>
        <v>0. Cancelado</v>
      </c>
      <c r="I171" s="269">
        <v>45593</v>
      </c>
      <c r="J171" s="317">
        <v>45624</v>
      </c>
      <c r="K171" s="321">
        <v>45624</v>
      </c>
      <c r="L171" s="283">
        <f t="array" ref="L171">MIN(IF(W171:CI171&gt;0,$W$16:$CI$16))</f>
        <v>45646</v>
      </c>
      <c r="M171" s="284">
        <f t="array" ref="M171">MAX(IF(W171:CI171&gt;0,$W$16:$CI$16))</f>
        <v>45646</v>
      </c>
      <c r="N171" s="284"/>
      <c r="O171" s="241">
        <f>VLOOKUP(H171,Auxiliar!$B$16:$E$24,4,0)</f>
        <v>0</v>
      </c>
      <c r="P171" s="241">
        <f ca="1">IF(TODAY()&lt;=L171,0,MIN((TODAY()-L171)/(M171-L171+1),100%))</f>
        <v>1</v>
      </c>
      <c r="Q171" s="240">
        <f ca="1">O171-P171</f>
        <v>-1</v>
      </c>
      <c r="R171" s="255" t="s">
        <v>38</v>
      </c>
      <c r="S171" s="273"/>
      <c r="T171" s="263">
        <v>4.0999999999999996</v>
      </c>
      <c r="U171" s="263">
        <f>ROUND(T171/8,1)</f>
        <v>0.5</v>
      </c>
      <c r="V171" s="263">
        <f>SUM(W171:CI171)-U171</f>
        <v>0</v>
      </c>
      <c r="W171" s="274"/>
      <c r="X171" s="274"/>
      <c r="Y171" s="274"/>
      <c r="Z171" s="274"/>
      <c r="AA171" s="274"/>
      <c r="AB171" s="274"/>
      <c r="AC171" s="274"/>
      <c r="AD171" s="275"/>
      <c r="AE171" s="274"/>
      <c r="AF171" s="274"/>
      <c r="AG171" s="274"/>
      <c r="AH171" s="274"/>
      <c r="AI171" s="274"/>
      <c r="AJ171" s="274"/>
      <c r="AK171" s="274"/>
      <c r="AL171" s="274"/>
      <c r="AM171" s="274"/>
      <c r="AN171" s="274"/>
      <c r="AO171" s="274"/>
      <c r="AP171" s="274"/>
      <c r="AQ171" s="274"/>
      <c r="AR171" s="274"/>
      <c r="AS171" s="274"/>
      <c r="AT171" s="274"/>
      <c r="AU171" s="274"/>
      <c r="AV171" s="274"/>
      <c r="AW171" s="262"/>
      <c r="AX171" s="274"/>
      <c r="AY171" s="274"/>
      <c r="AZ171" s="274"/>
      <c r="BA171" s="274"/>
      <c r="BB171" s="274"/>
      <c r="BC171" s="274"/>
      <c r="BD171" s="274"/>
      <c r="BE171" s="274"/>
      <c r="BF171" s="274"/>
      <c r="BG171" s="274"/>
      <c r="BH171" s="274"/>
      <c r="BI171" s="274"/>
      <c r="BJ171" s="274"/>
      <c r="BK171" s="274"/>
      <c r="BL171" s="274"/>
      <c r="BM171" s="274">
        <v>0.5</v>
      </c>
      <c r="BN171" s="274"/>
      <c r="BO171" s="275"/>
      <c r="BP171" s="275"/>
      <c r="BQ171" s="275"/>
      <c r="BR171" s="275"/>
      <c r="BS171" s="275"/>
      <c r="BT171" s="275"/>
      <c r="BU171" s="275"/>
      <c r="BV171" s="274"/>
      <c r="BW171" s="274"/>
      <c r="BX171" s="274"/>
      <c r="BY171" s="274"/>
      <c r="BZ171" s="274"/>
      <c r="CA171" s="274"/>
      <c r="CB171" s="274"/>
      <c r="CC171" s="274"/>
      <c r="CD171" s="274"/>
      <c r="CE171" s="274"/>
      <c r="CF171" s="274"/>
      <c r="CG171" s="274"/>
      <c r="CH171" s="274"/>
      <c r="CI171" s="274"/>
    </row>
    <row r="172" spans="1:87" ht="16.5" outlineLevel="1">
      <c r="A172" s="267" t="str">
        <f t="shared" si="39"/>
        <v>lt004_protectionflg_exec</v>
      </c>
      <c r="B172" s="141" t="s">
        <v>26</v>
      </c>
      <c r="C172" s="137" t="s">
        <v>26</v>
      </c>
      <c r="D172" s="228" t="s">
        <v>40</v>
      </c>
      <c r="E172" s="231" t="s">
        <v>368</v>
      </c>
      <c r="F172" s="231"/>
      <c r="G172" s="231" t="s">
        <v>1280</v>
      </c>
      <c r="H172" s="228" t="str">
        <f>VLOOKUP(A172,'2. Status Detalhe Campos FY24'!$A$7:$G$727,7,0)</f>
        <v>0. Cancelado</v>
      </c>
      <c r="I172" s="269">
        <v>45593</v>
      </c>
      <c r="J172" s="317">
        <v>45624</v>
      </c>
      <c r="K172" s="321">
        <v>45624</v>
      </c>
      <c r="L172" s="283">
        <f t="array" ref="L172">MIN(IF(W172:CI172&gt;0,$W$16:$CI$16))</f>
        <v>45645</v>
      </c>
      <c r="M172" s="284">
        <f t="array" ref="M172">MAX(IF(W172:CI172&gt;0,$W$16:$CI$16))</f>
        <v>45645</v>
      </c>
      <c r="N172" s="284"/>
      <c r="O172" s="241">
        <f>VLOOKUP(H172,Auxiliar!$B$16:$E$24,4,0)</f>
        <v>0</v>
      </c>
      <c r="P172" s="241">
        <f t="shared" ca="1" si="40"/>
        <v>1</v>
      </c>
      <c r="Q172" s="240">
        <f t="shared" ca="1" si="38"/>
        <v>-1</v>
      </c>
      <c r="R172" s="255" t="s">
        <v>38</v>
      </c>
      <c r="S172" s="273"/>
      <c r="T172" s="263">
        <v>4.0999999999999996</v>
      </c>
      <c r="U172" s="263">
        <f t="shared" si="41"/>
        <v>0.5</v>
      </c>
      <c r="V172" s="263">
        <f>SUM(W172:CI172)-U172</f>
        <v>0</v>
      </c>
      <c r="W172" s="274"/>
      <c r="X172" s="274"/>
      <c r="Y172" s="274"/>
      <c r="Z172" s="274"/>
      <c r="AA172" s="274"/>
      <c r="AB172" s="274"/>
      <c r="AC172" s="274"/>
      <c r="AD172" s="275"/>
      <c r="AE172" s="274"/>
      <c r="AF172" s="274"/>
      <c r="AG172" s="274"/>
      <c r="AH172" s="274"/>
      <c r="AI172" s="274"/>
      <c r="AJ172" s="274"/>
      <c r="AK172" s="274"/>
      <c r="AL172" s="274"/>
      <c r="AM172" s="274"/>
      <c r="AN172" s="274"/>
      <c r="AO172" s="274"/>
      <c r="AP172" s="274"/>
      <c r="AQ172" s="274"/>
      <c r="AR172" s="274"/>
      <c r="AS172" s="274"/>
      <c r="AT172" s="274"/>
      <c r="AU172" s="274"/>
      <c r="AV172" s="274"/>
      <c r="AW172" s="262"/>
      <c r="AX172" s="274"/>
      <c r="AY172" s="274"/>
      <c r="AZ172" s="274"/>
      <c r="BA172" s="274"/>
      <c r="BB172" s="274"/>
      <c r="BC172" s="274"/>
      <c r="BD172" s="274"/>
      <c r="BE172" s="274"/>
      <c r="BF172" s="274"/>
      <c r="BG172" s="274"/>
      <c r="BH172" s="274"/>
      <c r="BI172" s="274"/>
      <c r="BJ172" s="274"/>
      <c r="BK172" s="274"/>
      <c r="BL172" s="274">
        <v>0.5</v>
      </c>
      <c r="BM172" s="274"/>
      <c r="BN172" s="274"/>
      <c r="BO172" s="275"/>
      <c r="BP172" s="275"/>
      <c r="BQ172" s="275"/>
      <c r="BR172" s="275"/>
      <c r="BS172" s="275"/>
      <c r="BT172" s="275"/>
      <c r="BU172" s="275"/>
      <c r="BV172" s="274"/>
      <c r="BW172" s="274"/>
      <c r="BX172" s="274"/>
      <c r="BY172" s="274"/>
      <c r="BZ172" s="274"/>
      <c r="CA172" s="274"/>
      <c r="CB172" s="274"/>
      <c r="CC172" s="274"/>
      <c r="CD172" s="274"/>
      <c r="CE172" s="274"/>
      <c r="CF172" s="274"/>
      <c r="CG172" s="274"/>
      <c r="CH172" s="274"/>
      <c r="CI172" s="274"/>
    </row>
    <row r="173" spans="1:87" ht="16.5" outlineLevel="1">
      <c r="A173" s="267" t="str">
        <f t="shared" si="39"/>
        <v>lt004_protectionflg_pro</v>
      </c>
      <c r="B173" s="141" t="s">
        <v>26</v>
      </c>
      <c r="C173" s="137" t="s">
        <v>26</v>
      </c>
      <c r="D173" s="228" t="s">
        <v>40</v>
      </c>
      <c r="E173" s="231" t="s">
        <v>368</v>
      </c>
      <c r="F173" s="231"/>
      <c r="G173" s="231" t="s">
        <v>481</v>
      </c>
      <c r="H173" s="228" t="str">
        <f>VLOOKUP(A173,'2. Status Detalhe Campos FY24'!$A$7:$G$727,7,0)</f>
        <v>0. Cancelado</v>
      </c>
      <c r="I173" s="269">
        <v>45593</v>
      </c>
      <c r="J173" s="317">
        <v>45624</v>
      </c>
      <c r="K173" s="321">
        <v>45624</v>
      </c>
      <c r="L173" s="283">
        <f t="array" ref="L173">MIN(IF(W173:CI173&gt;0,$W$16:$CI$16))</f>
        <v>45646</v>
      </c>
      <c r="M173" s="284">
        <f t="array" ref="M173">MAX(IF(W173:CI173&gt;0,$W$16:$CI$16))</f>
        <v>45646</v>
      </c>
      <c r="N173" s="284"/>
      <c r="O173" s="241">
        <f>VLOOKUP(H173,Auxiliar!$B$16:$E$24,4,0)</f>
        <v>0</v>
      </c>
      <c r="P173" s="241">
        <f t="shared" ca="1" si="40"/>
        <v>1</v>
      </c>
      <c r="Q173" s="240">
        <f t="shared" ca="1" si="38"/>
        <v>-1</v>
      </c>
      <c r="R173" s="255" t="s">
        <v>38</v>
      </c>
      <c r="S173" s="273"/>
      <c r="T173" s="263">
        <v>4.0999999999999996</v>
      </c>
      <c r="U173" s="263">
        <f t="shared" si="41"/>
        <v>0.5</v>
      </c>
      <c r="V173" s="263">
        <f>SUM(W173:CI173)-U173</f>
        <v>0</v>
      </c>
      <c r="W173" s="274"/>
      <c r="X173" s="274"/>
      <c r="Y173" s="274"/>
      <c r="Z173" s="274"/>
      <c r="AA173" s="274"/>
      <c r="AB173" s="274"/>
      <c r="AC173" s="274"/>
      <c r="AD173" s="275"/>
      <c r="AE173" s="274"/>
      <c r="AF173" s="274"/>
      <c r="AG173" s="274"/>
      <c r="AH173" s="274"/>
      <c r="AI173" s="274"/>
      <c r="AJ173" s="274"/>
      <c r="AK173" s="274"/>
      <c r="AL173" s="274"/>
      <c r="AM173" s="274"/>
      <c r="AN173" s="274"/>
      <c r="AO173" s="274"/>
      <c r="AP173" s="274"/>
      <c r="AQ173" s="274"/>
      <c r="AR173" s="274"/>
      <c r="AS173" s="274"/>
      <c r="AT173" s="274"/>
      <c r="AU173" s="274"/>
      <c r="AV173" s="274"/>
      <c r="AW173" s="262"/>
      <c r="AX173" s="274"/>
      <c r="AY173" s="274"/>
      <c r="AZ173" s="274"/>
      <c r="BA173" s="274"/>
      <c r="BB173" s="274"/>
      <c r="BC173" s="274"/>
      <c r="BD173" s="274"/>
      <c r="BE173" s="274"/>
      <c r="BF173" s="274"/>
      <c r="BG173" s="274"/>
      <c r="BH173" s="274"/>
      <c r="BI173" s="274"/>
      <c r="BJ173" s="274"/>
      <c r="BK173" s="274"/>
      <c r="BL173" s="274"/>
      <c r="BM173" s="274">
        <v>0.5</v>
      </c>
      <c r="BN173" s="274"/>
      <c r="BO173" s="275"/>
      <c r="BP173" s="275"/>
      <c r="BQ173" s="275"/>
      <c r="BR173" s="275"/>
      <c r="BS173" s="275"/>
      <c r="BT173" s="275"/>
      <c r="BU173" s="275"/>
      <c r="BV173" s="274"/>
      <c r="BW173" s="274"/>
      <c r="BX173" s="274"/>
      <c r="BY173" s="274"/>
      <c r="BZ173" s="274"/>
      <c r="CA173" s="274"/>
      <c r="CB173" s="274"/>
      <c r="CC173" s="274"/>
      <c r="CD173" s="274"/>
      <c r="CE173" s="274"/>
      <c r="CF173" s="274"/>
      <c r="CG173" s="274"/>
      <c r="CH173" s="274"/>
      <c r="CI173" s="274"/>
    </row>
    <row r="174" spans="1:87" ht="15" customHeight="1" collapsed="1">
      <c r="A174" s="267"/>
      <c r="B174" s="141" t="s">
        <v>26</v>
      </c>
      <c r="C174" s="137" t="s">
        <v>26</v>
      </c>
      <c r="D174" s="133"/>
      <c r="E174" s="234" t="s">
        <v>368</v>
      </c>
      <c r="F174" s="232" t="s">
        <v>1952</v>
      </c>
      <c r="G174" s="233">
        <f>COUNTA(G175)</f>
        <v>1</v>
      </c>
      <c r="H174" s="288" t="s">
        <v>1922</v>
      </c>
      <c r="I174" s="297">
        <f>MIN(I175)</f>
        <v>45603</v>
      </c>
      <c r="J174" s="270">
        <f>MIN(J175)</f>
        <v>45624</v>
      </c>
      <c r="K174" s="320">
        <f>MIN(K175)</f>
        <v>45624</v>
      </c>
      <c r="L174" s="270">
        <f>MIN(L175)</f>
        <v>45645</v>
      </c>
      <c r="M174" s="271">
        <f>MAX(M175)</f>
        <v>45645</v>
      </c>
      <c r="N174" s="316">
        <f t="array" ref="N174">MAX(IF(W174:CI174&gt;0,$W$16:$CI$16))</f>
        <v>45667</v>
      </c>
      <c r="O174" s="315">
        <f>O175</f>
        <v>1</v>
      </c>
      <c r="P174" s="315">
        <f ca="1">P175</f>
        <v>1</v>
      </c>
      <c r="Q174" s="240">
        <f t="shared" ca="1" si="38"/>
        <v>0</v>
      </c>
      <c r="R174" s="333" t="s">
        <v>1957</v>
      </c>
      <c r="S174" s="273"/>
      <c r="T174" s="263"/>
      <c r="U174" s="263"/>
      <c r="V174" s="263"/>
      <c r="W174" s="274"/>
      <c r="X174" s="274"/>
      <c r="Y174" s="274"/>
      <c r="Z174" s="274"/>
      <c r="AA174" s="274"/>
      <c r="AB174" s="274"/>
      <c r="AC174" s="274"/>
      <c r="AD174" s="275"/>
      <c r="AE174" s="274"/>
      <c r="AF174" s="274"/>
      <c r="AG174" s="274"/>
      <c r="AH174" s="282"/>
      <c r="AI174" s="274"/>
      <c r="AJ174" s="274"/>
      <c r="AK174" s="274"/>
      <c r="AL174" s="274"/>
      <c r="AM174" s="274"/>
      <c r="AN174" s="274"/>
      <c r="AO174" s="274"/>
      <c r="AP174" s="274"/>
      <c r="AQ174" s="274"/>
      <c r="AR174" s="274"/>
      <c r="AS174" s="274"/>
      <c r="AT174" s="274"/>
      <c r="AU174" s="274"/>
      <c r="AV174" s="274"/>
      <c r="AW174" s="262"/>
      <c r="AX174" s="274"/>
      <c r="AY174" s="274"/>
      <c r="AZ174" s="274"/>
      <c r="BA174" s="274"/>
      <c r="BB174" s="274"/>
      <c r="BC174" s="274"/>
      <c r="BD174" s="274"/>
      <c r="BE174" s="274"/>
      <c r="BF174" s="274"/>
      <c r="BG174" s="274"/>
      <c r="BH174" s="274"/>
      <c r="BI174" s="274"/>
      <c r="BJ174" s="274"/>
      <c r="BK174" s="274"/>
      <c r="BL174" s="274"/>
      <c r="BM174" s="274" t="s">
        <v>443</v>
      </c>
      <c r="BN174" s="274"/>
      <c r="BO174" s="275"/>
      <c r="BP174" s="275"/>
      <c r="BQ174" s="275"/>
      <c r="BR174" s="275"/>
      <c r="BS174" s="275"/>
      <c r="BT174" s="275"/>
      <c r="BU174" s="275"/>
      <c r="BV174" s="274"/>
      <c r="BW174" s="274"/>
      <c r="BX174" s="274"/>
      <c r="BY174" s="274"/>
      <c r="BZ174" s="274"/>
      <c r="CA174" s="274"/>
      <c r="CB174" s="274" t="s">
        <v>443</v>
      </c>
      <c r="CC174" s="274"/>
      <c r="CD174" s="274"/>
      <c r="CE174" s="274"/>
      <c r="CF174" s="274"/>
      <c r="CG174" s="274"/>
      <c r="CH174" s="274"/>
      <c r="CI174" s="274"/>
    </row>
    <row r="175" spans="1:87" ht="16.5" outlineLevel="1">
      <c r="A175" s="267" t="str">
        <f>E175&amp;G175</f>
        <v>lt004_protectiontyp_prtctn</v>
      </c>
      <c r="B175" s="141" t="s">
        <v>26</v>
      </c>
      <c r="C175" s="137" t="s">
        <v>26</v>
      </c>
      <c r="D175" s="228" t="s">
        <v>40</v>
      </c>
      <c r="E175" s="231" t="s">
        <v>368</v>
      </c>
      <c r="F175" s="231"/>
      <c r="G175" s="231" t="s">
        <v>436</v>
      </c>
      <c r="H175" s="228" t="str">
        <f>VLOOKUP(A175,'2. Status Detalhe Campos FY24'!$A$7:$G$727,7,0)</f>
        <v>1. Concluído</v>
      </c>
      <c r="I175" s="300">
        <v>45603</v>
      </c>
      <c r="J175" s="300">
        <v>45624</v>
      </c>
      <c r="K175" s="300">
        <v>45624</v>
      </c>
      <c r="L175" s="283">
        <f t="array" ref="L175">MIN(IF(W175:CI175&gt;0,$W$16:$CI$16))</f>
        <v>45645</v>
      </c>
      <c r="M175" s="284">
        <f t="array" ref="M175">MAX(IF(W175:CI175&gt;0,$W$16:$CI$16))</f>
        <v>45645</v>
      </c>
      <c r="N175" s="284"/>
      <c r="O175" s="241">
        <f>VLOOKUP(H175,Auxiliar!$B$16:$E$24,4,0)</f>
        <v>1</v>
      </c>
      <c r="P175" s="241">
        <f ca="1">IF(TODAY()&lt;=L175,0,MIN((TODAY()-L175)/(M175-L175+1),100%))</f>
        <v>1</v>
      </c>
      <c r="Q175" s="240">
        <f t="shared" ca="1" si="38"/>
        <v>0</v>
      </c>
      <c r="R175" s="255" t="s">
        <v>38</v>
      </c>
      <c r="S175" s="273"/>
      <c r="T175" s="292">
        <v>4.0999999999999996</v>
      </c>
      <c r="U175" s="263">
        <f>ROUND(T175/8,1)</f>
        <v>0.5</v>
      </c>
      <c r="V175" s="263">
        <f>SUM(W175:CI175)-U175</f>
        <v>0</v>
      </c>
      <c r="W175" s="274"/>
      <c r="X175" s="274"/>
      <c r="Y175" s="274"/>
      <c r="Z175" s="274"/>
      <c r="AA175" s="274"/>
      <c r="AB175" s="290"/>
      <c r="AC175" s="274"/>
      <c r="AD175" s="275"/>
      <c r="AE175" s="274"/>
      <c r="AF175" s="274"/>
      <c r="AG175" s="274"/>
      <c r="AH175" s="282"/>
      <c r="AI175" s="274"/>
      <c r="AJ175" s="274"/>
      <c r="AK175" s="274"/>
      <c r="AL175" s="274"/>
      <c r="AM175" s="274"/>
      <c r="AN175" s="274"/>
      <c r="AO175" s="274"/>
      <c r="AP175" s="274"/>
      <c r="AQ175" s="274"/>
      <c r="AR175" s="274"/>
      <c r="AS175" s="274"/>
      <c r="AT175" s="274"/>
      <c r="AU175" s="274"/>
      <c r="AV175" s="274"/>
      <c r="AW175" s="262"/>
      <c r="AX175" s="274"/>
      <c r="AY175" s="274"/>
      <c r="AZ175" s="274"/>
      <c r="BA175" s="274"/>
      <c r="BB175" s="274"/>
      <c r="BC175" s="274"/>
      <c r="BD175" s="274"/>
      <c r="BE175" s="274"/>
      <c r="BF175" s="274"/>
      <c r="BG175" s="274"/>
      <c r="BH175" s="274"/>
      <c r="BI175" s="274"/>
      <c r="BJ175" s="274"/>
      <c r="BK175" s="274"/>
      <c r="BL175" s="274">
        <v>0.5</v>
      </c>
      <c r="BM175" s="274"/>
      <c r="BN175" s="274"/>
      <c r="BO175" s="275"/>
      <c r="BP175" s="275"/>
      <c r="BQ175" s="275"/>
      <c r="BR175" s="275"/>
      <c r="BS175" s="275"/>
      <c r="BT175" s="275"/>
      <c r="BU175" s="275"/>
      <c r="BV175" s="274"/>
      <c r="BW175" s="274"/>
      <c r="BX175" s="274"/>
      <c r="BY175" s="274"/>
      <c r="BZ175" s="274"/>
      <c r="CA175" s="274"/>
      <c r="CB175" s="274"/>
      <c r="CC175" s="274"/>
      <c r="CD175" s="274"/>
      <c r="CE175" s="274"/>
      <c r="CF175" s="274"/>
      <c r="CG175" s="274"/>
      <c r="CH175" s="274"/>
      <c r="CI175" s="274"/>
    </row>
    <row r="176" spans="1:87" ht="15" customHeight="1" collapsed="1">
      <c r="A176" s="267"/>
      <c r="B176" s="141" t="s">
        <v>26</v>
      </c>
      <c r="C176" s="137" t="s">
        <v>310</v>
      </c>
      <c r="D176" s="133"/>
      <c r="E176" s="232" t="s">
        <v>333</v>
      </c>
      <c r="F176" s="232" t="s">
        <v>1890</v>
      </c>
      <c r="G176" s="233">
        <f>COUNTA(G177:G188)</f>
        <v>12</v>
      </c>
      <c r="H176" s="287" t="s">
        <v>1921</v>
      </c>
      <c r="I176" s="269" t="s">
        <v>38</v>
      </c>
      <c r="J176" s="289">
        <f>MIN(J177:J188)</f>
        <v>45628</v>
      </c>
      <c r="K176" s="320">
        <f>MIN(K177:K188)</f>
        <v>45629</v>
      </c>
      <c r="L176" s="270">
        <f>MIN(L177:L188)</f>
        <v>45630</v>
      </c>
      <c r="M176" s="271">
        <f>MAX(M177:M188)</f>
        <v>45667</v>
      </c>
      <c r="N176" s="316" t="s">
        <v>1869</v>
      </c>
      <c r="O176" s="244">
        <v>0</v>
      </c>
      <c r="P176" s="244">
        <v>0</v>
      </c>
      <c r="Q176" s="240">
        <f t="shared" si="38"/>
        <v>0</v>
      </c>
      <c r="R176" s="255" t="s">
        <v>1971</v>
      </c>
      <c r="S176" s="273"/>
      <c r="T176" s="263"/>
      <c r="U176" s="263"/>
      <c r="V176" s="263"/>
      <c r="W176" s="274"/>
      <c r="X176" s="274"/>
      <c r="Y176" s="274"/>
      <c r="Z176" s="274"/>
      <c r="AA176" s="274"/>
      <c r="AB176" s="274"/>
      <c r="AC176" s="274"/>
      <c r="AD176" s="275"/>
      <c r="AE176" s="274"/>
      <c r="AF176" s="274"/>
      <c r="AG176" s="274"/>
      <c r="AH176" s="274"/>
      <c r="AI176" s="274"/>
      <c r="AJ176" s="274"/>
      <c r="AK176" s="274"/>
      <c r="AL176" s="274"/>
      <c r="AM176" s="274"/>
      <c r="AN176" s="274"/>
      <c r="AO176" s="274"/>
      <c r="AP176" s="274"/>
      <c r="AQ176" s="274"/>
      <c r="AR176" s="274"/>
      <c r="AS176" s="274"/>
      <c r="AT176" s="274"/>
      <c r="AU176" s="274"/>
      <c r="AV176" s="274"/>
      <c r="AW176" s="276"/>
      <c r="AX176" s="274"/>
      <c r="AY176" s="276"/>
      <c r="AZ176" s="262"/>
      <c r="BA176" s="274"/>
      <c r="BB176" s="274"/>
      <c r="BC176" s="274"/>
      <c r="BD176" s="274"/>
      <c r="BE176" s="274"/>
      <c r="BF176" s="274"/>
      <c r="BG176" s="274"/>
      <c r="BH176" s="274"/>
      <c r="BI176" s="274"/>
      <c r="BJ176" s="274"/>
      <c r="BK176" s="274"/>
      <c r="BL176" s="274"/>
      <c r="BM176" s="274"/>
      <c r="BN176" s="274"/>
      <c r="BO176" s="275"/>
      <c r="BP176" s="275"/>
      <c r="BQ176" s="275"/>
      <c r="BR176" s="275"/>
      <c r="BS176" s="275"/>
      <c r="BT176" s="275"/>
      <c r="BU176" s="275"/>
      <c r="BV176" s="274"/>
      <c r="BW176" s="274"/>
      <c r="BX176" s="274"/>
      <c r="BY176" s="274"/>
      <c r="BZ176" s="274"/>
      <c r="CA176" s="274"/>
      <c r="CB176" s="274" t="s">
        <v>443</v>
      </c>
      <c r="CC176" s="274"/>
      <c r="CD176" s="274"/>
      <c r="CE176" s="274"/>
      <c r="CF176" s="274"/>
      <c r="CG176" s="274"/>
      <c r="CH176" s="274"/>
      <c r="CI176" s="274"/>
    </row>
    <row r="177" spans="1:87" ht="16.5" outlineLevel="1">
      <c r="A177" s="267" t="str">
        <f t="shared" ref="A177:A188" si="42">E177&amp;G177</f>
        <v>modesg_out_sfcs_taxon_europeiacbalcao</v>
      </c>
      <c r="B177" s="141" t="s">
        <v>26</v>
      </c>
      <c r="C177" s="137" t="s">
        <v>310</v>
      </c>
      <c r="D177" s="228" t="s">
        <v>40</v>
      </c>
      <c r="E177" s="229" t="s">
        <v>333</v>
      </c>
      <c r="F177" s="229"/>
      <c r="G177" s="228" t="s">
        <v>183</v>
      </c>
      <c r="H177" s="228" t="e">
        <f>VLOOKUP(A177,'2. Status Detalhe Campos FY24'!$A$7:$G$727,7,0)</f>
        <v>#N/A</v>
      </c>
      <c r="I177" s="269" t="s">
        <v>38</v>
      </c>
      <c r="J177" s="317">
        <v>45628</v>
      </c>
      <c r="K177" s="318">
        <v>45629</v>
      </c>
      <c r="L177" s="283">
        <f t="array" ref="L177">MIN(IF(W177:CI177&gt;0,$W$16:$CI$16))</f>
        <v>45630</v>
      </c>
      <c r="M177" s="284">
        <f t="array" ref="M177">MAX(IF(W177:CI177&gt;0,$W$16:$CI$16))</f>
        <v>45630</v>
      </c>
      <c r="N177" s="284"/>
      <c r="O177" s="241" t="e">
        <f>VLOOKUP(H177,Auxiliar!$B$16:$E$24,4,0)</f>
        <v>#N/A</v>
      </c>
      <c r="P177" s="241">
        <f t="shared" ref="P177:P188" ca="1" si="43">IF(TODAY()&lt;=L177,0,MIN((TODAY()-L177)/(M177-L177+1),100%))</f>
        <v>1</v>
      </c>
      <c r="Q177" s="240" t="e">
        <f t="shared" ca="1" si="38"/>
        <v>#N/A</v>
      </c>
      <c r="R177" s="336"/>
      <c r="S177" s="273"/>
      <c r="T177" s="263">
        <v>4.0999999999999996</v>
      </c>
      <c r="U177" s="263">
        <f t="shared" ref="U177:U188" si="44">ROUND(T177/8,1)</f>
        <v>0.5</v>
      </c>
      <c r="V177" s="263">
        <f t="shared" ref="V177:V188" si="45">SUM(W177:CI177)-U177</f>
        <v>0</v>
      </c>
      <c r="W177" s="274"/>
      <c r="X177" s="274"/>
      <c r="Y177" s="274"/>
      <c r="Z177" s="274"/>
      <c r="AA177" s="274"/>
      <c r="AB177" s="274"/>
      <c r="AC177" s="274"/>
      <c r="AD177" s="275"/>
      <c r="AE177" s="274"/>
      <c r="AF177" s="274"/>
      <c r="AG177" s="274"/>
      <c r="AH177" s="274"/>
      <c r="AI177" s="274"/>
      <c r="AJ177" s="274"/>
      <c r="AK177" s="274"/>
      <c r="AL177" s="274"/>
      <c r="AM177" s="274"/>
      <c r="AN177" s="274"/>
      <c r="AO177" s="274"/>
      <c r="AP177" s="274"/>
      <c r="AQ177" s="274"/>
      <c r="AR177" s="274"/>
      <c r="AS177" s="274"/>
      <c r="AT177" s="274"/>
      <c r="AU177" s="274"/>
      <c r="AV177" s="274"/>
      <c r="AW177" s="276"/>
      <c r="AX177" s="274"/>
      <c r="AY177" s="276"/>
      <c r="AZ177" s="262"/>
      <c r="BA177" s="274">
        <v>0.5</v>
      </c>
      <c r="BB177" s="274"/>
      <c r="BC177" s="274"/>
      <c r="BD177" s="274"/>
      <c r="BE177" s="274"/>
      <c r="BF177" s="274"/>
      <c r="BG177" s="274"/>
      <c r="BH177" s="274"/>
      <c r="BI177" s="274"/>
      <c r="BJ177" s="274"/>
      <c r="BK177" s="274"/>
      <c r="BL177" s="274"/>
      <c r="BM177" s="274"/>
      <c r="BN177" s="274"/>
      <c r="BO177" s="275"/>
      <c r="BP177" s="275"/>
      <c r="BQ177" s="275"/>
      <c r="BR177" s="275"/>
      <c r="BS177" s="275"/>
      <c r="BT177" s="275"/>
      <c r="BU177" s="275"/>
      <c r="BV177" s="274"/>
      <c r="BW177" s="274"/>
      <c r="BX177" s="274"/>
      <c r="BY177" s="274"/>
      <c r="BZ177" s="274"/>
      <c r="CA177" s="274"/>
      <c r="CB177" s="274"/>
      <c r="CC177" s="274"/>
      <c r="CD177" s="274"/>
      <c r="CE177" s="274"/>
      <c r="CF177" s="274"/>
      <c r="CG177" s="274"/>
      <c r="CH177" s="274"/>
      <c r="CI177" s="274"/>
    </row>
    <row r="178" spans="1:87" ht="16.5" outlineLevel="1">
      <c r="A178" s="267" t="str">
        <f t="shared" si="42"/>
        <v>modesg_out_sfcs_taxon_europeiacempresa</v>
      </c>
      <c r="B178" s="141" t="s">
        <v>26</v>
      </c>
      <c r="C178" s="137" t="s">
        <v>310</v>
      </c>
      <c r="D178" s="228" t="s">
        <v>40</v>
      </c>
      <c r="E178" s="229" t="s">
        <v>333</v>
      </c>
      <c r="F178" s="229"/>
      <c r="G178" s="228" t="s">
        <v>184</v>
      </c>
      <c r="H178" s="228" t="e">
        <f>VLOOKUP(A178,'2. Status Detalhe Campos FY24'!$A$7:$G$727,7,0)</f>
        <v>#N/A</v>
      </c>
      <c r="I178" s="269" t="s">
        <v>38</v>
      </c>
      <c r="J178" s="317">
        <v>45628</v>
      </c>
      <c r="K178" s="318">
        <v>45629</v>
      </c>
      <c r="L178" s="283">
        <f t="array" ref="L178">MIN(IF(W178:CI178&gt;0,$W$16:$CI$16))</f>
        <v>45630</v>
      </c>
      <c r="M178" s="284">
        <f t="array" ref="M178">MAX(IF(W178:CI178&gt;0,$W$16:$CI$16))</f>
        <v>45630</v>
      </c>
      <c r="N178" s="284"/>
      <c r="O178" s="241" t="e">
        <f>VLOOKUP(H178,Auxiliar!$B$16:$E$24,4,0)</f>
        <v>#N/A</v>
      </c>
      <c r="P178" s="241">
        <f t="shared" ca="1" si="43"/>
        <v>1</v>
      </c>
      <c r="Q178" s="240" t="e">
        <f t="shared" ca="1" si="38"/>
        <v>#N/A</v>
      </c>
      <c r="R178" s="336"/>
      <c r="S178" s="273"/>
      <c r="T178" s="263">
        <v>4.0999999999999996</v>
      </c>
      <c r="U178" s="263">
        <f t="shared" si="44"/>
        <v>0.5</v>
      </c>
      <c r="V178" s="263">
        <f t="shared" si="45"/>
        <v>0</v>
      </c>
      <c r="W178" s="274"/>
      <c r="X178" s="274"/>
      <c r="Y178" s="274"/>
      <c r="Z178" s="274"/>
      <c r="AA178" s="274"/>
      <c r="AB178" s="274"/>
      <c r="AC178" s="274"/>
      <c r="AD178" s="275"/>
      <c r="AE178" s="274"/>
      <c r="AF178" s="274"/>
      <c r="AG178" s="274"/>
      <c r="AH178" s="274"/>
      <c r="AI178" s="274"/>
      <c r="AJ178" s="274"/>
      <c r="AK178" s="274"/>
      <c r="AL178" s="274"/>
      <c r="AM178" s="274"/>
      <c r="AN178" s="274"/>
      <c r="AO178" s="274"/>
      <c r="AP178" s="274"/>
      <c r="AQ178" s="274"/>
      <c r="AR178" s="274"/>
      <c r="AS178" s="274"/>
      <c r="AT178" s="274"/>
      <c r="AU178" s="274"/>
      <c r="AV178" s="274"/>
      <c r="AW178" s="276"/>
      <c r="AX178" s="274"/>
      <c r="AY178" s="276"/>
      <c r="AZ178" s="262"/>
      <c r="BA178" s="274">
        <v>0.5</v>
      </c>
      <c r="BB178" s="274"/>
      <c r="BC178" s="274"/>
      <c r="BD178" s="274"/>
      <c r="BE178" s="274"/>
      <c r="BF178" s="274"/>
      <c r="BG178" s="274"/>
      <c r="BH178" s="274"/>
      <c r="BI178" s="274"/>
      <c r="BJ178" s="274"/>
      <c r="BK178" s="274"/>
      <c r="BL178" s="274"/>
      <c r="BM178" s="274"/>
      <c r="BN178" s="274"/>
      <c r="BO178" s="275"/>
      <c r="BP178" s="275"/>
      <c r="BQ178" s="275"/>
      <c r="BR178" s="275"/>
      <c r="BS178" s="275"/>
      <c r="BT178" s="275"/>
      <c r="BU178" s="275"/>
      <c r="BV178" s="274"/>
      <c r="BW178" s="274"/>
      <c r="BX178" s="274"/>
      <c r="BY178" s="274"/>
      <c r="BZ178" s="274"/>
      <c r="CA178" s="274"/>
      <c r="CB178" s="274"/>
      <c r="CC178" s="274"/>
      <c r="CD178" s="274"/>
      <c r="CE178" s="274"/>
      <c r="CF178" s="274"/>
      <c r="CG178" s="274"/>
      <c r="CH178" s="274"/>
      <c r="CI178" s="274"/>
    </row>
    <row r="179" spans="1:87" ht="16.5" outlineLevel="1">
      <c r="A179" s="267" t="str">
        <f t="shared" si="42"/>
        <v>modesg_out_sfcs_taxon_europeiacnumecta</v>
      </c>
      <c r="B179" s="141" t="s">
        <v>26</v>
      </c>
      <c r="C179" s="137" t="s">
        <v>310</v>
      </c>
      <c r="D179" s="228" t="s">
        <v>40</v>
      </c>
      <c r="E179" s="229" t="s">
        <v>333</v>
      </c>
      <c r="F179" s="229"/>
      <c r="G179" s="228" t="s">
        <v>189</v>
      </c>
      <c r="H179" s="228" t="e">
        <f>VLOOKUP(A179,'2. Status Detalhe Campos FY24'!$A$7:$G$727,7,0)</f>
        <v>#N/A</v>
      </c>
      <c r="I179" s="269" t="s">
        <v>38</v>
      </c>
      <c r="J179" s="317">
        <v>45628</v>
      </c>
      <c r="K179" s="318">
        <v>45629</v>
      </c>
      <c r="L179" s="283">
        <f t="array" ref="L179">MIN(IF(W179:CI179&gt;0,$W$16:$CI$16))</f>
        <v>45631</v>
      </c>
      <c r="M179" s="284">
        <f t="array" ref="M179">MAX(IF(W179:CI179&gt;0,$W$16:$CI$16))</f>
        <v>45631</v>
      </c>
      <c r="N179" s="284"/>
      <c r="O179" s="241" t="e">
        <f>VLOOKUP(H179,Auxiliar!$B$16:$E$24,4,0)</f>
        <v>#N/A</v>
      </c>
      <c r="P179" s="241">
        <f t="shared" ca="1" si="43"/>
        <v>1</v>
      </c>
      <c r="Q179" s="240" t="e">
        <f t="shared" ca="1" si="38"/>
        <v>#N/A</v>
      </c>
      <c r="R179" s="336"/>
      <c r="S179" s="273"/>
      <c r="T179" s="263">
        <v>4.0999999999999996</v>
      </c>
      <c r="U179" s="263">
        <f t="shared" si="44"/>
        <v>0.5</v>
      </c>
      <c r="V179" s="263">
        <f t="shared" si="45"/>
        <v>0</v>
      </c>
      <c r="W179" s="274"/>
      <c r="X179" s="274"/>
      <c r="Y179" s="274"/>
      <c r="Z179" s="274"/>
      <c r="AA179" s="274"/>
      <c r="AB179" s="274"/>
      <c r="AC179" s="274"/>
      <c r="AD179" s="275"/>
      <c r="AE179" s="274"/>
      <c r="AF179" s="274"/>
      <c r="AG179" s="274"/>
      <c r="AH179" s="274"/>
      <c r="AI179" s="274"/>
      <c r="AJ179" s="274"/>
      <c r="AK179" s="274"/>
      <c r="AL179" s="274"/>
      <c r="AM179" s="274"/>
      <c r="AN179" s="274"/>
      <c r="AO179" s="274"/>
      <c r="AP179" s="274"/>
      <c r="AQ179" s="274"/>
      <c r="AR179" s="274"/>
      <c r="AS179" s="274"/>
      <c r="AT179" s="274"/>
      <c r="AU179" s="274"/>
      <c r="AV179" s="274"/>
      <c r="AW179" s="276"/>
      <c r="AX179" s="274"/>
      <c r="AY179" s="276"/>
      <c r="AZ179" s="262"/>
      <c r="BA179" s="274"/>
      <c r="BB179" s="274">
        <v>0.5</v>
      </c>
      <c r="BC179" s="274"/>
      <c r="BD179" s="274"/>
      <c r="BE179" s="274"/>
      <c r="BF179" s="274"/>
      <c r="BG179" s="274"/>
      <c r="BH179" s="274"/>
      <c r="BI179" s="274"/>
      <c r="BJ179" s="274"/>
      <c r="BK179" s="274"/>
      <c r="BL179" s="274"/>
      <c r="BM179" s="274"/>
      <c r="BN179" s="274"/>
      <c r="BO179" s="275"/>
      <c r="BP179" s="275"/>
      <c r="BQ179" s="275"/>
      <c r="BR179" s="275"/>
      <c r="BS179" s="275"/>
      <c r="BT179" s="275"/>
      <c r="BU179" s="275"/>
      <c r="BV179" s="274"/>
      <c r="BW179" s="274"/>
      <c r="BX179" s="274"/>
      <c r="BY179" s="274"/>
      <c r="BZ179" s="274"/>
      <c r="CA179" s="274"/>
      <c r="CB179" s="274"/>
      <c r="CC179" s="274"/>
      <c r="CD179" s="274"/>
      <c r="CE179" s="274"/>
      <c r="CF179" s="274"/>
      <c r="CG179" s="274"/>
      <c r="CH179" s="274"/>
      <c r="CI179" s="274"/>
    </row>
    <row r="180" spans="1:87" ht="16.5" outlineLevel="1">
      <c r="A180" s="267" t="str">
        <f t="shared" si="42"/>
        <v>modesg_out_sfcs_taxon_europeiacod_regra</v>
      </c>
      <c r="B180" s="141" t="s">
        <v>26</v>
      </c>
      <c r="C180" s="137" t="s">
        <v>310</v>
      </c>
      <c r="D180" s="228" t="s">
        <v>40</v>
      </c>
      <c r="E180" s="229" t="s">
        <v>333</v>
      </c>
      <c r="F180" s="229"/>
      <c r="G180" s="228" t="s">
        <v>191</v>
      </c>
      <c r="H180" s="228" t="e">
        <f>VLOOKUP(A180,'2. Status Detalhe Campos FY24'!$A$7:$G$727,7,0)</f>
        <v>#N/A</v>
      </c>
      <c r="I180" s="269" t="s">
        <v>38</v>
      </c>
      <c r="J180" s="317">
        <v>45628</v>
      </c>
      <c r="K180" s="318">
        <v>45629</v>
      </c>
      <c r="L180" s="283">
        <f t="array" ref="L180">MIN(IF(W180:CI180&gt;0,$W$16:$CI$16))</f>
        <v>45631</v>
      </c>
      <c r="M180" s="284">
        <f t="array" ref="M180">MAX(IF(W180:CI180&gt;0,$W$16:$CI$16))</f>
        <v>45631</v>
      </c>
      <c r="N180" s="284"/>
      <c r="O180" s="241" t="e">
        <f>VLOOKUP(H180,Auxiliar!$B$16:$E$24,4,0)</f>
        <v>#N/A</v>
      </c>
      <c r="P180" s="241">
        <f t="shared" ca="1" si="43"/>
        <v>1</v>
      </c>
      <c r="Q180" s="240" t="e">
        <f t="shared" ca="1" si="38"/>
        <v>#N/A</v>
      </c>
      <c r="R180" s="336"/>
      <c r="S180" s="273"/>
      <c r="T180" s="263">
        <v>4.0999999999999996</v>
      </c>
      <c r="U180" s="263">
        <f t="shared" si="44"/>
        <v>0.5</v>
      </c>
      <c r="V180" s="263">
        <f t="shared" si="45"/>
        <v>0</v>
      </c>
      <c r="W180" s="274"/>
      <c r="X180" s="274"/>
      <c r="Y180" s="274"/>
      <c r="Z180" s="274"/>
      <c r="AA180" s="274"/>
      <c r="AB180" s="274"/>
      <c r="AC180" s="274"/>
      <c r="AD180" s="275"/>
      <c r="AE180" s="274"/>
      <c r="AF180" s="274"/>
      <c r="AG180" s="274"/>
      <c r="AH180" s="274"/>
      <c r="AI180" s="274"/>
      <c r="AJ180" s="274"/>
      <c r="AK180" s="274"/>
      <c r="AL180" s="274"/>
      <c r="AM180" s="274"/>
      <c r="AN180" s="274"/>
      <c r="AO180" s="274"/>
      <c r="AP180" s="274"/>
      <c r="AQ180" s="274"/>
      <c r="AR180" s="274"/>
      <c r="AS180" s="274"/>
      <c r="AT180" s="274"/>
      <c r="AU180" s="274"/>
      <c r="AV180" s="274"/>
      <c r="AW180" s="276"/>
      <c r="AX180" s="274"/>
      <c r="AY180" s="276"/>
      <c r="AZ180" s="262"/>
      <c r="BA180" s="274"/>
      <c r="BB180" s="274">
        <v>0.5</v>
      </c>
      <c r="BC180" s="274"/>
      <c r="BD180" s="274"/>
      <c r="BE180" s="274"/>
      <c r="BF180" s="274"/>
      <c r="BG180" s="274"/>
      <c r="BH180" s="274"/>
      <c r="BI180" s="274"/>
      <c r="BJ180" s="274"/>
      <c r="BK180" s="274"/>
      <c r="BL180" s="274"/>
      <c r="BM180" s="274"/>
      <c r="BN180" s="274"/>
      <c r="BO180" s="275"/>
      <c r="BP180" s="275"/>
      <c r="BQ180" s="275"/>
      <c r="BR180" s="275"/>
      <c r="BS180" s="275"/>
      <c r="BT180" s="275"/>
      <c r="BU180" s="275"/>
      <c r="BV180" s="274"/>
      <c r="BW180" s="274"/>
      <c r="BX180" s="274"/>
      <c r="BY180" s="274"/>
      <c r="BZ180" s="274"/>
      <c r="CA180" s="274"/>
      <c r="CB180" s="274"/>
      <c r="CC180" s="274"/>
      <c r="CD180" s="274"/>
      <c r="CE180" s="274"/>
      <c r="CF180" s="274"/>
      <c r="CG180" s="274"/>
      <c r="CH180" s="274"/>
      <c r="CI180" s="274"/>
    </row>
    <row r="181" spans="1:87" ht="16.5" outlineLevel="1">
      <c r="A181" s="267" t="str">
        <f t="shared" si="42"/>
        <v>modesg_out_sfcs_taxon_europeiamontante_pndrc</v>
      </c>
      <c r="B181" s="141" t="s">
        <v>26</v>
      </c>
      <c r="C181" s="137" t="s">
        <v>310</v>
      </c>
      <c r="D181" s="228" t="s">
        <v>40</v>
      </c>
      <c r="E181" s="229" t="s">
        <v>333</v>
      </c>
      <c r="F181" s="229"/>
      <c r="G181" s="228" t="s">
        <v>202</v>
      </c>
      <c r="H181" s="228" t="e">
        <f>VLOOKUP(A181,'2. Status Detalhe Campos FY24'!$A$7:$G$727,7,0)</f>
        <v>#N/A</v>
      </c>
      <c r="I181" s="269" t="s">
        <v>38</v>
      </c>
      <c r="J181" s="317">
        <v>45628</v>
      </c>
      <c r="K181" s="318">
        <v>45629</v>
      </c>
      <c r="L181" s="283">
        <f t="array" ref="L181">MIN(IF(W181:CI181&gt;0,$W$16:$CI$16))</f>
        <v>45632</v>
      </c>
      <c r="M181" s="284">
        <f t="array" ref="M181">MAX(IF(W181:CI181&gt;0,$W$16:$CI$16))</f>
        <v>45635</v>
      </c>
      <c r="N181" s="284"/>
      <c r="O181" s="241" t="e">
        <f>VLOOKUP(H181,Auxiliar!$B$16:$E$24,4,0)</f>
        <v>#N/A</v>
      </c>
      <c r="P181" s="241">
        <f t="shared" ca="1" si="43"/>
        <v>1</v>
      </c>
      <c r="Q181" s="240" t="e">
        <f t="shared" ca="1" si="38"/>
        <v>#N/A</v>
      </c>
      <c r="R181" s="336"/>
      <c r="S181" s="273"/>
      <c r="T181" s="263">
        <v>16.100000000000001</v>
      </c>
      <c r="U181" s="263">
        <f t="shared" si="44"/>
        <v>2</v>
      </c>
      <c r="V181" s="263">
        <f t="shared" si="45"/>
        <v>0</v>
      </c>
      <c r="W181" s="274"/>
      <c r="X181" s="274"/>
      <c r="Y181" s="274"/>
      <c r="Z181" s="274"/>
      <c r="AA181" s="274"/>
      <c r="AB181" s="274"/>
      <c r="AC181" s="274"/>
      <c r="AD181" s="275"/>
      <c r="AE181" s="274"/>
      <c r="AF181" s="274"/>
      <c r="AG181" s="274"/>
      <c r="AH181" s="274"/>
      <c r="AI181" s="274"/>
      <c r="AJ181" s="274"/>
      <c r="AK181" s="274"/>
      <c r="AL181" s="274"/>
      <c r="AM181" s="274"/>
      <c r="AN181" s="274"/>
      <c r="AO181" s="274"/>
      <c r="AP181" s="274"/>
      <c r="AQ181" s="274"/>
      <c r="AR181" s="274"/>
      <c r="AS181" s="274"/>
      <c r="AT181" s="274"/>
      <c r="AU181" s="274"/>
      <c r="AV181" s="274"/>
      <c r="AW181" s="276"/>
      <c r="AX181" s="274"/>
      <c r="AY181" s="276"/>
      <c r="AZ181" s="262"/>
      <c r="BA181" s="274"/>
      <c r="BB181" s="274"/>
      <c r="BC181" s="274">
        <v>1</v>
      </c>
      <c r="BD181" s="274">
        <v>1</v>
      </c>
      <c r="BE181" s="274"/>
      <c r="BF181" s="274"/>
      <c r="BG181" s="274"/>
      <c r="BH181" s="274"/>
      <c r="BI181" s="274"/>
      <c r="BJ181" s="274"/>
      <c r="BK181" s="274"/>
      <c r="BL181" s="274"/>
      <c r="BM181" s="274"/>
      <c r="BN181" s="274"/>
      <c r="BO181" s="275"/>
      <c r="BP181" s="275"/>
      <c r="BQ181" s="275"/>
      <c r="BR181" s="275"/>
      <c r="BS181" s="275"/>
      <c r="BT181" s="275"/>
      <c r="BU181" s="275"/>
      <c r="BV181" s="274"/>
      <c r="BW181" s="274"/>
      <c r="BX181" s="274"/>
      <c r="BY181" s="274"/>
      <c r="BZ181" s="274"/>
      <c r="CA181" s="274"/>
      <c r="CB181" s="274"/>
      <c r="CC181" s="274"/>
      <c r="CD181" s="274"/>
      <c r="CE181" s="274"/>
      <c r="CF181" s="274"/>
      <c r="CG181" s="274"/>
      <c r="CH181" s="274"/>
      <c r="CI181" s="274"/>
    </row>
    <row r="182" spans="1:87" ht="16.5" outlineLevel="1">
      <c r="A182" s="267" t="str">
        <f t="shared" si="42"/>
        <v>modesg_out_sfcs_taxon_europeianome_ctgr_sfcs</v>
      </c>
      <c r="B182" s="141" t="s">
        <v>26</v>
      </c>
      <c r="C182" s="137" t="s">
        <v>310</v>
      </c>
      <c r="D182" s="228" t="s">
        <v>40</v>
      </c>
      <c r="E182" s="229" t="s">
        <v>333</v>
      </c>
      <c r="F182" s="229"/>
      <c r="G182" s="228" t="s">
        <v>203</v>
      </c>
      <c r="H182" s="228" t="e">
        <f>VLOOKUP(A182,'2. Status Detalhe Campos FY24'!$A$7:$G$727,7,0)</f>
        <v>#N/A</v>
      </c>
      <c r="I182" s="269" t="s">
        <v>38</v>
      </c>
      <c r="J182" s="317">
        <v>45628</v>
      </c>
      <c r="K182" s="318">
        <v>45629</v>
      </c>
      <c r="L182" s="283">
        <f t="array" ref="L182">MIN(IF(W182:CI182&gt;0,$W$16:$CI$16))</f>
        <v>45636</v>
      </c>
      <c r="M182" s="284">
        <f t="array" ref="M182">MAX(IF(W182:CI182&gt;0,$W$16:$CI$16))</f>
        <v>45637</v>
      </c>
      <c r="N182" s="284"/>
      <c r="O182" s="241" t="e">
        <f>VLOOKUP(H182,Auxiliar!$B$16:$E$24,4,0)</f>
        <v>#N/A</v>
      </c>
      <c r="P182" s="241">
        <f t="shared" ca="1" si="43"/>
        <v>1</v>
      </c>
      <c r="Q182" s="240" t="e">
        <f t="shared" ca="1" si="38"/>
        <v>#N/A</v>
      </c>
      <c r="R182" s="336"/>
      <c r="S182" s="273"/>
      <c r="T182" s="263">
        <v>16.100000000000001</v>
      </c>
      <c r="U182" s="263">
        <f t="shared" si="44"/>
        <v>2</v>
      </c>
      <c r="V182" s="263">
        <f t="shared" si="45"/>
        <v>0</v>
      </c>
      <c r="W182" s="274"/>
      <c r="X182" s="274"/>
      <c r="Y182" s="274"/>
      <c r="Z182" s="274"/>
      <c r="AA182" s="274"/>
      <c r="AB182" s="274"/>
      <c r="AC182" s="274"/>
      <c r="AD182" s="275"/>
      <c r="AE182" s="274"/>
      <c r="AF182" s="274"/>
      <c r="AG182" s="274"/>
      <c r="AH182" s="274"/>
      <c r="AI182" s="274"/>
      <c r="AJ182" s="274"/>
      <c r="AK182" s="274"/>
      <c r="AL182" s="274"/>
      <c r="AM182" s="274"/>
      <c r="AN182" s="274"/>
      <c r="AO182" s="274"/>
      <c r="AP182" s="274"/>
      <c r="AQ182" s="274"/>
      <c r="AR182" s="274"/>
      <c r="AS182" s="274"/>
      <c r="AT182" s="274"/>
      <c r="AU182" s="274"/>
      <c r="AV182" s="274"/>
      <c r="AW182" s="276"/>
      <c r="AX182" s="274"/>
      <c r="AY182" s="276"/>
      <c r="AZ182" s="262"/>
      <c r="BA182" s="274"/>
      <c r="BB182" s="274"/>
      <c r="BC182" s="274"/>
      <c r="BD182" s="274"/>
      <c r="BE182" s="274">
        <v>1</v>
      </c>
      <c r="BF182" s="274">
        <v>1</v>
      </c>
      <c r="BG182" s="274"/>
      <c r="BH182" s="274"/>
      <c r="BI182" s="274"/>
      <c r="BJ182" s="274"/>
      <c r="BK182" s="274"/>
      <c r="BL182" s="274"/>
      <c r="BM182" s="274"/>
      <c r="BN182" s="274"/>
      <c r="BO182" s="275"/>
      <c r="BP182" s="275"/>
      <c r="BQ182" s="275"/>
      <c r="BR182" s="275"/>
      <c r="BS182" s="275"/>
      <c r="BT182" s="275"/>
      <c r="BU182" s="275"/>
      <c r="BV182" s="274"/>
      <c r="BW182" s="274"/>
      <c r="BX182" s="274"/>
      <c r="BY182" s="274"/>
      <c r="BZ182" s="274"/>
      <c r="CA182" s="274"/>
      <c r="CB182" s="274"/>
      <c r="CC182" s="274"/>
      <c r="CD182" s="274"/>
      <c r="CE182" s="274"/>
      <c r="CF182" s="274"/>
      <c r="CG182" s="274"/>
      <c r="CH182" s="274"/>
      <c r="CI182" s="274"/>
    </row>
    <row r="183" spans="1:87" ht="16.5" outlineLevel="1">
      <c r="A183" s="267" t="str">
        <f t="shared" si="42"/>
        <v>modesg_out_sfcs_taxon_europeianome_general_specific_purpose</v>
      </c>
      <c r="B183" s="141" t="s">
        <v>26</v>
      </c>
      <c r="C183" s="137" t="s">
        <v>310</v>
      </c>
      <c r="D183" s="228" t="s">
        <v>40</v>
      </c>
      <c r="E183" s="229" t="s">
        <v>333</v>
      </c>
      <c r="F183" s="229"/>
      <c r="G183" s="228" t="s">
        <v>204</v>
      </c>
      <c r="H183" s="228" t="e">
        <f>VLOOKUP(A183,'2. Status Detalhe Campos FY24'!$A$7:$G$727,7,0)</f>
        <v>#N/A</v>
      </c>
      <c r="I183" s="269" t="s">
        <v>38</v>
      </c>
      <c r="J183" s="317">
        <v>45628</v>
      </c>
      <c r="K183" s="318">
        <v>45629</v>
      </c>
      <c r="L183" s="283">
        <f t="array" ref="L183">MIN(IF(W183:CI183&gt;0,$W$16:$CI$16))</f>
        <v>45638</v>
      </c>
      <c r="M183" s="284">
        <f t="array" ref="M183">MAX(IF(W183:CI183&gt;0,$W$16:$CI$16))</f>
        <v>45638</v>
      </c>
      <c r="N183" s="284"/>
      <c r="O183" s="241" t="e">
        <f>VLOOKUP(H183,Auxiliar!$B$16:$E$24,4,0)</f>
        <v>#N/A</v>
      </c>
      <c r="P183" s="241">
        <f t="shared" ca="1" si="43"/>
        <v>1</v>
      </c>
      <c r="Q183" s="240" t="e">
        <f t="shared" ca="1" si="38"/>
        <v>#N/A</v>
      </c>
      <c r="R183" s="336"/>
      <c r="S183" s="273"/>
      <c r="T183" s="263">
        <v>8.1</v>
      </c>
      <c r="U183" s="263">
        <f t="shared" si="44"/>
        <v>1</v>
      </c>
      <c r="V183" s="263">
        <f t="shared" si="45"/>
        <v>0</v>
      </c>
      <c r="W183" s="274"/>
      <c r="X183" s="274"/>
      <c r="Y183" s="274"/>
      <c r="Z183" s="274"/>
      <c r="AA183" s="274"/>
      <c r="AB183" s="274"/>
      <c r="AC183" s="274"/>
      <c r="AD183" s="275"/>
      <c r="AE183" s="274"/>
      <c r="AF183" s="274"/>
      <c r="AG183" s="274"/>
      <c r="AH183" s="274"/>
      <c r="AI183" s="274"/>
      <c r="AJ183" s="274"/>
      <c r="AK183" s="274"/>
      <c r="AL183" s="274"/>
      <c r="AM183" s="274"/>
      <c r="AN183" s="274"/>
      <c r="AO183" s="274"/>
      <c r="AP183" s="274"/>
      <c r="AQ183" s="274"/>
      <c r="AR183" s="274"/>
      <c r="AS183" s="274"/>
      <c r="AT183" s="274"/>
      <c r="AU183" s="274"/>
      <c r="AV183" s="274"/>
      <c r="AW183" s="276"/>
      <c r="AX183" s="274"/>
      <c r="AY183" s="276"/>
      <c r="AZ183" s="262"/>
      <c r="BA183" s="274"/>
      <c r="BB183" s="274"/>
      <c r="BC183" s="274"/>
      <c r="BD183" s="274"/>
      <c r="BE183" s="274"/>
      <c r="BF183" s="274"/>
      <c r="BG183" s="274">
        <v>1</v>
      </c>
      <c r="BH183" s="274"/>
      <c r="BI183" s="274"/>
      <c r="BJ183" s="274"/>
      <c r="BK183" s="274"/>
      <c r="BL183" s="274"/>
      <c r="BM183" s="274"/>
      <c r="BN183" s="274"/>
      <c r="BO183" s="275"/>
      <c r="BP183" s="275"/>
      <c r="BQ183" s="275"/>
      <c r="BR183" s="275"/>
      <c r="BS183" s="275"/>
      <c r="BT183" s="275"/>
      <c r="BU183" s="275"/>
      <c r="BV183" s="274"/>
      <c r="BW183" s="274"/>
      <c r="BX183" s="274"/>
      <c r="BY183" s="274"/>
      <c r="BZ183" s="274"/>
      <c r="CA183" s="274"/>
      <c r="CB183" s="274"/>
      <c r="CC183" s="274"/>
      <c r="CD183" s="274"/>
      <c r="CE183" s="274"/>
      <c r="CF183" s="274"/>
      <c r="CG183" s="274"/>
      <c r="CH183" s="274"/>
      <c r="CI183" s="274"/>
    </row>
    <row r="184" spans="1:87" ht="16.5" outlineLevel="1">
      <c r="A184" s="267" t="str">
        <f t="shared" si="42"/>
        <v>modesg_out_sfcs_taxon_europeianome_purpose_esg</v>
      </c>
      <c r="B184" s="141" t="s">
        <v>26</v>
      </c>
      <c r="C184" s="137" t="s">
        <v>310</v>
      </c>
      <c r="D184" s="228" t="s">
        <v>40</v>
      </c>
      <c r="E184" s="229" t="s">
        <v>333</v>
      </c>
      <c r="F184" s="229"/>
      <c r="G184" s="228" t="s">
        <v>205</v>
      </c>
      <c r="H184" s="228" t="e">
        <f>VLOOKUP(A184,'2. Status Detalhe Campos FY24'!$A$7:$G$727,7,0)</f>
        <v>#N/A</v>
      </c>
      <c r="I184" s="269" t="s">
        <v>38</v>
      </c>
      <c r="J184" s="317">
        <v>45628</v>
      </c>
      <c r="K184" s="318">
        <v>45629</v>
      </c>
      <c r="L184" s="283">
        <f t="array" ref="L184">MIN(IF(W184:CI184&gt;0,$W$16:$CI$16))</f>
        <v>45639</v>
      </c>
      <c r="M184" s="284">
        <f t="array" ref="M184">MAX(IF(W184:CI184&gt;0,$W$16:$CI$16))</f>
        <v>45639</v>
      </c>
      <c r="N184" s="284"/>
      <c r="O184" s="241" t="e">
        <f>VLOOKUP(H184,Auxiliar!$B$16:$E$24,4,0)</f>
        <v>#N/A</v>
      </c>
      <c r="P184" s="241">
        <f t="shared" ca="1" si="43"/>
        <v>1</v>
      </c>
      <c r="Q184" s="240" t="e">
        <f t="shared" ca="1" si="38"/>
        <v>#N/A</v>
      </c>
      <c r="R184" s="336"/>
      <c r="S184" s="273"/>
      <c r="T184" s="263">
        <v>8.1</v>
      </c>
      <c r="U184" s="263">
        <f t="shared" si="44"/>
        <v>1</v>
      </c>
      <c r="V184" s="263">
        <f t="shared" si="45"/>
        <v>0</v>
      </c>
      <c r="W184" s="274"/>
      <c r="X184" s="274"/>
      <c r="Y184" s="274"/>
      <c r="Z184" s="274"/>
      <c r="AA184" s="274"/>
      <c r="AB184" s="274"/>
      <c r="AC184" s="274"/>
      <c r="AD184" s="275"/>
      <c r="AE184" s="274"/>
      <c r="AF184" s="274"/>
      <c r="AG184" s="274"/>
      <c r="AH184" s="274"/>
      <c r="AI184" s="274"/>
      <c r="AJ184" s="274"/>
      <c r="AK184" s="274"/>
      <c r="AL184" s="274"/>
      <c r="AM184" s="274"/>
      <c r="AN184" s="274"/>
      <c r="AO184" s="274"/>
      <c r="AP184" s="274"/>
      <c r="AQ184" s="274"/>
      <c r="AR184" s="274"/>
      <c r="AS184" s="274"/>
      <c r="AT184" s="274"/>
      <c r="AU184" s="274"/>
      <c r="AV184" s="274"/>
      <c r="AW184" s="276"/>
      <c r="AX184" s="274"/>
      <c r="AY184" s="276"/>
      <c r="AZ184" s="262"/>
      <c r="BA184" s="274"/>
      <c r="BB184" s="274"/>
      <c r="BC184" s="274"/>
      <c r="BD184" s="274"/>
      <c r="BE184" s="274"/>
      <c r="BF184" s="274"/>
      <c r="BG184" s="274"/>
      <c r="BH184" s="274">
        <v>1</v>
      </c>
      <c r="BI184" s="274"/>
      <c r="BJ184" s="274"/>
      <c r="BK184" s="274"/>
      <c r="BL184" s="274"/>
      <c r="BM184" s="274"/>
      <c r="BN184" s="274"/>
      <c r="BO184" s="275"/>
      <c r="BP184" s="275"/>
      <c r="BQ184" s="275"/>
      <c r="BR184" s="275"/>
      <c r="BS184" s="275"/>
      <c r="BT184" s="275"/>
      <c r="BU184" s="275"/>
      <c r="BV184" s="274"/>
      <c r="BW184" s="274"/>
      <c r="BX184" s="274"/>
      <c r="BY184" s="274"/>
      <c r="BZ184" s="274"/>
      <c r="CA184" s="274"/>
      <c r="CB184" s="274"/>
      <c r="CC184" s="274"/>
      <c r="CD184" s="274"/>
      <c r="CE184" s="274"/>
      <c r="CF184" s="274"/>
      <c r="CG184" s="274"/>
      <c r="CH184" s="274"/>
      <c r="CI184" s="274"/>
    </row>
    <row r="185" spans="1:87" ht="16.5" outlineLevel="1">
      <c r="A185" s="267" t="str">
        <f t="shared" si="42"/>
        <v>modesg_out_sfcs_taxon_europeianome_specific_eligible</v>
      </c>
      <c r="B185" s="141" t="s">
        <v>26</v>
      </c>
      <c r="C185" s="137" t="s">
        <v>310</v>
      </c>
      <c r="D185" s="228" t="s">
        <v>40</v>
      </c>
      <c r="E185" s="229" t="s">
        <v>333</v>
      </c>
      <c r="F185" s="229"/>
      <c r="G185" s="228" t="s">
        <v>206</v>
      </c>
      <c r="H185" s="228" t="e">
        <f>VLOOKUP(A185,'2. Status Detalhe Campos FY24'!$A$7:$G$727,7,0)</f>
        <v>#N/A</v>
      </c>
      <c r="I185" s="269" t="s">
        <v>38</v>
      </c>
      <c r="J185" s="317">
        <v>45628</v>
      </c>
      <c r="K185" s="318">
        <v>45629</v>
      </c>
      <c r="L185" s="283">
        <f t="array" ref="L185">MIN(IF(W185:CI185&gt;0,$W$16:$CI$16))</f>
        <v>45642</v>
      </c>
      <c r="M185" s="284">
        <f t="array" ref="M185">MAX(IF(W185:CI185&gt;0,$W$16:$CI$16))</f>
        <v>45642</v>
      </c>
      <c r="N185" s="284"/>
      <c r="O185" s="241" t="e">
        <f>VLOOKUP(H185,Auxiliar!$B$16:$E$24,4,0)</f>
        <v>#N/A</v>
      </c>
      <c r="P185" s="241">
        <f t="shared" ca="1" si="43"/>
        <v>1</v>
      </c>
      <c r="Q185" s="240" t="e">
        <f t="shared" ca="1" si="38"/>
        <v>#N/A</v>
      </c>
      <c r="R185" s="336"/>
      <c r="S185" s="273"/>
      <c r="T185" s="263">
        <v>8.1</v>
      </c>
      <c r="U185" s="263">
        <f t="shared" si="44"/>
        <v>1</v>
      </c>
      <c r="V185" s="263">
        <f t="shared" si="45"/>
        <v>0</v>
      </c>
      <c r="W185" s="274"/>
      <c r="X185" s="274"/>
      <c r="Y185" s="274"/>
      <c r="Z185" s="274"/>
      <c r="AA185" s="274"/>
      <c r="AB185" s="274"/>
      <c r="AC185" s="274"/>
      <c r="AD185" s="275"/>
      <c r="AE185" s="274"/>
      <c r="AF185" s="274"/>
      <c r="AG185" s="274"/>
      <c r="AH185" s="274"/>
      <c r="AI185" s="274"/>
      <c r="AJ185" s="274"/>
      <c r="AK185" s="274"/>
      <c r="AL185" s="274"/>
      <c r="AM185" s="274"/>
      <c r="AN185" s="274"/>
      <c r="AO185" s="274"/>
      <c r="AP185" s="274"/>
      <c r="AQ185" s="274"/>
      <c r="AR185" s="274"/>
      <c r="AS185" s="274"/>
      <c r="AT185" s="274"/>
      <c r="AU185" s="274"/>
      <c r="AV185" s="274"/>
      <c r="AW185" s="276"/>
      <c r="AX185" s="274"/>
      <c r="AY185" s="276"/>
      <c r="AZ185" s="262"/>
      <c r="BA185" s="274"/>
      <c r="BB185" s="274"/>
      <c r="BC185" s="274"/>
      <c r="BD185" s="274"/>
      <c r="BE185" s="274"/>
      <c r="BF185" s="274"/>
      <c r="BG185" s="274"/>
      <c r="BH185" s="274"/>
      <c r="BI185" s="274">
        <v>1</v>
      </c>
      <c r="BJ185" s="274"/>
      <c r="BK185" s="274"/>
      <c r="BL185" s="274"/>
      <c r="BM185" s="274"/>
      <c r="BN185" s="274"/>
      <c r="BO185" s="275"/>
      <c r="BP185" s="275"/>
      <c r="BQ185" s="275"/>
      <c r="BR185" s="275"/>
      <c r="BS185" s="275"/>
      <c r="BT185" s="275"/>
      <c r="BU185" s="275"/>
      <c r="BV185" s="274"/>
      <c r="BW185" s="274"/>
      <c r="BX185" s="274"/>
      <c r="BY185" s="274"/>
      <c r="BZ185" s="274"/>
      <c r="CA185" s="274"/>
      <c r="CB185" s="274"/>
      <c r="CC185" s="274"/>
      <c r="CD185" s="274"/>
      <c r="CE185" s="274"/>
      <c r="CF185" s="274"/>
      <c r="CG185" s="274"/>
      <c r="CH185" s="274"/>
      <c r="CI185" s="274"/>
    </row>
    <row r="186" spans="1:87" ht="16.5" outlineLevel="1">
      <c r="A186" s="267" t="str">
        <f t="shared" si="42"/>
        <v>modesg_out_sfcs_taxon_europeianome_specific_sustainable</v>
      </c>
      <c r="B186" s="141" t="s">
        <v>26</v>
      </c>
      <c r="C186" s="137" t="s">
        <v>310</v>
      </c>
      <c r="D186" s="228" t="s">
        <v>40</v>
      </c>
      <c r="E186" s="229" t="s">
        <v>333</v>
      </c>
      <c r="F186" s="229"/>
      <c r="G186" s="228" t="s">
        <v>207</v>
      </c>
      <c r="H186" s="228" t="e">
        <f>VLOOKUP(A186,'2. Status Detalhe Campos FY24'!$A$7:$G$727,7,0)</f>
        <v>#N/A</v>
      </c>
      <c r="I186" s="269" t="s">
        <v>38</v>
      </c>
      <c r="J186" s="317">
        <v>45628</v>
      </c>
      <c r="K186" s="318">
        <v>45629</v>
      </c>
      <c r="L186" s="283">
        <f t="array" ref="L186">MIN(IF(W186:CI186&gt;0,$W$16:$CI$16))</f>
        <v>45643</v>
      </c>
      <c r="M186" s="284">
        <f t="array" ref="M186">MAX(IF(W186:CI186&gt;0,$W$16:$CI$16))</f>
        <v>45643</v>
      </c>
      <c r="N186" s="284"/>
      <c r="O186" s="241" t="e">
        <f>VLOOKUP(H186,Auxiliar!$B$16:$E$24,4,0)</f>
        <v>#N/A</v>
      </c>
      <c r="P186" s="241">
        <f t="shared" ca="1" si="43"/>
        <v>1</v>
      </c>
      <c r="Q186" s="240" t="e">
        <f t="shared" ca="1" si="38"/>
        <v>#N/A</v>
      </c>
      <c r="R186" s="336"/>
      <c r="S186" s="273"/>
      <c r="T186" s="263">
        <v>8.1</v>
      </c>
      <c r="U186" s="263">
        <f t="shared" si="44"/>
        <v>1</v>
      </c>
      <c r="V186" s="263">
        <f t="shared" si="45"/>
        <v>0</v>
      </c>
      <c r="W186" s="274"/>
      <c r="X186" s="274"/>
      <c r="Y186" s="274"/>
      <c r="Z186" s="274"/>
      <c r="AA186" s="274"/>
      <c r="AB186" s="274"/>
      <c r="AC186" s="274"/>
      <c r="AD186" s="275"/>
      <c r="AE186" s="274"/>
      <c r="AF186" s="274"/>
      <c r="AG186" s="274"/>
      <c r="AH186" s="274"/>
      <c r="AI186" s="274"/>
      <c r="AJ186" s="274"/>
      <c r="AK186" s="274"/>
      <c r="AL186" s="274"/>
      <c r="AM186" s="274"/>
      <c r="AN186" s="274"/>
      <c r="AO186" s="274"/>
      <c r="AP186" s="274"/>
      <c r="AQ186" s="274"/>
      <c r="AR186" s="274"/>
      <c r="AS186" s="274"/>
      <c r="AT186" s="274"/>
      <c r="AU186" s="274"/>
      <c r="AV186" s="274"/>
      <c r="AW186" s="276"/>
      <c r="AX186" s="274"/>
      <c r="AY186" s="276"/>
      <c r="AZ186" s="262"/>
      <c r="BA186" s="274"/>
      <c r="BB186" s="274"/>
      <c r="BC186" s="274"/>
      <c r="BD186" s="274"/>
      <c r="BE186" s="274"/>
      <c r="BF186" s="274"/>
      <c r="BG186" s="274"/>
      <c r="BH186" s="274"/>
      <c r="BI186" s="274"/>
      <c r="BJ186" s="274">
        <v>1</v>
      </c>
      <c r="BK186" s="274"/>
      <c r="BL186" s="274"/>
      <c r="BM186" s="274"/>
      <c r="BN186" s="274"/>
      <c r="BO186" s="275"/>
      <c r="BP186" s="275"/>
      <c r="BQ186" s="275"/>
      <c r="BR186" s="275"/>
      <c r="BS186" s="275"/>
      <c r="BT186" s="275"/>
      <c r="BU186" s="275"/>
      <c r="BV186" s="274"/>
      <c r="BW186" s="274"/>
      <c r="BX186" s="274"/>
      <c r="BY186" s="274"/>
      <c r="BZ186" s="274"/>
      <c r="CA186" s="274"/>
      <c r="CB186" s="274"/>
      <c r="CC186" s="274"/>
      <c r="CD186" s="274"/>
      <c r="CE186" s="274"/>
      <c r="CF186" s="274"/>
      <c r="CG186" s="274"/>
      <c r="CH186" s="274"/>
      <c r="CI186" s="274"/>
    </row>
    <row r="187" spans="1:87" ht="16.5" outlineLevel="1">
      <c r="A187" s="267" t="str">
        <f t="shared" si="42"/>
        <v>modesg_out_sfcs_taxon_europeiaref_date</v>
      </c>
      <c r="B187" s="141" t="s">
        <v>26</v>
      </c>
      <c r="C187" s="137" t="s">
        <v>310</v>
      </c>
      <c r="D187" s="228" t="s">
        <v>40</v>
      </c>
      <c r="E187" s="229" t="s">
        <v>333</v>
      </c>
      <c r="F187" s="229"/>
      <c r="G187" s="228" t="s">
        <v>208</v>
      </c>
      <c r="H187" s="228" t="e">
        <f>VLOOKUP(A187,'2. Status Detalhe Campos FY24'!$A$7:$G$727,7,0)</f>
        <v>#N/A</v>
      </c>
      <c r="I187" s="269" t="s">
        <v>38</v>
      </c>
      <c r="J187" s="317">
        <v>45628</v>
      </c>
      <c r="K187" s="318">
        <v>45629</v>
      </c>
      <c r="L187" s="283">
        <f t="array" ref="L187">MIN(IF(W187:CI187&gt;0,$W$16:$CI$16))</f>
        <v>45644</v>
      </c>
      <c r="M187" s="284">
        <f t="array" ref="M187">MAX(IF(W187:CI187&gt;0,$W$16:$CI$16))</f>
        <v>45644</v>
      </c>
      <c r="N187" s="284"/>
      <c r="O187" s="241" t="e">
        <f>VLOOKUP(H187,Auxiliar!$B$16:$E$24,4,0)</f>
        <v>#N/A</v>
      </c>
      <c r="P187" s="241">
        <f t="shared" ca="1" si="43"/>
        <v>1</v>
      </c>
      <c r="Q187" s="240" t="e">
        <f t="shared" ca="1" si="38"/>
        <v>#N/A</v>
      </c>
      <c r="R187" s="336"/>
      <c r="S187" s="273"/>
      <c r="T187" s="263">
        <v>4.0999999999999996</v>
      </c>
      <c r="U187" s="263">
        <f t="shared" si="44"/>
        <v>0.5</v>
      </c>
      <c r="V187" s="263">
        <f t="shared" si="45"/>
        <v>0</v>
      </c>
      <c r="W187" s="274"/>
      <c r="X187" s="274"/>
      <c r="Y187" s="274"/>
      <c r="Z187" s="274"/>
      <c r="AA187" s="274"/>
      <c r="AB187" s="274"/>
      <c r="AC187" s="274"/>
      <c r="AD187" s="275"/>
      <c r="AE187" s="274"/>
      <c r="AF187" s="274"/>
      <c r="AG187" s="274"/>
      <c r="AH187" s="274"/>
      <c r="AI187" s="274"/>
      <c r="AJ187" s="274"/>
      <c r="AK187" s="274"/>
      <c r="AL187" s="274"/>
      <c r="AM187" s="274"/>
      <c r="AN187" s="274"/>
      <c r="AO187" s="274"/>
      <c r="AP187" s="274"/>
      <c r="AQ187" s="274"/>
      <c r="AR187" s="274"/>
      <c r="AS187" s="274"/>
      <c r="AT187" s="274"/>
      <c r="AU187" s="274"/>
      <c r="AV187" s="274"/>
      <c r="AW187" s="276"/>
      <c r="AX187" s="274"/>
      <c r="AY187" s="276"/>
      <c r="AZ187" s="262"/>
      <c r="BA187" s="274"/>
      <c r="BB187" s="274"/>
      <c r="BC187" s="274"/>
      <c r="BD187" s="274"/>
      <c r="BE187" s="274"/>
      <c r="BF187" s="274"/>
      <c r="BG187" s="274"/>
      <c r="BH187" s="274"/>
      <c r="BI187" s="274"/>
      <c r="BJ187" s="274"/>
      <c r="BK187" s="274">
        <v>0.5</v>
      </c>
      <c r="BL187" s="274"/>
      <c r="BM187" s="274"/>
      <c r="BN187" s="274"/>
      <c r="BO187" s="275"/>
      <c r="BP187" s="275"/>
      <c r="BQ187" s="275"/>
      <c r="BR187" s="275"/>
      <c r="BS187" s="275"/>
      <c r="BT187" s="275"/>
      <c r="BU187" s="275"/>
      <c r="BV187" s="274"/>
      <c r="BW187" s="274"/>
      <c r="BX187" s="274"/>
      <c r="BY187" s="274"/>
      <c r="BZ187" s="274"/>
      <c r="CA187" s="274"/>
      <c r="CB187" s="274"/>
      <c r="CC187" s="274"/>
      <c r="CD187" s="274"/>
      <c r="CE187" s="274"/>
      <c r="CF187" s="274"/>
      <c r="CG187" s="274"/>
      <c r="CH187" s="274"/>
      <c r="CI187" s="274"/>
    </row>
    <row r="188" spans="1:87" ht="16.5" outlineLevel="1">
      <c r="A188" s="267" t="str">
        <f t="shared" si="42"/>
        <v>modesg_out_sfcs_taxon_europeiazdeposit</v>
      </c>
      <c r="B188" s="141" t="s">
        <v>26</v>
      </c>
      <c r="C188" s="137" t="s">
        <v>310</v>
      </c>
      <c r="D188" s="228" t="s">
        <v>40</v>
      </c>
      <c r="E188" s="229" t="s">
        <v>333</v>
      </c>
      <c r="F188" s="229"/>
      <c r="G188" s="228" t="s">
        <v>210</v>
      </c>
      <c r="H188" s="228" t="e">
        <f>VLOOKUP(A188,'2. Status Detalhe Campos FY24'!$A$7:$G$727,7,0)</f>
        <v>#N/A</v>
      </c>
      <c r="I188" s="269" t="s">
        <v>38</v>
      </c>
      <c r="J188" s="317">
        <v>45628</v>
      </c>
      <c r="K188" s="318">
        <v>45629</v>
      </c>
      <c r="L188" s="283">
        <f t="array" ref="L188">MIN(IF(W188:CI188&gt;0,$W$16:$CI$16))</f>
        <v>45644</v>
      </c>
      <c r="M188" s="284">
        <f t="array" ref="M188">MAX(IF(W188:CI188&gt;0,$W$16:$CI$16))</f>
        <v>45667</v>
      </c>
      <c r="N188" s="284"/>
      <c r="O188" s="241" t="e">
        <f>VLOOKUP(H188,Auxiliar!$B$16:$E$24,4,0)</f>
        <v>#N/A</v>
      </c>
      <c r="P188" s="241">
        <f t="shared" ca="1" si="43"/>
        <v>1</v>
      </c>
      <c r="Q188" s="240" t="e">
        <f t="shared" ca="1" si="38"/>
        <v>#N/A</v>
      </c>
      <c r="R188" s="336"/>
      <c r="S188" s="273"/>
      <c r="T188" s="263">
        <v>8.1</v>
      </c>
      <c r="U188" s="263">
        <f t="shared" si="44"/>
        <v>1</v>
      </c>
      <c r="V188" s="263">
        <f t="shared" si="45"/>
        <v>0</v>
      </c>
      <c r="W188" s="274"/>
      <c r="X188" s="274"/>
      <c r="Y188" s="274"/>
      <c r="Z188" s="274"/>
      <c r="AA188" s="274"/>
      <c r="AB188" s="274"/>
      <c r="AC188" s="274"/>
      <c r="AD188" s="275"/>
      <c r="AE188" s="274"/>
      <c r="AF188" s="274"/>
      <c r="AG188" s="274"/>
      <c r="AH188" s="274"/>
      <c r="AI188" s="274"/>
      <c r="AJ188" s="274"/>
      <c r="AK188" s="274"/>
      <c r="AL188" s="274"/>
      <c r="AM188" s="274"/>
      <c r="AN188" s="274"/>
      <c r="AO188" s="274"/>
      <c r="AP188" s="274"/>
      <c r="AQ188" s="274"/>
      <c r="AR188" s="274"/>
      <c r="AS188" s="274"/>
      <c r="AT188" s="274"/>
      <c r="AU188" s="274"/>
      <c r="AV188" s="274"/>
      <c r="AW188" s="276"/>
      <c r="AX188" s="274"/>
      <c r="AY188" s="276"/>
      <c r="AZ188" s="262"/>
      <c r="BA188" s="274"/>
      <c r="BB188" s="274"/>
      <c r="BC188" s="274"/>
      <c r="BD188" s="274"/>
      <c r="BE188" s="274"/>
      <c r="BF188" s="274"/>
      <c r="BG188" s="274"/>
      <c r="BH188" s="274"/>
      <c r="BI188" s="274"/>
      <c r="BJ188" s="274"/>
      <c r="BK188" s="274">
        <v>0.5</v>
      </c>
      <c r="BM188" s="274"/>
      <c r="BN188" s="274"/>
      <c r="BO188" s="275"/>
      <c r="BP188" s="275"/>
      <c r="BQ188" s="275"/>
      <c r="BR188" s="275"/>
      <c r="BS188" s="275"/>
      <c r="BT188" s="275"/>
      <c r="BU188" s="275"/>
      <c r="BV188" s="274"/>
      <c r="BW188" s="274"/>
      <c r="BX188" s="274"/>
      <c r="BY188" s="274"/>
      <c r="BZ188" s="274"/>
      <c r="CA188" s="274"/>
      <c r="CB188" s="274">
        <v>0.5</v>
      </c>
      <c r="CC188" s="274"/>
      <c r="CD188" s="274"/>
      <c r="CE188" s="274"/>
      <c r="CF188" s="274"/>
      <c r="CG188" s="274"/>
      <c r="CH188" s="274"/>
      <c r="CI188" s="274"/>
    </row>
    <row r="189" spans="1:87" ht="15" customHeight="1" collapsed="1">
      <c r="A189" s="267"/>
      <c r="B189" s="141" t="s">
        <v>26</v>
      </c>
      <c r="C189" s="137" t="s">
        <v>26</v>
      </c>
      <c r="D189" s="133"/>
      <c r="E189" s="234" t="s">
        <v>379</v>
      </c>
      <c r="F189" s="232" t="s">
        <v>1928</v>
      </c>
      <c r="G189" s="233">
        <f>COUNTA(G190:G192)</f>
        <v>3</v>
      </c>
      <c r="H189" s="268" t="s">
        <v>1925</v>
      </c>
      <c r="I189" s="297">
        <f>MAX(I190:I192)</f>
        <v>45603</v>
      </c>
      <c r="J189" s="289">
        <f>MIN(J190:J192)</f>
        <v>45631</v>
      </c>
      <c r="K189" s="320">
        <f>MIN(K190:K192)</f>
        <v>45631</v>
      </c>
      <c r="L189" s="271">
        <f>MIN(L190:L192)</f>
        <v>45642</v>
      </c>
      <c r="M189" s="271">
        <f>MAX(M190:M192)</f>
        <v>45643</v>
      </c>
      <c r="N189" s="316" t="s">
        <v>1869</v>
      </c>
      <c r="O189" s="307">
        <f>SUMPRODUCT(O190:O192,U190:U192)/SUM(U190:U192)</f>
        <v>0</v>
      </c>
      <c r="P189" s="307">
        <f ca="1">SUMPRODUCT(P190:P192,U190:U192)/SUM(U190:U192)</f>
        <v>1</v>
      </c>
      <c r="Q189" s="240">
        <f t="shared" ref="Q189:Q197" ca="1" si="46">O189-P189</f>
        <v>-1</v>
      </c>
      <c r="R189" s="333" t="s">
        <v>1959</v>
      </c>
      <c r="S189" s="273"/>
      <c r="T189" s="263"/>
      <c r="U189" s="263"/>
      <c r="V189" s="263"/>
      <c r="W189" s="274"/>
      <c r="X189" s="274"/>
      <c r="Y189" s="274"/>
      <c r="Z189" s="290"/>
      <c r="AA189" s="274"/>
      <c r="AB189" s="282"/>
      <c r="AC189" s="274"/>
      <c r="AD189" s="275"/>
      <c r="AE189" s="274"/>
      <c r="AF189" s="274"/>
      <c r="AG189" s="274"/>
      <c r="AH189" s="282"/>
      <c r="AI189" s="274"/>
      <c r="AJ189" s="274"/>
      <c r="AK189" s="274"/>
      <c r="AL189" s="274"/>
      <c r="AM189" s="274"/>
      <c r="AN189" s="281"/>
      <c r="AO189" s="274"/>
      <c r="AP189" s="274"/>
      <c r="AQ189" s="274"/>
      <c r="AR189" s="274"/>
      <c r="AS189" s="274"/>
      <c r="AT189" s="274"/>
      <c r="AU189" s="282"/>
      <c r="AV189" s="274"/>
      <c r="AW189" s="274"/>
      <c r="AX189" s="274"/>
      <c r="AY189" s="274"/>
      <c r="AZ189" s="274"/>
      <c r="BA189" s="274"/>
      <c r="BB189" s="262"/>
      <c r="BC189" s="274"/>
      <c r="BD189" s="274"/>
      <c r="BE189" s="274"/>
      <c r="BF189" s="274"/>
      <c r="BG189" s="274"/>
      <c r="BH189" s="274"/>
      <c r="BI189" s="274"/>
      <c r="BJ189" s="274"/>
      <c r="BK189" s="274"/>
      <c r="BL189" s="274"/>
      <c r="BM189" s="274" t="s">
        <v>443</v>
      </c>
      <c r="BN189" s="274"/>
      <c r="BO189" s="275"/>
      <c r="BP189" s="275"/>
      <c r="BQ189" s="275"/>
      <c r="BR189" s="275"/>
      <c r="BS189" s="275"/>
      <c r="BT189" s="275"/>
      <c r="BU189" s="275"/>
      <c r="BV189" s="274"/>
      <c r="BW189" s="274"/>
      <c r="BX189" s="274"/>
      <c r="BY189" s="274"/>
      <c r="BZ189" s="274"/>
      <c r="CA189" s="274"/>
      <c r="CB189" s="274"/>
      <c r="CC189" s="274"/>
      <c r="CD189" s="274"/>
      <c r="CE189" s="274"/>
      <c r="CF189" s="274"/>
      <c r="CG189" s="274"/>
      <c r="CH189" s="274"/>
      <c r="CI189" s="274"/>
    </row>
    <row r="190" spans="1:87" ht="16.5" outlineLevel="1">
      <c r="A190" s="267" t="str">
        <f>E190&amp;G190</f>
        <v>lt002_instrumentmthd_usd_instrmnt_scp_1</v>
      </c>
      <c r="B190" s="141" t="s">
        <v>26</v>
      </c>
      <c r="C190" s="137" t="s">
        <v>26</v>
      </c>
      <c r="D190" s="228" t="s">
        <v>40</v>
      </c>
      <c r="E190" s="231" t="s">
        <v>379</v>
      </c>
      <c r="F190" s="231"/>
      <c r="G190" s="231" t="s">
        <v>385</v>
      </c>
      <c r="H190" s="228" t="str">
        <f>VLOOKUP(A190,'2. Status Detalhe Campos FY24'!$A$7:$G$727,7,0)</f>
        <v>3. Pendente de outros desenvolvimentos</v>
      </c>
      <c r="I190" s="278">
        <v>45603</v>
      </c>
      <c r="J190" s="317">
        <v>45631</v>
      </c>
      <c r="K190" s="317">
        <v>45631</v>
      </c>
      <c r="L190" s="283">
        <f t="array" ref="L190">MIN(IF(W190:CI190&gt;0,$W$16:$CI$16))</f>
        <v>45642</v>
      </c>
      <c r="M190" s="284">
        <f t="array" ref="M190">MAX(IF(W190:CI190&gt;0,$W$16:$CI$16))</f>
        <v>45642</v>
      </c>
      <c r="N190" s="284"/>
      <c r="O190" s="339">
        <f>VLOOKUP(H190,Auxiliar!$B$16:$E$24,4,0)</f>
        <v>0</v>
      </c>
      <c r="P190" s="339">
        <f ca="1">IF(TODAY()&lt;=L190,0,MIN((TODAY()-L190)/(M190-L190+1),100%))</f>
        <v>1</v>
      </c>
      <c r="Q190" s="240">
        <f t="shared" ca="1" si="46"/>
        <v>-1</v>
      </c>
      <c r="R190" s="336"/>
      <c r="S190" s="273"/>
      <c r="T190" s="263">
        <v>4.0999999999999996</v>
      </c>
      <c r="U190" s="263">
        <f>ROUND(T190/8,1)</f>
        <v>0.5</v>
      </c>
      <c r="V190" s="263">
        <f>SUM(W190:CI190)-U190</f>
        <v>0</v>
      </c>
      <c r="W190" s="274"/>
      <c r="X190" s="274"/>
      <c r="Y190" s="274"/>
      <c r="Z190" s="290"/>
      <c r="AA190" s="274"/>
      <c r="AB190" s="282"/>
      <c r="AC190" s="274"/>
      <c r="AD190" s="275"/>
      <c r="AE190" s="274"/>
      <c r="AF190" s="274"/>
      <c r="AG190" s="274"/>
      <c r="AH190" s="282"/>
      <c r="AI190" s="274"/>
      <c r="AJ190" s="274"/>
      <c r="AK190" s="274"/>
      <c r="AL190" s="274"/>
      <c r="AM190" s="274"/>
      <c r="AN190" s="281"/>
      <c r="AO190" s="274"/>
      <c r="AP190" s="274"/>
      <c r="AQ190" s="274"/>
      <c r="AR190" s="274"/>
      <c r="AS190" s="274"/>
      <c r="AT190" s="274"/>
      <c r="AU190" s="282"/>
      <c r="AV190" s="274"/>
      <c r="AW190" s="274"/>
      <c r="AX190" s="274"/>
      <c r="AY190" s="274"/>
      <c r="AZ190" s="274"/>
      <c r="BA190" s="274"/>
      <c r="BB190" s="262"/>
      <c r="BC190" s="274"/>
      <c r="BD190" s="274"/>
      <c r="BE190" s="274"/>
      <c r="BF190" s="274"/>
      <c r="BG190" s="274"/>
      <c r="BH190" s="274"/>
      <c r="BI190" s="274">
        <v>0.5</v>
      </c>
      <c r="BJ190" s="274"/>
      <c r="BK190" s="274"/>
      <c r="BL190" s="274"/>
      <c r="BM190" s="277"/>
      <c r="BN190" s="274"/>
      <c r="BO190" s="275"/>
      <c r="BP190" s="275"/>
      <c r="BQ190" s="275"/>
      <c r="BR190" s="275"/>
      <c r="BS190" s="275"/>
      <c r="BT190" s="275"/>
      <c r="BU190" s="275"/>
      <c r="BV190" s="274"/>
      <c r="BW190" s="274"/>
      <c r="BX190" s="274"/>
      <c r="BY190" s="274"/>
      <c r="BZ190" s="274"/>
      <c r="CA190" s="274"/>
      <c r="CB190" s="274"/>
      <c r="CC190" s="274"/>
      <c r="CD190" s="274"/>
      <c r="CE190" s="274"/>
      <c r="CF190" s="274"/>
      <c r="CG190" s="274"/>
      <c r="CH190" s="274"/>
      <c r="CI190" s="274"/>
    </row>
    <row r="191" spans="1:87" ht="16.5" outlineLevel="1">
      <c r="A191" s="267" t="str">
        <f>E191&amp;G191</f>
        <v>lt002_instrumentmthd_usd_instrmnt_scp_2</v>
      </c>
      <c r="B191" s="141" t="s">
        <v>26</v>
      </c>
      <c r="C191" s="137" t="s">
        <v>26</v>
      </c>
      <c r="D191" s="228" t="s">
        <v>40</v>
      </c>
      <c r="E191" s="231" t="s">
        <v>379</v>
      </c>
      <c r="F191" s="231"/>
      <c r="G191" s="231" t="s">
        <v>386</v>
      </c>
      <c r="H191" s="228" t="str">
        <f>VLOOKUP(A191,'2. Status Detalhe Campos FY24'!$A$7:$G$727,7,0)</f>
        <v>3. Pendente de outros desenvolvimentos</v>
      </c>
      <c r="I191" s="278">
        <v>45603</v>
      </c>
      <c r="J191" s="317">
        <v>45631</v>
      </c>
      <c r="K191" s="317">
        <v>45631</v>
      </c>
      <c r="L191" s="283">
        <f t="array" ref="L191">MIN(IF(W191:CI191&gt;0,$W$16:$CI$16))</f>
        <v>45643</v>
      </c>
      <c r="M191" s="284">
        <f t="array" ref="M191">MAX(IF(W191:CI191&gt;0,$W$16:$CI$16))</f>
        <v>45643</v>
      </c>
      <c r="N191" s="284"/>
      <c r="O191" s="339">
        <f>VLOOKUP(H191,Auxiliar!$B$16:$E$24,4,0)</f>
        <v>0</v>
      </c>
      <c r="P191" s="339">
        <f ca="1">IF(TODAY()&lt;=L191,0,MIN((TODAY()-L191)/(M191-L191+1),100%))</f>
        <v>1</v>
      </c>
      <c r="Q191" s="240">
        <f t="shared" ca="1" si="46"/>
        <v>-1</v>
      </c>
      <c r="R191" s="336"/>
      <c r="S191" s="273"/>
      <c r="T191" s="263">
        <v>4.0999999999999996</v>
      </c>
      <c r="U191" s="263">
        <f>ROUND(T191/8,1)</f>
        <v>0.5</v>
      </c>
      <c r="V191" s="263">
        <f>SUM(W191:CI191)-U191</f>
        <v>0</v>
      </c>
      <c r="W191" s="274"/>
      <c r="X191" s="274"/>
      <c r="Y191" s="274"/>
      <c r="Z191" s="290"/>
      <c r="AA191" s="274"/>
      <c r="AB191" s="282"/>
      <c r="AC191" s="274"/>
      <c r="AD191" s="275"/>
      <c r="AE191" s="274"/>
      <c r="AF191" s="274"/>
      <c r="AG191" s="274"/>
      <c r="AH191" s="282"/>
      <c r="AI191" s="274"/>
      <c r="AJ191" s="274"/>
      <c r="AK191" s="274"/>
      <c r="AL191" s="274"/>
      <c r="AM191" s="274"/>
      <c r="AN191" s="281"/>
      <c r="AO191" s="274"/>
      <c r="AP191" s="274"/>
      <c r="AQ191" s="274"/>
      <c r="AR191" s="274"/>
      <c r="AS191" s="274"/>
      <c r="AT191" s="274"/>
      <c r="AU191" s="282"/>
      <c r="AV191" s="274"/>
      <c r="AW191" s="274"/>
      <c r="AX191" s="274"/>
      <c r="AY191" s="274"/>
      <c r="AZ191" s="274"/>
      <c r="BA191" s="274"/>
      <c r="BB191" s="262"/>
      <c r="BC191" s="274"/>
      <c r="BD191" s="274"/>
      <c r="BE191" s="274"/>
      <c r="BF191" s="274"/>
      <c r="BG191" s="274"/>
      <c r="BH191" s="274"/>
      <c r="BI191" s="274"/>
      <c r="BJ191" s="274">
        <v>0.5</v>
      </c>
      <c r="BK191" s="274"/>
      <c r="BL191" s="274"/>
      <c r="BM191" s="274"/>
      <c r="BN191" s="274"/>
      <c r="BO191" s="275"/>
      <c r="BP191" s="275"/>
      <c r="BQ191" s="275"/>
      <c r="BR191" s="275"/>
      <c r="BS191" s="275"/>
      <c r="BT191" s="275"/>
      <c r="BU191" s="275"/>
      <c r="BV191" s="274"/>
      <c r="BW191" s="274"/>
      <c r="BX191" s="274"/>
      <c r="BY191" s="274"/>
      <c r="BZ191" s="274"/>
      <c r="CA191" s="274"/>
      <c r="CB191" s="274"/>
      <c r="CC191" s="274"/>
      <c r="CD191" s="274"/>
      <c r="CE191" s="274"/>
      <c r="CF191" s="274"/>
      <c r="CG191" s="274"/>
      <c r="CH191" s="274"/>
      <c r="CI191" s="274"/>
    </row>
    <row r="192" spans="1:87" ht="16.5" outlineLevel="1">
      <c r="A192" s="267" t="str">
        <f>E192&amp;G192</f>
        <v>lt002_instrumentmthd_usd_instrmnt_scp_3</v>
      </c>
      <c r="B192" s="141" t="s">
        <v>26</v>
      </c>
      <c r="C192" s="137" t="s">
        <v>26</v>
      </c>
      <c r="D192" s="228" t="s">
        <v>40</v>
      </c>
      <c r="E192" s="231" t="s">
        <v>379</v>
      </c>
      <c r="F192" s="231"/>
      <c r="G192" s="231" t="s">
        <v>387</v>
      </c>
      <c r="H192" s="228" t="str">
        <f>VLOOKUP(A192,'2. Status Detalhe Campos FY24'!$A$7:$G$727,7,0)</f>
        <v>3. Pendente de outros desenvolvimentos</v>
      </c>
      <c r="I192" s="278">
        <v>45603</v>
      </c>
      <c r="J192" s="317">
        <v>45631</v>
      </c>
      <c r="K192" s="317">
        <v>45631</v>
      </c>
      <c r="L192" s="283">
        <f t="array" ref="L192">MIN(IF(W192:CI192&gt;0,$W$16:$CI$16))</f>
        <v>45643</v>
      </c>
      <c r="M192" s="284">
        <f t="array" ref="M192">MAX(IF(W192:CI192&gt;0,$W$16:$CI$16))</f>
        <v>45643</v>
      </c>
      <c r="N192" s="284"/>
      <c r="O192" s="339">
        <f>VLOOKUP(H192,Auxiliar!$B$16:$E$24,4,0)</f>
        <v>0</v>
      </c>
      <c r="P192" s="339">
        <f ca="1">IF(TODAY()&lt;=L192,0,MIN((TODAY()-L192)/(M192-L192+1),100%))</f>
        <v>1</v>
      </c>
      <c r="Q192" s="240">
        <f t="shared" ca="1" si="46"/>
        <v>-1</v>
      </c>
      <c r="R192" s="336"/>
      <c r="S192" s="273"/>
      <c r="T192" s="263">
        <v>4.0999999999999996</v>
      </c>
      <c r="U192" s="263">
        <f>ROUND(T192/8,1)</f>
        <v>0.5</v>
      </c>
      <c r="V192" s="263">
        <f>SUM(W192:CI192)-U192</f>
        <v>0</v>
      </c>
      <c r="W192" s="274"/>
      <c r="X192" s="274"/>
      <c r="Y192" s="274"/>
      <c r="Z192" s="290"/>
      <c r="AA192" s="274"/>
      <c r="AB192" s="282"/>
      <c r="AC192" s="274"/>
      <c r="AD192" s="275"/>
      <c r="AE192" s="274"/>
      <c r="AF192" s="274"/>
      <c r="AG192" s="274"/>
      <c r="AH192" s="282"/>
      <c r="AI192" s="274"/>
      <c r="AJ192" s="274"/>
      <c r="AK192" s="274"/>
      <c r="AL192" s="274"/>
      <c r="AM192" s="274"/>
      <c r="AN192" s="281"/>
      <c r="AO192" s="274"/>
      <c r="AP192" s="274"/>
      <c r="AQ192" s="274"/>
      <c r="AR192" s="274"/>
      <c r="AS192" s="274"/>
      <c r="AT192" s="274"/>
      <c r="AU192" s="282"/>
      <c r="AV192" s="274"/>
      <c r="AW192" s="274"/>
      <c r="AX192" s="274"/>
      <c r="AY192" s="274"/>
      <c r="AZ192" s="274"/>
      <c r="BA192" s="274"/>
      <c r="BB192" s="262"/>
      <c r="BC192" s="274"/>
      <c r="BD192" s="274"/>
      <c r="BE192" s="274"/>
      <c r="BF192" s="274"/>
      <c r="BG192" s="274"/>
      <c r="BH192" s="274"/>
      <c r="BI192" s="274"/>
      <c r="BJ192" s="274">
        <v>0.5</v>
      </c>
      <c r="BK192" s="274"/>
      <c r="BL192" s="274"/>
      <c r="BM192" s="274"/>
      <c r="BN192" s="274"/>
      <c r="BO192" s="275"/>
      <c r="BP192" s="275"/>
      <c r="BQ192" s="275"/>
      <c r="BR192" s="275"/>
      <c r="BS192" s="275"/>
      <c r="BT192" s="275"/>
      <c r="BU192" s="275"/>
      <c r="BV192" s="274"/>
      <c r="BW192" s="274"/>
      <c r="BX192" s="274"/>
      <c r="BY192" s="274"/>
      <c r="BZ192" s="274"/>
      <c r="CA192" s="274"/>
      <c r="CB192" s="274"/>
      <c r="CC192" s="274"/>
      <c r="CD192" s="274"/>
      <c r="CE192" s="274"/>
      <c r="CF192" s="274"/>
      <c r="CG192" s="274"/>
      <c r="CH192" s="274"/>
      <c r="CI192" s="274"/>
    </row>
    <row r="193" spans="1:87" ht="15" customHeight="1" collapsed="1">
      <c r="A193" s="267"/>
      <c r="B193" s="141" t="s">
        <v>26</v>
      </c>
      <c r="C193" s="137" t="s">
        <v>310</v>
      </c>
      <c r="D193" s="133"/>
      <c r="E193" s="232" t="s">
        <v>325</v>
      </c>
      <c r="F193" s="232" t="s">
        <v>1912</v>
      </c>
      <c r="G193" s="233">
        <f>COUNTA(G194:G197)</f>
        <v>4</v>
      </c>
      <c r="H193" s="288" t="s">
        <v>1922</v>
      </c>
      <c r="I193" s="269" t="s">
        <v>38</v>
      </c>
      <c r="J193" s="305">
        <f>MIN(J194:J197)</f>
        <v>45638</v>
      </c>
      <c r="K193" s="269"/>
      <c r="L193" s="270">
        <f>MIN(L194:L197)</f>
        <v>45638</v>
      </c>
      <c r="M193" s="271">
        <f>MAX(M194:M197)</f>
        <v>45646</v>
      </c>
      <c r="N193" s="316">
        <f t="array" ref="N193">MAX(IF(W193:CI193&gt;0,$W$16:$CI$16))</f>
        <v>45646</v>
      </c>
      <c r="O193" s="315">
        <f>SUMPRODUCT(O194:O197,U194:U197)/SUM(U194:U197)</f>
        <v>0</v>
      </c>
      <c r="P193" s="315">
        <f ca="1">SUMPRODUCT(P194:P197,U194:U197)/SUM(U194:U197)</f>
        <v>1</v>
      </c>
      <c r="Q193" s="240">
        <f t="shared" ca="1" si="46"/>
        <v>-1</v>
      </c>
      <c r="R193" s="333" t="s">
        <v>1950</v>
      </c>
      <c r="S193" s="273"/>
      <c r="T193" s="263"/>
      <c r="U193" s="263"/>
      <c r="V193" s="263"/>
      <c r="W193" s="274"/>
      <c r="X193" s="274"/>
      <c r="Y193" s="274"/>
      <c r="Z193" s="274"/>
      <c r="AA193" s="274"/>
      <c r="AB193" s="274"/>
      <c r="AC193" s="274"/>
      <c r="AD193" s="275"/>
      <c r="AE193" s="274"/>
      <c r="AF193" s="274"/>
      <c r="AG193" s="274"/>
      <c r="AH193" s="274"/>
      <c r="AI193" s="274"/>
      <c r="AJ193" s="274"/>
      <c r="AK193" s="274"/>
      <c r="AL193" s="274"/>
      <c r="AM193" s="274"/>
      <c r="AN193" s="274"/>
      <c r="AO193" s="274"/>
      <c r="AP193" s="274"/>
      <c r="AQ193" s="274"/>
      <c r="AR193" s="274"/>
      <c r="AS193" s="274"/>
      <c r="AT193" s="274"/>
      <c r="AU193" s="274"/>
      <c r="AV193" s="274"/>
      <c r="AW193" s="276"/>
      <c r="AX193" s="274"/>
      <c r="AY193" s="274"/>
      <c r="AZ193" s="274"/>
      <c r="BA193" s="274"/>
      <c r="BB193" s="274"/>
      <c r="BC193" s="274"/>
      <c r="BD193" s="274"/>
      <c r="BE193" s="274"/>
      <c r="BF193" s="274"/>
      <c r="BG193" s="276"/>
      <c r="BH193" s="274"/>
      <c r="BI193" s="274"/>
      <c r="BJ193" s="274"/>
      <c r="BK193" s="274"/>
      <c r="BL193" s="274"/>
      <c r="BM193" s="274" t="s">
        <v>443</v>
      </c>
      <c r="BN193" s="274"/>
      <c r="BO193" s="275"/>
      <c r="BP193" s="275"/>
      <c r="BQ193" s="275"/>
      <c r="BR193" s="275"/>
      <c r="BS193" s="275"/>
      <c r="BT193" s="275"/>
      <c r="BU193" s="275"/>
      <c r="BV193" s="274"/>
      <c r="BW193" s="274"/>
      <c r="BX193" s="274"/>
      <c r="BY193" s="274"/>
      <c r="BZ193" s="274"/>
      <c r="CA193" s="274"/>
      <c r="CB193" s="274"/>
      <c r="CC193" s="274"/>
      <c r="CD193" s="274"/>
      <c r="CE193" s="274"/>
      <c r="CF193" s="274"/>
      <c r="CG193" s="274"/>
      <c r="CH193" s="274"/>
      <c r="CI193" s="274"/>
    </row>
    <row r="194" spans="1:87" ht="16.5" outlineLevel="1">
      <c r="A194" s="267" t="str">
        <f>E194&amp;G194</f>
        <v>modesg_out_empr_info_nfinflg_rsc_fsc_agd</v>
      </c>
      <c r="B194" s="141" t="s">
        <v>26</v>
      </c>
      <c r="C194" s="137" t="s">
        <v>310</v>
      </c>
      <c r="D194" s="228" t="s">
        <v>40</v>
      </c>
      <c r="E194" s="229" t="s">
        <v>325</v>
      </c>
      <c r="F194" s="229"/>
      <c r="G194" s="228" t="s">
        <v>282</v>
      </c>
      <c r="H194" s="228" t="str">
        <f>VLOOKUP(A194,'2. Status Detalhe Campos FY24'!$A$7:$G$727,7,0)</f>
        <v xml:space="preserve">6. Em implementação </v>
      </c>
      <c r="I194" s="269" t="s">
        <v>38</v>
      </c>
      <c r="J194" s="278">
        <v>45638</v>
      </c>
      <c r="K194" s="278">
        <v>45639</v>
      </c>
      <c r="L194" s="283">
        <f t="array" ref="L194">MIN(IF(W194:CI194&gt;0,$W$16:$CI$16))</f>
        <v>45643</v>
      </c>
      <c r="M194" s="284">
        <f t="array" ref="M194">MAX(IF(W194:CI194&gt;0,$W$16:$CI$16))</f>
        <v>45644</v>
      </c>
      <c r="N194" s="284"/>
      <c r="O194" s="241">
        <f>VLOOKUP(H194,Auxiliar!$B$16:$E$24,4,0)</f>
        <v>0</v>
      </c>
      <c r="P194" s="241">
        <f ca="1">IF(TODAY()&lt;=L194,0,MIN((TODAY()-L194)/(M194-L194+1),100%))</f>
        <v>1</v>
      </c>
      <c r="Q194" s="240">
        <f t="shared" ca="1" si="46"/>
        <v>-1</v>
      </c>
      <c r="R194" s="335" t="s">
        <v>38</v>
      </c>
      <c r="S194" s="273"/>
      <c r="T194" s="263">
        <v>16.100000000000001</v>
      </c>
      <c r="U194" s="263">
        <f>ROUND(T194/8,1)</f>
        <v>2</v>
      </c>
      <c r="V194" s="263">
        <f>SUM(W194:CI194)-U194</f>
        <v>0</v>
      </c>
      <c r="W194" s="274"/>
      <c r="X194" s="274"/>
      <c r="Y194" s="274"/>
      <c r="Z194" s="274"/>
      <c r="AA194" s="274"/>
      <c r="AB194" s="274"/>
      <c r="AC194" s="274"/>
      <c r="AD194" s="275"/>
      <c r="AE194" s="274"/>
      <c r="AF194" s="274"/>
      <c r="AG194" s="274"/>
      <c r="AH194" s="274"/>
      <c r="AI194" s="274"/>
      <c r="AJ194" s="274"/>
      <c r="AK194" s="274"/>
      <c r="AL194" s="274"/>
      <c r="AM194" s="274"/>
      <c r="AN194" s="274"/>
      <c r="AO194" s="274"/>
      <c r="AP194" s="274"/>
      <c r="AQ194" s="274"/>
      <c r="AR194" s="274"/>
      <c r="AS194" s="274"/>
      <c r="AT194" s="274"/>
      <c r="AU194" s="274"/>
      <c r="AV194" s="274"/>
      <c r="AW194" s="276"/>
      <c r="AX194" s="274"/>
      <c r="AY194" s="274"/>
      <c r="AZ194" s="274"/>
      <c r="BA194" s="274"/>
      <c r="BB194" s="274"/>
      <c r="BC194" s="274"/>
      <c r="BD194" s="274"/>
      <c r="BE194" s="274"/>
      <c r="BF194" s="274"/>
      <c r="BG194" s="276"/>
      <c r="BH194" s="262"/>
      <c r="BI194" s="274"/>
      <c r="BJ194" s="274">
        <v>1</v>
      </c>
      <c r="BK194" s="274">
        <v>1</v>
      </c>
      <c r="BL194" s="274"/>
      <c r="BM194" s="274"/>
      <c r="BN194" s="274"/>
      <c r="BO194" s="275"/>
      <c r="BP194" s="275"/>
      <c r="BQ194" s="275"/>
      <c r="BR194" s="275"/>
      <c r="BS194" s="275"/>
      <c r="BT194" s="275"/>
      <c r="BU194" s="275"/>
      <c r="BV194" s="274"/>
      <c r="BW194" s="274"/>
      <c r="BX194" s="274"/>
      <c r="BY194" s="274"/>
      <c r="BZ194" s="274"/>
      <c r="CA194" s="274"/>
      <c r="CB194" s="274"/>
      <c r="CC194" s="274"/>
      <c r="CD194" s="274"/>
      <c r="CE194" s="274"/>
      <c r="CF194" s="274"/>
      <c r="CG194" s="274"/>
      <c r="CH194" s="274"/>
      <c r="CI194" s="274"/>
    </row>
    <row r="195" spans="1:87" ht="16.5" outlineLevel="1">
      <c r="A195" s="267" t="str">
        <f>E195&amp;G195</f>
        <v>modesg_out_empr_info_nfinflg_rsc_fsc_crnc</v>
      </c>
      <c r="B195" s="141" t="s">
        <v>26</v>
      </c>
      <c r="C195" s="137" t="s">
        <v>310</v>
      </c>
      <c r="D195" s="228" t="s">
        <v>40</v>
      </c>
      <c r="E195" s="229" t="s">
        <v>325</v>
      </c>
      <c r="F195" s="229"/>
      <c r="G195" s="228" t="s">
        <v>283</v>
      </c>
      <c r="H195" s="228" t="str">
        <f>VLOOKUP(A195,'2. Status Detalhe Campos FY24'!$A$7:$G$727,7,0)</f>
        <v xml:space="preserve">6. Em implementação </v>
      </c>
      <c r="I195" s="269" t="s">
        <v>38</v>
      </c>
      <c r="J195" s="278">
        <v>45638</v>
      </c>
      <c r="K195" s="278">
        <v>45639</v>
      </c>
      <c r="L195" s="283">
        <f t="array" ref="L195">MIN(IF(W195:CI195&gt;0,$W$16:$CI$16))</f>
        <v>45645</v>
      </c>
      <c r="M195" s="284">
        <f t="array" ref="M195">MAX(IF(W195:CI195&gt;0,$W$16:$CI$16))</f>
        <v>45646</v>
      </c>
      <c r="N195" s="284"/>
      <c r="O195" s="241">
        <f>VLOOKUP(H195,Auxiliar!$B$16:$E$24,4,0)</f>
        <v>0</v>
      </c>
      <c r="P195" s="241">
        <f ca="1">IF(TODAY()&lt;=L195,0,MIN((TODAY()-L195)/(M195-L195+1),100%))</f>
        <v>1</v>
      </c>
      <c r="Q195" s="240">
        <f t="shared" ca="1" si="46"/>
        <v>-1</v>
      </c>
      <c r="R195" s="335" t="s">
        <v>38</v>
      </c>
      <c r="S195" s="273"/>
      <c r="T195" s="263">
        <v>16.100000000000001</v>
      </c>
      <c r="U195" s="263">
        <f>ROUND(T195/8,1)</f>
        <v>2</v>
      </c>
      <c r="V195" s="263">
        <f>SUM(W195:CI195)-U195</f>
        <v>0</v>
      </c>
      <c r="W195" s="274"/>
      <c r="X195" s="274"/>
      <c r="Y195" s="274"/>
      <c r="Z195" s="274"/>
      <c r="AA195" s="274"/>
      <c r="AB195" s="274"/>
      <c r="AC195" s="274"/>
      <c r="AD195" s="275"/>
      <c r="AE195" s="274"/>
      <c r="AF195" s="274"/>
      <c r="AG195" s="274"/>
      <c r="AH195" s="274"/>
      <c r="AI195" s="274"/>
      <c r="AJ195" s="274"/>
      <c r="AK195" s="274"/>
      <c r="AL195" s="274"/>
      <c r="AM195" s="274"/>
      <c r="AN195" s="274"/>
      <c r="AO195" s="274"/>
      <c r="AP195" s="274"/>
      <c r="AQ195" s="274"/>
      <c r="AR195" s="274"/>
      <c r="AS195" s="274"/>
      <c r="AT195" s="274"/>
      <c r="AU195" s="274"/>
      <c r="AV195" s="274"/>
      <c r="AW195" s="276"/>
      <c r="AX195" s="274"/>
      <c r="AY195" s="274"/>
      <c r="AZ195" s="274"/>
      <c r="BA195" s="274"/>
      <c r="BB195" s="274"/>
      <c r="BC195" s="274"/>
      <c r="BD195" s="274"/>
      <c r="BE195" s="274"/>
      <c r="BF195" s="274"/>
      <c r="BG195" s="276"/>
      <c r="BH195" s="262"/>
      <c r="BI195" s="274"/>
      <c r="BJ195" s="274"/>
      <c r="BK195" s="274"/>
      <c r="BL195" s="274">
        <v>1</v>
      </c>
      <c r="BM195" s="274">
        <v>1</v>
      </c>
      <c r="BN195" s="274"/>
      <c r="BO195" s="275"/>
      <c r="BP195" s="275"/>
      <c r="BQ195" s="275"/>
      <c r="BR195" s="275"/>
      <c r="BS195" s="275"/>
      <c r="BT195" s="275"/>
      <c r="BU195" s="275"/>
      <c r="BV195" s="274"/>
      <c r="BW195" s="274"/>
      <c r="BX195" s="274"/>
      <c r="BY195" s="274"/>
      <c r="BZ195" s="274"/>
      <c r="CA195" s="274"/>
      <c r="CB195" s="274"/>
      <c r="CC195" s="274"/>
      <c r="CD195" s="274"/>
      <c r="CE195" s="274"/>
      <c r="CF195" s="274"/>
      <c r="CG195" s="274"/>
      <c r="CH195" s="274"/>
      <c r="CI195" s="274"/>
    </row>
    <row r="196" spans="1:87" ht="16.5" outlineLevel="1">
      <c r="A196" s="267" t="str">
        <f>E196&amp;G196</f>
        <v>modesg_out_empr_info_nfinorigem_flg_rsc_fsc_agd</v>
      </c>
      <c r="B196" s="141" t="s">
        <v>26</v>
      </c>
      <c r="C196" s="137" t="s">
        <v>310</v>
      </c>
      <c r="D196" s="228" t="s">
        <v>40</v>
      </c>
      <c r="E196" s="229" t="s">
        <v>325</v>
      </c>
      <c r="F196" s="229"/>
      <c r="G196" s="228" t="s">
        <v>317</v>
      </c>
      <c r="H196" s="228" t="str">
        <f>VLOOKUP(A196,'2. Status Detalhe Campos FY24'!$A$7:$G$727,7,0)</f>
        <v xml:space="preserve">6. Em implementação </v>
      </c>
      <c r="I196" s="269" t="s">
        <v>38</v>
      </c>
      <c r="J196" s="278">
        <v>45638</v>
      </c>
      <c r="K196" s="278">
        <v>45639</v>
      </c>
      <c r="L196" s="283">
        <f t="array" ref="L196">MIN(IF(W196:CI196&gt;0,$W$16:$CI$16))</f>
        <v>45638</v>
      </c>
      <c r="M196" s="284">
        <f t="array" ref="M196">MAX(IF(W196:CI196&gt;0,$W$16:$CI$16))</f>
        <v>45638</v>
      </c>
      <c r="N196" s="284"/>
      <c r="O196" s="241">
        <f>VLOOKUP(H196,Auxiliar!$B$16:$E$24,4,0)</f>
        <v>0</v>
      </c>
      <c r="P196" s="241">
        <f ca="1">IF(TODAY()&lt;=L196,0,MIN((TODAY()-L196)/(M196-L196+1),100%))</f>
        <v>1</v>
      </c>
      <c r="Q196" s="240">
        <f t="shared" ca="1" si="46"/>
        <v>-1</v>
      </c>
      <c r="R196" s="335" t="s">
        <v>38</v>
      </c>
      <c r="S196" s="273"/>
      <c r="T196" s="263">
        <v>4.0999999999999996</v>
      </c>
      <c r="U196" s="263">
        <f>ROUND(T196/8,1)</f>
        <v>0.5</v>
      </c>
      <c r="V196" s="263">
        <f>SUM(W196:CI196)-U196</f>
        <v>0</v>
      </c>
      <c r="W196" s="274"/>
      <c r="X196" s="274"/>
      <c r="Y196" s="274"/>
      <c r="Z196" s="274"/>
      <c r="AA196" s="274"/>
      <c r="AB196" s="274"/>
      <c r="AC196" s="274"/>
      <c r="AD196" s="275"/>
      <c r="AE196" s="274"/>
      <c r="AF196" s="274"/>
      <c r="AG196" s="274"/>
      <c r="AH196" s="274"/>
      <c r="AI196" s="274"/>
      <c r="AJ196" s="274"/>
      <c r="AK196" s="274"/>
      <c r="AL196" s="274"/>
      <c r="AM196" s="274"/>
      <c r="AN196" s="274"/>
      <c r="AO196" s="274"/>
      <c r="AP196" s="274"/>
      <c r="AQ196" s="274"/>
      <c r="AR196" s="274"/>
      <c r="AS196" s="274"/>
      <c r="AT196" s="274"/>
      <c r="AU196" s="274"/>
      <c r="AV196" s="274"/>
      <c r="AW196" s="276"/>
      <c r="AX196" s="274"/>
      <c r="AY196" s="274"/>
      <c r="AZ196" s="274"/>
      <c r="BA196" s="274"/>
      <c r="BB196" s="274"/>
      <c r="BC196" s="274"/>
      <c r="BD196" s="274"/>
      <c r="BE196" s="274"/>
      <c r="BF196" s="274"/>
      <c r="BG196" s="276">
        <v>0.5</v>
      </c>
      <c r="BH196" s="262"/>
      <c r="BI196" s="274"/>
      <c r="BJ196" s="274"/>
      <c r="BK196" s="274"/>
      <c r="BL196" s="274"/>
      <c r="BM196" s="274"/>
      <c r="BN196" s="274"/>
      <c r="BO196" s="275"/>
      <c r="BP196" s="275"/>
      <c r="BQ196" s="275"/>
      <c r="BR196" s="275"/>
      <c r="BS196" s="275"/>
      <c r="BT196" s="275"/>
      <c r="BU196" s="275"/>
      <c r="BV196" s="274"/>
      <c r="BW196" s="274"/>
      <c r="BX196" s="274"/>
      <c r="BY196" s="274"/>
      <c r="BZ196" s="274"/>
      <c r="CA196" s="274"/>
      <c r="CB196" s="274"/>
      <c r="CC196" s="274"/>
      <c r="CD196" s="274"/>
      <c r="CE196" s="274"/>
      <c r="CF196" s="274"/>
      <c r="CG196" s="274"/>
      <c r="CH196" s="274"/>
      <c r="CI196" s="274"/>
    </row>
    <row r="197" spans="1:87" ht="16.5" outlineLevel="1">
      <c r="A197" s="267" t="str">
        <f>E197&amp;G197</f>
        <v>modesg_out_empr_info_nfinorigem_flg_rsc_fsc_crnc</v>
      </c>
      <c r="B197" s="141" t="s">
        <v>26</v>
      </c>
      <c r="C197" s="137" t="s">
        <v>310</v>
      </c>
      <c r="D197" s="228" t="s">
        <v>40</v>
      </c>
      <c r="E197" s="229" t="s">
        <v>325</v>
      </c>
      <c r="F197" s="229"/>
      <c r="G197" s="228" t="s">
        <v>318</v>
      </c>
      <c r="H197" s="228" t="str">
        <f>VLOOKUP(A197,'2. Status Detalhe Campos FY24'!$A$7:$G$727,7,0)</f>
        <v xml:space="preserve">6. Em implementação </v>
      </c>
      <c r="I197" s="269" t="s">
        <v>38</v>
      </c>
      <c r="J197" s="278">
        <v>45638</v>
      </c>
      <c r="K197" s="278">
        <v>45639</v>
      </c>
      <c r="L197" s="283">
        <f t="array" ref="L197">MIN(IF(W197:CI197&gt;0,$W$16:$CI$16))</f>
        <v>45638</v>
      </c>
      <c r="M197" s="284">
        <f t="array" ref="M197">MAX(IF(W197:CI197&gt;0,$W$16:$CI$16))</f>
        <v>45638</v>
      </c>
      <c r="N197" s="284"/>
      <c r="O197" s="241">
        <f>VLOOKUP(H197,Auxiliar!$B$16:$E$24,4,0)</f>
        <v>0</v>
      </c>
      <c r="P197" s="241">
        <f ca="1">IF(TODAY()&lt;=L197,0,MIN((TODAY()-L197)/(M197-L197+1),100%))</f>
        <v>1</v>
      </c>
      <c r="Q197" s="240">
        <f t="shared" ca="1" si="46"/>
        <v>-1</v>
      </c>
      <c r="R197" s="335" t="s">
        <v>38</v>
      </c>
      <c r="S197" s="273"/>
      <c r="T197" s="263">
        <v>4.0999999999999996</v>
      </c>
      <c r="U197" s="263">
        <f>ROUND(T197/8,1)</f>
        <v>0.5</v>
      </c>
      <c r="V197" s="263">
        <f>SUM(W197:CI197)-U197</f>
        <v>0</v>
      </c>
      <c r="W197" s="274"/>
      <c r="X197" s="274"/>
      <c r="Y197" s="274"/>
      <c r="Z197" s="274"/>
      <c r="AA197" s="274"/>
      <c r="AB197" s="274"/>
      <c r="AC197" s="274"/>
      <c r="AD197" s="275"/>
      <c r="AE197" s="274"/>
      <c r="AF197" s="274"/>
      <c r="AG197" s="274"/>
      <c r="AH197" s="274"/>
      <c r="AI197" s="274"/>
      <c r="AJ197" s="274"/>
      <c r="AK197" s="274"/>
      <c r="AL197" s="274"/>
      <c r="AM197" s="274"/>
      <c r="AN197" s="274"/>
      <c r="AO197" s="274"/>
      <c r="AP197" s="274"/>
      <c r="AQ197" s="274"/>
      <c r="AR197" s="274"/>
      <c r="AS197" s="274"/>
      <c r="AT197" s="274"/>
      <c r="AU197" s="274"/>
      <c r="AV197" s="274"/>
      <c r="AW197" s="276"/>
      <c r="AX197" s="274"/>
      <c r="AY197" s="274"/>
      <c r="AZ197" s="274"/>
      <c r="BA197" s="274"/>
      <c r="BB197" s="274"/>
      <c r="BC197" s="274"/>
      <c r="BD197" s="274"/>
      <c r="BE197" s="274"/>
      <c r="BF197" s="274"/>
      <c r="BG197" s="276">
        <v>0.5</v>
      </c>
      <c r="BH197" s="262"/>
      <c r="BI197" s="274"/>
      <c r="BJ197" s="274"/>
      <c r="BK197" s="274"/>
      <c r="BL197" s="274"/>
      <c r="BM197" s="274"/>
      <c r="BN197" s="274"/>
      <c r="BO197" s="275"/>
      <c r="BP197" s="275"/>
      <c r="BQ197" s="275"/>
      <c r="BR197" s="275"/>
      <c r="BS197" s="275"/>
      <c r="BT197" s="275"/>
      <c r="BU197" s="275"/>
      <c r="BV197" s="274"/>
      <c r="BW197" s="274"/>
      <c r="BX197" s="274"/>
      <c r="BY197" s="274"/>
      <c r="BZ197" s="274"/>
      <c r="CA197" s="274"/>
      <c r="CB197" s="274"/>
      <c r="CC197" s="274"/>
      <c r="CD197" s="274"/>
      <c r="CE197" s="274"/>
      <c r="CF197" s="274"/>
      <c r="CG197" s="274"/>
      <c r="CH197" s="274"/>
      <c r="CI197" s="274"/>
    </row>
    <row r="198" spans="1:87" ht="15" customHeight="1" collapsed="1">
      <c r="A198" s="267"/>
      <c r="B198" s="141" t="s">
        <v>26</v>
      </c>
      <c r="C198" s="137" t="s">
        <v>26</v>
      </c>
      <c r="D198" s="133"/>
      <c r="E198" s="234" t="s">
        <v>368</v>
      </c>
      <c r="F198" s="232" t="s">
        <v>1927</v>
      </c>
      <c r="G198" s="233">
        <f>COUNTA(G199:G204)</f>
        <v>6</v>
      </c>
      <c r="H198" s="288" t="s">
        <v>1922</v>
      </c>
      <c r="I198" s="297">
        <f>MIN(I199:I204)</f>
        <v>45603</v>
      </c>
      <c r="J198" s="270">
        <f>MIN(J199:J204)</f>
        <v>45631</v>
      </c>
      <c r="K198" s="270">
        <f>MIN(K199:K204)</f>
        <v>45631</v>
      </c>
      <c r="L198" s="271">
        <f>MIN(L199:L204)</f>
        <v>45649</v>
      </c>
      <c r="M198" s="271">
        <f>MAX(M199:M204)</f>
        <v>45649</v>
      </c>
      <c r="N198" s="316">
        <f t="array" ref="N198">MAX(IF(W198:CI198&gt;0,$W$16:$CI$16))</f>
        <v>45667</v>
      </c>
      <c r="O198" s="315">
        <f>SUMPRODUCT(O199:O204,U199:U204)/SUM(U199:U204)</f>
        <v>1</v>
      </c>
      <c r="P198" s="315">
        <f ca="1">SUMPRODUCT(P199:P204,U199:U204)/SUM(U199:U204)</f>
        <v>1</v>
      </c>
      <c r="Q198" s="240">
        <f t="shared" ref="Q198:Q204" ca="1" si="47">O198-P198</f>
        <v>0</v>
      </c>
      <c r="R198" s="333" t="s">
        <v>1956</v>
      </c>
      <c r="S198" s="273"/>
      <c r="T198" s="263"/>
      <c r="U198" s="263"/>
      <c r="V198" s="263"/>
      <c r="W198" s="274"/>
      <c r="X198" s="274"/>
      <c r="Y198" s="274"/>
      <c r="Z198" s="274"/>
      <c r="AA198" s="274"/>
      <c r="AB198" s="274"/>
      <c r="AC198" s="281"/>
      <c r="AD198" s="275"/>
      <c r="AE198" s="274"/>
      <c r="AF198" s="274"/>
      <c r="AG198" s="274"/>
      <c r="AH198" s="282"/>
      <c r="AI198" s="274"/>
      <c r="AJ198" s="274"/>
      <c r="AK198" s="274"/>
      <c r="AL198" s="274"/>
      <c r="AM198" s="274"/>
      <c r="AN198" s="281"/>
      <c r="AO198" s="274"/>
      <c r="AP198" s="274"/>
      <c r="AQ198" s="274"/>
      <c r="AR198" s="274"/>
      <c r="AS198" s="274"/>
      <c r="AT198" s="274"/>
      <c r="AU198" s="282"/>
      <c r="AV198" s="274"/>
      <c r="AW198" s="274"/>
      <c r="AX198" s="274"/>
      <c r="AY198" s="274"/>
      <c r="AZ198" s="274"/>
      <c r="BA198" s="274"/>
      <c r="BB198" s="262"/>
      <c r="BC198" s="274"/>
      <c r="BD198" s="274"/>
      <c r="BE198" s="274"/>
      <c r="BF198" s="274"/>
      <c r="BG198" s="274"/>
      <c r="BH198" s="274"/>
      <c r="BI198" s="274"/>
      <c r="BJ198" s="274"/>
      <c r="BK198" s="274"/>
      <c r="BL198" s="274"/>
      <c r="BM198" s="274"/>
      <c r="BO198" s="275"/>
      <c r="BP198" s="275"/>
      <c r="BQ198" s="275"/>
      <c r="BR198" s="275"/>
      <c r="BS198" s="275"/>
      <c r="BT198" s="275"/>
      <c r="BU198" s="275"/>
      <c r="BV198" s="274"/>
      <c r="BW198" s="274"/>
      <c r="BX198" s="274"/>
      <c r="BY198" s="274"/>
      <c r="BZ198" s="274"/>
      <c r="CA198" s="274"/>
      <c r="CB198" s="277" t="s">
        <v>443</v>
      </c>
      <c r="CC198" s="274"/>
      <c r="CD198" s="274"/>
      <c r="CE198" s="274"/>
      <c r="CF198" s="274"/>
      <c r="CG198" s="274"/>
      <c r="CH198" s="274"/>
      <c r="CI198" s="274"/>
    </row>
    <row r="199" spans="1:87" ht="16.5" outlineLevel="1">
      <c r="A199" s="267" t="str">
        <f t="shared" ref="A199:A204" si="48">E199&amp;G199</f>
        <v>lt004_protectionemssns_scp1_prtctn</v>
      </c>
      <c r="B199" s="141" t="s">
        <v>26</v>
      </c>
      <c r="C199" s="137" t="s">
        <v>26</v>
      </c>
      <c r="D199" s="228" t="s">
        <v>40</v>
      </c>
      <c r="E199" s="231" t="s">
        <v>368</v>
      </c>
      <c r="F199" s="231"/>
      <c r="G199" s="231" t="s">
        <v>373</v>
      </c>
      <c r="H199" s="228" t="str">
        <f>VLOOKUP(A199,'2. Status Detalhe Campos FY24'!$A$7:$G$727,7,0)</f>
        <v>1. Concluído</v>
      </c>
      <c r="I199" s="269">
        <v>45603</v>
      </c>
      <c r="J199" s="317">
        <v>45631</v>
      </c>
      <c r="K199" s="317">
        <v>45631</v>
      </c>
      <c r="L199" s="283">
        <f t="array" ref="L199">MIN(IF(W199:CI199&gt;0,$W$16:$CI$16))</f>
        <v>45649</v>
      </c>
      <c r="M199" s="284">
        <f t="array" ref="M199">MAX(IF(W199:CI199&gt;0,$W$16:$CI$16))</f>
        <v>45649</v>
      </c>
      <c r="N199" s="284"/>
      <c r="O199" s="241">
        <f>VLOOKUP(H199,Auxiliar!$B$16:$E$24,4,0)</f>
        <v>1</v>
      </c>
      <c r="P199" s="241">
        <f t="shared" ref="P199:P204" ca="1" si="49">IF(TODAY()&lt;=L199,0,MIN((TODAY()-L199)/(M199-L199+1),100%))</f>
        <v>1</v>
      </c>
      <c r="Q199" s="240">
        <f t="shared" ca="1" si="47"/>
        <v>0</v>
      </c>
      <c r="R199" s="335" t="s">
        <v>38</v>
      </c>
      <c r="S199" s="273" t="s">
        <v>1865</v>
      </c>
      <c r="T199" s="263">
        <v>4.0999999999999996</v>
      </c>
      <c r="U199" s="263">
        <f t="shared" ref="U199:U204" si="50">ROUND(T199/8,1)</f>
        <v>0.5</v>
      </c>
      <c r="V199" s="263">
        <f t="shared" ref="V199:V204" si="51">SUM(W199:CI199)-U199</f>
        <v>0</v>
      </c>
      <c r="W199" s="274"/>
      <c r="X199" s="274"/>
      <c r="Y199" s="274"/>
      <c r="Z199" s="274"/>
      <c r="AA199" s="274"/>
      <c r="AB199" s="274"/>
      <c r="AC199" s="281"/>
      <c r="AD199" s="275"/>
      <c r="AE199" s="274"/>
      <c r="AF199" s="274"/>
      <c r="AG199" s="274"/>
      <c r="AH199" s="282"/>
      <c r="AI199" s="274"/>
      <c r="AJ199" s="274"/>
      <c r="AK199" s="274"/>
      <c r="AL199" s="274"/>
      <c r="AM199" s="274"/>
      <c r="AN199" s="281"/>
      <c r="AO199" s="274"/>
      <c r="AP199" s="274"/>
      <c r="AQ199" s="274"/>
      <c r="AR199" s="274"/>
      <c r="AS199" s="274"/>
      <c r="AT199" s="274"/>
      <c r="AU199" s="282"/>
      <c r="AV199" s="274"/>
      <c r="AW199" s="274"/>
      <c r="AX199" s="274"/>
      <c r="AY199" s="274"/>
      <c r="AZ199" s="274"/>
      <c r="BA199" s="274"/>
      <c r="BB199" s="262"/>
      <c r="BC199" s="274"/>
      <c r="BD199" s="274"/>
      <c r="BE199" s="274"/>
      <c r="BF199" s="274"/>
      <c r="BG199" s="274"/>
      <c r="BH199" s="274"/>
      <c r="BI199" s="274"/>
      <c r="BJ199" s="274"/>
      <c r="BK199" s="274"/>
      <c r="BL199" s="274"/>
      <c r="BM199" s="274"/>
      <c r="BN199" s="274">
        <v>0.5</v>
      </c>
      <c r="BO199" s="275"/>
      <c r="BP199" s="275"/>
      <c r="BQ199" s="275"/>
      <c r="BR199" s="275"/>
      <c r="BS199" s="275"/>
      <c r="BT199" s="275"/>
      <c r="BU199" s="275"/>
      <c r="BV199" s="274"/>
      <c r="BW199" s="274"/>
      <c r="BX199" s="274"/>
      <c r="BY199" s="274"/>
      <c r="BZ199" s="274"/>
      <c r="CA199" s="274"/>
      <c r="CB199" s="274"/>
      <c r="CC199" s="274"/>
      <c r="CD199" s="274"/>
      <c r="CE199" s="274"/>
      <c r="CF199" s="274"/>
      <c r="CG199" s="274"/>
      <c r="CH199" s="274"/>
      <c r="CI199" s="274"/>
    </row>
    <row r="200" spans="1:87" ht="16.5" outlineLevel="1">
      <c r="A200" s="267" t="str">
        <f t="shared" si="48"/>
        <v>lt004_protectionemssns_scp2_prtctn</v>
      </c>
      <c r="B200" s="141" t="s">
        <v>26</v>
      </c>
      <c r="C200" s="137" t="s">
        <v>26</v>
      </c>
      <c r="D200" s="228" t="s">
        <v>40</v>
      </c>
      <c r="E200" s="231" t="s">
        <v>368</v>
      </c>
      <c r="F200" s="231"/>
      <c r="G200" s="231" t="s">
        <v>374</v>
      </c>
      <c r="H200" s="228" t="str">
        <f>VLOOKUP(A200,'2. Status Detalhe Campos FY24'!$A$7:$G$727,7,0)</f>
        <v>1. Concluído</v>
      </c>
      <c r="I200" s="269">
        <v>45603</v>
      </c>
      <c r="J200" s="317">
        <v>45631</v>
      </c>
      <c r="K200" s="317">
        <v>45631</v>
      </c>
      <c r="L200" s="283">
        <f t="array" ref="L200">MIN(IF(W200:CI200&gt;0,$W$16:$CI$16))</f>
        <v>45649</v>
      </c>
      <c r="M200" s="284">
        <f t="array" ref="M200">MAX(IF(W200:CI200&gt;0,$W$16:$CI$16))</f>
        <v>45649</v>
      </c>
      <c r="N200" s="284"/>
      <c r="O200" s="241">
        <f>VLOOKUP(H200,Auxiliar!$B$16:$E$24,4,0)</f>
        <v>1</v>
      </c>
      <c r="P200" s="241">
        <f t="shared" ca="1" si="49"/>
        <v>1</v>
      </c>
      <c r="Q200" s="240">
        <f t="shared" ca="1" si="47"/>
        <v>0</v>
      </c>
      <c r="R200" s="335" t="s">
        <v>38</v>
      </c>
      <c r="S200" s="273" t="s">
        <v>1865</v>
      </c>
      <c r="T200" s="263">
        <v>4.0999999999999996</v>
      </c>
      <c r="U200" s="263">
        <f t="shared" si="50"/>
        <v>0.5</v>
      </c>
      <c r="V200" s="263">
        <f t="shared" si="51"/>
        <v>0</v>
      </c>
      <c r="W200" s="274"/>
      <c r="X200" s="274"/>
      <c r="Y200" s="274"/>
      <c r="Z200" s="274"/>
      <c r="AA200" s="274"/>
      <c r="AB200" s="274"/>
      <c r="AC200" s="281"/>
      <c r="AD200" s="275"/>
      <c r="AE200" s="274"/>
      <c r="AF200" s="274"/>
      <c r="AG200" s="274"/>
      <c r="AH200" s="282"/>
      <c r="AI200" s="274"/>
      <c r="AJ200" s="274"/>
      <c r="AK200" s="274"/>
      <c r="AL200" s="274"/>
      <c r="AM200" s="274"/>
      <c r="AN200" s="281"/>
      <c r="AO200" s="274"/>
      <c r="AP200" s="274"/>
      <c r="AQ200" s="274"/>
      <c r="AR200" s="274"/>
      <c r="AS200" s="274"/>
      <c r="AT200" s="274"/>
      <c r="AU200" s="282"/>
      <c r="AV200" s="274"/>
      <c r="AW200" s="274"/>
      <c r="AX200" s="274"/>
      <c r="AY200" s="274"/>
      <c r="AZ200" s="274"/>
      <c r="BA200" s="274"/>
      <c r="BB200" s="262"/>
      <c r="BC200" s="274"/>
      <c r="BD200" s="274"/>
      <c r="BE200" s="274"/>
      <c r="BF200" s="274"/>
      <c r="BG200" s="274"/>
      <c r="BH200" s="274"/>
      <c r="BI200" s="274"/>
      <c r="BJ200" s="274"/>
      <c r="BK200" s="274"/>
      <c r="BL200" s="274"/>
      <c r="BM200" s="274"/>
      <c r="BN200" s="274">
        <v>0.5</v>
      </c>
      <c r="BO200" s="275"/>
      <c r="BP200" s="275"/>
      <c r="BQ200" s="275"/>
      <c r="BR200" s="275"/>
      <c r="BS200" s="275"/>
      <c r="BT200" s="275"/>
      <c r="BU200" s="275"/>
      <c r="BV200" s="274"/>
      <c r="BW200" s="274"/>
      <c r="BX200" s="274"/>
      <c r="BY200" s="274"/>
      <c r="BZ200" s="274"/>
      <c r="CA200" s="274"/>
      <c r="CB200" s="274"/>
      <c r="CC200" s="274"/>
      <c r="CD200" s="274"/>
      <c r="CE200" s="274"/>
      <c r="CF200" s="274"/>
      <c r="CG200" s="274"/>
      <c r="CH200" s="274"/>
      <c r="CI200" s="274"/>
    </row>
    <row r="201" spans="1:87" ht="16.5" outlineLevel="1">
      <c r="A201" s="267" t="str">
        <f t="shared" si="48"/>
        <v>lt004_protectionemssns_scp3_prtctn</v>
      </c>
      <c r="B201" s="141" t="s">
        <v>26</v>
      </c>
      <c r="C201" s="137" t="s">
        <v>26</v>
      </c>
      <c r="D201" s="228" t="s">
        <v>40</v>
      </c>
      <c r="E201" s="231" t="s">
        <v>368</v>
      </c>
      <c r="F201" s="231"/>
      <c r="G201" s="231" t="s">
        <v>375</v>
      </c>
      <c r="H201" s="228" t="str">
        <f>VLOOKUP(A201,'2. Status Detalhe Campos FY24'!$A$7:$G$727,7,0)</f>
        <v>1. Concluído</v>
      </c>
      <c r="I201" s="269">
        <v>45603</v>
      </c>
      <c r="J201" s="317">
        <v>45631</v>
      </c>
      <c r="K201" s="317">
        <v>45631</v>
      </c>
      <c r="L201" s="283">
        <f t="array" ref="L201">MIN(IF(W201:CI201&gt;0,$W$16:$CI$16))</f>
        <v>45649</v>
      </c>
      <c r="M201" s="284">
        <f t="array" ref="M201">MAX(IF(W201:CI201&gt;0,$W$16:$CI$16))</f>
        <v>45649</v>
      </c>
      <c r="N201" s="284"/>
      <c r="O201" s="241">
        <f>VLOOKUP(H201,Auxiliar!$B$16:$E$24,4,0)</f>
        <v>1</v>
      </c>
      <c r="P201" s="241">
        <f t="shared" ca="1" si="49"/>
        <v>1</v>
      </c>
      <c r="Q201" s="240">
        <f t="shared" ca="1" si="47"/>
        <v>0</v>
      </c>
      <c r="R201" s="335" t="s">
        <v>38</v>
      </c>
      <c r="S201" s="273" t="s">
        <v>1865</v>
      </c>
      <c r="T201" s="263">
        <v>4.0999999999999996</v>
      </c>
      <c r="U201" s="263">
        <f t="shared" si="50"/>
        <v>0.5</v>
      </c>
      <c r="V201" s="263">
        <f t="shared" si="51"/>
        <v>0</v>
      </c>
      <c r="W201" s="274"/>
      <c r="X201" s="274"/>
      <c r="Y201" s="274"/>
      <c r="Z201" s="274"/>
      <c r="AA201" s="274"/>
      <c r="AB201" s="274"/>
      <c r="AC201" s="281"/>
      <c r="AD201" s="275"/>
      <c r="AE201" s="274"/>
      <c r="AF201" s="274"/>
      <c r="AG201" s="274"/>
      <c r="AH201" s="282"/>
      <c r="AI201" s="274"/>
      <c r="AJ201" s="274"/>
      <c r="AK201" s="274"/>
      <c r="AL201" s="274"/>
      <c r="AM201" s="274"/>
      <c r="AN201" s="281"/>
      <c r="AO201" s="274"/>
      <c r="AP201" s="274"/>
      <c r="AQ201" s="274"/>
      <c r="AR201" s="274"/>
      <c r="AS201" s="274"/>
      <c r="AT201" s="274"/>
      <c r="AU201" s="282"/>
      <c r="AV201" s="274"/>
      <c r="AW201" s="274"/>
      <c r="AX201" s="274"/>
      <c r="AY201" s="274"/>
      <c r="AZ201" s="274"/>
      <c r="BA201" s="274"/>
      <c r="BB201" s="262"/>
      <c r="BC201" s="274"/>
      <c r="BD201" s="274"/>
      <c r="BE201" s="274"/>
      <c r="BF201" s="274"/>
      <c r="BG201" s="274"/>
      <c r="BH201" s="274"/>
      <c r="BI201" s="274"/>
      <c r="BJ201" s="274"/>
      <c r="BK201" s="274"/>
      <c r="BL201" s="274"/>
      <c r="BM201" s="274"/>
      <c r="BN201" s="274">
        <v>0.5</v>
      </c>
      <c r="BO201" s="275"/>
      <c r="BP201" s="275"/>
      <c r="BQ201" s="275"/>
      <c r="BR201" s="275"/>
      <c r="BS201" s="275"/>
      <c r="BT201" s="275"/>
      <c r="BU201" s="275"/>
      <c r="BV201" s="274"/>
      <c r="BW201" s="274"/>
      <c r="BX201" s="274"/>
      <c r="BY201" s="274"/>
      <c r="BZ201" s="274"/>
      <c r="CA201" s="274"/>
      <c r="CB201" s="274"/>
      <c r="CC201" s="274"/>
      <c r="CD201" s="274"/>
      <c r="CE201" s="274"/>
      <c r="CF201" s="274"/>
      <c r="CG201" s="274"/>
      <c r="CH201" s="274"/>
      <c r="CI201" s="274"/>
    </row>
    <row r="202" spans="1:87" ht="16.5" outlineLevel="1">
      <c r="A202" s="267" t="str">
        <f t="shared" si="48"/>
        <v>lt004_protectionmthd_usd_prtctn_scp_1</v>
      </c>
      <c r="B202" s="141" t="s">
        <v>26</v>
      </c>
      <c r="C202" s="137" t="s">
        <v>26</v>
      </c>
      <c r="D202" s="228" t="s">
        <v>40</v>
      </c>
      <c r="E202" s="231" t="s">
        <v>368</v>
      </c>
      <c r="F202" s="231"/>
      <c r="G202" s="231" t="s">
        <v>376</v>
      </c>
      <c r="H202" s="228" t="str">
        <f>VLOOKUP(A202,'2. Status Detalhe Campos FY24'!$A$7:$G$727,7,0)</f>
        <v>1. Concluído</v>
      </c>
      <c r="I202" s="269">
        <v>45603</v>
      </c>
      <c r="J202" s="317">
        <v>45631</v>
      </c>
      <c r="K202" s="317">
        <v>45631</v>
      </c>
      <c r="L202" s="283">
        <f t="array" ref="L202">MIN(IF(W202:CI202&gt;0,$W$16:$CI$16))</f>
        <v>45649</v>
      </c>
      <c r="M202" s="284">
        <f t="array" ref="M202">MAX(IF(W202:CI202&gt;0,$W$16:$CI$16))</f>
        <v>45649</v>
      </c>
      <c r="N202" s="284"/>
      <c r="O202" s="241">
        <f>VLOOKUP(H202,Auxiliar!$B$16:$E$24,4,0)</f>
        <v>1</v>
      </c>
      <c r="P202" s="241">
        <f t="shared" ca="1" si="49"/>
        <v>1</v>
      </c>
      <c r="Q202" s="240">
        <f t="shared" ca="1" si="47"/>
        <v>0</v>
      </c>
      <c r="R202" s="335" t="s">
        <v>38</v>
      </c>
      <c r="S202" s="273" t="s">
        <v>1865</v>
      </c>
      <c r="T202" s="263">
        <v>4.0999999999999996</v>
      </c>
      <c r="U202" s="263">
        <f t="shared" si="50"/>
        <v>0.5</v>
      </c>
      <c r="V202" s="263">
        <f t="shared" si="51"/>
        <v>0</v>
      </c>
      <c r="W202" s="274"/>
      <c r="X202" s="274"/>
      <c r="Y202" s="274"/>
      <c r="Z202" s="274"/>
      <c r="AA202" s="274"/>
      <c r="AB202" s="274"/>
      <c r="AC202" s="281"/>
      <c r="AD202" s="275"/>
      <c r="AE202" s="274"/>
      <c r="AF202" s="274"/>
      <c r="AG202" s="274"/>
      <c r="AH202" s="282"/>
      <c r="AI202" s="274"/>
      <c r="AJ202" s="274"/>
      <c r="AK202" s="274"/>
      <c r="AL202" s="274"/>
      <c r="AM202" s="274"/>
      <c r="AN202" s="281"/>
      <c r="AO202" s="274"/>
      <c r="AP202" s="274"/>
      <c r="AQ202" s="274"/>
      <c r="AR202" s="274"/>
      <c r="AS202" s="274"/>
      <c r="AT202" s="274"/>
      <c r="AU202" s="282"/>
      <c r="AV202" s="274"/>
      <c r="AW202" s="274"/>
      <c r="AX202" s="274"/>
      <c r="AY202" s="274"/>
      <c r="AZ202" s="274"/>
      <c r="BA202" s="274"/>
      <c r="BB202" s="262"/>
      <c r="BC202" s="274"/>
      <c r="BD202" s="274"/>
      <c r="BE202" s="274"/>
      <c r="BF202" s="274"/>
      <c r="BG202" s="274"/>
      <c r="BH202" s="274"/>
      <c r="BI202" s="274"/>
      <c r="BJ202" s="274"/>
      <c r="BK202" s="274"/>
      <c r="BL202" s="274"/>
      <c r="BM202" s="274"/>
      <c r="BN202" s="274">
        <v>0.5</v>
      </c>
      <c r="BO202" s="275"/>
      <c r="BP202" s="275"/>
      <c r="BQ202" s="275"/>
      <c r="BR202" s="275"/>
      <c r="BS202" s="275"/>
      <c r="BT202" s="275"/>
      <c r="BU202" s="275"/>
      <c r="BV202" s="274"/>
      <c r="BW202" s="274"/>
      <c r="BX202" s="274"/>
      <c r="BY202" s="274"/>
      <c r="BZ202" s="274"/>
      <c r="CA202" s="274"/>
      <c r="CB202" s="274"/>
      <c r="CC202" s="274"/>
      <c r="CD202" s="274"/>
      <c r="CE202" s="274"/>
      <c r="CF202" s="274"/>
      <c r="CG202" s="274"/>
      <c r="CH202" s="274"/>
      <c r="CI202" s="274"/>
    </row>
    <row r="203" spans="1:87" ht="16.5" outlineLevel="1">
      <c r="A203" s="267" t="str">
        <f t="shared" si="48"/>
        <v>lt004_protectionmthd_usd_prtctn_scp_2</v>
      </c>
      <c r="B203" s="141" t="s">
        <v>26</v>
      </c>
      <c r="C203" s="137" t="s">
        <v>26</v>
      </c>
      <c r="D203" s="228" t="s">
        <v>40</v>
      </c>
      <c r="E203" s="231" t="s">
        <v>368</v>
      </c>
      <c r="F203" s="231"/>
      <c r="G203" s="231" t="s">
        <v>377</v>
      </c>
      <c r="H203" s="228" t="str">
        <f>VLOOKUP(A203,'2. Status Detalhe Campos FY24'!$A$7:$G$727,7,0)</f>
        <v>1. Concluído</v>
      </c>
      <c r="I203" s="269">
        <v>45603</v>
      </c>
      <c r="J203" s="317">
        <v>45631</v>
      </c>
      <c r="K203" s="317">
        <v>45631</v>
      </c>
      <c r="L203" s="283">
        <f t="array" ref="L203">MIN(IF(W203:CI203&gt;0,$W$16:$CI$16))</f>
        <v>45649</v>
      </c>
      <c r="M203" s="284">
        <f t="array" ref="M203">MAX(IF(W203:CI203&gt;0,$W$16:$CI$16))</f>
        <v>45649</v>
      </c>
      <c r="N203" s="284"/>
      <c r="O203" s="241">
        <f>VLOOKUP(H203,Auxiliar!$B$16:$E$24,4,0)</f>
        <v>1</v>
      </c>
      <c r="P203" s="241">
        <f t="shared" ca="1" si="49"/>
        <v>1</v>
      </c>
      <c r="Q203" s="240">
        <f t="shared" ca="1" si="47"/>
        <v>0</v>
      </c>
      <c r="R203" s="335" t="s">
        <v>38</v>
      </c>
      <c r="S203" s="273" t="s">
        <v>1865</v>
      </c>
      <c r="T203" s="263">
        <v>4.0999999999999996</v>
      </c>
      <c r="U203" s="263">
        <f t="shared" si="50"/>
        <v>0.5</v>
      </c>
      <c r="V203" s="263">
        <f t="shared" si="51"/>
        <v>0</v>
      </c>
      <c r="W203" s="274"/>
      <c r="X203" s="274"/>
      <c r="Y203" s="274"/>
      <c r="Z203" s="274"/>
      <c r="AA203" s="274"/>
      <c r="AB203" s="274"/>
      <c r="AC203" s="281"/>
      <c r="AD203" s="275"/>
      <c r="AE203" s="274"/>
      <c r="AF203" s="274"/>
      <c r="AG203" s="274"/>
      <c r="AH203" s="282"/>
      <c r="AI203" s="274"/>
      <c r="AJ203" s="274"/>
      <c r="AK203" s="274"/>
      <c r="AL203" s="274"/>
      <c r="AM203" s="274"/>
      <c r="AN203" s="281"/>
      <c r="AO203" s="274"/>
      <c r="AP203" s="274"/>
      <c r="AQ203" s="274"/>
      <c r="AR203" s="274"/>
      <c r="AS203" s="274"/>
      <c r="AT203" s="274"/>
      <c r="AU203" s="282"/>
      <c r="AV203" s="274"/>
      <c r="AW203" s="274"/>
      <c r="AX203" s="274"/>
      <c r="AY203" s="274"/>
      <c r="AZ203" s="274"/>
      <c r="BA203" s="274"/>
      <c r="BB203" s="262"/>
      <c r="BC203" s="274"/>
      <c r="BD203" s="274"/>
      <c r="BE203" s="274"/>
      <c r="BF203" s="274"/>
      <c r="BG203" s="274"/>
      <c r="BH203" s="274"/>
      <c r="BI203" s="274"/>
      <c r="BJ203" s="274"/>
      <c r="BK203" s="274"/>
      <c r="BL203" s="274"/>
      <c r="BM203" s="274"/>
      <c r="BN203" s="274">
        <v>0.5</v>
      </c>
      <c r="BO203" s="275"/>
      <c r="BP203" s="275"/>
      <c r="BQ203" s="275"/>
      <c r="BR203" s="275"/>
      <c r="BS203" s="275"/>
      <c r="BT203" s="275"/>
      <c r="BU203" s="275"/>
      <c r="BV203" s="274"/>
      <c r="BW203" s="274"/>
      <c r="BX203" s="274"/>
      <c r="BY203" s="274"/>
      <c r="BZ203" s="274"/>
      <c r="CA203" s="274"/>
      <c r="CB203" s="274"/>
      <c r="CC203" s="274"/>
      <c r="CD203" s="274"/>
      <c r="CE203" s="274"/>
      <c r="CF203" s="274"/>
      <c r="CG203" s="274"/>
      <c r="CH203" s="274"/>
      <c r="CI203" s="274"/>
    </row>
    <row r="204" spans="1:87" ht="16.5" outlineLevel="1">
      <c r="A204" s="267" t="str">
        <f t="shared" si="48"/>
        <v>lt004_protectionmthd_usd_prtctn_scp_3</v>
      </c>
      <c r="B204" s="141" t="s">
        <v>26</v>
      </c>
      <c r="C204" s="137" t="s">
        <v>26</v>
      </c>
      <c r="D204" s="228" t="s">
        <v>40</v>
      </c>
      <c r="E204" s="231" t="s">
        <v>368</v>
      </c>
      <c r="F204" s="231"/>
      <c r="G204" s="231" t="s">
        <v>378</v>
      </c>
      <c r="H204" s="228" t="str">
        <f>VLOOKUP(A204,'2. Status Detalhe Campos FY24'!$A$7:$G$727,7,0)</f>
        <v>1. Concluído</v>
      </c>
      <c r="I204" s="269">
        <v>45603</v>
      </c>
      <c r="J204" s="317">
        <v>45631</v>
      </c>
      <c r="K204" s="317">
        <v>45631</v>
      </c>
      <c r="L204" s="283">
        <f t="array" ref="L204">MIN(IF(W204:CI204&gt;0,$W$16:$CI$16))</f>
        <v>45649</v>
      </c>
      <c r="M204" s="284">
        <f t="array" ref="M204">MAX(IF(W204:CI204&gt;0,$W$16:$CI$16))</f>
        <v>45649</v>
      </c>
      <c r="N204" s="284"/>
      <c r="O204" s="241">
        <f>VLOOKUP(H204,Auxiliar!$B$16:$E$24,4,0)</f>
        <v>1</v>
      </c>
      <c r="P204" s="241">
        <f t="shared" ca="1" si="49"/>
        <v>1</v>
      </c>
      <c r="Q204" s="240">
        <f t="shared" ca="1" si="47"/>
        <v>0</v>
      </c>
      <c r="R204" s="335" t="s">
        <v>38</v>
      </c>
      <c r="S204" s="273" t="s">
        <v>1865</v>
      </c>
      <c r="T204" s="263">
        <v>4.0999999999999996</v>
      </c>
      <c r="U204" s="263">
        <f t="shared" si="50"/>
        <v>0.5</v>
      </c>
      <c r="V204" s="263">
        <f t="shared" si="51"/>
        <v>0</v>
      </c>
      <c r="W204" s="274"/>
      <c r="X204" s="274"/>
      <c r="Y204" s="274"/>
      <c r="Z204" s="274"/>
      <c r="AA204" s="274"/>
      <c r="AB204" s="274"/>
      <c r="AC204" s="281"/>
      <c r="AD204" s="275"/>
      <c r="AE204" s="274"/>
      <c r="AF204" s="274"/>
      <c r="AG204" s="274"/>
      <c r="AH204" s="282"/>
      <c r="AI204" s="274"/>
      <c r="AJ204" s="274"/>
      <c r="AK204" s="274"/>
      <c r="AL204" s="274"/>
      <c r="AM204" s="274"/>
      <c r="AN204" s="281"/>
      <c r="AO204" s="274"/>
      <c r="AP204" s="274"/>
      <c r="AQ204" s="274"/>
      <c r="AR204" s="274"/>
      <c r="AS204" s="274"/>
      <c r="AT204" s="274"/>
      <c r="AU204" s="282"/>
      <c r="AV204" s="274"/>
      <c r="AW204" s="274"/>
      <c r="AX204" s="274"/>
      <c r="AY204" s="274"/>
      <c r="AZ204" s="274"/>
      <c r="BA204" s="274"/>
      <c r="BB204" s="262"/>
      <c r="BC204" s="274"/>
      <c r="BD204" s="274"/>
      <c r="BE204" s="274"/>
      <c r="BF204" s="274"/>
      <c r="BG204" s="274"/>
      <c r="BH204" s="274"/>
      <c r="BI204" s="274"/>
      <c r="BJ204" s="274"/>
      <c r="BK204" s="274"/>
      <c r="BL204" s="274"/>
      <c r="BM204" s="274"/>
      <c r="BN204" s="274">
        <v>0.5</v>
      </c>
      <c r="BO204" s="275"/>
      <c r="BP204" s="275"/>
      <c r="BQ204" s="275"/>
      <c r="BR204" s="275"/>
      <c r="BS204" s="275"/>
      <c r="BT204" s="275"/>
      <c r="BU204" s="275"/>
      <c r="BV204" s="274"/>
      <c r="BW204" s="274"/>
      <c r="BX204" s="274"/>
      <c r="BY204" s="274"/>
      <c r="BZ204" s="274"/>
      <c r="CA204" s="274"/>
      <c r="CB204" s="274"/>
      <c r="CC204" s="274"/>
      <c r="CD204" s="274"/>
      <c r="CE204" s="274"/>
      <c r="CF204" s="274"/>
      <c r="CG204" s="274"/>
      <c r="CH204" s="274"/>
      <c r="CI204" s="274"/>
    </row>
    <row r="205" spans="1:87" ht="15" customHeight="1" collapsed="1">
      <c r="A205" s="267"/>
      <c r="B205" s="141" t="s">
        <v>26</v>
      </c>
      <c r="C205" s="137" t="s">
        <v>34</v>
      </c>
      <c r="D205" s="133"/>
      <c r="E205" s="232" t="s">
        <v>37</v>
      </c>
      <c r="F205" s="232" t="s">
        <v>1914</v>
      </c>
      <c r="G205" s="233">
        <f>COUNTA(G206:G217)</f>
        <v>12</v>
      </c>
      <c r="H205" s="348" t="s">
        <v>572</v>
      </c>
      <c r="I205" s="269" t="s">
        <v>38</v>
      </c>
      <c r="J205" s="270">
        <f>MIN(J206:J217)</f>
        <v>45630</v>
      </c>
      <c r="K205" s="270">
        <f>MIN(K206:K217)</f>
        <v>45631</v>
      </c>
      <c r="L205" s="272">
        <f>MIN(L206:L217)</f>
        <v>45646</v>
      </c>
      <c r="M205" s="272">
        <f>MAX(M206:M217)</f>
        <v>45659</v>
      </c>
      <c r="N205" s="316" t="s">
        <v>1869</v>
      </c>
      <c r="O205" s="244" t="e">
        <f>SUMPRODUCT(O206:O217,U206:U217)/SUM(U206:U217)</f>
        <v>#N/A</v>
      </c>
      <c r="P205" s="244">
        <v>0</v>
      </c>
      <c r="Q205" s="240" t="e">
        <f>O205-P205</f>
        <v>#N/A</v>
      </c>
      <c r="R205" s="335" t="s">
        <v>1972</v>
      </c>
      <c r="S205" s="273"/>
      <c r="T205" s="263"/>
      <c r="U205" s="263"/>
      <c r="V205" s="263"/>
      <c r="W205" s="274"/>
      <c r="X205" s="274"/>
      <c r="Y205" s="274"/>
      <c r="Z205" s="274"/>
      <c r="AA205" s="274"/>
      <c r="AB205" s="274"/>
      <c r="AC205" s="274"/>
      <c r="AD205" s="275"/>
      <c r="AE205" s="274"/>
      <c r="AF205" s="274"/>
      <c r="AG205" s="274"/>
      <c r="AH205" s="274"/>
      <c r="AI205" s="274"/>
      <c r="AJ205" s="274"/>
      <c r="AK205" s="274"/>
      <c r="AL205" s="274"/>
      <c r="AM205" s="274"/>
      <c r="AN205" s="274"/>
      <c r="AO205" s="274"/>
      <c r="AP205" s="274"/>
      <c r="AQ205" s="274"/>
      <c r="AR205" s="274"/>
      <c r="AS205" s="274"/>
      <c r="AT205" s="274"/>
      <c r="AU205" s="274"/>
      <c r="AV205" s="274"/>
      <c r="AW205" s="276"/>
      <c r="AX205" s="274"/>
      <c r="AY205" s="274"/>
      <c r="AZ205" s="274"/>
      <c r="BA205" s="276"/>
      <c r="BB205" s="262"/>
      <c r="BC205" s="274"/>
      <c r="BD205" s="274"/>
      <c r="BE205" s="274"/>
      <c r="BF205" s="274"/>
      <c r="BG205" s="274"/>
      <c r="BH205" s="274"/>
      <c r="BI205" s="274"/>
      <c r="BJ205" s="274"/>
      <c r="BK205" s="274"/>
      <c r="BL205" s="274"/>
      <c r="BM205" s="274"/>
      <c r="BN205" s="274"/>
      <c r="BO205" s="275"/>
      <c r="BP205" s="275"/>
      <c r="BQ205" s="275"/>
      <c r="BR205" s="275"/>
      <c r="BS205" s="275"/>
      <c r="BT205" s="275"/>
      <c r="BU205" s="275"/>
      <c r="BV205" s="274"/>
      <c r="BW205" s="274"/>
      <c r="BX205" s="274"/>
      <c r="BY205" s="274"/>
      <c r="BZ205" s="274"/>
      <c r="CA205" s="274"/>
      <c r="CB205" s="274" t="s">
        <v>443</v>
      </c>
      <c r="CC205" s="274"/>
      <c r="CD205" s="274"/>
      <c r="CE205" s="274"/>
      <c r="CF205" s="274"/>
      <c r="CG205" s="274"/>
      <c r="CH205" s="274"/>
      <c r="CI205" s="274"/>
    </row>
    <row r="206" spans="1:87" ht="15" customHeight="1" outlineLevel="1">
      <c r="A206" s="267" t="str">
        <f t="shared" ref="A206:A247" si="52">E206&amp;G206</f>
        <v>ENERGY_CERTIFICATE_EST_INPUTPROPERTY_BANK_ID</v>
      </c>
      <c r="B206" s="141" t="s">
        <v>26</v>
      </c>
      <c r="C206" s="137" t="s">
        <v>34</v>
      </c>
      <c r="D206" s="228" t="s">
        <v>40</v>
      </c>
      <c r="E206" s="229" t="s">
        <v>37</v>
      </c>
      <c r="F206" s="229"/>
      <c r="G206" s="228" t="s">
        <v>41</v>
      </c>
      <c r="H206" s="228" t="str">
        <f>VLOOKUP(A206,'2. Status Detalhe Campos FY24'!$A$7:$G$727,7,0)</f>
        <v>2. Em Teste</v>
      </c>
      <c r="I206" s="269" t="s">
        <v>38</v>
      </c>
      <c r="J206" s="278">
        <v>45630</v>
      </c>
      <c r="K206" s="278">
        <v>45631</v>
      </c>
      <c r="L206" s="279">
        <f t="array" ref="L206">MIN(IF(W206:CI206&gt;0,$W$16:$CI$16))</f>
        <v>45646</v>
      </c>
      <c r="M206" s="280">
        <f t="array" ref="M206">MAX(IF(W206:CI206&gt;0,$W$16:$CI$16))</f>
        <v>45646</v>
      </c>
      <c r="N206" s="280"/>
      <c r="O206" s="241" t="e">
        <f>VLOOKUP(H206,Auxiliar!$B$16:$E$24,4,0)</f>
        <v>#N/A</v>
      </c>
      <c r="P206" s="241">
        <f ca="1">IF(TODAY()&lt;=L206,0,MIN((TODAY()-L206)/(M206-L206+1),100%))</f>
        <v>1</v>
      </c>
      <c r="Q206" s="240" t="e">
        <f t="shared" ref="Q206:Q247" ca="1" si="53">O206-P206</f>
        <v>#N/A</v>
      </c>
      <c r="R206" s="336"/>
      <c r="S206" s="273"/>
      <c r="T206" s="263">
        <v>0.6</v>
      </c>
      <c r="U206" s="263">
        <f t="shared" ref="U206:U247" si="54">ROUND(T206/8,1)</f>
        <v>0.1</v>
      </c>
      <c r="V206" s="263">
        <f t="shared" ref="V206:V217" si="55">SUM(W206:CI206)-U206</f>
        <v>0</v>
      </c>
      <c r="W206" s="274"/>
      <c r="X206" s="274"/>
      <c r="Y206" s="274"/>
      <c r="Z206" s="274"/>
      <c r="AA206" s="274"/>
      <c r="AB206" s="274"/>
      <c r="AC206" s="274"/>
      <c r="AD206" s="275"/>
      <c r="AE206" s="274"/>
      <c r="AF206" s="274"/>
      <c r="AG206" s="274"/>
      <c r="AH206" s="274"/>
      <c r="AI206" s="274"/>
      <c r="AJ206" s="274"/>
      <c r="AK206" s="274"/>
      <c r="AL206" s="274"/>
      <c r="AM206" s="274"/>
      <c r="AN206" s="274"/>
      <c r="AO206" s="274"/>
      <c r="AP206" s="274"/>
      <c r="AQ206" s="274"/>
      <c r="AR206" s="274"/>
      <c r="AS206" s="274"/>
      <c r="AT206" s="274"/>
      <c r="AU206" s="274"/>
      <c r="AV206" s="274"/>
      <c r="AW206" s="276"/>
      <c r="AX206" s="274"/>
      <c r="AY206" s="274"/>
      <c r="AZ206" s="274"/>
      <c r="BA206" s="262"/>
      <c r="BB206" s="274"/>
      <c r="BC206" s="274"/>
      <c r="BD206" s="274"/>
      <c r="BE206" s="274"/>
      <c r="BF206" s="274"/>
      <c r="BG206" s="274"/>
      <c r="BH206" s="274"/>
      <c r="BI206" s="274"/>
      <c r="BJ206" s="274"/>
      <c r="BK206" s="274"/>
      <c r="BL206" s="274"/>
      <c r="BM206" s="274">
        <v>0.1</v>
      </c>
      <c r="BN206" s="274"/>
      <c r="BO206" s="275"/>
      <c r="BP206" s="275"/>
      <c r="BQ206" s="275"/>
      <c r="BR206" s="275"/>
      <c r="BS206" s="275"/>
      <c r="BT206" s="275"/>
      <c r="BU206" s="275"/>
      <c r="BV206" s="274"/>
      <c r="BW206" s="274"/>
      <c r="BX206" s="274"/>
      <c r="BY206" s="274"/>
      <c r="BZ206" s="274"/>
      <c r="CA206" s="274"/>
      <c r="CB206" s="274"/>
      <c r="CC206" s="274"/>
      <c r="CD206" s="274"/>
      <c r="CE206" s="274"/>
      <c r="CF206" s="274"/>
      <c r="CG206" s="274"/>
      <c r="CH206" s="274"/>
      <c r="CI206" s="274"/>
    </row>
    <row r="207" spans="1:87" ht="15" customHeight="1" outlineLevel="1">
      <c r="A207" s="267" t="str">
        <f t="shared" si="52"/>
        <v>ENERGY_CERTIFICATE_EST_INPUTENCRYPTED_KEY</v>
      </c>
      <c r="B207" s="141" t="s">
        <v>26</v>
      </c>
      <c r="C207" s="137" t="s">
        <v>34</v>
      </c>
      <c r="D207" s="228" t="s">
        <v>40</v>
      </c>
      <c r="E207" s="229" t="s">
        <v>37</v>
      </c>
      <c r="F207" s="229"/>
      <c r="G207" s="228" t="s">
        <v>42</v>
      </c>
      <c r="H207" s="228" t="e">
        <f>VLOOKUP(A207,'2. Status Detalhe Campos FY24'!$A$7:$G$727,7,0)</f>
        <v>#N/A</v>
      </c>
      <c r="I207" s="269" t="s">
        <v>38</v>
      </c>
      <c r="J207" s="278">
        <v>45630</v>
      </c>
      <c r="K207" s="278">
        <v>45631</v>
      </c>
      <c r="L207" s="279">
        <f t="array" ref="L207">MIN(IF(W207:CI207&gt;0,$W$16:$CI$16))</f>
        <v>45646</v>
      </c>
      <c r="M207" s="280">
        <f t="array" ref="M207">MAX(IF(W207:CI207&gt;0,$W$16:$CI$16))</f>
        <v>45646</v>
      </c>
      <c r="N207" s="280"/>
      <c r="O207" s="241" t="e">
        <f>VLOOKUP(H207,Auxiliar!$B$16:$E$24,4,0)</f>
        <v>#N/A</v>
      </c>
      <c r="P207" s="241">
        <f t="shared" ref="P207:P247" ca="1" si="56">IF(TODAY()&lt;=L207,0,MIN((TODAY()-L207)/(M207-L207+1),100%))</f>
        <v>1</v>
      </c>
      <c r="Q207" s="240" t="e">
        <f t="shared" ca="1" si="53"/>
        <v>#N/A</v>
      </c>
      <c r="R207" s="336"/>
      <c r="S207" s="273"/>
      <c r="T207" s="263">
        <v>0.6</v>
      </c>
      <c r="U207" s="263">
        <f t="shared" si="54"/>
        <v>0.1</v>
      </c>
      <c r="V207" s="263">
        <f t="shared" si="55"/>
        <v>0</v>
      </c>
      <c r="W207" s="274"/>
      <c r="X207" s="274"/>
      <c r="Y207" s="274"/>
      <c r="Z207" s="274"/>
      <c r="AA207" s="274"/>
      <c r="AB207" s="274"/>
      <c r="AC207" s="274"/>
      <c r="AD207" s="275"/>
      <c r="AE207" s="274"/>
      <c r="AF207" s="274"/>
      <c r="AG207" s="274"/>
      <c r="AH207" s="274"/>
      <c r="AI207" s="274"/>
      <c r="AJ207" s="274"/>
      <c r="AK207" s="274"/>
      <c r="AL207" s="274"/>
      <c r="AM207" s="274"/>
      <c r="AN207" s="274"/>
      <c r="AO207" s="274"/>
      <c r="AP207" s="274"/>
      <c r="AQ207" s="274"/>
      <c r="AR207" s="274"/>
      <c r="AS207" s="274"/>
      <c r="AT207" s="274"/>
      <c r="AU207" s="274"/>
      <c r="AV207" s="274"/>
      <c r="AW207" s="276"/>
      <c r="AX207" s="274"/>
      <c r="AY207" s="274"/>
      <c r="AZ207" s="274"/>
      <c r="BA207" s="262"/>
      <c r="BB207" s="274"/>
      <c r="BC207" s="274"/>
      <c r="BD207" s="274"/>
      <c r="BE207" s="274"/>
      <c r="BF207" s="274"/>
      <c r="BG207" s="274"/>
      <c r="BH207" s="274"/>
      <c r="BI207" s="274"/>
      <c r="BJ207" s="274"/>
      <c r="BK207" s="274"/>
      <c r="BL207" s="274"/>
      <c r="BM207" s="274">
        <v>0.1</v>
      </c>
      <c r="BN207" s="274"/>
      <c r="BO207" s="275"/>
      <c r="BP207" s="275"/>
      <c r="BQ207" s="275"/>
      <c r="BR207" s="275"/>
      <c r="BS207" s="275"/>
      <c r="BT207" s="275"/>
      <c r="BU207" s="275"/>
      <c r="BV207" s="274"/>
      <c r="BW207" s="274"/>
      <c r="BX207" s="274"/>
      <c r="BY207" s="274"/>
      <c r="BZ207" s="274"/>
      <c r="CA207" s="274"/>
      <c r="CB207" s="274"/>
      <c r="CC207" s="274"/>
      <c r="CD207" s="274"/>
      <c r="CE207" s="274"/>
      <c r="CF207" s="274"/>
      <c r="CG207" s="274"/>
      <c r="CH207" s="274"/>
      <c r="CI207" s="274"/>
    </row>
    <row r="208" spans="1:87" ht="15" customHeight="1" outlineLevel="1">
      <c r="A208" s="267" t="str">
        <f t="shared" si="52"/>
        <v>ENERGY_CERTIFICATE_EST_INPUTPROPERTY_BRANCH_CODE</v>
      </c>
      <c r="B208" s="141" t="s">
        <v>26</v>
      </c>
      <c r="C208" s="137" t="s">
        <v>34</v>
      </c>
      <c r="D208" s="228" t="s">
        <v>40</v>
      </c>
      <c r="E208" s="229" t="s">
        <v>37</v>
      </c>
      <c r="F208" s="229"/>
      <c r="G208" s="228" t="s">
        <v>43</v>
      </c>
      <c r="H208" s="228" t="str">
        <f>VLOOKUP(A208,'2. Status Detalhe Campos FY24'!$A$7:$G$727,7,0)</f>
        <v>2. Em Teste</v>
      </c>
      <c r="I208" s="269" t="s">
        <v>38</v>
      </c>
      <c r="J208" s="278">
        <v>45630</v>
      </c>
      <c r="K208" s="278">
        <v>45631</v>
      </c>
      <c r="L208" s="279">
        <f t="array" ref="L208">MIN(IF(W208:CI208&gt;0,$W$16:$CI$16))</f>
        <v>45646</v>
      </c>
      <c r="M208" s="280">
        <f t="array" ref="M208">MAX(IF(W208:CI208&gt;0,$W$16:$CI$16))</f>
        <v>45646</v>
      </c>
      <c r="N208" s="280"/>
      <c r="O208" s="241" t="e">
        <f>VLOOKUP(H208,Auxiliar!$B$16:$E$24,4,0)</f>
        <v>#N/A</v>
      </c>
      <c r="P208" s="241">
        <f t="shared" ca="1" si="56"/>
        <v>1</v>
      </c>
      <c r="Q208" s="240" t="e">
        <f t="shared" ca="1" si="53"/>
        <v>#N/A</v>
      </c>
      <c r="R208" s="336"/>
      <c r="S208" s="273"/>
      <c r="T208" s="263">
        <v>0.6</v>
      </c>
      <c r="U208" s="263">
        <f t="shared" si="54"/>
        <v>0.1</v>
      </c>
      <c r="V208" s="263">
        <f t="shared" si="55"/>
        <v>0</v>
      </c>
      <c r="W208" s="274"/>
      <c r="X208" s="274"/>
      <c r="Y208" s="274"/>
      <c r="Z208" s="274"/>
      <c r="AA208" s="274"/>
      <c r="AB208" s="274"/>
      <c r="AC208" s="274"/>
      <c r="AD208" s="275"/>
      <c r="AE208" s="274"/>
      <c r="AF208" s="274"/>
      <c r="AG208" s="274"/>
      <c r="AH208" s="274"/>
      <c r="AI208" s="274"/>
      <c r="AJ208" s="274"/>
      <c r="AK208" s="274"/>
      <c r="AL208" s="274"/>
      <c r="AM208" s="274"/>
      <c r="AN208" s="274"/>
      <c r="AO208" s="274"/>
      <c r="AP208" s="274"/>
      <c r="AQ208" s="274"/>
      <c r="AR208" s="274"/>
      <c r="AS208" s="274"/>
      <c r="AT208" s="274"/>
      <c r="AU208" s="274"/>
      <c r="AV208" s="274"/>
      <c r="AW208" s="276"/>
      <c r="AX208" s="274"/>
      <c r="AY208" s="274"/>
      <c r="AZ208" s="274"/>
      <c r="BA208" s="262"/>
      <c r="BB208" s="274"/>
      <c r="BC208" s="274"/>
      <c r="BD208" s="274"/>
      <c r="BE208" s="274"/>
      <c r="BF208" s="274"/>
      <c r="BG208" s="274"/>
      <c r="BH208" s="274"/>
      <c r="BI208" s="274"/>
      <c r="BJ208" s="274"/>
      <c r="BK208" s="274"/>
      <c r="BL208" s="274"/>
      <c r="BM208" s="274">
        <v>0.1</v>
      </c>
      <c r="BN208" s="274"/>
      <c r="BO208" s="275"/>
      <c r="BP208" s="275"/>
      <c r="BQ208" s="275"/>
      <c r="BR208" s="275"/>
      <c r="BS208" s="275"/>
      <c r="BT208" s="275"/>
      <c r="BU208" s="275"/>
      <c r="BV208" s="274"/>
      <c r="BW208" s="274"/>
      <c r="BX208" s="274"/>
      <c r="BY208" s="274"/>
      <c r="BZ208" s="274"/>
      <c r="CA208" s="274"/>
      <c r="CB208" s="274"/>
      <c r="CC208" s="274"/>
      <c r="CD208" s="274"/>
      <c r="CE208" s="274"/>
      <c r="CF208" s="274"/>
      <c r="CG208" s="274"/>
      <c r="CH208" s="274"/>
      <c r="CI208" s="274"/>
    </row>
    <row r="209" spans="1:87" ht="15" customHeight="1" outlineLevel="1">
      <c r="A209" s="267" t="str">
        <f t="shared" si="52"/>
        <v>ENERGY_CERTIFICATE_EST_INPUTPROPERTY_CONTRACT_ID</v>
      </c>
      <c r="B209" s="141" t="s">
        <v>26</v>
      </c>
      <c r="C209" s="137" t="s">
        <v>34</v>
      </c>
      <c r="D209" s="228" t="s">
        <v>40</v>
      </c>
      <c r="E209" s="229" t="s">
        <v>37</v>
      </c>
      <c r="F209" s="229"/>
      <c r="G209" s="228" t="s">
        <v>44</v>
      </c>
      <c r="H209" s="228" t="str">
        <f>VLOOKUP(A209,'2. Status Detalhe Campos FY24'!$A$7:$G$727,7,0)</f>
        <v>2. Em Teste</v>
      </c>
      <c r="I209" s="269" t="s">
        <v>38</v>
      </c>
      <c r="J209" s="278">
        <v>45630</v>
      </c>
      <c r="K209" s="278">
        <v>45631</v>
      </c>
      <c r="L209" s="279">
        <f t="array" ref="L209">MIN(IF(W209:CI209&gt;0,$W$16:$CI$16))</f>
        <v>45646</v>
      </c>
      <c r="M209" s="280">
        <f t="array" ref="M209">MAX(IF(W209:CI209&gt;0,$W$16:$CI$16))</f>
        <v>45646</v>
      </c>
      <c r="N209" s="280"/>
      <c r="O209" s="241" t="e">
        <f>VLOOKUP(H209,Auxiliar!$B$16:$E$24,4,0)</f>
        <v>#N/A</v>
      </c>
      <c r="P209" s="241">
        <f t="shared" ca="1" si="56"/>
        <v>1</v>
      </c>
      <c r="Q209" s="240" t="e">
        <f t="shared" ca="1" si="53"/>
        <v>#N/A</v>
      </c>
      <c r="R209" s="336"/>
      <c r="S209" s="273"/>
      <c r="T209" s="263">
        <v>0.6</v>
      </c>
      <c r="U209" s="263">
        <f t="shared" si="54"/>
        <v>0.1</v>
      </c>
      <c r="V209" s="263">
        <f t="shared" si="55"/>
        <v>0</v>
      </c>
      <c r="W209" s="274"/>
      <c r="X209" s="274"/>
      <c r="Y209" s="274"/>
      <c r="Z209" s="274"/>
      <c r="AA209" s="274"/>
      <c r="AB209" s="274"/>
      <c r="AC209" s="274"/>
      <c r="AD209" s="275"/>
      <c r="AE209" s="274"/>
      <c r="AF209" s="274"/>
      <c r="AG209" s="274"/>
      <c r="AH209" s="274"/>
      <c r="AI209" s="274"/>
      <c r="AJ209" s="274"/>
      <c r="AK209" s="274"/>
      <c r="AL209" s="274"/>
      <c r="AM209" s="274"/>
      <c r="AN209" s="274"/>
      <c r="AO209" s="274"/>
      <c r="AP209" s="274"/>
      <c r="AQ209" s="274"/>
      <c r="AR209" s="274"/>
      <c r="AS209" s="274"/>
      <c r="AT209" s="274"/>
      <c r="AU209" s="274"/>
      <c r="AV209" s="274"/>
      <c r="AW209" s="276"/>
      <c r="AX209" s="274"/>
      <c r="AY209" s="274"/>
      <c r="AZ209" s="274"/>
      <c r="BA209" s="262"/>
      <c r="BB209" s="274"/>
      <c r="BC209" s="274"/>
      <c r="BD209" s="274"/>
      <c r="BE209" s="274"/>
      <c r="BF209" s="274"/>
      <c r="BG209" s="274"/>
      <c r="BH209" s="274"/>
      <c r="BI209" s="274"/>
      <c r="BJ209" s="274"/>
      <c r="BK209" s="274"/>
      <c r="BL209" s="274"/>
      <c r="BM209" s="274">
        <v>0.1</v>
      </c>
      <c r="BN209" s="274"/>
      <c r="BO209" s="275"/>
      <c r="BP209" s="275"/>
      <c r="BQ209" s="275"/>
      <c r="BR209" s="275"/>
      <c r="BS209" s="275"/>
      <c r="BT209" s="275"/>
      <c r="BU209" s="275"/>
      <c r="BV209" s="274"/>
      <c r="BW209" s="274"/>
      <c r="BX209" s="274"/>
      <c r="BY209" s="274"/>
      <c r="BZ209" s="274"/>
      <c r="CA209" s="274"/>
      <c r="CB209" s="274"/>
      <c r="CC209" s="274"/>
      <c r="CD209" s="274"/>
      <c r="CE209" s="274"/>
      <c r="CF209" s="274"/>
      <c r="CG209" s="274"/>
      <c r="CH209" s="274"/>
      <c r="CI209" s="274"/>
    </row>
    <row r="210" spans="1:87" ht="15" customHeight="1" outlineLevel="1">
      <c r="A210" s="267" t="str">
        <f t="shared" si="52"/>
        <v>ENERGY_CERTIFICATE_EST_INPUTPROPERTY_REFERENCE_CODE</v>
      </c>
      <c r="B210" s="141" t="s">
        <v>26</v>
      </c>
      <c r="C210" s="137" t="s">
        <v>34</v>
      </c>
      <c r="D210" s="228" t="s">
        <v>40</v>
      </c>
      <c r="E210" s="229" t="s">
        <v>37</v>
      </c>
      <c r="F210" s="229"/>
      <c r="G210" s="228" t="s">
        <v>45</v>
      </c>
      <c r="H210" s="228" t="str">
        <f>VLOOKUP(A210,'2. Status Detalhe Campos FY24'!$A$7:$G$727,7,0)</f>
        <v>2. Em Teste</v>
      </c>
      <c r="I210" s="269" t="s">
        <v>38</v>
      </c>
      <c r="J210" s="278">
        <v>45630</v>
      </c>
      <c r="K210" s="278">
        <v>45631</v>
      </c>
      <c r="L210" s="279">
        <f t="array" ref="L210">MIN(IF(W210:CI210&gt;0,$W$16:$CI$16))</f>
        <v>45646</v>
      </c>
      <c r="M210" s="280">
        <f t="array" ref="M210">MAX(IF(W210:CI210&gt;0,$W$16:$CI$16))</f>
        <v>45646</v>
      </c>
      <c r="N210" s="280"/>
      <c r="O210" s="241" t="e">
        <f>VLOOKUP(H210,Auxiliar!$B$16:$E$24,4,0)</f>
        <v>#N/A</v>
      </c>
      <c r="P210" s="241">
        <f t="shared" ca="1" si="56"/>
        <v>1</v>
      </c>
      <c r="Q210" s="240" t="e">
        <f t="shared" ca="1" si="53"/>
        <v>#N/A</v>
      </c>
      <c r="R210" s="336"/>
      <c r="S210" s="273"/>
      <c r="T210" s="263">
        <v>0.6</v>
      </c>
      <c r="U210" s="263">
        <f t="shared" si="54"/>
        <v>0.1</v>
      </c>
      <c r="V210" s="263">
        <f t="shared" si="55"/>
        <v>0</v>
      </c>
      <c r="W210" s="274"/>
      <c r="X210" s="274"/>
      <c r="Y210" s="274"/>
      <c r="Z210" s="274"/>
      <c r="AA210" s="274"/>
      <c r="AB210" s="274"/>
      <c r="AC210" s="274"/>
      <c r="AD210" s="275"/>
      <c r="AE210" s="274"/>
      <c r="AF210" s="274"/>
      <c r="AG210" s="274"/>
      <c r="AH210" s="274"/>
      <c r="AI210" s="274"/>
      <c r="AJ210" s="274"/>
      <c r="AK210" s="274"/>
      <c r="AL210" s="274"/>
      <c r="AM210" s="274"/>
      <c r="AN210" s="274"/>
      <c r="AO210" s="274"/>
      <c r="AP210" s="274"/>
      <c r="AQ210" s="274"/>
      <c r="AR210" s="274"/>
      <c r="AS210" s="274"/>
      <c r="AT210" s="274"/>
      <c r="AU210" s="274"/>
      <c r="AV210" s="274"/>
      <c r="AW210" s="276"/>
      <c r="AX210" s="274"/>
      <c r="AY210" s="274"/>
      <c r="AZ210" s="274"/>
      <c r="BA210" s="262"/>
      <c r="BB210" s="274"/>
      <c r="BC210" s="274"/>
      <c r="BD210" s="274"/>
      <c r="BE210" s="274"/>
      <c r="BF210" s="274"/>
      <c r="BG210" s="274"/>
      <c r="BH210" s="274"/>
      <c r="BI210" s="274"/>
      <c r="BJ210" s="274"/>
      <c r="BK210" s="274"/>
      <c r="BL210" s="274"/>
      <c r="BM210" s="274">
        <v>0.1</v>
      </c>
      <c r="BN210" s="274"/>
      <c r="BO210" s="275"/>
      <c r="BP210" s="275"/>
      <c r="BQ210" s="275"/>
      <c r="BR210" s="275"/>
      <c r="BS210" s="275"/>
      <c r="BT210" s="275"/>
      <c r="BU210" s="275"/>
      <c r="BV210" s="274"/>
      <c r="BW210" s="274"/>
      <c r="BX210" s="274"/>
      <c r="BY210" s="274"/>
      <c r="BZ210" s="274"/>
      <c r="CA210" s="274"/>
      <c r="CB210" s="274"/>
      <c r="CC210" s="274"/>
      <c r="CD210" s="274"/>
      <c r="CE210" s="274"/>
      <c r="CF210" s="274"/>
      <c r="CG210" s="274"/>
      <c r="CH210" s="274"/>
      <c r="CI210" s="274"/>
    </row>
    <row r="211" spans="1:87" ht="15" customHeight="1" outlineLevel="1">
      <c r="A211" s="267" t="str">
        <f t="shared" si="52"/>
        <v>ENERGY_CERTIFICATE_EST_INPUTDATA_EXTRACTION_DATE</v>
      </c>
      <c r="B211" s="141" t="s">
        <v>26</v>
      </c>
      <c r="C211" s="137" t="s">
        <v>34</v>
      </c>
      <c r="D211" s="228" t="s">
        <v>40</v>
      </c>
      <c r="E211" s="229" t="s">
        <v>37</v>
      </c>
      <c r="F211" s="229"/>
      <c r="G211" s="228" t="s">
        <v>46</v>
      </c>
      <c r="H211" s="228" t="e">
        <f>VLOOKUP(A211,'2. Status Detalhe Campos FY24'!$A$7:$G$727,7,0)</f>
        <v>#N/A</v>
      </c>
      <c r="I211" s="269" t="s">
        <v>38</v>
      </c>
      <c r="J211" s="278">
        <v>45630</v>
      </c>
      <c r="K211" s="278">
        <v>45631</v>
      </c>
      <c r="L211" s="279">
        <f t="array" ref="L211">MIN(IF(W211:CI211&gt;0,$W$16:$CI$16))</f>
        <v>45646</v>
      </c>
      <c r="M211" s="280">
        <f t="array" ref="M211">MAX(IF(W211:CI211&gt;0,$W$16:$CI$16))</f>
        <v>45646</v>
      </c>
      <c r="N211" s="280"/>
      <c r="O211" s="241" t="e">
        <f>VLOOKUP(H211,Auxiliar!$B$16:$E$24,4,0)</f>
        <v>#N/A</v>
      </c>
      <c r="P211" s="241">
        <f t="shared" ca="1" si="56"/>
        <v>1</v>
      </c>
      <c r="Q211" s="240" t="e">
        <f t="shared" ca="1" si="53"/>
        <v>#N/A</v>
      </c>
      <c r="R211" s="336"/>
      <c r="S211" s="273"/>
      <c r="T211" s="263">
        <v>0.6</v>
      </c>
      <c r="U211" s="263">
        <f t="shared" si="54"/>
        <v>0.1</v>
      </c>
      <c r="V211" s="263">
        <f t="shared" si="55"/>
        <v>0</v>
      </c>
      <c r="W211" s="274"/>
      <c r="X211" s="274"/>
      <c r="Y211" s="274"/>
      <c r="Z211" s="274"/>
      <c r="AA211" s="274"/>
      <c r="AB211" s="274"/>
      <c r="AC211" s="274"/>
      <c r="AD211" s="275"/>
      <c r="AE211" s="274"/>
      <c r="AF211" s="274"/>
      <c r="AG211" s="274"/>
      <c r="AH211" s="274"/>
      <c r="AI211" s="274"/>
      <c r="AJ211" s="274"/>
      <c r="AK211" s="274"/>
      <c r="AL211" s="274"/>
      <c r="AM211" s="274"/>
      <c r="AN211" s="274"/>
      <c r="AO211" s="274"/>
      <c r="AP211" s="274"/>
      <c r="AQ211" s="274"/>
      <c r="AR211" s="274"/>
      <c r="AS211" s="274"/>
      <c r="AT211" s="274"/>
      <c r="AU211" s="274"/>
      <c r="AV211" s="274"/>
      <c r="AW211" s="276"/>
      <c r="AX211" s="274"/>
      <c r="AY211" s="274"/>
      <c r="AZ211" s="274"/>
      <c r="BA211" s="262"/>
      <c r="BB211" s="274"/>
      <c r="BC211" s="274"/>
      <c r="BD211" s="274"/>
      <c r="BE211" s="274"/>
      <c r="BF211" s="274"/>
      <c r="BG211" s="274"/>
      <c r="BH211" s="274"/>
      <c r="BI211" s="274"/>
      <c r="BJ211" s="274"/>
      <c r="BK211" s="274"/>
      <c r="BL211" s="274"/>
      <c r="BM211" s="274">
        <v>0.1</v>
      </c>
      <c r="BN211" s="274"/>
      <c r="BO211" s="275"/>
      <c r="BP211" s="275"/>
      <c r="BQ211" s="275"/>
      <c r="BR211" s="275"/>
      <c r="BS211" s="275"/>
      <c r="BT211" s="275"/>
      <c r="BU211" s="275"/>
      <c r="BV211" s="274"/>
      <c r="BW211" s="274"/>
      <c r="BX211" s="274"/>
      <c r="BY211" s="274"/>
      <c r="BZ211" s="274"/>
      <c r="CA211" s="274"/>
      <c r="CB211" s="274"/>
      <c r="CC211" s="274"/>
      <c r="CD211" s="274"/>
      <c r="CE211" s="274"/>
      <c r="CF211" s="274"/>
      <c r="CG211" s="274"/>
      <c r="CH211" s="274"/>
      <c r="CI211" s="274"/>
    </row>
    <row r="212" spans="1:87" ht="15" customHeight="1" outlineLevel="1">
      <c r="A212" s="267" t="str">
        <f t="shared" si="52"/>
        <v>ENERGY_CERTIFICATE_EST_INPUTEPC</v>
      </c>
      <c r="B212" s="141" t="s">
        <v>26</v>
      </c>
      <c r="C212" s="137" t="s">
        <v>34</v>
      </c>
      <c r="D212" s="228" t="s">
        <v>40</v>
      </c>
      <c r="E212" s="229" t="s">
        <v>37</v>
      </c>
      <c r="F212" s="229"/>
      <c r="G212" s="228" t="s">
        <v>47</v>
      </c>
      <c r="H212" s="228" t="e">
        <f>VLOOKUP(A212,'2. Status Detalhe Campos FY24'!$A$7:$G$727,7,0)</f>
        <v>#N/A</v>
      </c>
      <c r="I212" s="269" t="s">
        <v>38</v>
      </c>
      <c r="J212" s="278">
        <v>45630</v>
      </c>
      <c r="K212" s="278">
        <v>45631</v>
      </c>
      <c r="L212" s="279">
        <f t="array" ref="L212">MIN(IF(W212:CI212&gt;0,$W$16:$CI$16))</f>
        <v>45646</v>
      </c>
      <c r="M212" s="280">
        <f t="array" ref="M212">MAX(IF(W212:CI212&gt;0,$W$16:$CI$16))</f>
        <v>45646</v>
      </c>
      <c r="N212" s="280"/>
      <c r="O212" s="241" t="e">
        <f>VLOOKUP(H212,Auxiliar!$B$16:$E$24,4,0)</f>
        <v>#N/A</v>
      </c>
      <c r="P212" s="241">
        <f t="shared" ca="1" si="56"/>
        <v>1</v>
      </c>
      <c r="Q212" s="240" t="e">
        <f t="shared" ca="1" si="53"/>
        <v>#N/A</v>
      </c>
      <c r="R212" s="336"/>
      <c r="S212" s="273"/>
      <c r="T212" s="263">
        <v>0.6</v>
      </c>
      <c r="U212" s="263">
        <f t="shared" si="54"/>
        <v>0.1</v>
      </c>
      <c r="V212" s="263">
        <f t="shared" si="55"/>
        <v>0</v>
      </c>
      <c r="W212" s="274"/>
      <c r="X212" s="274"/>
      <c r="Y212" s="274"/>
      <c r="Z212" s="274"/>
      <c r="AA212" s="274"/>
      <c r="AB212" s="274"/>
      <c r="AC212" s="274"/>
      <c r="AD212" s="275"/>
      <c r="AE212" s="274"/>
      <c r="AF212" s="274"/>
      <c r="AG212" s="274"/>
      <c r="AH212" s="274"/>
      <c r="AI212" s="274"/>
      <c r="AJ212" s="274"/>
      <c r="AK212" s="274"/>
      <c r="AL212" s="274"/>
      <c r="AM212" s="274"/>
      <c r="AN212" s="274"/>
      <c r="AO212" s="274"/>
      <c r="AP212" s="274"/>
      <c r="AQ212" s="274"/>
      <c r="AR212" s="274"/>
      <c r="AS212" s="274"/>
      <c r="AT212" s="274"/>
      <c r="AU212" s="274"/>
      <c r="AV212" s="274"/>
      <c r="AW212" s="276"/>
      <c r="AX212" s="274"/>
      <c r="AY212" s="274"/>
      <c r="AZ212" s="274"/>
      <c r="BA212" s="262"/>
      <c r="BB212" s="274"/>
      <c r="BC212" s="274"/>
      <c r="BD212" s="274"/>
      <c r="BE212" s="274"/>
      <c r="BF212" s="274"/>
      <c r="BG212" s="274"/>
      <c r="BH212" s="274"/>
      <c r="BI212" s="274"/>
      <c r="BJ212" s="274"/>
      <c r="BK212" s="274"/>
      <c r="BL212" s="274"/>
      <c r="BM212" s="274">
        <v>0.1</v>
      </c>
      <c r="BN212" s="274"/>
      <c r="BO212" s="275"/>
      <c r="BP212" s="275"/>
      <c r="BQ212" s="275"/>
      <c r="BR212" s="275"/>
      <c r="BS212" s="275"/>
      <c r="BT212" s="275"/>
      <c r="BU212" s="275"/>
      <c r="BV212" s="274"/>
      <c r="BW212" s="274"/>
      <c r="BX212" s="274"/>
      <c r="BY212" s="274"/>
      <c r="BZ212" s="274"/>
      <c r="CA212" s="274"/>
      <c r="CB212" s="274"/>
      <c r="CC212" s="274"/>
      <c r="CD212" s="274"/>
      <c r="CE212" s="274"/>
      <c r="CF212" s="274"/>
      <c r="CG212" s="274"/>
      <c r="CH212" s="274"/>
      <c r="CI212" s="274"/>
    </row>
    <row r="213" spans="1:87" ht="15" customHeight="1" outlineLevel="1">
      <c r="A213" s="267" t="str">
        <f t="shared" si="52"/>
        <v>ENERGY_CERTIFICATE_EST_INPUTDATA_PROVIDER</v>
      </c>
      <c r="B213" s="141" t="s">
        <v>26</v>
      </c>
      <c r="C213" s="137" t="s">
        <v>34</v>
      </c>
      <c r="D213" s="228" t="s">
        <v>40</v>
      </c>
      <c r="E213" s="229" t="s">
        <v>37</v>
      </c>
      <c r="F213" s="229"/>
      <c r="G213" s="228" t="s">
        <v>48</v>
      </c>
      <c r="H213" s="228" t="str">
        <f>VLOOKUP(A213,'2. Status Detalhe Campos FY24'!$A$7:$G$727,7,0)</f>
        <v>0. Cancelado</v>
      </c>
      <c r="I213" s="269" t="s">
        <v>38</v>
      </c>
      <c r="J213" s="278">
        <v>45630</v>
      </c>
      <c r="K213" s="278">
        <v>45631</v>
      </c>
      <c r="L213" s="279">
        <f t="array" ref="L213">MIN(IF(W213:CI213&gt;0,$W$16:$CI$16))</f>
        <v>45646</v>
      </c>
      <c r="M213" s="280">
        <f t="array" ref="M213">MAX(IF(W213:CI213&gt;0,$W$16:$CI$16))</f>
        <v>45646</v>
      </c>
      <c r="N213" s="280"/>
      <c r="O213" s="241">
        <f>VLOOKUP(H213,Auxiliar!$B$16:$E$24,4,0)</f>
        <v>0</v>
      </c>
      <c r="P213" s="241">
        <f t="shared" ca="1" si="56"/>
        <v>1</v>
      </c>
      <c r="Q213" s="240">
        <f t="shared" ca="1" si="53"/>
        <v>-1</v>
      </c>
      <c r="R213" s="336"/>
      <c r="S213" s="273"/>
      <c r="T213" s="263">
        <v>0.6</v>
      </c>
      <c r="U213" s="263">
        <f t="shared" si="54"/>
        <v>0.1</v>
      </c>
      <c r="V213" s="263">
        <f t="shared" si="55"/>
        <v>0</v>
      </c>
      <c r="W213" s="274"/>
      <c r="X213" s="274"/>
      <c r="Y213" s="274"/>
      <c r="Z213" s="274"/>
      <c r="AA213" s="274"/>
      <c r="AB213" s="274"/>
      <c r="AC213" s="274"/>
      <c r="AD213" s="275"/>
      <c r="AE213" s="274"/>
      <c r="AF213" s="274"/>
      <c r="AG213" s="274"/>
      <c r="AH213" s="274"/>
      <c r="AI213" s="274"/>
      <c r="AJ213" s="274"/>
      <c r="AK213" s="274"/>
      <c r="AL213" s="274"/>
      <c r="AM213" s="274"/>
      <c r="AN213" s="274"/>
      <c r="AO213" s="274"/>
      <c r="AP213" s="274"/>
      <c r="AQ213" s="274"/>
      <c r="AR213" s="274"/>
      <c r="AS213" s="274"/>
      <c r="AT213" s="274"/>
      <c r="AU213" s="274"/>
      <c r="AV213" s="274"/>
      <c r="AW213" s="276"/>
      <c r="AX213" s="274"/>
      <c r="AY213" s="274"/>
      <c r="AZ213" s="274"/>
      <c r="BA213" s="262"/>
      <c r="BB213" s="274"/>
      <c r="BC213" s="274"/>
      <c r="BD213" s="274"/>
      <c r="BE213" s="274"/>
      <c r="BF213" s="274"/>
      <c r="BG213" s="274"/>
      <c r="BH213" s="274"/>
      <c r="BI213" s="274"/>
      <c r="BJ213" s="274"/>
      <c r="BK213" s="274"/>
      <c r="BL213" s="274"/>
      <c r="BM213" s="274">
        <v>0.1</v>
      </c>
      <c r="BN213" s="274"/>
      <c r="BO213" s="275"/>
      <c r="BP213" s="275"/>
      <c r="BQ213" s="275"/>
      <c r="BR213" s="275"/>
      <c r="BS213" s="275"/>
      <c r="BT213" s="275"/>
      <c r="BU213" s="275"/>
      <c r="BV213" s="274"/>
      <c r="BW213" s="274"/>
      <c r="BX213" s="274"/>
      <c r="BY213" s="274"/>
      <c r="BZ213" s="274"/>
      <c r="CA213" s="274"/>
      <c r="CB213" s="274"/>
      <c r="CC213" s="274"/>
      <c r="CD213" s="274"/>
      <c r="CE213" s="274"/>
      <c r="CF213" s="274"/>
      <c r="CG213" s="274"/>
      <c r="CH213" s="274"/>
      <c r="CI213" s="274"/>
    </row>
    <row r="214" spans="1:87" ht="15" customHeight="1" outlineLevel="1">
      <c r="A214" s="267" t="str">
        <f t="shared" si="52"/>
        <v>ENERGY_CERTIFICATE_EST_INPUTACTUAL_VALUE_IND</v>
      </c>
      <c r="B214" s="141" t="s">
        <v>26</v>
      </c>
      <c r="C214" s="137" t="s">
        <v>34</v>
      </c>
      <c r="D214" s="228" t="s">
        <v>40</v>
      </c>
      <c r="E214" s="229" t="s">
        <v>37</v>
      </c>
      <c r="F214" s="229"/>
      <c r="G214" s="228" t="s">
        <v>49</v>
      </c>
      <c r="H214" s="228" t="str">
        <f>VLOOKUP(A214,'2. Status Detalhe Campos FY24'!$A$7:$G$727,7,0)</f>
        <v>0. Cancelado</v>
      </c>
      <c r="I214" s="269" t="s">
        <v>38</v>
      </c>
      <c r="J214" s="278">
        <v>45630</v>
      </c>
      <c r="K214" s="278">
        <v>45631</v>
      </c>
      <c r="L214" s="279">
        <f t="array" ref="L214">MIN(IF(W214:CI214&gt;0,$W$16:$CI$16))</f>
        <v>45646</v>
      </c>
      <c r="M214" s="280">
        <f t="array" ref="M214">MAX(IF(W214:CI214&gt;0,$W$16:$CI$16))</f>
        <v>45646</v>
      </c>
      <c r="N214" s="280"/>
      <c r="O214" s="241">
        <f>VLOOKUP(H214,Auxiliar!$B$16:$E$24,4,0)</f>
        <v>0</v>
      </c>
      <c r="P214" s="241">
        <f t="shared" ca="1" si="56"/>
        <v>1</v>
      </c>
      <c r="Q214" s="240">
        <f t="shared" ca="1" si="53"/>
        <v>-1</v>
      </c>
      <c r="R214" s="336"/>
      <c r="S214" s="273"/>
      <c r="T214" s="263">
        <v>0.6</v>
      </c>
      <c r="U214" s="263">
        <f t="shared" si="54"/>
        <v>0.1</v>
      </c>
      <c r="V214" s="263">
        <f t="shared" si="55"/>
        <v>0</v>
      </c>
      <c r="W214" s="274"/>
      <c r="X214" s="274"/>
      <c r="Y214" s="274"/>
      <c r="Z214" s="274"/>
      <c r="AA214" s="274"/>
      <c r="AB214" s="274"/>
      <c r="AC214" s="274"/>
      <c r="AD214" s="275"/>
      <c r="AE214" s="274"/>
      <c r="AF214" s="274"/>
      <c r="AG214" s="274"/>
      <c r="AH214" s="274"/>
      <c r="AI214" s="274"/>
      <c r="AJ214" s="274"/>
      <c r="AK214" s="274"/>
      <c r="AL214" s="274"/>
      <c r="AM214" s="274"/>
      <c r="AN214" s="274"/>
      <c r="AO214" s="274"/>
      <c r="AP214" s="274"/>
      <c r="AQ214" s="274"/>
      <c r="AR214" s="274"/>
      <c r="AS214" s="274"/>
      <c r="AT214" s="274"/>
      <c r="AU214" s="274"/>
      <c r="AV214" s="274"/>
      <c r="AW214" s="276"/>
      <c r="AX214" s="274"/>
      <c r="AY214" s="274"/>
      <c r="AZ214" s="274"/>
      <c r="BA214" s="262"/>
      <c r="BB214" s="274"/>
      <c r="BC214" s="274"/>
      <c r="BD214" s="274"/>
      <c r="BE214" s="274"/>
      <c r="BF214" s="274"/>
      <c r="BG214" s="274"/>
      <c r="BH214" s="274"/>
      <c r="BI214" s="274"/>
      <c r="BJ214" s="274"/>
      <c r="BK214" s="274"/>
      <c r="BL214" s="274"/>
      <c r="BM214" s="274">
        <v>0.1</v>
      </c>
      <c r="BN214" s="274"/>
      <c r="BO214" s="275"/>
      <c r="BP214" s="275"/>
      <c r="BQ214" s="275"/>
      <c r="BR214" s="275"/>
      <c r="BS214" s="275"/>
      <c r="BT214" s="275"/>
      <c r="BU214" s="275"/>
      <c r="BV214" s="274"/>
      <c r="BW214" s="274"/>
      <c r="BX214" s="274"/>
      <c r="BY214" s="274"/>
      <c r="BZ214" s="274"/>
      <c r="CA214" s="274"/>
      <c r="CB214" s="274"/>
      <c r="CC214" s="274"/>
      <c r="CD214" s="274"/>
      <c r="CE214" s="274"/>
      <c r="CF214" s="274"/>
      <c r="CG214" s="274"/>
      <c r="CH214" s="274"/>
      <c r="CI214" s="274"/>
    </row>
    <row r="215" spans="1:87" ht="15" customHeight="1" outlineLevel="1">
      <c r="A215" s="267" t="str">
        <f t="shared" si="52"/>
        <v>ENERGY_CERTIFICATE_EST_INPUTQUALITY_SCORE</v>
      </c>
      <c r="B215" s="141" t="s">
        <v>26</v>
      </c>
      <c r="C215" s="137" t="s">
        <v>34</v>
      </c>
      <c r="D215" s="228" t="s">
        <v>40</v>
      </c>
      <c r="E215" s="229" t="s">
        <v>37</v>
      </c>
      <c r="F215" s="229"/>
      <c r="G215" s="228" t="s">
        <v>50</v>
      </c>
      <c r="H215" s="228" t="e">
        <f>VLOOKUP(A215,'2. Status Detalhe Campos FY24'!$A$7:$G$727,7,0)</f>
        <v>#N/A</v>
      </c>
      <c r="I215" s="269" t="s">
        <v>38</v>
      </c>
      <c r="J215" s="278">
        <v>45630</v>
      </c>
      <c r="K215" s="278">
        <v>45631</v>
      </c>
      <c r="L215" s="279">
        <f t="array" ref="L215">MIN(IF(W215:CI215&gt;0,$W$16:$CI$16))</f>
        <v>45646</v>
      </c>
      <c r="M215" s="280">
        <f t="array" ref="M215">MAX(IF(W215:CI215&gt;0,$W$16:$CI$16))</f>
        <v>45646</v>
      </c>
      <c r="N215" s="280"/>
      <c r="O215" s="241" t="e">
        <f>VLOOKUP(H215,Auxiliar!$B$16:$E$24,4,0)</f>
        <v>#N/A</v>
      </c>
      <c r="P215" s="241">
        <f t="shared" ca="1" si="56"/>
        <v>1</v>
      </c>
      <c r="Q215" s="240" t="e">
        <f t="shared" ca="1" si="53"/>
        <v>#N/A</v>
      </c>
      <c r="R215" s="336"/>
      <c r="S215" s="273"/>
      <c r="T215" s="263">
        <v>0.6</v>
      </c>
      <c r="U215" s="263">
        <f t="shared" si="54"/>
        <v>0.1</v>
      </c>
      <c r="V215" s="263">
        <f t="shared" si="55"/>
        <v>0</v>
      </c>
      <c r="W215" s="274"/>
      <c r="X215" s="274"/>
      <c r="Y215" s="274"/>
      <c r="Z215" s="274"/>
      <c r="AA215" s="274"/>
      <c r="AB215" s="274"/>
      <c r="AC215" s="274"/>
      <c r="AD215" s="275"/>
      <c r="AE215" s="274"/>
      <c r="AF215" s="274"/>
      <c r="AG215" s="274"/>
      <c r="AH215" s="274"/>
      <c r="AI215" s="274"/>
      <c r="AJ215" s="274"/>
      <c r="AK215" s="274"/>
      <c r="AL215" s="274"/>
      <c r="AM215" s="274"/>
      <c r="AN215" s="274"/>
      <c r="AO215" s="274"/>
      <c r="AP215" s="274"/>
      <c r="AQ215" s="274"/>
      <c r="AR215" s="274"/>
      <c r="AS215" s="274"/>
      <c r="AT215" s="274"/>
      <c r="AU215" s="274"/>
      <c r="AV215" s="274"/>
      <c r="AW215" s="276"/>
      <c r="AX215" s="274"/>
      <c r="AY215" s="274"/>
      <c r="AZ215" s="274"/>
      <c r="BA215" s="262"/>
      <c r="BB215" s="274"/>
      <c r="BC215" s="274"/>
      <c r="BD215" s="274"/>
      <c r="BE215" s="274"/>
      <c r="BF215" s="274"/>
      <c r="BG215" s="274"/>
      <c r="BH215" s="274"/>
      <c r="BI215" s="274"/>
      <c r="BJ215" s="274"/>
      <c r="BK215" s="274"/>
      <c r="BL215" s="274"/>
      <c r="BM215" s="274">
        <v>0.1</v>
      </c>
      <c r="BN215" s="274"/>
      <c r="BO215" s="275"/>
      <c r="BP215" s="275"/>
      <c r="BQ215" s="275"/>
      <c r="BR215" s="275"/>
      <c r="BS215" s="275"/>
      <c r="BT215" s="275"/>
      <c r="BU215" s="275"/>
      <c r="BV215" s="274"/>
      <c r="BW215" s="274"/>
      <c r="BX215" s="274"/>
      <c r="BY215" s="274"/>
      <c r="BZ215" s="274"/>
      <c r="CA215" s="274"/>
      <c r="CB215" s="274"/>
      <c r="CC215" s="274"/>
      <c r="CD215" s="274"/>
      <c r="CE215" s="274"/>
      <c r="CF215" s="274"/>
      <c r="CG215" s="274"/>
      <c r="CH215" s="274"/>
      <c r="CI215" s="274"/>
    </row>
    <row r="216" spans="1:87" ht="15" customHeight="1" outlineLevel="1">
      <c r="A216" s="267" t="str">
        <f t="shared" si="52"/>
        <v>ENERGY_CERTIFICATE_EST_INPUTENERGY_CONSUMPTION_VALUE_YEAR</v>
      </c>
      <c r="B216" s="141" t="s">
        <v>26</v>
      </c>
      <c r="C216" s="137" t="s">
        <v>34</v>
      </c>
      <c r="D216" s="228" t="s">
        <v>40</v>
      </c>
      <c r="E216" s="229" t="s">
        <v>37</v>
      </c>
      <c r="F216" s="229"/>
      <c r="G216" s="228" t="s">
        <v>51</v>
      </c>
      <c r="H216" s="228" t="e">
        <f>VLOOKUP(A216,'2. Status Detalhe Campos FY24'!$A$7:$G$727,7,0)</f>
        <v>#N/A</v>
      </c>
      <c r="I216" s="269" t="s">
        <v>38</v>
      </c>
      <c r="J216" s="278">
        <v>45630</v>
      </c>
      <c r="K216" s="278">
        <v>45631</v>
      </c>
      <c r="L216" s="279">
        <f t="array" ref="L216">MIN(IF(W216:CI216&gt;0,$W$16:$CI$16))</f>
        <v>45659</v>
      </c>
      <c r="M216" s="280">
        <f t="array" ref="M216">MAX(IF(W216:CI216&gt;0,$W$16:$CI$16))</f>
        <v>45659</v>
      </c>
      <c r="N216" s="280"/>
      <c r="O216" s="241" t="e">
        <f>VLOOKUP(H216,Auxiliar!$B$16:$E$24,4,0)</f>
        <v>#N/A</v>
      </c>
      <c r="P216" s="241">
        <f t="shared" ca="1" si="56"/>
        <v>1</v>
      </c>
      <c r="Q216" s="240" t="e">
        <f t="shared" ca="1" si="53"/>
        <v>#N/A</v>
      </c>
      <c r="R216" s="336"/>
      <c r="S216" s="273"/>
      <c r="T216" s="263">
        <v>0.6</v>
      </c>
      <c r="U216" s="263">
        <f t="shared" si="54"/>
        <v>0.1</v>
      </c>
      <c r="V216" s="263">
        <f t="shared" si="55"/>
        <v>0</v>
      </c>
      <c r="W216" s="274"/>
      <c r="X216" s="274"/>
      <c r="Y216" s="274"/>
      <c r="Z216" s="274"/>
      <c r="AA216" s="274"/>
      <c r="AB216" s="274"/>
      <c r="AC216" s="274"/>
      <c r="AD216" s="275"/>
      <c r="AE216" s="274"/>
      <c r="AF216" s="274"/>
      <c r="AG216" s="274"/>
      <c r="AH216" s="274"/>
      <c r="AI216" s="274"/>
      <c r="AJ216" s="274"/>
      <c r="AK216" s="274"/>
      <c r="AL216" s="274"/>
      <c r="AM216" s="274"/>
      <c r="AN216" s="274"/>
      <c r="AO216" s="274"/>
      <c r="AP216" s="274"/>
      <c r="AQ216" s="274"/>
      <c r="AR216" s="274"/>
      <c r="AS216" s="274"/>
      <c r="AT216" s="274"/>
      <c r="AU216" s="274"/>
      <c r="AV216" s="274"/>
      <c r="AW216" s="276"/>
      <c r="AX216" s="274"/>
      <c r="AY216" s="274"/>
      <c r="AZ216" s="274"/>
      <c r="BA216" s="262"/>
      <c r="BB216" s="274"/>
      <c r="BC216" s="274"/>
      <c r="BD216" s="274"/>
      <c r="BE216" s="274"/>
      <c r="BF216" s="274"/>
      <c r="BG216" s="274"/>
      <c r="BH216" s="274"/>
      <c r="BI216" s="274"/>
      <c r="BJ216" s="274"/>
      <c r="BK216" s="274"/>
      <c r="BL216" s="274"/>
      <c r="BM216" s="274"/>
      <c r="BN216" s="274"/>
      <c r="BO216" s="275"/>
      <c r="BP216" s="275"/>
      <c r="BQ216" s="275"/>
      <c r="BR216" s="275"/>
      <c r="BS216" s="275"/>
      <c r="BT216" s="275"/>
      <c r="BU216" s="275"/>
      <c r="BV216" s="274">
        <v>0.1</v>
      </c>
      <c r="BW216" s="274"/>
      <c r="BX216" s="274"/>
      <c r="BY216" s="274"/>
      <c r="BZ216" s="274"/>
      <c r="CA216" s="274"/>
      <c r="CB216" s="274"/>
      <c r="CC216" s="274"/>
      <c r="CD216" s="274"/>
      <c r="CE216" s="274"/>
      <c r="CF216" s="274"/>
      <c r="CG216" s="274"/>
      <c r="CH216" s="274"/>
      <c r="CI216" s="274"/>
    </row>
    <row r="217" spans="1:87" ht="15" customHeight="1" outlineLevel="1">
      <c r="A217" s="267" t="str">
        <f t="shared" si="52"/>
        <v>ENERGY_CERTIFICATE_EST_INPUTCARBON_EMISSION_VALUE_YEAR</v>
      </c>
      <c r="B217" s="141" t="s">
        <v>26</v>
      </c>
      <c r="C217" s="137" t="s">
        <v>34</v>
      </c>
      <c r="D217" s="228" t="s">
        <v>40</v>
      </c>
      <c r="E217" s="229" t="s">
        <v>37</v>
      </c>
      <c r="F217" s="229"/>
      <c r="G217" s="228" t="s">
        <v>52</v>
      </c>
      <c r="H217" s="228" t="e">
        <f>VLOOKUP(A217,'2. Status Detalhe Campos FY24'!$A$7:$G$727,7,0)</f>
        <v>#N/A</v>
      </c>
      <c r="I217" s="269" t="s">
        <v>38</v>
      </c>
      <c r="J217" s="278">
        <v>45630</v>
      </c>
      <c r="K217" s="278">
        <v>45631</v>
      </c>
      <c r="L217" s="279">
        <f t="array" ref="L217">MIN(IF(W217:CI217&gt;0,$W$16:$CI$16))</f>
        <v>45659</v>
      </c>
      <c r="M217" s="280">
        <f t="array" ref="M217">MAX(IF(W217:CI217&gt;0,$W$16:$CI$16))</f>
        <v>45659</v>
      </c>
      <c r="N217" s="280"/>
      <c r="O217" s="241" t="e">
        <f>VLOOKUP(H217,Auxiliar!$B$16:$E$24,4,0)</f>
        <v>#N/A</v>
      </c>
      <c r="P217" s="241">
        <f t="shared" ca="1" si="56"/>
        <v>1</v>
      </c>
      <c r="Q217" s="240" t="e">
        <f t="shared" ca="1" si="53"/>
        <v>#N/A</v>
      </c>
      <c r="R217" s="336"/>
      <c r="S217" s="273"/>
      <c r="T217" s="263">
        <v>0.6</v>
      </c>
      <c r="U217" s="263">
        <f t="shared" si="54"/>
        <v>0.1</v>
      </c>
      <c r="V217" s="263">
        <f t="shared" si="55"/>
        <v>0</v>
      </c>
      <c r="W217" s="274"/>
      <c r="X217" s="274"/>
      <c r="Y217" s="274"/>
      <c r="Z217" s="274"/>
      <c r="AA217" s="274"/>
      <c r="AB217" s="274"/>
      <c r="AC217" s="274"/>
      <c r="AD217" s="275"/>
      <c r="AE217" s="274"/>
      <c r="AF217" s="274"/>
      <c r="AG217" s="274"/>
      <c r="AH217" s="274"/>
      <c r="AI217" s="274"/>
      <c r="AJ217" s="274"/>
      <c r="AK217" s="274"/>
      <c r="AL217" s="274"/>
      <c r="AM217" s="274"/>
      <c r="AN217" s="274"/>
      <c r="AO217" s="274"/>
      <c r="AP217" s="274"/>
      <c r="AQ217" s="274"/>
      <c r="AR217" s="274"/>
      <c r="AS217" s="274"/>
      <c r="AT217" s="274"/>
      <c r="AU217" s="274"/>
      <c r="AV217" s="274"/>
      <c r="AW217" s="276"/>
      <c r="AX217" s="274"/>
      <c r="AY217" s="274"/>
      <c r="AZ217" s="274"/>
      <c r="BA217" s="262"/>
      <c r="BB217" s="274"/>
      <c r="BC217" s="274"/>
      <c r="BD217" s="274"/>
      <c r="BE217" s="274"/>
      <c r="BF217" s="274"/>
      <c r="BG217" s="274"/>
      <c r="BH217" s="274"/>
      <c r="BI217" s="274"/>
      <c r="BJ217" s="274"/>
      <c r="BK217" s="274"/>
      <c r="BL217" s="274"/>
      <c r="BM217" s="274"/>
      <c r="BN217" s="274"/>
      <c r="BO217" s="275"/>
      <c r="BP217" s="275"/>
      <c r="BQ217" s="275"/>
      <c r="BR217" s="275"/>
      <c r="BS217" s="275"/>
      <c r="BT217" s="275"/>
      <c r="BU217" s="275"/>
      <c r="BV217" s="274">
        <v>0.1</v>
      </c>
      <c r="BW217" s="274"/>
      <c r="BX217" s="274"/>
      <c r="BY217" s="274"/>
      <c r="BZ217" s="274"/>
      <c r="CA217" s="274"/>
      <c r="CB217" s="274"/>
      <c r="CC217" s="274"/>
      <c r="CD217" s="274"/>
      <c r="CE217" s="274"/>
      <c r="CF217" s="274"/>
      <c r="CG217" s="274"/>
      <c r="CH217" s="274"/>
      <c r="CI217" s="274"/>
    </row>
    <row r="218" spans="1:87" ht="15" customHeight="1">
      <c r="A218" s="267"/>
      <c r="B218" s="141" t="s">
        <v>26</v>
      </c>
      <c r="C218" s="137" t="s">
        <v>54</v>
      </c>
      <c r="D218" s="133"/>
      <c r="E218" s="234" t="s">
        <v>94</v>
      </c>
      <c r="F218" s="232" t="s">
        <v>1890</v>
      </c>
      <c r="G218" s="248">
        <v>1</v>
      </c>
      <c r="H218" s="288" t="s">
        <v>1922</v>
      </c>
      <c r="I218" s="271">
        <v>45604</v>
      </c>
      <c r="J218" s="271">
        <v>45645</v>
      </c>
      <c r="K218" s="271">
        <v>45645</v>
      </c>
      <c r="L218" s="272"/>
      <c r="M218" s="303"/>
      <c r="N218" s="316">
        <f t="array" ref="N218">MAX(IF(W218:CI218&gt;0,$W$16:$CI$16))</f>
        <v>45667</v>
      </c>
      <c r="O218" s="315">
        <v>1</v>
      </c>
      <c r="P218" s="315">
        <v>1</v>
      </c>
      <c r="Q218" s="240">
        <f>O218-P218</f>
        <v>0</v>
      </c>
      <c r="R218" s="333" t="s">
        <v>1957</v>
      </c>
      <c r="S218" s="273"/>
      <c r="T218" s="263"/>
      <c r="U218" s="263"/>
      <c r="V218" s="263"/>
      <c r="W218" s="274"/>
      <c r="X218" s="274"/>
      <c r="Y218" s="274"/>
      <c r="Z218" s="274"/>
      <c r="AA218" s="274"/>
      <c r="AB218" s="274"/>
      <c r="AC218" s="274"/>
      <c r="AD218" s="275"/>
      <c r="AE218" s="274"/>
      <c r="AF218" s="274"/>
      <c r="AG218" s="274"/>
      <c r="AH218" s="274"/>
      <c r="AI218" s="282"/>
      <c r="AJ218" s="274"/>
      <c r="AK218" s="274"/>
      <c r="AL218" s="274"/>
      <c r="AM218" s="274"/>
      <c r="AN218" s="274"/>
      <c r="AO218" s="274"/>
      <c r="AP218" s="274"/>
      <c r="AQ218" s="274"/>
      <c r="AR218" s="274"/>
      <c r="AS218" s="274"/>
      <c r="AT218" s="274"/>
      <c r="AU218" s="274"/>
      <c r="AV218" s="274"/>
      <c r="AW218" s="274"/>
      <c r="AX218" s="274"/>
      <c r="AY218" s="274"/>
      <c r="AZ218" s="274"/>
      <c r="BA218" s="274"/>
      <c r="BB218" s="276"/>
      <c r="BC218" s="274"/>
      <c r="BD218" s="274"/>
      <c r="BE218" s="274"/>
      <c r="BF218" s="274"/>
      <c r="BG218" s="274"/>
      <c r="BH218" s="274"/>
      <c r="BI218" s="274"/>
      <c r="BJ218" s="274"/>
      <c r="BK218" s="274"/>
      <c r="BL218" s="262"/>
      <c r="BM218" s="274"/>
      <c r="BN218" s="274"/>
      <c r="BO218" s="275"/>
      <c r="BP218" s="275"/>
      <c r="BQ218" s="275"/>
      <c r="BR218" s="275"/>
      <c r="BS218" s="275"/>
      <c r="BT218" s="275"/>
      <c r="BU218" s="275"/>
      <c r="BV218" s="274"/>
      <c r="BW218" s="274"/>
      <c r="BX218" s="274"/>
      <c r="BY218" s="274"/>
      <c r="BZ218" s="274"/>
      <c r="CA218" s="274"/>
      <c r="CB218" s="274" t="s">
        <v>443</v>
      </c>
      <c r="CC218" s="274"/>
      <c r="CD218" s="274"/>
      <c r="CE218" s="274"/>
      <c r="CF218" s="274"/>
      <c r="CG218" s="274"/>
      <c r="CH218" s="274"/>
      <c r="CI218" s="274"/>
    </row>
    <row r="219" spans="1:87" ht="15" customHeight="1">
      <c r="A219" s="267"/>
      <c r="B219" s="141" t="s">
        <v>26</v>
      </c>
      <c r="C219" s="137" t="s">
        <v>34</v>
      </c>
      <c r="D219" s="133"/>
      <c r="E219" s="234" t="s">
        <v>1923</v>
      </c>
      <c r="F219" s="232" t="s">
        <v>1946</v>
      </c>
      <c r="G219" s="248" t="s">
        <v>1869</v>
      </c>
      <c r="H219" s="268" t="s">
        <v>1925</v>
      </c>
      <c r="I219" s="271">
        <v>45604</v>
      </c>
      <c r="J219" s="271">
        <v>45630</v>
      </c>
      <c r="K219" s="271">
        <v>45631</v>
      </c>
      <c r="L219" s="272">
        <f t="array" ref="L219">MIN(IF(W219:CI219&gt;0,$W$16:$CI$16))</f>
        <v>45665</v>
      </c>
      <c r="M219" s="303">
        <f t="array" ref="M219">MAX(IF(W219:CI219&gt;0,$W$16:$CI$16))</f>
        <v>45667</v>
      </c>
      <c r="N219" s="316" t="s">
        <v>1869</v>
      </c>
      <c r="O219" s="309">
        <v>0</v>
      </c>
      <c r="P219" s="309">
        <v>0</v>
      </c>
      <c r="Q219" s="240">
        <f>O219-P219</f>
        <v>0</v>
      </c>
      <c r="R219" s="335"/>
      <c r="S219" s="273"/>
      <c r="T219" s="263"/>
      <c r="U219" s="263"/>
      <c r="V219" s="263"/>
      <c r="W219" s="274"/>
      <c r="X219" s="274"/>
      <c r="Y219" s="274"/>
      <c r="Z219" s="274"/>
      <c r="AA219" s="274"/>
      <c r="AB219" s="274"/>
      <c r="AC219" s="274"/>
      <c r="AD219" s="275"/>
      <c r="AE219" s="274"/>
      <c r="AF219" s="274"/>
      <c r="AG219" s="274"/>
      <c r="AH219" s="274"/>
      <c r="AI219" s="282"/>
      <c r="AJ219" s="274"/>
      <c r="AK219" s="274"/>
      <c r="AL219" s="274"/>
      <c r="AM219" s="274"/>
      <c r="AN219" s="274"/>
      <c r="AO219" s="274"/>
      <c r="AP219" s="274"/>
      <c r="AQ219" s="274"/>
      <c r="AR219" s="274"/>
      <c r="AS219" s="274"/>
      <c r="AT219" s="274"/>
      <c r="AU219" s="274"/>
      <c r="AV219" s="274"/>
      <c r="AW219" s="276"/>
      <c r="AX219" s="274"/>
      <c r="AY219" s="274"/>
      <c r="AZ219" s="274"/>
      <c r="BA219" s="276"/>
      <c r="BB219" s="262"/>
      <c r="BC219" s="274"/>
      <c r="BD219" s="274"/>
      <c r="BE219" s="274"/>
      <c r="BF219" s="274"/>
      <c r="BG219" s="274"/>
      <c r="BH219" s="274"/>
      <c r="BI219" s="274"/>
      <c r="BJ219" s="274"/>
      <c r="BK219" s="274"/>
      <c r="BL219" s="274"/>
      <c r="BM219" s="274"/>
      <c r="BN219" s="274"/>
      <c r="BO219" s="275"/>
      <c r="BP219" s="275"/>
      <c r="BQ219" s="275"/>
      <c r="BR219" s="275"/>
      <c r="BS219" s="275"/>
      <c r="BT219" s="275"/>
      <c r="BU219" s="275"/>
      <c r="BV219" s="274"/>
      <c r="BW219" s="274"/>
      <c r="BX219" s="274"/>
      <c r="BY219" s="274"/>
      <c r="BZ219" s="274">
        <v>1</v>
      </c>
      <c r="CA219" s="274">
        <v>1</v>
      </c>
      <c r="CB219" s="274" t="s">
        <v>443</v>
      </c>
      <c r="CC219" s="274"/>
      <c r="CD219" s="274"/>
      <c r="CE219" s="274"/>
      <c r="CF219" s="274"/>
      <c r="CG219" s="274"/>
      <c r="CH219" s="274"/>
      <c r="CI219" s="274"/>
    </row>
    <row r="220" spans="1:87" ht="15" customHeight="1">
      <c r="A220" s="267"/>
      <c r="B220" s="141" t="s">
        <v>26</v>
      </c>
      <c r="C220" s="137" t="s">
        <v>310</v>
      </c>
      <c r="D220" s="133"/>
      <c r="E220" s="232" t="s">
        <v>311</v>
      </c>
      <c r="F220" s="232" t="s">
        <v>1911</v>
      </c>
      <c r="G220" s="322">
        <f>COUNTA(G221:G224)</f>
        <v>4</v>
      </c>
      <c r="H220" s="288" t="s">
        <v>1922</v>
      </c>
      <c r="I220" s="269" t="s">
        <v>38</v>
      </c>
      <c r="J220" s="270">
        <f>MIN(J221:J224)</f>
        <v>45631</v>
      </c>
      <c r="K220" s="270">
        <f>MIN(K221:K224)</f>
        <v>45631</v>
      </c>
      <c r="L220" s="270">
        <f>MIN(L221:L224)</f>
        <v>45663</v>
      </c>
      <c r="M220" s="271">
        <f>MAX(M221:M224)</f>
        <v>45664</v>
      </c>
      <c r="N220" s="316">
        <f t="array" ref="N220">MAX(IF(W220:CI220&gt;0,$W$16:$CI$16))</f>
        <v>45674</v>
      </c>
      <c r="O220" s="315">
        <f>SUMPRODUCT(O221:O224,U221:U224)/SUM(U221:U224)</f>
        <v>0</v>
      </c>
      <c r="P220" s="315">
        <f ca="1">SUMPRODUCT(P221:P224,U221:U224)/SUM(U221:U224)</f>
        <v>1</v>
      </c>
      <c r="Q220" s="240">
        <f t="shared" ref="Q220:Q225" ca="1" si="57">O220-P220</f>
        <v>-1</v>
      </c>
      <c r="R220" s="333" t="s">
        <v>1969</v>
      </c>
      <c r="S220" s="273"/>
      <c r="T220" s="263"/>
      <c r="U220" s="263"/>
      <c r="V220" s="263"/>
      <c r="W220" s="274"/>
      <c r="X220" s="274"/>
      <c r="Y220" s="274"/>
      <c r="Z220" s="274"/>
      <c r="AA220" s="274"/>
      <c r="AB220" s="274"/>
      <c r="AC220" s="274"/>
      <c r="AD220" s="275"/>
      <c r="AE220" s="274"/>
      <c r="AF220" s="274"/>
      <c r="AG220" s="274"/>
      <c r="AH220" s="274"/>
      <c r="AI220" s="274"/>
      <c r="AJ220" s="274"/>
      <c r="AK220" s="274"/>
      <c r="AL220" s="274"/>
      <c r="AM220" s="274"/>
      <c r="AN220" s="274"/>
      <c r="AO220" s="274"/>
      <c r="AP220" s="274"/>
      <c r="AQ220" s="274"/>
      <c r="AR220" s="274"/>
      <c r="AS220" s="274"/>
      <c r="AT220" s="276"/>
      <c r="AU220" s="274"/>
      <c r="AV220" s="274"/>
      <c r="AW220" s="274"/>
      <c r="AX220" s="274"/>
      <c r="AY220" s="274"/>
      <c r="AZ220" s="274"/>
      <c r="BA220" s="274"/>
      <c r="BB220" s="262"/>
      <c r="BC220" s="274"/>
      <c r="BD220" s="274"/>
      <c r="BE220" s="274"/>
      <c r="BF220" s="274"/>
      <c r="BG220" s="274"/>
      <c r="BH220" s="274"/>
      <c r="BI220" s="274"/>
      <c r="BJ220" s="274"/>
      <c r="BK220" s="274"/>
      <c r="BL220" s="274"/>
      <c r="BM220" s="274"/>
      <c r="BN220" s="274"/>
      <c r="BO220" s="275"/>
      <c r="BP220" s="275"/>
      <c r="BQ220" s="275"/>
      <c r="BR220" s="275"/>
      <c r="BS220" s="275"/>
      <c r="BT220" s="275"/>
      <c r="BU220" s="275"/>
      <c r="BV220" s="274"/>
      <c r="BW220" s="274"/>
      <c r="BX220" s="274"/>
      <c r="BY220" s="274"/>
      <c r="BZ220" s="274"/>
      <c r="CA220" s="274"/>
      <c r="CB220" s="274"/>
      <c r="CC220" s="274"/>
      <c r="CD220" s="274"/>
      <c r="CE220" s="274"/>
      <c r="CF220" s="274"/>
      <c r="CG220" s="274" t="s">
        <v>443</v>
      </c>
      <c r="CH220" s="274"/>
      <c r="CI220" s="274"/>
    </row>
    <row r="221" spans="1:87" ht="16.5" outlineLevel="1">
      <c r="A221" s="267" t="str">
        <f t="shared" ref="A221:A228" si="58">E221&amp;G221</f>
        <v>modesg_out_bens_imoveisflg_rsc_fsc_agd</v>
      </c>
      <c r="B221" s="141" t="s">
        <v>26</v>
      </c>
      <c r="C221" s="137" t="s">
        <v>310</v>
      </c>
      <c r="D221" s="228" t="s">
        <v>40</v>
      </c>
      <c r="E221" s="229" t="s">
        <v>311</v>
      </c>
      <c r="F221" s="229"/>
      <c r="G221" s="323" t="s">
        <v>282</v>
      </c>
      <c r="H221" s="228" t="str">
        <f>VLOOKUP(A221,'2. Status Detalhe Campos FY24'!$A$7:$G$727,7,0)</f>
        <v xml:space="preserve">6. Em implementação </v>
      </c>
      <c r="I221" s="269" t="s">
        <v>38</v>
      </c>
      <c r="J221" s="278">
        <v>45631</v>
      </c>
      <c r="K221" s="278">
        <v>45631</v>
      </c>
      <c r="L221" s="283">
        <f t="array" ref="L221">MIN(IF(W221:CI221&gt;0,$W$16:$CI$16))</f>
        <v>45663</v>
      </c>
      <c r="M221" s="284">
        <f t="array" ref="M221">MAX(IF(W221:CI221&gt;0,$W$16:$CI$16))</f>
        <v>45663</v>
      </c>
      <c r="N221" s="284"/>
      <c r="O221" s="241">
        <f>VLOOKUP(H221,Auxiliar!$B$16:$E$24,4,0)</f>
        <v>0</v>
      </c>
      <c r="P221" s="241">
        <f ca="1">IF(TODAY()&lt;=L221,0,MIN((TODAY()-L221)/(M221-L221+1),100%))</f>
        <v>1</v>
      </c>
      <c r="Q221" s="240">
        <f t="shared" ca="1" si="57"/>
        <v>-1</v>
      </c>
      <c r="R221" s="335" t="s">
        <v>38</v>
      </c>
      <c r="S221" s="273"/>
      <c r="T221" s="263">
        <v>16.100000000000001</v>
      </c>
      <c r="U221" s="263">
        <f>ROUND(T221/8,1)</f>
        <v>2</v>
      </c>
      <c r="V221" s="263">
        <f>SUM(W221:CI221)-U221</f>
        <v>0</v>
      </c>
      <c r="W221" s="274"/>
      <c r="X221" s="274"/>
      <c r="Y221" s="274"/>
      <c r="Z221" s="274"/>
      <c r="AA221" s="274"/>
      <c r="AB221" s="274"/>
      <c r="AC221" s="274"/>
      <c r="AD221" s="275"/>
      <c r="AE221" s="274"/>
      <c r="AF221" s="274"/>
      <c r="AG221" s="274"/>
      <c r="AH221" s="274"/>
      <c r="AI221" s="274"/>
      <c r="AJ221" s="274"/>
      <c r="AK221" s="274"/>
      <c r="AL221" s="274"/>
      <c r="AM221" s="274"/>
      <c r="AN221" s="274"/>
      <c r="AO221" s="274"/>
      <c r="AP221" s="274"/>
      <c r="AQ221" s="274"/>
      <c r="AR221" s="274"/>
      <c r="AS221" s="274"/>
      <c r="AT221" s="276"/>
      <c r="AU221" s="274"/>
      <c r="AV221" s="274"/>
      <c r="AW221" s="274"/>
      <c r="AX221" s="274"/>
      <c r="AY221" s="274"/>
      <c r="AZ221" s="274"/>
      <c r="BA221" s="274"/>
      <c r="BB221" s="262"/>
      <c r="BC221" s="274"/>
      <c r="BD221" s="274"/>
      <c r="BE221" s="274"/>
      <c r="BF221" s="274"/>
      <c r="BG221" s="274"/>
      <c r="BH221" s="274"/>
      <c r="BI221" s="274"/>
      <c r="BJ221" s="274"/>
      <c r="BK221" s="274"/>
      <c r="BL221" s="274"/>
      <c r="BM221" s="274"/>
      <c r="BN221" s="274"/>
      <c r="BO221" s="275"/>
      <c r="BP221" s="275"/>
      <c r="BQ221" s="275"/>
      <c r="BR221" s="275"/>
      <c r="BS221" s="275"/>
      <c r="BT221" s="275"/>
      <c r="BU221" s="275"/>
      <c r="BV221" s="274"/>
      <c r="BW221" s="274"/>
      <c r="BX221" s="274">
        <v>2</v>
      </c>
      <c r="BY221" s="274"/>
      <c r="BZ221" s="274"/>
      <c r="CA221" s="274"/>
      <c r="CB221" s="274"/>
      <c r="CC221" s="274"/>
      <c r="CD221" s="274"/>
      <c r="CE221" s="274"/>
      <c r="CF221" s="274"/>
      <c r="CG221" s="274"/>
      <c r="CH221" s="274"/>
      <c r="CI221" s="274"/>
    </row>
    <row r="222" spans="1:87" ht="16.5" outlineLevel="1">
      <c r="A222" s="267" t="str">
        <f t="shared" si="58"/>
        <v>modesg_out_bens_imoveisflg_rsc_fsc_crnc</v>
      </c>
      <c r="B222" s="141" t="s">
        <v>26</v>
      </c>
      <c r="C222" s="137" t="s">
        <v>310</v>
      </c>
      <c r="D222" s="228" t="s">
        <v>40</v>
      </c>
      <c r="E222" s="229" t="s">
        <v>311</v>
      </c>
      <c r="F222" s="229"/>
      <c r="G222" s="323" t="s">
        <v>283</v>
      </c>
      <c r="H222" s="228" t="str">
        <f>VLOOKUP(A222,'2. Status Detalhe Campos FY24'!$A$7:$G$727,7,0)</f>
        <v xml:space="preserve">6. Em implementação </v>
      </c>
      <c r="I222" s="269" t="s">
        <v>38</v>
      </c>
      <c r="J222" s="278">
        <v>45631</v>
      </c>
      <c r="K222" s="278">
        <v>45631</v>
      </c>
      <c r="L222" s="283">
        <f t="array" ref="L222">MIN(IF(W222:CI222&gt;0,$W$16:$CI$16))</f>
        <v>45663</v>
      </c>
      <c r="M222" s="284">
        <f t="array" ref="M222">MAX(IF(W222:CI222&gt;0,$W$16:$CI$16))</f>
        <v>45664</v>
      </c>
      <c r="N222" s="284"/>
      <c r="O222" s="241">
        <f>VLOOKUP(H222,Auxiliar!$B$16:$E$24,4,0)</f>
        <v>0</v>
      </c>
      <c r="P222" s="241">
        <f ca="1">IF(TODAY()&lt;=L222,0,MIN((TODAY()-L222)/(M222-L222+1),100%))</f>
        <v>1</v>
      </c>
      <c r="Q222" s="240">
        <f t="shared" ca="1" si="57"/>
        <v>-1</v>
      </c>
      <c r="R222" s="335" t="s">
        <v>38</v>
      </c>
      <c r="S222" s="273"/>
      <c r="T222" s="263">
        <v>16.100000000000001</v>
      </c>
      <c r="U222" s="263">
        <f>ROUND(T222/8,1)</f>
        <v>2</v>
      </c>
      <c r="V222" s="263">
        <f>SUM(W222:CI222)-U222</f>
        <v>0</v>
      </c>
      <c r="W222" s="274"/>
      <c r="X222" s="274"/>
      <c r="Y222" s="274"/>
      <c r="Z222" s="274"/>
      <c r="AA222" s="274"/>
      <c r="AB222" s="274"/>
      <c r="AC222" s="274"/>
      <c r="AD222" s="275"/>
      <c r="AE222" s="274"/>
      <c r="AF222" s="274"/>
      <c r="AG222" s="274"/>
      <c r="AH222" s="274"/>
      <c r="AI222" s="274"/>
      <c r="AJ222" s="274"/>
      <c r="AK222" s="274"/>
      <c r="AL222" s="274"/>
      <c r="AM222" s="274"/>
      <c r="AN222" s="274"/>
      <c r="AO222" s="274"/>
      <c r="AP222" s="274"/>
      <c r="AQ222" s="274"/>
      <c r="AR222" s="274"/>
      <c r="AS222" s="274"/>
      <c r="AT222" s="276"/>
      <c r="AU222" s="274"/>
      <c r="AV222" s="274"/>
      <c r="AW222" s="274"/>
      <c r="AX222" s="274"/>
      <c r="AY222" s="274"/>
      <c r="AZ222" s="274"/>
      <c r="BA222" s="274"/>
      <c r="BB222" s="262"/>
      <c r="BC222" s="274"/>
      <c r="BD222" s="274"/>
      <c r="BE222" s="274"/>
      <c r="BF222" s="274"/>
      <c r="BG222" s="274"/>
      <c r="BH222" s="274"/>
      <c r="BI222" s="274"/>
      <c r="BJ222" s="274"/>
      <c r="BK222" s="274"/>
      <c r="BL222" s="274"/>
      <c r="BM222" s="274"/>
      <c r="BN222" s="274"/>
      <c r="BO222" s="275"/>
      <c r="BP222" s="275"/>
      <c r="BQ222" s="275"/>
      <c r="BR222" s="275"/>
      <c r="BS222" s="275"/>
      <c r="BT222" s="275"/>
      <c r="BU222" s="275"/>
      <c r="BV222" s="274"/>
      <c r="BW222" s="274"/>
      <c r="BX222" s="274">
        <v>1</v>
      </c>
      <c r="BY222" s="274">
        <v>1</v>
      </c>
      <c r="BZ222" s="274"/>
      <c r="CA222" s="274"/>
      <c r="CB222" s="274"/>
      <c r="CC222" s="274"/>
      <c r="CD222" s="274"/>
      <c r="CE222" s="274"/>
      <c r="CF222" s="274"/>
      <c r="CG222" s="274"/>
      <c r="CH222" s="274"/>
      <c r="CI222" s="274"/>
    </row>
    <row r="223" spans="1:87" ht="16.5" outlineLevel="1">
      <c r="A223" s="267" t="str">
        <f t="shared" si="58"/>
        <v>modesg_out_bens_imoveisorigem_flg_rsc_fsc_agd</v>
      </c>
      <c r="B223" s="141" t="s">
        <v>26</v>
      </c>
      <c r="C223" s="137" t="s">
        <v>310</v>
      </c>
      <c r="D223" s="228" t="s">
        <v>40</v>
      </c>
      <c r="E223" s="229" t="s">
        <v>311</v>
      </c>
      <c r="F223" s="229"/>
      <c r="G223" s="323" t="s">
        <v>317</v>
      </c>
      <c r="H223" s="228" t="str">
        <f>VLOOKUP(A223,'2. Status Detalhe Campos FY24'!$A$7:$G$727,7,0)</f>
        <v xml:space="preserve">6. Em implementação </v>
      </c>
      <c r="I223" s="269" t="s">
        <v>38</v>
      </c>
      <c r="J223" s="278">
        <v>45631</v>
      </c>
      <c r="K223" s="278">
        <v>45631</v>
      </c>
      <c r="L223" s="283">
        <f t="array" ref="L223">MIN(IF(W223:CI223&gt;0,$W$16:$CI$16))</f>
        <v>45664</v>
      </c>
      <c r="M223" s="284">
        <f t="array" ref="M223">MAX(IF(W223:CI223&gt;0,$W$16:$CI$16))</f>
        <v>45664</v>
      </c>
      <c r="N223" s="284"/>
      <c r="O223" s="241">
        <f>VLOOKUP(H223,Auxiliar!$B$16:$E$24,4,0)</f>
        <v>0</v>
      </c>
      <c r="P223" s="241">
        <f ca="1">IF(TODAY()&lt;=L223,0,MIN((TODAY()-L223)/(M223-L223+1),100%))</f>
        <v>1</v>
      </c>
      <c r="Q223" s="240">
        <f t="shared" ca="1" si="57"/>
        <v>-1</v>
      </c>
      <c r="R223" s="335" t="s">
        <v>38</v>
      </c>
      <c r="S223" s="273"/>
      <c r="T223" s="263">
        <v>4.0999999999999996</v>
      </c>
      <c r="U223" s="263">
        <f>ROUND(T223/8,1)</f>
        <v>0.5</v>
      </c>
      <c r="V223" s="263">
        <f>SUM(W223:CI223)-U223</f>
        <v>0</v>
      </c>
      <c r="W223" s="274"/>
      <c r="X223" s="274"/>
      <c r="Y223" s="274"/>
      <c r="Z223" s="274"/>
      <c r="AA223" s="274"/>
      <c r="AB223" s="274"/>
      <c r="AC223" s="274"/>
      <c r="AD223" s="275"/>
      <c r="AE223" s="274"/>
      <c r="AF223" s="274"/>
      <c r="AG223" s="274"/>
      <c r="AH223" s="274"/>
      <c r="AI223" s="274"/>
      <c r="AJ223" s="274"/>
      <c r="AK223" s="274"/>
      <c r="AL223" s="274"/>
      <c r="AM223" s="274"/>
      <c r="AN223" s="274"/>
      <c r="AO223" s="274"/>
      <c r="AP223" s="274"/>
      <c r="AQ223" s="274"/>
      <c r="AR223" s="274"/>
      <c r="AS223" s="274"/>
      <c r="AT223" s="276"/>
      <c r="AU223" s="274"/>
      <c r="AV223" s="274"/>
      <c r="AW223" s="274"/>
      <c r="AX223" s="274"/>
      <c r="AY223" s="274"/>
      <c r="AZ223" s="274"/>
      <c r="BA223" s="274"/>
      <c r="BB223" s="262"/>
      <c r="BC223" s="274"/>
      <c r="BD223" s="274"/>
      <c r="BE223" s="274"/>
      <c r="BF223" s="274"/>
      <c r="BG223" s="274"/>
      <c r="BH223" s="274"/>
      <c r="BI223" s="274"/>
      <c r="BJ223" s="274"/>
      <c r="BK223" s="274"/>
      <c r="BL223" s="274"/>
      <c r="BM223" s="274"/>
      <c r="BN223" s="274"/>
      <c r="BO223" s="275"/>
      <c r="BP223" s="275"/>
      <c r="BQ223" s="275"/>
      <c r="BR223" s="275"/>
      <c r="BS223" s="275"/>
      <c r="BT223" s="275"/>
      <c r="BU223" s="275"/>
      <c r="BV223" s="274"/>
      <c r="BW223" s="274"/>
      <c r="BX223" s="274"/>
      <c r="BY223" s="274">
        <v>0.5</v>
      </c>
      <c r="BZ223" s="274"/>
      <c r="CA223" s="274"/>
      <c r="CB223" s="274"/>
      <c r="CC223" s="274"/>
      <c r="CD223" s="274"/>
      <c r="CE223" s="274"/>
      <c r="CF223" s="274"/>
      <c r="CG223" s="274"/>
      <c r="CH223" s="274"/>
      <c r="CI223" s="274"/>
    </row>
    <row r="224" spans="1:87" ht="16.5" outlineLevel="1">
      <c r="A224" s="267" t="str">
        <f t="shared" si="58"/>
        <v>modesg_out_bens_imoveisorigem_flg_rsc_fsc_crnc</v>
      </c>
      <c r="B224" s="141" t="s">
        <v>26</v>
      </c>
      <c r="C224" s="137" t="s">
        <v>310</v>
      </c>
      <c r="D224" s="228" t="s">
        <v>40</v>
      </c>
      <c r="E224" s="229" t="s">
        <v>311</v>
      </c>
      <c r="F224" s="229"/>
      <c r="G224" s="323" t="s">
        <v>318</v>
      </c>
      <c r="H224" s="228" t="str">
        <f>VLOOKUP(A224,'2. Status Detalhe Campos FY24'!$A$7:$G$727,7,0)</f>
        <v xml:space="preserve">6. Em implementação </v>
      </c>
      <c r="I224" s="269" t="s">
        <v>38</v>
      </c>
      <c r="J224" s="278">
        <v>45631</v>
      </c>
      <c r="K224" s="278">
        <v>45631</v>
      </c>
      <c r="L224" s="283">
        <f t="array" ref="L224">MIN(IF(W224:CI224&gt;0,$W$16:$CI$16))</f>
        <v>45664</v>
      </c>
      <c r="M224" s="284">
        <f t="array" ref="M224">MAX(IF(W224:CI224&gt;0,$W$16:$CI$16))</f>
        <v>45664</v>
      </c>
      <c r="N224" s="284"/>
      <c r="O224" s="241">
        <f>VLOOKUP(H224,Auxiliar!$B$16:$E$24,4,0)</f>
        <v>0</v>
      </c>
      <c r="P224" s="241">
        <f ca="1">IF(TODAY()&lt;=L224,0,MIN((TODAY()-L224)/(M224-L224+1),100%))</f>
        <v>1</v>
      </c>
      <c r="Q224" s="240">
        <f t="shared" ca="1" si="57"/>
        <v>-1</v>
      </c>
      <c r="R224" s="335" t="s">
        <v>38</v>
      </c>
      <c r="S224" s="273"/>
      <c r="T224" s="263">
        <v>4.0999999999999996</v>
      </c>
      <c r="U224" s="263">
        <f>ROUND(T224/8,1)</f>
        <v>0.5</v>
      </c>
      <c r="V224" s="263">
        <f>SUM(W224:CI224)-U224</f>
        <v>0</v>
      </c>
      <c r="W224" s="274"/>
      <c r="X224" s="274"/>
      <c r="Y224" s="274"/>
      <c r="Z224" s="274"/>
      <c r="AA224" s="274"/>
      <c r="AB224" s="274"/>
      <c r="AC224" s="274"/>
      <c r="AD224" s="275"/>
      <c r="AE224" s="274"/>
      <c r="AF224" s="274"/>
      <c r="AG224" s="274"/>
      <c r="AH224" s="274"/>
      <c r="AI224" s="274"/>
      <c r="AJ224" s="274"/>
      <c r="AK224" s="274"/>
      <c r="AL224" s="274"/>
      <c r="AM224" s="274"/>
      <c r="AN224" s="274"/>
      <c r="AO224" s="274"/>
      <c r="AP224" s="274"/>
      <c r="AQ224" s="274"/>
      <c r="AR224" s="274"/>
      <c r="AS224" s="274"/>
      <c r="AT224" s="276"/>
      <c r="AU224" s="274"/>
      <c r="AV224" s="274"/>
      <c r="AW224" s="274"/>
      <c r="AX224" s="274"/>
      <c r="AY224" s="274"/>
      <c r="AZ224" s="274"/>
      <c r="BA224" s="274"/>
      <c r="BB224" s="262"/>
      <c r="BC224" s="274"/>
      <c r="BD224" s="274"/>
      <c r="BE224" s="274"/>
      <c r="BF224" s="274"/>
      <c r="BG224" s="274"/>
      <c r="BH224" s="274"/>
      <c r="BI224" s="274"/>
      <c r="BJ224" s="274"/>
      <c r="BK224" s="274"/>
      <c r="BL224" s="274"/>
      <c r="BM224" s="274"/>
      <c r="BN224" s="274"/>
      <c r="BO224" s="275"/>
      <c r="BP224" s="275"/>
      <c r="BQ224" s="275"/>
      <c r="BR224" s="275"/>
      <c r="BS224" s="275"/>
      <c r="BT224" s="275"/>
      <c r="BU224" s="275"/>
      <c r="BV224" s="274"/>
      <c r="BW224" s="274"/>
      <c r="BX224" s="274"/>
      <c r="BY224" s="274">
        <v>0.5</v>
      </c>
      <c r="BZ224" s="274"/>
      <c r="CA224" s="274"/>
      <c r="CB224" s="274"/>
      <c r="CC224" s="274"/>
      <c r="CD224" s="274"/>
      <c r="CE224" s="274"/>
      <c r="CF224" s="274"/>
      <c r="CG224" s="274"/>
      <c r="CH224" s="274"/>
      <c r="CI224" s="274"/>
    </row>
    <row r="225" spans="1:87" ht="15" customHeight="1" collapsed="1">
      <c r="A225" s="267" t="str">
        <f t="shared" si="58"/>
        <v>lt002_instrument3</v>
      </c>
      <c r="B225" s="141" t="s">
        <v>26</v>
      </c>
      <c r="C225" s="137" t="s">
        <v>26</v>
      </c>
      <c r="D225" s="228"/>
      <c r="E225" s="234" t="s">
        <v>379</v>
      </c>
      <c r="F225" s="234" t="s">
        <v>1913</v>
      </c>
      <c r="G225" s="248">
        <v>3</v>
      </c>
      <c r="H225" s="291" t="s">
        <v>1926</v>
      </c>
      <c r="I225" s="269" t="s">
        <v>38</v>
      </c>
      <c r="J225" s="270">
        <f>MIN(J226:J228)</f>
        <v>45631</v>
      </c>
      <c r="K225" s="270">
        <f>MIN(K226:K228)</f>
        <v>45631</v>
      </c>
      <c r="L225" s="270">
        <f>MIN(L226)</f>
        <v>45664</v>
      </c>
      <c r="M225" s="271">
        <f>MAX(M226)</f>
        <v>45664</v>
      </c>
      <c r="N225" s="316">
        <f t="array" ref="N225">MAX(IF(W225:CI225&gt;0,$W$16:$CI$16))</f>
        <v>45678</v>
      </c>
      <c r="O225" s="243">
        <f>SUMPRODUCT(O226:O228,U226:U228)/SUM(U226:U228)</f>
        <v>0</v>
      </c>
      <c r="P225" s="243">
        <v>0.25</v>
      </c>
      <c r="Q225" s="240">
        <f t="shared" si="57"/>
        <v>-0.25</v>
      </c>
      <c r="R225" s="335"/>
      <c r="S225" s="273"/>
      <c r="T225" s="302"/>
      <c r="U225" s="263"/>
      <c r="V225" s="263"/>
      <c r="W225" s="274"/>
      <c r="X225" s="274"/>
      <c r="Y225" s="274"/>
      <c r="Z225" s="274"/>
      <c r="AA225" s="274"/>
      <c r="AB225" s="274"/>
      <c r="AC225" s="274"/>
      <c r="AD225" s="275"/>
      <c r="AE225" s="274"/>
      <c r="AF225" s="274"/>
      <c r="AG225" s="274"/>
      <c r="AH225" s="274"/>
      <c r="AI225" s="274"/>
      <c r="AJ225" s="274"/>
      <c r="AK225" s="274"/>
      <c r="AL225" s="274"/>
      <c r="AM225" s="274"/>
      <c r="AN225" s="274"/>
      <c r="AO225" s="274"/>
      <c r="AP225" s="274"/>
      <c r="AQ225" s="274"/>
      <c r="AR225" s="274"/>
      <c r="AS225" s="274"/>
      <c r="AT225" s="274"/>
      <c r="AU225" s="274"/>
      <c r="AV225" s="274"/>
      <c r="AW225" s="274"/>
      <c r="AX225" s="274"/>
      <c r="AY225" s="274"/>
      <c r="AZ225" s="274"/>
      <c r="BA225" s="274"/>
      <c r="BB225" s="262"/>
      <c r="BC225" s="274"/>
      <c r="BD225" s="274"/>
      <c r="BE225" s="274"/>
      <c r="BF225" s="274"/>
      <c r="BG225" s="274"/>
      <c r="BH225" s="274"/>
      <c r="BI225" s="274"/>
      <c r="BJ225" s="274"/>
      <c r="BK225" s="274"/>
      <c r="BL225" s="274"/>
      <c r="BM225" s="274"/>
      <c r="BN225" s="274"/>
      <c r="BO225" s="275"/>
      <c r="BP225" s="275"/>
      <c r="BQ225" s="275"/>
      <c r="BR225" s="275"/>
      <c r="BS225" s="275"/>
      <c r="BT225" s="275"/>
      <c r="BU225" s="275"/>
      <c r="BV225" s="274"/>
      <c r="BW225" s="274"/>
      <c r="BX225" s="274"/>
      <c r="BY225" s="274"/>
      <c r="BZ225" s="274"/>
      <c r="CA225" s="274"/>
      <c r="CB225" s="274"/>
      <c r="CC225" s="274"/>
      <c r="CD225" s="274"/>
      <c r="CE225" s="274"/>
      <c r="CF225" s="274"/>
      <c r="CH225" s="274"/>
      <c r="CI225" s="274" t="s">
        <v>443</v>
      </c>
    </row>
    <row r="226" spans="1:87" ht="16.5" outlineLevel="1">
      <c r="A226" s="267" t="str">
        <f t="shared" si="58"/>
        <v>lt002_instrumentgrss_intrst_incm</v>
      </c>
      <c r="B226" s="141" t="s">
        <v>26</v>
      </c>
      <c r="C226" s="137" t="s">
        <v>26</v>
      </c>
      <c r="D226" s="228"/>
      <c r="E226" s="231" t="s">
        <v>379</v>
      </c>
      <c r="F226" s="231"/>
      <c r="G226" s="324" t="s">
        <v>420</v>
      </c>
      <c r="H226" s="228" t="str">
        <f>VLOOKUP(A226,'2. Status Detalhe Campos FY24'!$A$7:$G$727,7,0)</f>
        <v>2.2 Em especificação</v>
      </c>
      <c r="I226" s="269"/>
      <c r="J226" s="278">
        <v>45631</v>
      </c>
      <c r="K226" s="278">
        <v>45631</v>
      </c>
      <c r="L226" s="283">
        <f t="array" ref="L226">MIN(IF(W226:CI226&gt;0,$W$16:$CI$16))</f>
        <v>45664</v>
      </c>
      <c r="M226" s="284">
        <f t="array" ref="M226">MAX(IF(W226:CI226&gt;0,$W$16:$CI$16))</f>
        <v>45664</v>
      </c>
      <c r="N226" s="284"/>
      <c r="O226" s="241">
        <f>VLOOKUP(H226,Auxiliar!$B$16:$E$24,4,0)</f>
        <v>0</v>
      </c>
      <c r="P226" s="241">
        <f ca="1">IF(TODAY()&lt;=L226,0,MIN((TODAY()-L226)/(M226-L226+1),100%))</f>
        <v>1</v>
      </c>
      <c r="Q226" s="241">
        <f ca="1">O226-P226</f>
        <v>-1</v>
      </c>
      <c r="R226" s="336"/>
      <c r="S226" s="273"/>
      <c r="T226" s="299">
        <v>8</v>
      </c>
      <c r="U226" s="263">
        <f>ROUND(T226/8,1)</f>
        <v>1</v>
      </c>
      <c r="V226" s="263">
        <f>SUM(W226:CI226)-U226</f>
        <v>0</v>
      </c>
      <c r="W226" s="274"/>
      <c r="X226" s="274"/>
      <c r="Y226" s="274"/>
      <c r="Z226" s="274"/>
      <c r="AA226" s="274"/>
      <c r="AB226" s="274"/>
      <c r="AC226" s="274"/>
      <c r="AD226" s="275"/>
      <c r="AE226" s="274"/>
      <c r="AF226" s="274"/>
      <c r="AG226" s="274"/>
      <c r="AH226" s="274"/>
      <c r="AI226" s="274"/>
      <c r="AJ226" s="274"/>
      <c r="AK226" s="274"/>
      <c r="AL226" s="274"/>
      <c r="AM226" s="274"/>
      <c r="AN226" s="274"/>
      <c r="AO226" s="274"/>
      <c r="AP226" s="274"/>
      <c r="AQ226" s="274"/>
      <c r="AR226" s="274"/>
      <c r="AS226" s="274"/>
      <c r="AT226" s="274"/>
      <c r="AU226" s="274"/>
      <c r="AV226" s="274"/>
      <c r="AW226" s="274"/>
      <c r="AX226" s="274"/>
      <c r="AY226" s="274"/>
      <c r="AZ226" s="274"/>
      <c r="BA226" s="274"/>
      <c r="BB226" s="262"/>
      <c r="BC226" s="274"/>
      <c r="BD226" s="274"/>
      <c r="BE226" s="274"/>
      <c r="BF226" s="274"/>
      <c r="BG226" s="274"/>
      <c r="BH226" s="274"/>
      <c r="BI226" s="274"/>
      <c r="BJ226" s="274"/>
      <c r="BK226" s="274"/>
      <c r="BL226" s="274"/>
      <c r="BM226" s="274"/>
      <c r="BN226" s="274"/>
      <c r="BO226" s="275"/>
      <c r="BP226" s="275"/>
      <c r="BQ226" s="275"/>
      <c r="BR226" s="275"/>
      <c r="BS226" s="275"/>
      <c r="BT226" s="275"/>
      <c r="BU226" s="275"/>
      <c r="BV226" s="274"/>
      <c r="BW226" s="274"/>
      <c r="BX226" s="274"/>
      <c r="BY226" s="274">
        <v>1</v>
      </c>
      <c r="BZ226" s="274"/>
      <c r="CA226" s="274"/>
      <c r="CB226" s="274"/>
      <c r="CC226" s="274"/>
      <c r="CD226" s="274"/>
      <c r="CE226" s="274"/>
      <c r="CF226" s="274"/>
      <c r="CG226" s="274"/>
      <c r="CH226" s="274"/>
      <c r="CI226" s="274"/>
    </row>
    <row r="227" spans="1:87" ht="16.5" outlineLevel="1">
      <c r="A227" s="267" t="str">
        <f t="shared" si="58"/>
        <v>lt002_instrumentgrss_cmmssn_incm</v>
      </c>
      <c r="B227" s="141" t="s">
        <v>26</v>
      </c>
      <c r="C227" s="137" t="s">
        <v>26</v>
      </c>
      <c r="D227" s="228"/>
      <c r="E227" s="231" t="s">
        <v>379</v>
      </c>
      <c r="F227" s="231"/>
      <c r="G227" s="324" t="s">
        <v>421</v>
      </c>
      <c r="H227" s="228" t="str">
        <f>VLOOKUP(A227,'2. Status Detalhe Campos FY24'!$A$7:$G$727,7,0)</f>
        <v>2.2 Em especificação</v>
      </c>
      <c r="I227" s="269"/>
      <c r="J227" s="278">
        <v>45631</v>
      </c>
      <c r="K227" s="278">
        <v>45631</v>
      </c>
      <c r="L227" s="283">
        <f t="array" ref="L227">MIN(IF(W227:CI227&gt;0,$W$16:$CI$16))</f>
        <v>45665</v>
      </c>
      <c r="M227" s="284">
        <f t="array" ref="M227">MAX(IF(W227:CI227&gt;0,$W$16:$CI$16))</f>
        <v>45665</v>
      </c>
      <c r="N227" s="284"/>
      <c r="O227" s="241">
        <f>VLOOKUP(H227,Auxiliar!$B$16:$E$24,4,0)</f>
        <v>0</v>
      </c>
      <c r="P227" s="241">
        <f ca="1">IF(TODAY()&lt;=L227,0,MIN((TODAY()-L227)/(M227-L227+1),100%))</f>
        <v>1</v>
      </c>
      <c r="Q227" s="241">
        <f ca="1">O227-P227</f>
        <v>-1</v>
      </c>
      <c r="R227" s="336"/>
      <c r="S227" s="273"/>
      <c r="T227" s="299">
        <v>4</v>
      </c>
      <c r="U227" s="263">
        <f>ROUND(T227/8,1)</f>
        <v>0.5</v>
      </c>
      <c r="V227" s="263">
        <f>SUM(W227:CI227)-U227</f>
        <v>0</v>
      </c>
      <c r="W227" s="274"/>
      <c r="X227" s="274"/>
      <c r="Y227" s="274"/>
      <c r="Z227" s="274"/>
      <c r="AA227" s="274"/>
      <c r="AB227" s="274"/>
      <c r="AC227" s="274"/>
      <c r="AD227" s="275"/>
      <c r="AE227" s="274"/>
      <c r="AF227" s="274"/>
      <c r="AG227" s="274"/>
      <c r="AH227" s="274"/>
      <c r="AI227" s="274"/>
      <c r="AJ227" s="274"/>
      <c r="AK227" s="274"/>
      <c r="AL227" s="274"/>
      <c r="AM227" s="274"/>
      <c r="AN227" s="274"/>
      <c r="AO227" s="274"/>
      <c r="AP227" s="274"/>
      <c r="AQ227" s="274"/>
      <c r="AR227" s="274"/>
      <c r="AS227" s="274"/>
      <c r="AT227" s="274"/>
      <c r="AU227" s="274"/>
      <c r="AV227" s="274"/>
      <c r="AW227" s="274"/>
      <c r="AX227" s="274"/>
      <c r="AY227" s="274"/>
      <c r="AZ227" s="274"/>
      <c r="BA227" s="274"/>
      <c r="BB227" s="262"/>
      <c r="BC227" s="274"/>
      <c r="BD227" s="274"/>
      <c r="BE227" s="274"/>
      <c r="BF227" s="274"/>
      <c r="BG227" s="274"/>
      <c r="BH227" s="274"/>
      <c r="BI227" s="274"/>
      <c r="BJ227" s="274"/>
      <c r="BK227" s="274"/>
      <c r="BL227" s="274"/>
      <c r="BM227" s="274"/>
      <c r="BN227" s="274"/>
      <c r="BO227" s="275"/>
      <c r="BP227" s="275"/>
      <c r="BQ227" s="275"/>
      <c r="BR227" s="275"/>
      <c r="BS227" s="275"/>
      <c r="BT227" s="275"/>
      <c r="BU227" s="275"/>
      <c r="BV227" s="274"/>
      <c r="BW227" s="274"/>
      <c r="BX227" s="274"/>
      <c r="BY227" s="274"/>
      <c r="BZ227" s="274">
        <v>0.5</v>
      </c>
      <c r="CA227" s="274"/>
      <c r="CB227" s="274"/>
      <c r="CC227" s="274"/>
      <c r="CD227" s="274"/>
      <c r="CE227" s="274"/>
      <c r="CF227" s="274"/>
      <c r="CG227" s="274"/>
      <c r="CH227" s="274"/>
      <c r="CI227" s="274"/>
    </row>
    <row r="228" spans="1:87" ht="16.5" outlineLevel="1">
      <c r="A228" s="267" t="str">
        <f t="shared" si="58"/>
        <v>lt002_instrumentgrss_cmmssn_incm_off_blnc</v>
      </c>
      <c r="B228" s="141" t="s">
        <v>26</v>
      </c>
      <c r="C228" s="137" t="s">
        <v>26</v>
      </c>
      <c r="D228" s="228"/>
      <c r="E228" s="231" t="s">
        <v>379</v>
      </c>
      <c r="F228" s="231"/>
      <c r="G228" s="324" t="s">
        <v>422</v>
      </c>
      <c r="H228" s="228" t="str">
        <f>VLOOKUP(A228,'2. Status Detalhe Campos FY24'!$A$7:$G$727,7,0)</f>
        <v>2.2 Em especificação</v>
      </c>
      <c r="I228" s="269"/>
      <c r="J228" s="278">
        <v>45631</v>
      </c>
      <c r="K228" s="278">
        <v>45631</v>
      </c>
      <c r="L228" s="283">
        <f t="array" ref="L228">MIN(IF(W228:CI228&gt;0,$W$16:$CI$16))</f>
        <v>45665</v>
      </c>
      <c r="M228" s="284">
        <f t="array" ref="M228">MAX(IF(W228:CI228&gt;0,$W$16:$CI$16))</f>
        <v>45665</v>
      </c>
      <c r="N228" s="284"/>
      <c r="O228" s="241">
        <f>VLOOKUP(H228,Auxiliar!$B$16:$E$24,4,0)</f>
        <v>0</v>
      </c>
      <c r="P228" s="241">
        <f ca="1">IF(TODAY()&lt;=L228,0,MIN((TODAY()-L228)/(M228-L228+1),100%))</f>
        <v>1</v>
      </c>
      <c r="Q228" s="241">
        <f ca="1">O228-P228</f>
        <v>-1</v>
      </c>
      <c r="R228" s="336"/>
      <c r="S228" s="273"/>
      <c r="T228" s="299">
        <v>4</v>
      </c>
      <c r="U228" s="263">
        <f>ROUND(T228/8,1)</f>
        <v>0.5</v>
      </c>
      <c r="V228" s="263">
        <f>SUM(W228:CI228)-U228</f>
        <v>0</v>
      </c>
      <c r="W228" s="274"/>
      <c r="X228" s="274"/>
      <c r="Y228" s="274"/>
      <c r="Z228" s="274"/>
      <c r="AA228" s="274"/>
      <c r="AB228" s="274"/>
      <c r="AC228" s="274"/>
      <c r="AD228" s="275"/>
      <c r="AE228" s="274"/>
      <c r="AF228" s="274"/>
      <c r="AG228" s="274"/>
      <c r="AH228" s="274"/>
      <c r="AI228" s="274"/>
      <c r="AJ228" s="274"/>
      <c r="AK228" s="274"/>
      <c r="AL228" s="274"/>
      <c r="AM228" s="274"/>
      <c r="AN228" s="274"/>
      <c r="AO228" s="274"/>
      <c r="AP228" s="274"/>
      <c r="AQ228" s="274"/>
      <c r="AR228" s="274"/>
      <c r="AS228" s="274"/>
      <c r="AT228" s="274"/>
      <c r="AU228" s="274"/>
      <c r="AV228" s="274"/>
      <c r="AW228" s="274"/>
      <c r="AX228" s="274"/>
      <c r="AY228" s="274"/>
      <c r="AZ228" s="274"/>
      <c r="BA228" s="274"/>
      <c r="BB228" s="262"/>
      <c r="BC228" s="274"/>
      <c r="BD228" s="274"/>
      <c r="BE228" s="274"/>
      <c r="BF228" s="274"/>
      <c r="BG228" s="274"/>
      <c r="BH228" s="274"/>
      <c r="BI228" s="274"/>
      <c r="BJ228" s="274"/>
      <c r="BK228" s="274"/>
      <c r="BL228" s="274"/>
      <c r="BM228" s="274"/>
      <c r="BN228" s="274"/>
      <c r="BO228" s="275"/>
      <c r="BP228" s="275"/>
      <c r="BQ228" s="275"/>
      <c r="BR228" s="275"/>
      <c r="BS228" s="275"/>
      <c r="BT228" s="275"/>
      <c r="BU228" s="275"/>
      <c r="BV228" s="274"/>
      <c r="BW228" s="274"/>
      <c r="BX228" s="274"/>
      <c r="BY228" s="274"/>
      <c r="BZ228" s="274">
        <v>0.5</v>
      </c>
      <c r="CA228" s="274"/>
      <c r="CB228" s="274"/>
      <c r="CC228" s="274"/>
      <c r="CD228" s="274"/>
      <c r="CE228" s="274"/>
      <c r="CF228" s="274"/>
      <c r="CG228" s="274"/>
      <c r="CH228" s="274"/>
      <c r="CI228" s="274"/>
    </row>
    <row r="229" spans="1:87" ht="15" customHeight="1" collapsed="1">
      <c r="A229" s="267"/>
      <c r="B229" s="141" t="s">
        <v>26</v>
      </c>
      <c r="C229" s="137" t="s">
        <v>54</v>
      </c>
      <c r="D229" s="133"/>
      <c r="E229" s="232" t="s">
        <v>123</v>
      </c>
      <c r="F229" s="232" t="s">
        <v>1914</v>
      </c>
      <c r="G229" s="322">
        <f>COUNTA(G230:G248)</f>
        <v>19</v>
      </c>
      <c r="H229" s="288" t="s">
        <v>1922</v>
      </c>
      <c r="I229" s="269" t="s">
        <v>38</v>
      </c>
      <c r="J229" s="270">
        <f>MIN(J230:J248)</f>
        <v>45638</v>
      </c>
      <c r="K229" s="270">
        <f>MIN(K230:K248)</f>
        <v>45639</v>
      </c>
      <c r="L229" s="272">
        <f>MIN(L230:L248)</f>
        <v>45639</v>
      </c>
      <c r="M229" s="272">
        <f>MAX(M230:M248)</f>
        <v>45639</v>
      </c>
      <c r="N229" s="316">
        <f t="array" ref="N229">MAX(IF(W229:CI229&gt;0,$W$16:$CI$16))</f>
        <v>45639</v>
      </c>
      <c r="O229" s="315">
        <f>SUMPRODUCT(O230:O248,U230:U248)/SUM(U230:U248)</f>
        <v>1</v>
      </c>
      <c r="P229" s="315">
        <f ca="1">SUMPRODUCT(P230:P248,U230:U248)/SUM(U230:U248)</f>
        <v>1</v>
      </c>
      <c r="Q229" s="240">
        <f t="shared" ca="1" si="53"/>
        <v>0</v>
      </c>
      <c r="R229" s="333" t="s">
        <v>1947</v>
      </c>
      <c r="S229" s="273"/>
      <c r="T229" s="263"/>
      <c r="U229" s="263"/>
      <c r="V229" s="263"/>
      <c r="W229" s="274"/>
      <c r="X229" s="274"/>
      <c r="Y229" s="274"/>
      <c r="Z229" s="281"/>
      <c r="AA229" s="274"/>
      <c r="AB229" s="274"/>
      <c r="AC229" s="274"/>
      <c r="AD229" s="275"/>
      <c r="AE229" s="281"/>
      <c r="AF229" s="274"/>
      <c r="AG229" s="274"/>
      <c r="AH229" s="274"/>
      <c r="AI229" s="282"/>
      <c r="AJ229" s="274"/>
      <c r="AK229" s="274"/>
      <c r="AL229" s="274"/>
      <c r="AM229" s="274"/>
      <c r="AN229" s="274"/>
      <c r="AO229" s="274"/>
      <c r="AP229" s="274"/>
      <c r="AQ229" s="282"/>
      <c r="AR229" s="274"/>
      <c r="AS229" s="274"/>
      <c r="AT229" s="274"/>
      <c r="AU229" s="274"/>
      <c r="AV229" s="274"/>
      <c r="AW229" s="274"/>
      <c r="AX229" s="274"/>
      <c r="AY229" s="274"/>
      <c r="AZ229" s="274"/>
      <c r="BA229" s="274"/>
      <c r="BB229" s="274"/>
      <c r="BC229" s="274"/>
      <c r="BD229" s="274"/>
      <c r="BE229" s="274"/>
      <c r="BF229" s="274"/>
      <c r="BG229" s="276"/>
      <c r="BH229" s="281" t="s">
        <v>443</v>
      </c>
      <c r="BI229" s="274"/>
      <c r="BJ229" s="274"/>
      <c r="BK229" s="274"/>
      <c r="BL229" s="274"/>
      <c r="BM229" s="274"/>
      <c r="BN229" s="274"/>
      <c r="BO229" s="275"/>
      <c r="BP229" s="275"/>
      <c r="BQ229" s="275"/>
      <c r="BR229" s="275"/>
      <c r="BS229" s="275"/>
      <c r="BT229" s="275"/>
      <c r="BU229" s="275"/>
      <c r="BV229" s="274"/>
      <c r="BW229" s="274"/>
      <c r="BX229" s="274"/>
      <c r="BY229" s="274"/>
      <c r="BZ229" s="274"/>
      <c r="CA229" s="274"/>
      <c r="CB229" s="274"/>
      <c r="CC229" s="274"/>
      <c r="CD229" s="274"/>
      <c r="CE229" s="274"/>
      <c r="CF229" s="274"/>
      <c r="CG229" s="274"/>
      <c r="CH229" s="274"/>
      <c r="CI229" s="274"/>
    </row>
    <row r="230" spans="1:87" ht="16.5" outlineLevel="1">
      <c r="A230" s="267" t="str">
        <f t="shared" si="52"/>
        <v>PROPERTY_ENERGY_CERTIFICATELAND_REGISTRY_OFFICE_CODE</v>
      </c>
      <c r="B230" s="141" t="s">
        <v>26</v>
      </c>
      <c r="C230" s="137" t="s">
        <v>54</v>
      </c>
      <c r="D230" s="228" t="s">
        <v>40</v>
      </c>
      <c r="E230" s="229" t="s">
        <v>123</v>
      </c>
      <c r="F230" s="229"/>
      <c r="G230" s="323" t="s">
        <v>125</v>
      </c>
      <c r="H230" s="228" t="str">
        <f>VLOOKUP(A230,'2. Status Detalhe Campos FY24'!$A$7:$G$727,7,0)</f>
        <v>1. Concluído</v>
      </c>
      <c r="I230" s="269" t="s">
        <v>38</v>
      </c>
      <c r="J230" s="278">
        <v>45638</v>
      </c>
      <c r="K230" s="278">
        <v>45639</v>
      </c>
      <c r="L230" s="283">
        <f t="array" ref="L230">MIN(IF(W230:CI230&gt;0,$W$16:$CI$16))</f>
        <v>45639</v>
      </c>
      <c r="M230" s="284">
        <f t="array" ref="M230">MAX(IF(W230:CI230&gt;0,$W$16:$CI$16))</f>
        <v>45639</v>
      </c>
      <c r="N230" s="284"/>
      <c r="O230" s="241">
        <f>VLOOKUP(H230,Auxiliar!$B$16:$E$24,4,0)</f>
        <v>1</v>
      </c>
      <c r="P230" s="308">
        <f t="shared" ca="1" si="56"/>
        <v>1</v>
      </c>
      <c r="Q230" s="240">
        <f t="shared" ca="1" si="53"/>
        <v>0</v>
      </c>
      <c r="R230" s="336"/>
      <c r="S230" s="285" t="s">
        <v>1862</v>
      </c>
      <c r="T230" s="263">
        <v>4.0999999999999996</v>
      </c>
      <c r="U230" s="263">
        <f t="shared" si="54"/>
        <v>0.5</v>
      </c>
      <c r="V230" s="263">
        <f t="shared" ref="V230:V247" si="59">SUM(W230:CI230)-U230</f>
        <v>-0.5</v>
      </c>
      <c r="W230" s="274"/>
      <c r="X230" s="274"/>
      <c r="Y230" s="274"/>
      <c r="Z230" s="281"/>
      <c r="AA230" s="274"/>
      <c r="AB230" s="274"/>
      <c r="AC230" s="274"/>
      <c r="AD230" s="275"/>
      <c r="AE230" s="281"/>
      <c r="AF230" s="274"/>
      <c r="AG230" s="274"/>
      <c r="AH230" s="274"/>
      <c r="AI230" s="282"/>
      <c r="AJ230" s="274"/>
      <c r="AK230" s="274"/>
      <c r="AL230" s="274"/>
      <c r="AM230" s="274"/>
      <c r="AN230" s="274"/>
      <c r="AO230" s="274"/>
      <c r="AP230" s="274"/>
      <c r="AQ230" s="282"/>
      <c r="AR230" s="274"/>
      <c r="AS230" s="274"/>
      <c r="AT230" s="274"/>
      <c r="AU230" s="274"/>
      <c r="AV230" s="274"/>
      <c r="AW230" s="274"/>
      <c r="AX230" s="274"/>
      <c r="AY230" s="274"/>
      <c r="AZ230" s="274"/>
      <c r="BA230" s="274"/>
      <c r="BB230" s="274"/>
      <c r="BC230" s="274"/>
      <c r="BD230" s="274"/>
      <c r="BE230" s="274"/>
      <c r="BF230" s="274"/>
      <c r="BG230" s="276"/>
      <c r="BH230" s="281" t="s">
        <v>443</v>
      </c>
      <c r="BI230" s="274"/>
      <c r="BJ230" s="274"/>
      <c r="BK230" s="274"/>
      <c r="BL230" s="274"/>
      <c r="BM230" s="274"/>
      <c r="BN230" s="274"/>
      <c r="BO230" s="275"/>
      <c r="BP230" s="275"/>
      <c r="BQ230" s="275"/>
      <c r="BR230" s="275"/>
      <c r="BS230" s="275"/>
      <c r="BT230" s="275"/>
      <c r="BU230" s="275"/>
      <c r="BV230" s="274"/>
      <c r="BW230" s="274"/>
      <c r="BX230" s="274"/>
      <c r="BY230" s="274"/>
      <c r="BZ230" s="274"/>
      <c r="CA230" s="274"/>
      <c r="CB230" s="274"/>
      <c r="CC230" s="274"/>
      <c r="CD230" s="274"/>
      <c r="CE230" s="274"/>
      <c r="CF230" s="274"/>
      <c r="CG230" s="274"/>
      <c r="CH230" s="274"/>
      <c r="CI230" s="274"/>
    </row>
    <row r="231" spans="1:87" ht="16.5" outlineLevel="1">
      <c r="A231" s="267" t="str">
        <f t="shared" si="52"/>
        <v>PROPERTY_ENERGY_CERTIFICATEPROPERTY_IDENTIFICATION_CODE</v>
      </c>
      <c r="B231" s="141" t="s">
        <v>26</v>
      </c>
      <c r="C231" s="137" t="s">
        <v>54</v>
      </c>
      <c r="D231" s="228" t="s">
        <v>40</v>
      </c>
      <c r="E231" s="229" t="s">
        <v>123</v>
      </c>
      <c r="F231" s="229"/>
      <c r="G231" s="323" t="s">
        <v>126</v>
      </c>
      <c r="H231" s="228" t="str">
        <f>VLOOKUP(A231,'2. Status Detalhe Campos FY24'!$A$7:$G$727,7,0)</f>
        <v>1. Concluído</v>
      </c>
      <c r="I231" s="269" t="s">
        <v>38</v>
      </c>
      <c r="J231" s="278">
        <v>45638</v>
      </c>
      <c r="K231" s="278">
        <v>45639</v>
      </c>
      <c r="L231" s="283">
        <f t="array" ref="L231">MIN(IF(W231:CI231&gt;0,$W$16:$CI$16))</f>
        <v>45639</v>
      </c>
      <c r="M231" s="284">
        <f t="array" ref="M231">MAX(IF(W231:CI231&gt;0,$W$16:$CI$16))</f>
        <v>45639</v>
      </c>
      <c r="N231" s="284"/>
      <c r="O231" s="241">
        <f>VLOOKUP(H231,Auxiliar!$B$16:$E$24,4,0)</f>
        <v>1</v>
      </c>
      <c r="P231" s="308">
        <f t="shared" ca="1" si="56"/>
        <v>1</v>
      </c>
      <c r="Q231" s="240">
        <f t="shared" ca="1" si="53"/>
        <v>0</v>
      </c>
      <c r="R231" s="336"/>
      <c r="S231" s="285" t="s">
        <v>1862</v>
      </c>
      <c r="T231" s="263">
        <v>4.0999999999999996</v>
      </c>
      <c r="U231" s="263">
        <f t="shared" si="54"/>
        <v>0.5</v>
      </c>
      <c r="V231" s="263">
        <f t="shared" si="59"/>
        <v>-0.5</v>
      </c>
      <c r="W231" s="274"/>
      <c r="X231" s="274"/>
      <c r="Y231" s="274"/>
      <c r="Z231" s="281"/>
      <c r="AA231" s="274"/>
      <c r="AB231" s="274"/>
      <c r="AC231" s="274"/>
      <c r="AD231" s="275"/>
      <c r="AE231" s="281"/>
      <c r="AF231" s="274"/>
      <c r="AG231" s="274"/>
      <c r="AH231" s="274"/>
      <c r="AI231" s="282"/>
      <c r="AJ231" s="274"/>
      <c r="AK231" s="274"/>
      <c r="AL231" s="274"/>
      <c r="AM231" s="274"/>
      <c r="AN231" s="274"/>
      <c r="AO231" s="274"/>
      <c r="AP231" s="274"/>
      <c r="AQ231" s="282"/>
      <c r="AR231" s="274"/>
      <c r="AS231" s="274"/>
      <c r="AT231" s="274"/>
      <c r="AU231" s="274"/>
      <c r="AV231" s="274"/>
      <c r="AW231" s="274"/>
      <c r="AX231" s="274"/>
      <c r="AY231" s="274"/>
      <c r="AZ231" s="274"/>
      <c r="BA231" s="274"/>
      <c r="BB231" s="274"/>
      <c r="BC231" s="274"/>
      <c r="BD231" s="274"/>
      <c r="BE231" s="274"/>
      <c r="BF231" s="274"/>
      <c r="BG231" s="276"/>
      <c r="BH231" s="281" t="s">
        <v>443</v>
      </c>
      <c r="BI231" s="274"/>
      <c r="BJ231" s="274"/>
      <c r="BK231" s="274"/>
      <c r="BL231" s="274"/>
      <c r="BM231" s="274"/>
      <c r="BN231" s="274"/>
      <c r="BO231" s="275"/>
      <c r="BP231" s="275"/>
      <c r="BQ231" s="275"/>
      <c r="BR231" s="275"/>
      <c r="BS231" s="275"/>
      <c r="BT231" s="275"/>
      <c r="BU231" s="275"/>
      <c r="BV231" s="274"/>
      <c r="BW231" s="274"/>
      <c r="BX231" s="274"/>
      <c r="BY231" s="274"/>
      <c r="BZ231" s="274"/>
      <c r="CA231" s="274"/>
      <c r="CB231" s="274"/>
      <c r="CC231" s="274"/>
      <c r="CD231" s="274"/>
      <c r="CE231" s="274"/>
      <c r="CF231" s="274"/>
      <c r="CG231" s="274"/>
      <c r="CH231" s="274"/>
      <c r="CI231" s="274"/>
    </row>
    <row r="232" spans="1:87" ht="16.5" outlineLevel="1">
      <c r="A232" s="267" t="str">
        <f t="shared" si="52"/>
        <v>PROPERTY_ENERGY_CERTIFICATEENERGY_CERTIFICATION_SYSTEM_CODE</v>
      </c>
      <c r="B232" s="141" t="s">
        <v>26</v>
      </c>
      <c r="C232" s="137" t="s">
        <v>54</v>
      </c>
      <c r="D232" s="228" t="s">
        <v>40</v>
      </c>
      <c r="E232" s="229" t="s">
        <v>123</v>
      </c>
      <c r="F232" s="229"/>
      <c r="G232" s="323" t="s">
        <v>127</v>
      </c>
      <c r="H232" s="228" t="str">
        <f>VLOOKUP(A232,'2. Status Detalhe Campos FY24'!$A$7:$G$727,7,0)</f>
        <v>1. Concluído</v>
      </c>
      <c r="I232" s="269" t="s">
        <v>38</v>
      </c>
      <c r="J232" s="278">
        <v>45638</v>
      </c>
      <c r="K232" s="278">
        <v>45639</v>
      </c>
      <c r="L232" s="283">
        <f t="array" ref="L232">MIN(IF(W232:CI232&gt;0,$W$16:$CI$16))</f>
        <v>45639</v>
      </c>
      <c r="M232" s="284">
        <f t="array" ref="M232">MAX(IF(W232:CI232&gt;0,$W$16:$CI$16))</f>
        <v>45639</v>
      </c>
      <c r="N232" s="284"/>
      <c r="O232" s="241">
        <f>VLOOKUP(H232,Auxiliar!$B$16:$E$24,4,0)</f>
        <v>1</v>
      </c>
      <c r="P232" s="308">
        <f t="shared" ca="1" si="56"/>
        <v>1</v>
      </c>
      <c r="Q232" s="240">
        <f t="shared" ca="1" si="53"/>
        <v>0</v>
      </c>
      <c r="R232" s="336"/>
      <c r="S232" s="285" t="s">
        <v>1862</v>
      </c>
      <c r="T232" s="263">
        <v>4.0999999999999996</v>
      </c>
      <c r="U232" s="263">
        <f t="shared" si="54"/>
        <v>0.5</v>
      </c>
      <c r="V232" s="263">
        <f t="shared" si="59"/>
        <v>-0.5</v>
      </c>
      <c r="W232" s="274"/>
      <c r="X232" s="274"/>
      <c r="Y232" s="274"/>
      <c r="Z232" s="281"/>
      <c r="AA232" s="274"/>
      <c r="AB232" s="274"/>
      <c r="AC232" s="274"/>
      <c r="AD232" s="275"/>
      <c r="AE232" s="281"/>
      <c r="AF232" s="274"/>
      <c r="AG232" s="274"/>
      <c r="AH232" s="274"/>
      <c r="AI232" s="282"/>
      <c r="AJ232" s="274"/>
      <c r="AK232" s="274"/>
      <c r="AL232" s="274"/>
      <c r="AM232" s="274"/>
      <c r="AN232" s="274"/>
      <c r="AO232" s="274"/>
      <c r="AP232" s="274"/>
      <c r="AQ232" s="282"/>
      <c r="AR232" s="274"/>
      <c r="AS232" s="274"/>
      <c r="AT232" s="274"/>
      <c r="AU232" s="274"/>
      <c r="AV232" s="274"/>
      <c r="AW232" s="274"/>
      <c r="AX232" s="274"/>
      <c r="AY232" s="274"/>
      <c r="AZ232" s="274"/>
      <c r="BA232" s="274"/>
      <c r="BB232" s="274"/>
      <c r="BC232" s="274"/>
      <c r="BD232" s="274"/>
      <c r="BE232" s="274"/>
      <c r="BF232" s="274"/>
      <c r="BG232" s="276"/>
      <c r="BH232" s="281" t="s">
        <v>443</v>
      </c>
      <c r="BI232" s="274"/>
      <c r="BJ232" s="274"/>
      <c r="BK232" s="274"/>
      <c r="BL232" s="274"/>
      <c r="BM232" s="274"/>
      <c r="BN232" s="274"/>
      <c r="BO232" s="275"/>
      <c r="BP232" s="275"/>
      <c r="BQ232" s="275"/>
      <c r="BR232" s="275"/>
      <c r="BS232" s="275"/>
      <c r="BT232" s="275"/>
      <c r="BU232" s="275"/>
      <c r="BV232" s="274"/>
      <c r="BW232" s="274"/>
      <c r="BX232" s="274"/>
      <c r="BY232" s="274"/>
      <c r="BZ232" s="274"/>
      <c r="CA232" s="274"/>
      <c r="CB232" s="274"/>
      <c r="CC232" s="274"/>
      <c r="CD232" s="274"/>
      <c r="CE232" s="274"/>
      <c r="CF232" s="274"/>
      <c r="CG232" s="274"/>
      <c r="CH232" s="274"/>
      <c r="CI232" s="274"/>
    </row>
    <row r="233" spans="1:87" ht="16.5" outlineLevel="1">
      <c r="A233" s="267" t="str">
        <f t="shared" si="52"/>
        <v>PROPERTY_ENERGY_CERTIFICATEEPC_ISSUING_DATE</v>
      </c>
      <c r="B233" s="141" t="s">
        <v>26</v>
      </c>
      <c r="C233" s="137" t="s">
        <v>54</v>
      </c>
      <c r="D233" s="228" t="s">
        <v>40</v>
      </c>
      <c r="E233" s="229" t="s">
        <v>123</v>
      </c>
      <c r="F233" s="229"/>
      <c r="G233" s="323" t="s">
        <v>128</v>
      </c>
      <c r="H233" s="228" t="str">
        <f>VLOOKUP(A233,'2. Status Detalhe Campos FY24'!$A$7:$G$727,7,0)</f>
        <v>1. Concluído</v>
      </c>
      <c r="I233" s="269" t="s">
        <v>38</v>
      </c>
      <c r="J233" s="278">
        <v>45638</v>
      </c>
      <c r="K233" s="278">
        <v>45639</v>
      </c>
      <c r="L233" s="283">
        <f t="array" ref="L233">MIN(IF(W233:CI233&gt;0,$W$16:$CI$16))</f>
        <v>45639</v>
      </c>
      <c r="M233" s="284">
        <f t="array" ref="M233">MAX(IF(W233:CI233&gt;0,$W$16:$CI$16))</f>
        <v>45639</v>
      </c>
      <c r="N233" s="284"/>
      <c r="O233" s="241">
        <f>VLOOKUP(H233,Auxiliar!$B$16:$E$24,4,0)</f>
        <v>1</v>
      </c>
      <c r="P233" s="308">
        <f t="shared" ca="1" si="56"/>
        <v>1</v>
      </c>
      <c r="Q233" s="240">
        <f t="shared" ca="1" si="53"/>
        <v>0</v>
      </c>
      <c r="R233" s="336"/>
      <c r="S233" s="285" t="s">
        <v>1862</v>
      </c>
      <c r="T233" s="263">
        <v>4.0999999999999996</v>
      </c>
      <c r="U233" s="263">
        <f t="shared" si="54"/>
        <v>0.5</v>
      </c>
      <c r="V233" s="263">
        <f t="shared" si="59"/>
        <v>-0.5</v>
      </c>
      <c r="W233" s="274"/>
      <c r="X233" s="274"/>
      <c r="Y233" s="274"/>
      <c r="Z233" s="281"/>
      <c r="AA233" s="274"/>
      <c r="AB233" s="274"/>
      <c r="AC233" s="274"/>
      <c r="AD233" s="275"/>
      <c r="AE233" s="281"/>
      <c r="AF233" s="274"/>
      <c r="AG233" s="274"/>
      <c r="AH233" s="274"/>
      <c r="AI233" s="282"/>
      <c r="AJ233" s="274"/>
      <c r="AK233" s="274"/>
      <c r="AL233" s="274"/>
      <c r="AM233" s="274"/>
      <c r="AN233" s="274"/>
      <c r="AO233" s="274"/>
      <c r="AP233" s="274"/>
      <c r="AQ233" s="282"/>
      <c r="AR233" s="274"/>
      <c r="AS233" s="274"/>
      <c r="AT233" s="274"/>
      <c r="AU233" s="274"/>
      <c r="AV233" s="274"/>
      <c r="AW233" s="274"/>
      <c r="AX233" s="274"/>
      <c r="AY233" s="274"/>
      <c r="AZ233" s="274"/>
      <c r="BA233" s="274"/>
      <c r="BB233" s="274"/>
      <c r="BC233" s="274"/>
      <c r="BD233" s="274"/>
      <c r="BE233" s="274"/>
      <c r="BF233" s="274"/>
      <c r="BG233" s="276"/>
      <c r="BH233" s="281" t="s">
        <v>443</v>
      </c>
      <c r="BI233" s="274"/>
      <c r="BJ233" s="274"/>
      <c r="BK233" s="274"/>
      <c r="BL233" s="274"/>
      <c r="BM233" s="274"/>
      <c r="BN233" s="274"/>
      <c r="BO233" s="275"/>
      <c r="BP233" s="275"/>
      <c r="BQ233" s="275"/>
      <c r="BR233" s="275"/>
      <c r="BS233" s="275"/>
      <c r="BT233" s="275"/>
      <c r="BU233" s="275"/>
      <c r="BV233" s="274"/>
      <c r="BW233" s="274"/>
      <c r="BX233" s="274"/>
      <c r="BY233" s="274"/>
      <c r="BZ233" s="274"/>
      <c r="CA233" s="274"/>
      <c r="CB233" s="274"/>
      <c r="CC233" s="274"/>
      <c r="CD233" s="274"/>
      <c r="CE233" s="274"/>
      <c r="CF233" s="274"/>
      <c r="CG233" s="274"/>
      <c r="CH233" s="274"/>
      <c r="CI233" s="274"/>
    </row>
    <row r="234" spans="1:87" ht="16.5" outlineLevel="1">
      <c r="A234" s="267" t="str">
        <f t="shared" si="52"/>
        <v>PROPERTY_ENERGY_CERTIFICATEEPC_EXPIRATION_DATE</v>
      </c>
      <c r="B234" s="141" t="s">
        <v>26</v>
      </c>
      <c r="C234" s="137" t="s">
        <v>54</v>
      </c>
      <c r="D234" s="228" t="s">
        <v>40</v>
      </c>
      <c r="E234" s="229" t="s">
        <v>123</v>
      </c>
      <c r="F234" s="229"/>
      <c r="G234" s="323" t="s">
        <v>129</v>
      </c>
      <c r="H234" s="228" t="str">
        <f>VLOOKUP(A234,'2. Status Detalhe Campos FY24'!$A$7:$G$727,7,0)</f>
        <v>1. Concluído</v>
      </c>
      <c r="I234" s="269" t="s">
        <v>38</v>
      </c>
      <c r="J234" s="278">
        <v>45638</v>
      </c>
      <c r="K234" s="278">
        <v>45639</v>
      </c>
      <c r="L234" s="283">
        <f t="array" ref="L234">MIN(IF(W234:CI234&gt;0,$W$16:$CI$16))</f>
        <v>45639</v>
      </c>
      <c r="M234" s="284">
        <f t="array" ref="M234">MAX(IF(W234:CI234&gt;0,$W$16:$CI$16))</f>
        <v>45639</v>
      </c>
      <c r="N234" s="284"/>
      <c r="O234" s="241">
        <f>VLOOKUP(H234,Auxiliar!$B$16:$E$24,4,0)</f>
        <v>1</v>
      </c>
      <c r="P234" s="308">
        <f t="shared" ca="1" si="56"/>
        <v>1</v>
      </c>
      <c r="Q234" s="240">
        <f t="shared" ca="1" si="53"/>
        <v>0</v>
      </c>
      <c r="R234" s="336"/>
      <c r="S234" s="285" t="s">
        <v>1862</v>
      </c>
      <c r="T234" s="263">
        <v>4.0999999999999996</v>
      </c>
      <c r="U234" s="263">
        <f t="shared" si="54"/>
        <v>0.5</v>
      </c>
      <c r="V234" s="263">
        <f t="shared" si="59"/>
        <v>-0.5</v>
      </c>
      <c r="W234" s="274"/>
      <c r="X234" s="274"/>
      <c r="Y234" s="274"/>
      <c r="Z234" s="281"/>
      <c r="AA234" s="274"/>
      <c r="AB234" s="274"/>
      <c r="AC234" s="274"/>
      <c r="AD234" s="275"/>
      <c r="AE234" s="281"/>
      <c r="AF234" s="274"/>
      <c r="AG234" s="274"/>
      <c r="AH234" s="274"/>
      <c r="AI234" s="282"/>
      <c r="AJ234" s="274"/>
      <c r="AK234" s="274"/>
      <c r="AL234" s="274"/>
      <c r="AM234" s="274"/>
      <c r="AN234" s="274"/>
      <c r="AO234" s="274"/>
      <c r="AP234" s="274"/>
      <c r="AQ234" s="282"/>
      <c r="AR234" s="274"/>
      <c r="AS234" s="274"/>
      <c r="AT234" s="274"/>
      <c r="AU234" s="274"/>
      <c r="AV234" s="274"/>
      <c r="AW234" s="274"/>
      <c r="AX234" s="274"/>
      <c r="AY234" s="274"/>
      <c r="AZ234" s="274"/>
      <c r="BA234" s="274"/>
      <c r="BB234" s="274"/>
      <c r="BC234" s="274"/>
      <c r="BD234" s="274"/>
      <c r="BE234" s="274"/>
      <c r="BF234" s="274"/>
      <c r="BG234" s="276"/>
      <c r="BH234" s="281" t="s">
        <v>443</v>
      </c>
      <c r="BI234" s="274"/>
      <c r="BJ234" s="274"/>
      <c r="BK234" s="274"/>
      <c r="BL234" s="274"/>
      <c r="BM234" s="274"/>
      <c r="BN234" s="274"/>
      <c r="BO234" s="275"/>
      <c r="BP234" s="275"/>
      <c r="BQ234" s="275"/>
      <c r="BR234" s="275"/>
      <c r="BS234" s="275"/>
      <c r="BT234" s="275"/>
      <c r="BU234" s="275"/>
      <c r="BV234" s="274"/>
      <c r="BW234" s="274"/>
      <c r="BX234" s="274"/>
      <c r="BY234" s="274"/>
      <c r="BZ234" s="274"/>
      <c r="CA234" s="274"/>
      <c r="CB234" s="274"/>
      <c r="CC234" s="274"/>
      <c r="CD234" s="274"/>
      <c r="CE234" s="274"/>
      <c r="CF234" s="274"/>
      <c r="CG234" s="274"/>
      <c r="CH234" s="274"/>
      <c r="CI234" s="274"/>
    </row>
    <row r="235" spans="1:87" ht="16.5" outlineLevel="1">
      <c r="A235" s="267" t="str">
        <f t="shared" si="52"/>
        <v>PROPERTY_ENERGY_CERTIFICATEENERGY_EFFICIENCY_IND</v>
      </c>
      <c r="B235" s="141" t="s">
        <v>26</v>
      </c>
      <c r="C235" s="137" t="s">
        <v>54</v>
      </c>
      <c r="D235" s="228" t="s">
        <v>40</v>
      </c>
      <c r="E235" s="229" t="s">
        <v>123</v>
      </c>
      <c r="F235" s="229"/>
      <c r="G235" s="323" t="s">
        <v>132</v>
      </c>
      <c r="H235" s="228" t="str">
        <f>VLOOKUP(A235,'2. Status Detalhe Campos FY24'!$A$7:$G$727,7,0)</f>
        <v>1. Concluído</v>
      </c>
      <c r="I235" s="269" t="s">
        <v>38</v>
      </c>
      <c r="J235" s="278">
        <v>45638</v>
      </c>
      <c r="K235" s="278">
        <v>45639</v>
      </c>
      <c r="L235" s="283">
        <f t="array" ref="L235">MIN(IF(W235:CI235&gt;0,$W$16:$CI$16))</f>
        <v>45639</v>
      </c>
      <c r="M235" s="284">
        <f t="array" ref="M235">MAX(IF(W235:CI235&gt;0,$W$16:$CI$16))</f>
        <v>45639</v>
      </c>
      <c r="N235" s="284"/>
      <c r="O235" s="241">
        <f>VLOOKUP(H235,Auxiliar!$B$16:$E$24,4,0)</f>
        <v>1</v>
      </c>
      <c r="P235" s="308">
        <f t="shared" ca="1" si="56"/>
        <v>1</v>
      </c>
      <c r="Q235" s="240">
        <f t="shared" ca="1" si="53"/>
        <v>0</v>
      </c>
      <c r="R235" s="336"/>
      <c r="S235" s="285" t="s">
        <v>1862</v>
      </c>
      <c r="T235" s="263">
        <v>4.0999999999999996</v>
      </c>
      <c r="U235" s="263">
        <f t="shared" si="54"/>
        <v>0.5</v>
      </c>
      <c r="V235" s="263">
        <f t="shared" si="59"/>
        <v>-0.5</v>
      </c>
      <c r="W235" s="274"/>
      <c r="X235" s="274"/>
      <c r="Y235" s="274"/>
      <c r="Z235" s="281"/>
      <c r="AA235" s="274"/>
      <c r="AB235" s="274"/>
      <c r="AC235" s="274"/>
      <c r="AD235" s="275"/>
      <c r="AE235" s="281"/>
      <c r="AF235" s="274"/>
      <c r="AG235" s="274"/>
      <c r="AH235" s="274"/>
      <c r="AI235" s="282"/>
      <c r="AJ235" s="274"/>
      <c r="AK235" s="274"/>
      <c r="AL235" s="274"/>
      <c r="AM235" s="274"/>
      <c r="AN235" s="274"/>
      <c r="AO235" s="274"/>
      <c r="AP235" s="274"/>
      <c r="AQ235" s="282"/>
      <c r="AR235" s="274"/>
      <c r="AS235" s="274"/>
      <c r="AT235" s="274"/>
      <c r="AU235" s="274"/>
      <c r="AV235" s="274"/>
      <c r="AW235" s="274"/>
      <c r="AX235" s="274"/>
      <c r="AY235" s="274"/>
      <c r="AZ235" s="274"/>
      <c r="BA235" s="274"/>
      <c r="BB235" s="274"/>
      <c r="BC235" s="274"/>
      <c r="BD235" s="274"/>
      <c r="BE235" s="274"/>
      <c r="BF235" s="274"/>
      <c r="BG235" s="276"/>
      <c r="BH235" s="281" t="s">
        <v>443</v>
      </c>
      <c r="BI235" s="274"/>
      <c r="BJ235" s="274"/>
      <c r="BK235" s="274"/>
      <c r="BL235" s="274"/>
      <c r="BM235" s="274"/>
      <c r="BN235" s="274"/>
      <c r="BO235" s="275"/>
      <c r="BP235" s="275"/>
      <c r="BQ235" s="275"/>
      <c r="BR235" s="275"/>
      <c r="BS235" s="275"/>
      <c r="BT235" s="275"/>
      <c r="BU235" s="275"/>
      <c r="BV235" s="274"/>
      <c r="BW235" s="274"/>
      <c r="BX235" s="274"/>
      <c r="BY235" s="274"/>
      <c r="BZ235" s="274"/>
      <c r="CA235" s="274"/>
      <c r="CB235" s="274"/>
      <c r="CC235" s="274"/>
      <c r="CD235" s="274"/>
      <c r="CE235" s="274"/>
      <c r="CF235" s="274"/>
      <c r="CG235" s="274"/>
      <c r="CH235" s="274"/>
      <c r="CI235" s="274"/>
    </row>
    <row r="236" spans="1:87" ht="16.5" outlineLevel="1">
      <c r="A236" s="267" t="str">
        <f t="shared" si="52"/>
        <v>PROPERTY_ENERGY_CERTIFICATENZEB_IND</v>
      </c>
      <c r="B236" s="141" t="s">
        <v>26</v>
      </c>
      <c r="C236" s="137" t="s">
        <v>54</v>
      </c>
      <c r="D236" s="228" t="s">
        <v>40</v>
      </c>
      <c r="E236" s="229" t="s">
        <v>123</v>
      </c>
      <c r="F236" s="229"/>
      <c r="G236" s="323" t="s">
        <v>134</v>
      </c>
      <c r="H236" s="228" t="str">
        <f>VLOOKUP(A236,'2. Status Detalhe Campos FY24'!$A$7:$G$727,7,0)</f>
        <v>1. Concluído</v>
      </c>
      <c r="I236" s="269" t="s">
        <v>38</v>
      </c>
      <c r="J236" s="278">
        <v>45638</v>
      </c>
      <c r="K236" s="278">
        <v>45639</v>
      </c>
      <c r="L236" s="283">
        <f t="array" ref="L236">MIN(IF(W236:CI236&gt;0,$W$16:$CI$16))</f>
        <v>45639</v>
      </c>
      <c r="M236" s="284">
        <f t="array" ref="M236">MAX(IF(W236:CI236&gt;0,$W$16:$CI$16))</f>
        <v>45639</v>
      </c>
      <c r="N236" s="284"/>
      <c r="O236" s="241">
        <f>VLOOKUP(H236,Auxiliar!$B$16:$E$24,4,0)</f>
        <v>1</v>
      </c>
      <c r="P236" s="308">
        <f t="shared" ca="1" si="56"/>
        <v>1</v>
      </c>
      <c r="Q236" s="240">
        <f t="shared" ca="1" si="53"/>
        <v>0</v>
      </c>
      <c r="R236" s="336"/>
      <c r="S236" s="285" t="s">
        <v>1862</v>
      </c>
      <c r="T236" s="263">
        <v>4.0999999999999996</v>
      </c>
      <c r="U236" s="263">
        <f t="shared" si="54"/>
        <v>0.5</v>
      </c>
      <c r="V236" s="263">
        <f t="shared" si="59"/>
        <v>-0.5</v>
      </c>
      <c r="W236" s="274"/>
      <c r="X236" s="274"/>
      <c r="Y236" s="274"/>
      <c r="Z236" s="281"/>
      <c r="AA236" s="274"/>
      <c r="AB236" s="274"/>
      <c r="AC236" s="274"/>
      <c r="AD236" s="275"/>
      <c r="AE236" s="281"/>
      <c r="AF236" s="274"/>
      <c r="AG236" s="274"/>
      <c r="AH236" s="274"/>
      <c r="AI236" s="282"/>
      <c r="AJ236" s="274"/>
      <c r="AK236" s="274"/>
      <c r="AL236" s="274"/>
      <c r="AM236" s="274"/>
      <c r="AN236" s="274"/>
      <c r="AO236" s="274"/>
      <c r="AP236" s="274"/>
      <c r="AQ236" s="282"/>
      <c r="AR236" s="274"/>
      <c r="AS236" s="274"/>
      <c r="AT236" s="274"/>
      <c r="AU236" s="274"/>
      <c r="AV236" s="274"/>
      <c r="AW236" s="274"/>
      <c r="AX236" s="274"/>
      <c r="AY236" s="274"/>
      <c r="AZ236" s="274"/>
      <c r="BA236" s="274"/>
      <c r="BB236" s="274"/>
      <c r="BC236" s="274"/>
      <c r="BD236" s="274"/>
      <c r="BE236" s="274"/>
      <c r="BF236" s="274"/>
      <c r="BG236" s="276"/>
      <c r="BH236" s="281" t="s">
        <v>443</v>
      </c>
      <c r="BI236" s="274"/>
      <c r="BJ236" s="274"/>
      <c r="BK236" s="274"/>
      <c r="BL236" s="274"/>
      <c r="BM236" s="274"/>
      <c r="BN236" s="274"/>
      <c r="BO236" s="275"/>
      <c r="BP236" s="275"/>
      <c r="BQ236" s="275"/>
      <c r="BR236" s="275"/>
      <c r="BS236" s="275"/>
      <c r="BT236" s="275"/>
      <c r="BU236" s="275"/>
      <c r="BV236" s="274"/>
      <c r="BW236" s="274"/>
      <c r="BX236" s="274"/>
      <c r="BY236" s="274"/>
      <c r="BZ236" s="274"/>
      <c r="CA236" s="274"/>
      <c r="CB236" s="274"/>
      <c r="CC236" s="274"/>
      <c r="CD236" s="274"/>
      <c r="CE236" s="274"/>
      <c r="CF236" s="274"/>
      <c r="CG236" s="274"/>
      <c r="CH236" s="274"/>
      <c r="CI236" s="274"/>
    </row>
    <row r="237" spans="1:87" ht="16.5" outlineLevel="1">
      <c r="A237" s="267" t="str">
        <f t="shared" si="52"/>
        <v>PROPERTY_ENERGY_CERTIFICATEACTUAL_VALUE_IND</v>
      </c>
      <c r="B237" s="141" t="s">
        <v>26</v>
      </c>
      <c r="C237" s="137" t="s">
        <v>54</v>
      </c>
      <c r="D237" s="228" t="s">
        <v>40</v>
      </c>
      <c r="E237" s="229" t="s">
        <v>123</v>
      </c>
      <c r="F237" s="229"/>
      <c r="G237" s="323" t="s">
        <v>49</v>
      </c>
      <c r="H237" s="228" t="str">
        <f>VLOOKUP(A237,'2. Status Detalhe Campos FY24'!$A$7:$G$727,7,0)</f>
        <v>1. Concluído</v>
      </c>
      <c r="I237" s="269" t="s">
        <v>38</v>
      </c>
      <c r="J237" s="278">
        <v>45638</v>
      </c>
      <c r="K237" s="278">
        <v>45639</v>
      </c>
      <c r="L237" s="283">
        <f t="array" ref="L237">MIN(IF(W237:CI237&gt;0,$W$16:$CI$16))</f>
        <v>45639</v>
      </c>
      <c r="M237" s="284">
        <f t="array" ref="M237">MAX(IF(W237:CI237&gt;0,$W$16:$CI$16))</f>
        <v>45639</v>
      </c>
      <c r="N237" s="284"/>
      <c r="O237" s="241">
        <f>VLOOKUP(H237,Auxiliar!$B$16:$E$24,4,0)</f>
        <v>1</v>
      </c>
      <c r="P237" s="308">
        <f t="shared" ca="1" si="56"/>
        <v>1</v>
      </c>
      <c r="Q237" s="240">
        <f t="shared" ca="1" si="53"/>
        <v>0</v>
      </c>
      <c r="R237" s="336"/>
      <c r="S237" s="285" t="s">
        <v>1862</v>
      </c>
      <c r="T237" s="263">
        <v>4.0999999999999996</v>
      </c>
      <c r="U237" s="263">
        <f t="shared" si="54"/>
        <v>0.5</v>
      </c>
      <c r="V237" s="263">
        <f t="shared" si="59"/>
        <v>-0.5</v>
      </c>
      <c r="W237" s="274"/>
      <c r="X237" s="274"/>
      <c r="Y237" s="274"/>
      <c r="Z237" s="281"/>
      <c r="AA237" s="274"/>
      <c r="AB237" s="274"/>
      <c r="AC237" s="274"/>
      <c r="AD237" s="275"/>
      <c r="AE237" s="281"/>
      <c r="AF237" s="274"/>
      <c r="AG237" s="274"/>
      <c r="AH237" s="274"/>
      <c r="AI237" s="282"/>
      <c r="AJ237" s="274"/>
      <c r="AK237" s="274"/>
      <c r="AL237" s="274"/>
      <c r="AM237" s="274"/>
      <c r="AN237" s="274"/>
      <c r="AO237" s="274"/>
      <c r="AP237" s="274"/>
      <c r="AQ237" s="282"/>
      <c r="AR237" s="274"/>
      <c r="AS237" s="274"/>
      <c r="AT237" s="274"/>
      <c r="AU237" s="274"/>
      <c r="AV237" s="274"/>
      <c r="AW237" s="274"/>
      <c r="AX237" s="274"/>
      <c r="AY237" s="274"/>
      <c r="AZ237" s="274"/>
      <c r="BA237" s="274"/>
      <c r="BB237" s="274"/>
      <c r="BC237" s="274"/>
      <c r="BD237" s="274"/>
      <c r="BE237" s="274"/>
      <c r="BF237" s="274"/>
      <c r="BG237" s="276"/>
      <c r="BH237" s="281" t="s">
        <v>443</v>
      </c>
      <c r="BI237" s="274"/>
      <c r="BJ237" s="274"/>
      <c r="BK237" s="274"/>
      <c r="BL237" s="274"/>
      <c r="BM237" s="274"/>
      <c r="BN237" s="274"/>
      <c r="BO237" s="275"/>
      <c r="BP237" s="275"/>
      <c r="BQ237" s="275"/>
      <c r="BR237" s="275"/>
      <c r="BS237" s="275"/>
      <c r="BT237" s="275"/>
      <c r="BU237" s="275"/>
      <c r="BV237" s="274"/>
      <c r="BW237" s="274"/>
      <c r="BX237" s="274"/>
      <c r="BY237" s="274"/>
      <c r="BZ237" s="274"/>
      <c r="CA237" s="274"/>
      <c r="CB237" s="274"/>
      <c r="CC237" s="274"/>
      <c r="CD237" s="274"/>
      <c r="CE237" s="274"/>
      <c r="CF237" s="274"/>
      <c r="CG237" s="274"/>
      <c r="CH237" s="274"/>
      <c r="CI237" s="274"/>
    </row>
    <row r="238" spans="1:87" ht="16.5" outlineLevel="1">
      <c r="A238" s="267" t="str">
        <f t="shared" si="52"/>
        <v>PROPERTY_ENERGY_CERTIFICATESOURCE_CODE</v>
      </c>
      <c r="B238" s="141" t="s">
        <v>26</v>
      </c>
      <c r="C238" s="137" t="s">
        <v>54</v>
      </c>
      <c r="D238" s="228" t="s">
        <v>40</v>
      </c>
      <c r="E238" s="229" t="s">
        <v>123</v>
      </c>
      <c r="F238" s="229"/>
      <c r="G238" s="323" t="s">
        <v>87</v>
      </c>
      <c r="H238" s="228" t="str">
        <f>VLOOKUP(A238,'2. Status Detalhe Campos FY24'!$A$7:$G$727,7,0)</f>
        <v>1. Concluído</v>
      </c>
      <c r="I238" s="269" t="s">
        <v>38</v>
      </c>
      <c r="J238" s="278">
        <v>45638</v>
      </c>
      <c r="K238" s="278">
        <v>45639</v>
      </c>
      <c r="L238" s="283">
        <f t="array" ref="L238">MIN(IF(W238:CI238&gt;0,$W$16:$CI$16))</f>
        <v>45639</v>
      </c>
      <c r="M238" s="284">
        <f t="array" ref="M238">MAX(IF(W238:CI238&gt;0,$W$16:$CI$16))</f>
        <v>45639</v>
      </c>
      <c r="N238" s="284"/>
      <c r="O238" s="241">
        <f>VLOOKUP(H238,Auxiliar!$B$16:$E$24,4,0)</f>
        <v>1</v>
      </c>
      <c r="P238" s="308">
        <f t="shared" ca="1" si="56"/>
        <v>1</v>
      </c>
      <c r="Q238" s="240">
        <f t="shared" ca="1" si="53"/>
        <v>0</v>
      </c>
      <c r="R238" s="336"/>
      <c r="S238" s="285" t="s">
        <v>1862</v>
      </c>
      <c r="T238" s="263">
        <v>4.0999999999999996</v>
      </c>
      <c r="U238" s="263">
        <f t="shared" si="54"/>
        <v>0.5</v>
      </c>
      <c r="V238" s="263">
        <f t="shared" si="59"/>
        <v>-0.5</v>
      </c>
      <c r="W238" s="274"/>
      <c r="X238" s="274"/>
      <c r="Y238" s="274"/>
      <c r="Z238" s="281"/>
      <c r="AA238" s="274"/>
      <c r="AB238" s="274"/>
      <c r="AC238" s="274"/>
      <c r="AD238" s="275"/>
      <c r="AE238" s="281"/>
      <c r="AF238" s="286"/>
      <c r="AG238" s="274"/>
      <c r="AH238" s="274"/>
      <c r="AI238" s="282"/>
      <c r="AJ238" s="274"/>
      <c r="AK238" s="274"/>
      <c r="AL238" s="274"/>
      <c r="AM238" s="274"/>
      <c r="AN238" s="274"/>
      <c r="AO238" s="274"/>
      <c r="AP238" s="274"/>
      <c r="AQ238" s="282"/>
      <c r="AR238" s="274"/>
      <c r="AS238" s="274"/>
      <c r="AT238" s="274"/>
      <c r="AU238" s="274"/>
      <c r="AV238" s="274"/>
      <c r="AW238" s="274"/>
      <c r="AX238" s="274"/>
      <c r="AY238" s="274"/>
      <c r="AZ238" s="274"/>
      <c r="BA238" s="274"/>
      <c r="BB238" s="274"/>
      <c r="BC238" s="274"/>
      <c r="BD238" s="274"/>
      <c r="BE238" s="274"/>
      <c r="BF238" s="274"/>
      <c r="BG238" s="276"/>
      <c r="BH238" s="281" t="s">
        <v>443</v>
      </c>
      <c r="BI238" s="274"/>
      <c r="BJ238" s="274"/>
      <c r="BK238" s="274"/>
      <c r="BL238" s="274"/>
      <c r="BM238" s="274"/>
      <c r="BN238" s="274"/>
      <c r="BO238" s="275"/>
      <c r="BP238" s="275"/>
      <c r="BQ238" s="275"/>
      <c r="BR238" s="275"/>
      <c r="BS238" s="275"/>
      <c r="BT238" s="275"/>
      <c r="BU238" s="275"/>
      <c r="BV238" s="274"/>
      <c r="BW238" s="274"/>
      <c r="BX238" s="274"/>
      <c r="BY238" s="274"/>
      <c r="BZ238" s="274"/>
      <c r="CA238" s="274"/>
      <c r="CB238" s="274"/>
      <c r="CC238" s="274"/>
      <c r="CD238" s="274"/>
      <c r="CE238" s="274"/>
      <c r="CF238" s="274"/>
      <c r="CG238" s="274"/>
      <c r="CH238" s="274"/>
      <c r="CI238" s="274"/>
    </row>
    <row r="239" spans="1:87" ht="16.5" outlineLevel="1">
      <c r="A239" s="267" t="str">
        <f t="shared" si="52"/>
        <v>PROPERTY_ENERGY_CERTIFICATECERTIFICATE_TYPE</v>
      </c>
      <c r="B239" s="141" t="s">
        <v>26</v>
      </c>
      <c r="C239" s="137" t="s">
        <v>54</v>
      </c>
      <c r="D239" s="228" t="s">
        <v>40</v>
      </c>
      <c r="E239" s="229" t="s">
        <v>123</v>
      </c>
      <c r="F239" s="229"/>
      <c r="G239" s="323" t="s">
        <v>136</v>
      </c>
      <c r="H239" s="228" t="str">
        <f>VLOOKUP(A239,'2. Status Detalhe Campos FY24'!$A$7:$G$727,7,0)</f>
        <v>1. Concluído</v>
      </c>
      <c r="I239" s="269" t="s">
        <v>38</v>
      </c>
      <c r="J239" s="278">
        <v>45638</v>
      </c>
      <c r="K239" s="278">
        <v>45639</v>
      </c>
      <c r="L239" s="283">
        <f t="array" ref="L239">MIN(IF(W239:CI239&gt;0,$W$16:$CI$16))</f>
        <v>45639</v>
      </c>
      <c r="M239" s="284">
        <f t="array" ref="M239">MAX(IF(W239:CI239&gt;0,$W$16:$CI$16))</f>
        <v>45639</v>
      </c>
      <c r="N239" s="284"/>
      <c r="O239" s="241">
        <f>VLOOKUP(H239,Auxiliar!$B$16:$E$24,4,0)</f>
        <v>1</v>
      </c>
      <c r="P239" s="308">
        <f t="shared" ca="1" si="56"/>
        <v>1</v>
      </c>
      <c r="Q239" s="240">
        <f t="shared" ca="1" si="53"/>
        <v>0</v>
      </c>
      <c r="R239" s="336"/>
      <c r="S239" s="285" t="s">
        <v>1862</v>
      </c>
      <c r="T239" s="263">
        <v>4.0999999999999996</v>
      </c>
      <c r="U239" s="263">
        <f t="shared" si="54"/>
        <v>0.5</v>
      </c>
      <c r="V239" s="263">
        <f t="shared" si="59"/>
        <v>-0.5</v>
      </c>
      <c r="W239" s="274"/>
      <c r="X239" s="274"/>
      <c r="Y239" s="274"/>
      <c r="Z239" s="281"/>
      <c r="AA239" s="274"/>
      <c r="AB239" s="274"/>
      <c r="AC239" s="274"/>
      <c r="AD239" s="275"/>
      <c r="AE239" s="281"/>
      <c r="AF239" s="274"/>
      <c r="AG239" s="274"/>
      <c r="AH239" s="274"/>
      <c r="AI239" s="282"/>
      <c r="AJ239" s="274"/>
      <c r="AK239" s="274"/>
      <c r="AL239" s="274"/>
      <c r="AM239" s="274"/>
      <c r="AN239" s="274"/>
      <c r="AO239" s="274"/>
      <c r="AP239" s="274"/>
      <c r="AQ239" s="282"/>
      <c r="AR239" s="274"/>
      <c r="AS239" s="274"/>
      <c r="AT239" s="274"/>
      <c r="AU239" s="274"/>
      <c r="AV239" s="274"/>
      <c r="AW239" s="274"/>
      <c r="AX239" s="274"/>
      <c r="AY239" s="274"/>
      <c r="AZ239" s="274"/>
      <c r="BA239" s="274"/>
      <c r="BB239" s="274"/>
      <c r="BC239" s="274"/>
      <c r="BD239" s="274"/>
      <c r="BE239" s="274"/>
      <c r="BF239" s="274"/>
      <c r="BG239" s="276"/>
      <c r="BH239" s="281" t="s">
        <v>443</v>
      </c>
      <c r="BI239" s="274"/>
      <c r="BJ239" s="274"/>
      <c r="BK239" s="274"/>
      <c r="BL239" s="274"/>
      <c r="BM239" s="274"/>
      <c r="BN239" s="274"/>
      <c r="BO239" s="275"/>
      <c r="BP239" s="275"/>
      <c r="BQ239" s="275"/>
      <c r="BR239" s="275"/>
      <c r="BS239" s="275"/>
      <c r="BT239" s="275"/>
      <c r="BU239" s="275"/>
      <c r="BV239" s="274"/>
      <c r="BW239" s="274"/>
      <c r="BX239" s="274"/>
      <c r="BY239" s="274"/>
      <c r="BZ239" s="274"/>
      <c r="CA239" s="274"/>
      <c r="CB239" s="274"/>
      <c r="CC239" s="274"/>
      <c r="CD239" s="274"/>
      <c r="CE239" s="274"/>
      <c r="CF239" s="274"/>
      <c r="CG239" s="274"/>
      <c r="CH239" s="274"/>
      <c r="CI239" s="274"/>
    </row>
    <row r="240" spans="1:87" ht="16.5" outlineLevel="1">
      <c r="A240" s="267" t="str">
        <f t="shared" si="52"/>
        <v>PROPERTY_ENERGY_CERTIFICATEREN_ENERGY_PRODUCED_VALUE</v>
      </c>
      <c r="B240" s="141" t="s">
        <v>26</v>
      </c>
      <c r="C240" s="137" t="s">
        <v>54</v>
      </c>
      <c r="D240" s="228" t="s">
        <v>40</v>
      </c>
      <c r="E240" s="229" t="s">
        <v>123</v>
      </c>
      <c r="F240" s="229"/>
      <c r="G240" s="323" t="s">
        <v>160</v>
      </c>
      <c r="H240" s="228" t="str">
        <f>VLOOKUP(A240,'2. Status Detalhe Campos FY24'!$A$7:$G$727,7,0)</f>
        <v>1. Concluído</v>
      </c>
      <c r="I240" s="269" t="s">
        <v>38</v>
      </c>
      <c r="J240" s="278">
        <v>45638</v>
      </c>
      <c r="K240" s="278">
        <v>45639</v>
      </c>
      <c r="L240" s="283">
        <f t="array" ref="L240">MIN(IF(W240:CI240&gt;0,$W$16:$CI$16))</f>
        <v>45639</v>
      </c>
      <c r="M240" s="284">
        <f t="array" ref="M240">MAX(IF(W240:CI240&gt;0,$W$16:$CI$16))</f>
        <v>45639</v>
      </c>
      <c r="N240" s="284"/>
      <c r="O240" s="241">
        <f>VLOOKUP(H240,Auxiliar!$B$16:$E$24,4,0)</f>
        <v>1</v>
      </c>
      <c r="P240" s="308">
        <f t="shared" ca="1" si="56"/>
        <v>1</v>
      </c>
      <c r="Q240" s="240">
        <f t="shared" ca="1" si="53"/>
        <v>0</v>
      </c>
      <c r="R240" s="336"/>
      <c r="S240" s="285" t="s">
        <v>1862</v>
      </c>
      <c r="T240" s="263">
        <v>4.0999999999999996</v>
      </c>
      <c r="U240" s="263">
        <f t="shared" si="54"/>
        <v>0.5</v>
      </c>
      <c r="V240" s="263">
        <f t="shared" si="59"/>
        <v>-0.5</v>
      </c>
      <c r="W240" s="274"/>
      <c r="X240" s="274"/>
      <c r="Y240" s="274"/>
      <c r="Z240" s="281"/>
      <c r="AA240" s="274"/>
      <c r="AB240" s="274"/>
      <c r="AC240" s="274"/>
      <c r="AD240" s="275"/>
      <c r="AE240" s="281"/>
      <c r="AF240" s="274"/>
      <c r="AG240" s="274"/>
      <c r="AH240" s="274"/>
      <c r="AI240" s="282"/>
      <c r="AJ240" s="274"/>
      <c r="AK240" s="274"/>
      <c r="AL240" s="274"/>
      <c r="AM240" s="274"/>
      <c r="AN240" s="274"/>
      <c r="AO240" s="274"/>
      <c r="AP240" s="274"/>
      <c r="AQ240" s="282"/>
      <c r="AR240" s="274"/>
      <c r="AS240" s="274"/>
      <c r="AT240" s="274"/>
      <c r="AU240" s="274"/>
      <c r="AV240" s="274"/>
      <c r="AW240" s="274"/>
      <c r="AX240" s="274"/>
      <c r="AY240" s="274"/>
      <c r="AZ240" s="274"/>
      <c r="BA240" s="274"/>
      <c r="BB240" s="274"/>
      <c r="BC240" s="274"/>
      <c r="BD240" s="274"/>
      <c r="BE240" s="274"/>
      <c r="BF240" s="274"/>
      <c r="BG240" s="276"/>
      <c r="BH240" s="281" t="s">
        <v>443</v>
      </c>
      <c r="BI240" s="274"/>
      <c r="BJ240" s="274"/>
      <c r="BK240" s="274"/>
      <c r="BL240" s="274"/>
      <c r="BM240" s="274"/>
      <c r="BN240" s="274"/>
      <c r="BO240" s="275"/>
      <c r="BP240" s="275"/>
      <c r="BQ240" s="275"/>
      <c r="BR240" s="275"/>
      <c r="BS240" s="275"/>
      <c r="BT240" s="275"/>
      <c r="BU240" s="275"/>
      <c r="BV240" s="274"/>
      <c r="BW240" s="274"/>
      <c r="BX240" s="274"/>
      <c r="BY240" s="274"/>
      <c r="BZ240" s="274"/>
      <c r="CA240" s="274"/>
      <c r="CB240" s="274"/>
      <c r="CC240" s="274"/>
      <c r="CD240" s="274"/>
      <c r="CE240" s="274"/>
      <c r="CF240" s="274"/>
      <c r="CG240" s="274"/>
      <c r="CH240" s="274"/>
      <c r="CI240" s="274"/>
    </row>
    <row r="241" spans="1:87" ht="16.5" outlineLevel="1">
      <c r="A241" s="267" t="str">
        <f t="shared" si="52"/>
        <v>PROPERTY_ENERGY_CERTIFICATEPRIMARY_ENERGY_REQ_VALUE</v>
      </c>
      <c r="B241" s="141" t="s">
        <v>26</v>
      </c>
      <c r="C241" s="137" t="s">
        <v>54</v>
      </c>
      <c r="D241" s="228" t="s">
        <v>40</v>
      </c>
      <c r="E241" s="229" t="s">
        <v>123</v>
      </c>
      <c r="F241" s="229"/>
      <c r="G241" s="323" t="s">
        <v>164</v>
      </c>
      <c r="H241" s="228" t="str">
        <f>VLOOKUP(A241,'2. Status Detalhe Campos FY24'!$A$7:$G$727,7,0)</f>
        <v>1. Concluído</v>
      </c>
      <c r="I241" s="269" t="s">
        <v>38</v>
      </c>
      <c r="J241" s="278">
        <v>45638</v>
      </c>
      <c r="K241" s="278">
        <v>45639</v>
      </c>
      <c r="L241" s="283">
        <f t="array" ref="L241">MIN(IF(W241:CI241&gt;0,$W$16:$CI$16))</f>
        <v>45639</v>
      </c>
      <c r="M241" s="284">
        <f t="array" ref="M241">MAX(IF(W241:CI241&gt;0,$W$16:$CI$16))</f>
        <v>45639</v>
      </c>
      <c r="N241" s="284"/>
      <c r="O241" s="241">
        <f>VLOOKUP(H241,Auxiliar!$B$16:$E$24,4,0)</f>
        <v>1</v>
      </c>
      <c r="P241" s="308">
        <f t="shared" ca="1" si="56"/>
        <v>1</v>
      </c>
      <c r="Q241" s="240">
        <f t="shared" ca="1" si="53"/>
        <v>0</v>
      </c>
      <c r="R241" s="336"/>
      <c r="S241" s="285" t="s">
        <v>1862</v>
      </c>
      <c r="T241" s="263">
        <v>4.0999999999999996</v>
      </c>
      <c r="U241" s="263">
        <f t="shared" si="54"/>
        <v>0.5</v>
      </c>
      <c r="V241" s="263">
        <f t="shared" si="59"/>
        <v>-0.5</v>
      </c>
      <c r="W241" s="274"/>
      <c r="X241" s="274"/>
      <c r="Y241" s="274"/>
      <c r="Z241" s="281"/>
      <c r="AA241" s="274"/>
      <c r="AB241" s="274"/>
      <c r="AC241" s="274"/>
      <c r="AD241" s="275"/>
      <c r="AE241" s="281"/>
      <c r="AF241" s="274"/>
      <c r="AG241" s="274"/>
      <c r="AH241" s="274"/>
      <c r="AI241" s="282"/>
      <c r="AJ241" s="274"/>
      <c r="AK241" s="274"/>
      <c r="AL241" s="274"/>
      <c r="AM241" s="274"/>
      <c r="AN241" s="274"/>
      <c r="AO241" s="274"/>
      <c r="AP241" s="274"/>
      <c r="AQ241" s="282"/>
      <c r="AR241" s="274"/>
      <c r="AS241" s="274"/>
      <c r="AT241" s="274"/>
      <c r="AU241" s="274"/>
      <c r="AV241" s="274"/>
      <c r="AW241" s="274"/>
      <c r="AX241" s="274"/>
      <c r="AY241" s="274"/>
      <c r="AZ241" s="274"/>
      <c r="BA241" s="274"/>
      <c r="BB241" s="274"/>
      <c r="BC241" s="274"/>
      <c r="BD241" s="274"/>
      <c r="BE241" s="274"/>
      <c r="BF241" s="274"/>
      <c r="BG241" s="276"/>
      <c r="BH241" s="281" t="s">
        <v>443</v>
      </c>
      <c r="BI241" s="274"/>
      <c r="BJ241" s="274"/>
      <c r="BK241" s="274"/>
      <c r="BL241" s="274"/>
      <c r="BM241" s="274"/>
      <c r="BN241" s="274"/>
      <c r="BO241" s="275"/>
      <c r="BP241" s="275"/>
      <c r="BQ241" s="275"/>
      <c r="BR241" s="275"/>
      <c r="BS241" s="275"/>
      <c r="BT241" s="275"/>
      <c r="BU241" s="275"/>
      <c r="BV241" s="274"/>
      <c r="BW241" s="274"/>
      <c r="BX241" s="274"/>
      <c r="BY241" s="274"/>
      <c r="BZ241" s="274"/>
      <c r="CA241" s="274"/>
      <c r="CB241" s="274"/>
      <c r="CC241" s="274"/>
      <c r="CD241" s="274"/>
      <c r="CE241" s="274"/>
      <c r="CF241" s="274"/>
      <c r="CG241" s="274"/>
      <c r="CH241" s="274"/>
      <c r="CI241" s="274"/>
    </row>
    <row r="242" spans="1:87" ht="16.5" outlineLevel="1">
      <c r="A242" s="267" t="str">
        <f t="shared" si="52"/>
        <v>PROPERTY_ENERGY_CERTIFICATENET_FLOOR_AREA</v>
      </c>
      <c r="B242" s="141" t="s">
        <v>26</v>
      </c>
      <c r="C242" s="137" t="s">
        <v>54</v>
      </c>
      <c r="D242" s="228" t="s">
        <v>40</v>
      </c>
      <c r="E242" s="229" t="s">
        <v>123</v>
      </c>
      <c r="F242" s="229"/>
      <c r="G242" s="323" t="s">
        <v>97</v>
      </c>
      <c r="H242" s="228" t="str">
        <f>VLOOKUP(A242,'2. Status Detalhe Campos FY24'!$A$7:$G$727,7,0)</f>
        <v>1. Concluído</v>
      </c>
      <c r="I242" s="269" t="s">
        <v>38</v>
      </c>
      <c r="J242" s="278">
        <v>45638</v>
      </c>
      <c r="K242" s="278">
        <v>45639</v>
      </c>
      <c r="L242" s="283">
        <f t="array" ref="L242">MIN(IF(W242:CI242&gt;0,$W$16:$CI$16))</f>
        <v>45639</v>
      </c>
      <c r="M242" s="284">
        <f t="array" ref="M242">MAX(IF(W242:CI242&gt;0,$W$16:$CI$16))</f>
        <v>45639</v>
      </c>
      <c r="N242" s="284"/>
      <c r="O242" s="241">
        <f>VLOOKUP(H242,Auxiliar!$B$16:$E$24,4,0)</f>
        <v>1</v>
      </c>
      <c r="P242" s="308">
        <f t="shared" ca="1" si="56"/>
        <v>1</v>
      </c>
      <c r="Q242" s="240">
        <f t="shared" ca="1" si="53"/>
        <v>0</v>
      </c>
      <c r="R242" s="336"/>
      <c r="S242" s="285" t="s">
        <v>1862</v>
      </c>
      <c r="T242" s="263">
        <v>4.0999999999999996</v>
      </c>
      <c r="U242" s="263">
        <f t="shared" si="54"/>
        <v>0.5</v>
      </c>
      <c r="V242" s="263">
        <f t="shared" si="59"/>
        <v>-0.5</v>
      </c>
      <c r="W242" s="274"/>
      <c r="X242" s="274"/>
      <c r="Y242" s="274"/>
      <c r="Z242" s="281"/>
      <c r="AA242" s="274"/>
      <c r="AB242" s="274"/>
      <c r="AC242" s="274"/>
      <c r="AD242" s="275"/>
      <c r="AE242" s="281"/>
      <c r="AF242" s="274"/>
      <c r="AG242" s="274"/>
      <c r="AH242" s="274"/>
      <c r="AI242" s="282"/>
      <c r="AJ242" s="274"/>
      <c r="AK242" s="274"/>
      <c r="AL242" s="274"/>
      <c r="AM242" s="274"/>
      <c r="AN242" s="274"/>
      <c r="AO242" s="274"/>
      <c r="AP242" s="274"/>
      <c r="AQ242" s="282"/>
      <c r="AR242" s="274"/>
      <c r="AS242" s="274"/>
      <c r="AT242" s="274"/>
      <c r="AU242" s="274"/>
      <c r="AV242" s="274"/>
      <c r="AW242" s="274"/>
      <c r="AX242" s="274"/>
      <c r="AY242" s="274"/>
      <c r="AZ242" s="274"/>
      <c r="BA242" s="274"/>
      <c r="BB242" s="274"/>
      <c r="BC242" s="274"/>
      <c r="BD242" s="274"/>
      <c r="BE242" s="274"/>
      <c r="BF242" s="274"/>
      <c r="BG242" s="276"/>
      <c r="BH242" s="281" t="s">
        <v>443</v>
      </c>
      <c r="BI242" s="274"/>
      <c r="BJ242" s="274"/>
      <c r="BK242" s="274"/>
      <c r="BL242" s="274"/>
      <c r="BM242" s="274"/>
      <c r="BN242" s="274"/>
      <c r="BO242" s="275"/>
      <c r="BP242" s="275"/>
      <c r="BQ242" s="275"/>
      <c r="BR242" s="275"/>
      <c r="BS242" s="275"/>
      <c r="BT242" s="275"/>
      <c r="BU242" s="275"/>
      <c r="BV242" s="274"/>
      <c r="BW242" s="274"/>
      <c r="BX242" s="274"/>
      <c r="BY242" s="274"/>
      <c r="BZ242" s="274"/>
      <c r="CA242" s="274"/>
      <c r="CB242" s="274"/>
      <c r="CC242" s="274"/>
      <c r="CD242" s="274"/>
      <c r="CE242" s="274"/>
      <c r="CF242" s="274"/>
      <c r="CG242" s="274"/>
      <c r="CH242" s="274"/>
      <c r="CI242" s="274"/>
    </row>
    <row r="243" spans="1:87" ht="16.5" outlineLevel="1">
      <c r="A243" s="267" t="str">
        <f t="shared" si="52"/>
        <v>PROPERTY_ENERGY_CERTIFICATECADASTRAL_REGISTER_CODE</v>
      </c>
      <c r="B243" s="141" t="s">
        <v>26</v>
      </c>
      <c r="C243" s="137" t="s">
        <v>54</v>
      </c>
      <c r="D243" s="228" t="s">
        <v>40</v>
      </c>
      <c r="E243" s="229" t="s">
        <v>123</v>
      </c>
      <c r="F243" s="229"/>
      <c r="G243" s="323" t="s">
        <v>98</v>
      </c>
      <c r="H243" s="228" t="str">
        <f>VLOOKUP(A243,'2. Status Detalhe Campos FY24'!$A$7:$G$727,7,0)</f>
        <v>1. Concluído</v>
      </c>
      <c r="I243" s="269" t="s">
        <v>38</v>
      </c>
      <c r="J243" s="278">
        <v>45638</v>
      </c>
      <c r="K243" s="278">
        <v>45639</v>
      </c>
      <c r="L243" s="283">
        <f t="array" ref="L243">MIN(IF(W243:CI243&gt;0,$W$16:$CI$16))</f>
        <v>45639</v>
      </c>
      <c r="M243" s="284">
        <f t="array" ref="M243">MAX(IF(W243:CI243&gt;0,$W$16:$CI$16))</f>
        <v>45639</v>
      </c>
      <c r="N243" s="284"/>
      <c r="O243" s="241">
        <f>VLOOKUP(H243,Auxiliar!$B$16:$E$24,4,0)</f>
        <v>1</v>
      </c>
      <c r="P243" s="308">
        <f t="shared" ca="1" si="56"/>
        <v>1</v>
      </c>
      <c r="Q243" s="240">
        <f t="shared" ca="1" si="53"/>
        <v>0</v>
      </c>
      <c r="R243" s="336"/>
      <c r="S243" s="285" t="s">
        <v>1862</v>
      </c>
      <c r="T243" s="263">
        <v>4.0999999999999996</v>
      </c>
      <c r="U243" s="263">
        <f t="shared" si="54"/>
        <v>0.5</v>
      </c>
      <c r="V243" s="263">
        <f t="shared" si="59"/>
        <v>-0.5</v>
      </c>
      <c r="W243" s="274"/>
      <c r="X243" s="274"/>
      <c r="Y243" s="274"/>
      <c r="Z243" s="281"/>
      <c r="AA243" s="274"/>
      <c r="AB243" s="274"/>
      <c r="AC243" s="274"/>
      <c r="AD243" s="275"/>
      <c r="AE243" s="281"/>
      <c r="AF243" s="274"/>
      <c r="AG243" s="274"/>
      <c r="AH243" s="274"/>
      <c r="AI243" s="282"/>
      <c r="AJ243" s="274"/>
      <c r="AK243" s="274"/>
      <c r="AL243" s="274"/>
      <c r="AM243" s="274"/>
      <c r="AN243" s="274"/>
      <c r="AO243" s="274"/>
      <c r="AP243" s="274"/>
      <c r="AQ243" s="282"/>
      <c r="AR243" s="274"/>
      <c r="AS243" s="274"/>
      <c r="AT243" s="274"/>
      <c r="AU243" s="274"/>
      <c r="AV243" s="274"/>
      <c r="AW243" s="274"/>
      <c r="AX243" s="274"/>
      <c r="AY243" s="274"/>
      <c r="AZ243" s="274"/>
      <c r="BA243" s="274"/>
      <c r="BB243" s="274"/>
      <c r="BC243" s="274"/>
      <c r="BD243" s="274"/>
      <c r="BE243" s="274"/>
      <c r="BF243" s="274"/>
      <c r="BG243" s="276"/>
      <c r="BH243" s="281" t="s">
        <v>443</v>
      </c>
      <c r="BI243" s="274"/>
      <c r="BJ243" s="274"/>
      <c r="BK243" s="274"/>
      <c r="BL243" s="274"/>
      <c r="BM243" s="274"/>
      <c r="BN243" s="274"/>
      <c r="BO243" s="275"/>
      <c r="BP243" s="275"/>
      <c r="BQ243" s="275"/>
      <c r="BR243" s="275"/>
      <c r="BS243" s="275"/>
      <c r="BT243" s="275"/>
      <c r="BU243" s="275"/>
      <c r="BV243" s="274"/>
      <c r="BW243" s="274"/>
      <c r="BX243" s="274"/>
      <c r="BY243" s="274"/>
      <c r="BZ243" s="274"/>
      <c r="CA243" s="274"/>
      <c r="CB243" s="274"/>
      <c r="CC243" s="274"/>
      <c r="CD243" s="274"/>
      <c r="CE243" s="274"/>
      <c r="CF243" s="274"/>
      <c r="CG243" s="274"/>
      <c r="CH243" s="274"/>
      <c r="CI243" s="274"/>
    </row>
    <row r="244" spans="1:87" ht="16.5" outlineLevel="1">
      <c r="A244" s="267" t="str">
        <f t="shared" si="52"/>
        <v>PROPERTY_ENERGY_CERTIFICATEDISTRICT_MUNICIP_PARISH_CODE</v>
      </c>
      <c r="B244" s="141" t="s">
        <v>26</v>
      </c>
      <c r="C244" s="137" t="s">
        <v>54</v>
      </c>
      <c r="D244" s="228" t="s">
        <v>40</v>
      </c>
      <c r="E244" s="229" t="s">
        <v>123</v>
      </c>
      <c r="F244" s="229"/>
      <c r="G244" s="323" t="s">
        <v>101</v>
      </c>
      <c r="H244" s="228" t="str">
        <f>VLOOKUP(A244,'2. Status Detalhe Campos FY24'!$A$7:$G$727,7,0)</f>
        <v>1. Concluído</v>
      </c>
      <c r="I244" s="269" t="s">
        <v>38</v>
      </c>
      <c r="J244" s="278">
        <v>45638</v>
      </c>
      <c r="K244" s="278">
        <v>45639</v>
      </c>
      <c r="L244" s="283">
        <f t="array" ref="L244">MIN(IF(W244:CI244&gt;0,$W$16:$CI$16))</f>
        <v>45639</v>
      </c>
      <c r="M244" s="284">
        <f t="array" ref="M244">MAX(IF(W244:CI244&gt;0,$W$16:$CI$16))</f>
        <v>45639</v>
      </c>
      <c r="N244" s="284"/>
      <c r="O244" s="241">
        <f>VLOOKUP(H244,Auxiliar!$B$16:$E$24,4,0)</f>
        <v>1</v>
      </c>
      <c r="P244" s="308">
        <f t="shared" ca="1" si="56"/>
        <v>1</v>
      </c>
      <c r="Q244" s="240">
        <f t="shared" ca="1" si="53"/>
        <v>0</v>
      </c>
      <c r="R244" s="336"/>
      <c r="S244" s="285" t="s">
        <v>1862</v>
      </c>
      <c r="T244" s="263">
        <v>4.0999999999999996</v>
      </c>
      <c r="U244" s="263">
        <f t="shared" si="54"/>
        <v>0.5</v>
      </c>
      <c r="V244" s="263">
        <f t="shared" si="59"/>
        <v>-0.5</v>
      </c>
      <c r="W244" s="274"/>
      <c r="X244" s="274"/>
      <c r="Y244" s="274"/>
      <c r="Z244" s="281"/>
      <c r="AA244" s="274"/>
      <c r="AB244" s="274"/>
      <c r="AC244" s="274"/>
      <c r="AD244" s="275"/>
      <c r="AE244" s="281"/>
      <c r="AF244" s="274"/>
      <c r="AG244" s="274"/>
      <c r="AH244" s="274"/>
      <c r="AI244" s="282"/>
      <c r="AJ244" s="274"/>
      <c r="AK244" s="274"/>
      <c r="AL244" s="274"/>
      <c r="AM244" s="274"/>
      <c r="AN244" s="274"/>
      <c r="AO244" s="274"/>
      <c r="AP244" s="274"/>
      <c r="AQ244" s="282"/>
      <c r="AR244" s="274"/>
      <c r="AS244" s="274"/>
      <c r="AT244" s="274"/>
      <c r="AU244" s="274"/>
      <c r="AV244" s="274"/>
      <c r="AW244" s="274"/>
      <c r="AX244" s="274"/>
      <c r="AY244" s="274"/>
      <c r="AZ244" s="274"/>
      <c r="BA244" s="274"/>
      <c r="BB244" s="274"/>
      <c r="BC244" s="274"/>
      <c r="BD244" s="274"/>
      <c r="BE244" s="274"/>
      <c r="BF244" s="274"/>
      <c r="BG244" s="276"/>
      <c r="BH244" s="281" t="s">
        <v>443</v>
      </c>
      <c r="BI244" s="274"/>
      <c r="BJ244" s="274"/>
      <c r="BK244" s="274"/>
      <c r="BL244" s="274"/>
      <c r="BM244" s="274"/>
      <c r="BN244" s="274"/>
      <c r="BO244" s="275"/>
      <c r="BP244" s="275"/>
      <c r="BQ244" s="275"/>
      <c r="BR244" s="275"/>
      <c r="BS244" s="275"/>
      <c r="BT244" s="275"/>
      <c r="BU244" s="275"/>
      <c r="BV244" s="274"/>
      <c r="BW244" s="274"/>
      <c r="BX244" s="274"/>
      <c r="BY244" s="274"/>
      <c r="BZ244" s="274"/>
      <c r="CA244" s="274"/>
      <c r="CB244" s="274"/>
      <c r="CC244" s="274"/>
      <c r="CD244" s="274"/>
      <c r="CE244" s="274"/>
      <c r="CF244" s="274"/>
      <c r="CG244" s="274"/>
      <c r="CH244" s="274"/>
      <c r="CI244" s="274"/>
    </row>
    <row r="245" spans="1:87" ht="16.5" outlineLevel="1">
      <c r="A245" s="267" t="str">
        <f t="shared" si="52"/>
        <v>PROPERTY_ENERGY_CERTIFICATEPROPERTY_PURPOSE_CODE</v>
      </c>
      <c r="B245" s="141" t="s">
        <v>26</v>
      </c>
      <c r="C245" s="137" t="s">
        <v>54</v>
      </c>
      <c r="D245" s="228" t="s">
        <v>40</v>
      </c>
      <c r="E245" s="229" t="s">
        <v>123</v>
      </c>
      <c r="F245" s="229"/>
      <c r="G245" s="323" t="s">
        <v>102</v>
      </c>
      <c r="H245" s="228" t="str">
        <f>VLOOKUP(A245,'2. Status Detalhe Campos FY24'!$A$7:$G$727,7,0)</f>
        <v>1. Concluído</v>
      </c>
      <c r="I245" s="269" t="s">
        <v>38</v>
      </c>
      <c r="J245" s="278">
        <v>45638</v>
      </c>
      <c r="K245" s="278">
        <v>45639</v>
      </c>
      <c r="L245" s="283">
        <f t="array" ref="L245">MIN(IF(W245:CI245&gt;0,$W$16:$CI$16))</f>
        <v>45639</v>
      </c>
      <c r="M245" s="284">
        <f t="array" ref="M245">MAX(IF(W245:CI245&gt;0,$W$16:$CI$16))</f>
        <v>45639</v>
      </c>
      <c r="N245" s="284"/>
      <c r="O245" s="241">
        <f>VLOOKUP(H245,Auxiliar!$B$16:$E$24,4,0)</f>
        <v>1</v>
      </c>
      <c r="P245" s="308">
        <f t="shared" ca="1" si="56"/>
        <v>1</v>
      </c>
      <c r="Q245" s="240">
        <f t="shared" ca="1" si="53"/>
        <v>0</v>
      </c>
      <c r="R245" s="336"/>
      <c r="S245" s="285" t="s">
        <v>1862</v>
      </c>
      <c r="T245" s="263">
        <v>4.0999999999999996</v>
      </c>
      <c r="U245" s="263">
        <f t="shared" si="54"/>
        <v>0.5</v>
      </c>
      <c r="V245" s="263">
        <f t="shared" si="59"/>
        <v>-0.5</v>
      </c>
      <c r="W245" s="274"/>
      <c r="X245" s="274"/>
      <c r="Y245" s="274"/>
      <c r="Z245" s="281"/>
      <c r="AA245" s="274"/>
      <c r="AB245" s="274"/>
      <c r="AC245" s="274"/>
      <c r="AD245" s="275"/>
      <c r="AE245" s="281"/>
      <c r="AF245" s="274"/>
      <c r="AG245" s="274"/>
      <c r="AH245" s="274"/>
      <c r="AI245" s="282"/>
      <c r="AJ245" s="274"/>
      <c r="AK245" s="274"/>
      <c r="AL245" s="274"/>
      <c r="AM245" s="274"/>
      <c r="AN245" s="274"/>
      <c r="AO245" s="274"/>
      <c r="AP245" s="274"/>
      <c r="AQ245" s="282"/>
      <c r="AR245" s="274"/>
      <c r="AS245" s="274"/>
      <c r="AT245" s="274"/>
      <c r="AU245" s="274"/>
      <c r="AV245" s="274"/>
      <c r="AW245" s="274"/>
      <c r="AX245" s="274"/>
      <c r="AY245" s="274"/>
      <c r="AZ245" s="274"/>
      <c r="BA245" s="274"/>
      <c r="BB245" s="274"/>
      <c r="BC245" s="274"/>
      <c r="BD245" s="274"/>
      <c r="BE245" s="274"/>
      <c r="BF245" s="274"/>
      <c r="BG245" s="276"/>
      <c r="BH245" s="281" t="s">
        <v>443</v>
      </c>
      <c r="BI245" s="274"/>
      <c r="BJ245" s="274"/>
      <c r="BK245" s="274"/>
      <c r="BL245" s="274"/>
      <c r="BM245" s="274"/>
      <c r="BN245" s="274"/>
      <c r="BO245" s="275"/>
      <c r="BP245" s="275"/>
      <c r="BQ245" s="275"/>
      <c r="BR245" s="275"/>
      <c r="BS245" s="275"/>
      <c r="BT245" s="275"/>
      <c r="BU245" s="275"/>
      <c r="BV245" s="274"/>
      <c r="BW245" s="274"/>
      <c r="BX245" s="274"/>
      <c r="BY245" s="274"/>
      <c r="BZ245" s="274"/>
      <c r="CA245" s="274"/>
      <c r="CB245" s="274"/>
      <c r="CC245" s="274"/>
      <c r="CD245" s="274"/>
      <c r="CE245" s="274"/>
      <c r="CF245" s="274"/>
      <c r="CG245" s="274"/>
      <c r="CH245" s="274"/>
      <c r="CI245" s="274"/>
    </row>
    <row r="246" spans="1:87" ht="16.5" outlineLevel="1">
      <c r="A246" s="267" t="str">
        <f t="shared" si="52"/>
        <v>PROPERTY_ENERGY_CERTIFICATEADDRESS_CODE</v>
      </c>
      <c r="B246" s="141" t="s">
        <v>26</v>
      </c>
      <c r="C246" s="137" t="s">
        <v>54</v>
      </c>
      <c r="D246" s="228" t="s">
        <v>40</v>
      </c>
      <c r="E246" s="229" t="s">
        <v>123</v>
      </c>
      <c r="F246" s="229"/>
      <c r="G246" s="323" t="s">
        <v>104</v>
      </c>
      <c r="H246" s="228" t="str">
        <f>VLOOKUP(A246,'2. Status Detalhe Campos FY24'!$A$7:$G$727,7,0)</f>
        <v>1. Concluído</v>
      </c>
      <c r="I246" s="269" t="s">
        <v>38</v>
      </c>
      <c r="J246" s="278">
        <v>45638</v>
      </c>
      <c r="K246" s="278">
        <v>45639</v>
      </c>
      <c r="L246" s="283">
        <f t="array" ref="L246">MIN(IF(W246:CI246&gt;0,$W$16:$CI$16))</f>
        <v>45639</v>
      </c>
      <c r="M246" s="284">
        <f t="array" ref="M246">MAX(IF(W246:CI246&gt;0,$W$16:$CI$16))</f>
        <v>45639</v>
      </c>
      <c r="N246" s="284"/>
      <c r="O246" s="241">
        <f>VLOOKUP(H246,Auxiliar!$B$16:$E$24,4,0)</f>
        <v>1</v>
      </c>
      <c r="P246" s="308">
        <f t="shared" ca="1" si="56"/>
        <v>1</v>
      </c>
      <c r="Q246" s="240">
        <f t="shared" ca="1" si="53"/>
        <v>0</v>
      </c>
      <c r="R246" s="336"/>
      <c r="S246" s="285" t="s">
        <v>1862</v>
      </c>
      <c r="T246" s="263">
        <v>4.0999999999999996</v>
      </c>
      <c r="U246" s="263">
        <f t="shared" si="54"/>
        <v>0.5</v>
      </c>
      <c r="V246" s="263">
        <f t="shared" si="59"/>
        <v>-0.5</v>
      </c>
      <c r="W246" s="274"/>
      <c r="X246" s="274"/>
      <c r="Y246" s="274"/>
      <c r="Z246" s="281"/>
      <c r="AA246" s="274"/>
      <c r="AB246" s="274"/>
      <c r="AC246" s="274"/>
      <c r="AD246" s="275"/>
      <c r="AE246" s="281"/>
      <c r="AF246" s="274"/>
      <c r="AG246" s="274"/>
      <c r="AH246" s="274"/>
      <c r="AI246" s="282"/>
      <c r="AJ246" s="274"/>
      <c r="AK246" s="274"/>
      <c r="AL246" s="274"/>
      <c r="AM246" s="274"/>
      <c r="AN246" s="274"/>
      <c r="AO246" s="274"/>
      <c r="AP246" s="274"/>
      <c r="AQ246" s="282"/>
      <c r="AR246" s="274"/>
      <c r="AS246" s="274"/>
      <c r="AT246" s="274"/>
      <c r="AU246" s="274"/>
      <c r="AV246" s="274"/>
      <c r="AW246" s="274"/>
      <c r="AX246" s="274"/>
      <c r="AY246" s="274"/>
      <c r="AZ246" s="274"/>
      <c r="BA246" s="274"/>
      <c r="BB246" s="274"/>
      <c r="BC246" s="274"/>
      <c r="BD246" s="274"/>
      <c r="BE246" s="274"/>
      <c r="BF246" s="274"/>
      <c r="BG246" s="276"/>
      <c r="BH246" s="281" t="s">
        <v>443</v>
      </c>
      <c r="BI246" s="274"/>
      <c r="BJ246" s="274"/>
      <c r="BK246" s="274"/>
      <c r="BL246" s="274"/>
      <c r="BM246" s="274"/>
      <c r="BN246" s="274"/>
      <c r="BO246" s="275"/>
      <c r="BP246" s="275"/>
      <c r="BQ246" s="275"/>
      <c r="BR246" s="275"/>
      <c r="BS246" s="275"/>
      <c r="BT246" s="275"/>
      <c r="BU246" s="275"/>
      <c r="BV246" s="274"/>
      <c r="BW246" s="274"/>
      <c r="BX246" s="274"/>
      <c r="BY246" s="274"/>
      <c r="BZ246" s="274"/>
      <c r="CA246" s="274"/>
      <c r="CB246" s="274"/>
      <c r="CC246" s="274"/>
      <c r="CD246" s="274"/>
      <c r="CE246" s="274"/>
      <c r="CF246" s="274"/>
      <c r="CG246" s="274"/>
      <c r="CH246" s="274"/>
      <c r="CI246" s="274"/>
    </row>
    <row r="247" spans="1:87" ht="16.5" outlineLevel="1">
      <c r="A247" s="267" t="str">
        <f t="shared" si="52"/>
        <v>PROPERTY_ENERGY_CERTIFICATEFLOOR_NUMBER</v>
      </c>
      <c r="B247" s="141" t="s">
        <v>26</v>
      </c>
      <c r="C247" s="137" t="s">
        <v>54</v>
      </c>
      <c r="D247" s="228" t="s">
        <v>40</v>
      </c>
      <c r="E247" s="229" t="s">
        <v>123</v>
      </c>
      <c r="F247" s="229"/>
      <c r="G247" s="323" t="s">
        <v>111</v>
      </c>
      <c r="H247" s="228" t="str">
        <f>VLOOKUP(A247,'2. Status Detalhe Campos FY24'!$A$7:$G$727,7,0)</f>
        <v>1. Concluído</v>
      </c>
      <c r="I247" s="269" t="s">
        <v>38</v>
      </c>
      <c r="J247" s="278">
        <v>45638</v>
      </c>
      <c r="K247" s="278">
        <v>45639</v>
      </c>
      <c r="L247" s="283">
        <f t="array" ref="L247">MIN(IF(W247:CI247&gt;0,$W$16:$CI$16))</f>
        <v>45639</v>
      </c>
      <c r="M247" s="284">
        <f t="array" ref="M247">MAX(IF(W247:CI247&gt;0,$W$16:$CI$16))</f>
        <v>45639</v>
      </c>
      <c r="N247" s="284"/>
      <c r="O247" s="241">
        <f>VLOOKUP(H247,Auxiliar!$B$16:$E$24,4,0)</f>
        <v>1</v>
      </c>
      <c r="P247" s="308">
        <f t="shared" ca="1" si="56"/>
        <v>1</v>
      </c>
      <c r="Q247" s="240">
        <f t="shared" ca="1" si="53"/>
        <v>0</v>
      </c>
      <c r="R247" s="336"/>
      <c r="S247" s="285" t="s">
        <v>1862</v>
      </c>
      <c r="T247" s="263">
        <v>4.0999999999999996</v>
      </c>
      <c r="U247" s="263">
        <f t="shared" si="54"/>
        <v>0.5</v>
      </c>
      <c r="V247" s="263">
        <f t="shared" si="59"/>
        <v>-0.5</v>
      </c>
      <c r="W247" s="274"/>
      <c r="X247" s="274"/>
      <c r="Y247" s="274"/>
      <c r="Z247" s="281"/>
      <c r="AA247" s="274"/>
      <c r="AB247" s="274"/>
      <c r="AC247" s="274"/>
      <c r="AD247" s="275"/>
      <c r="AE247" s="281"/>
      <c r="AF247" s="274"/>
      <c r="AG247" s="274"/>
      <c r="AH247" s="274"/>
      <c r="AI247" s="282"/>
      <c r="AJ247" s="274"/>
      <c r="AK247" s="274"/>
      <c r="AL247" s="274"/>
      <c r="AM247" s="274"/>
      <c r="AN247" s="274"/>
      <c r="AO247" s="274"/>
      <c r="AP247" s="274"/>
      <c r="AQ247" s="282"/>
      <c r="AR247" s="274"/>
      <c r="AS247" s="274"/>
      <c r="AT247" s="274"/>
      <c r="AU247" s="274"/>
      <c r="AV247" s="274"/>
      <c r="AW247" s="274"/>
      <c r="AX247" s="274"/>
      <c r="AY247" s="274"/>
      <c r="AZ247" s="274"/>
      <c r="BA247" s="274"/>
      <c r="BB247" s="274"/>
      <c r="BC247" s="274"/>
      <c r="BD247" s="274"/>
      <c r="BE247" s="274"/>
      <c r="BF247" s="274"/>
      <c r="BG247" s="276"/>
      <c r="BH247" s="281" t="s">
        <v>443</v>
      </c>
      <c r="BI247" s="274"/>
      <c r="BJ247" s="274"/>
      <c r="BK247" s="274"/>
      <c r="BL247" s="274"/>
      <c r="BM247" s="274"/>
      <c r="BN247" s="274"/>
      <c r="BO247" s="275"/>
      <c r="BP247" s="275"/>
      <c r="BQ247" s="275"/>
      <c r="BR247" s="275"/>
      <c r="BS247" s="275"/>
      <c r="BT247" s="275"/>
      <c r="BU247" s="275"/>
      <c r="BV247" s="274"/>
      <c r="BW247" s="274"/>
      <c r="BX247" s="274"/>
      <c r="BY247" s="274"/>
      <c r="BZ247" s="274"/>
      <c r="CA247" s="274"/>
      <c r="CB247" s="274"/>
      <c r="CC247" s="274"/>
      <c r="CD247" s="274"/>
      <c r="CE247" s="274"/>
      <c r="CF247" s="274"/>
      <c r="CG247" s="274"/>
      <c r="CH247" s="274"/>
      <c r="CI247" s="274"/>
    </row>
    <row r="248" spans="1:87" ht="16.5" outlineLevel="1">
      <c r="A248" s="267" t="str">
        <f>E248&amp;G248</f>
        <v>PROPERTY_ENERGY_CERTIFICATELOCALITY</v>
      </c>
      <c r="B248" s="141" t="s">
        <v>26</v>
      </c>
      <c r="C248" s="137" t="s">
        <v>54</v>
      </c>
      <c r="D248" s="228" t="s">
        <v>40</v>
      </c>
      <c r="E248" s="229" t="s">
        <v>123</v>
      </c>
      <c r="F248" s="229"/>
      <c r="G248" s="323" t="s">
        <v>112</v>
      </c>
      <c r="H248" s="228" t="str">
        <f>VLOOKUP(A248,'2. Status Detalhe Campos FY24'!$A$7:$G$727,7,0)</f>
        <v>1. Concluído</v>
      </c>
      <c r="I248" s="269" t="s">
        <v>38</v>
      </c>
      <c r="J248" s="278">
        <v>45638</v>
      </c>
      <c r="K248" s="278">
        <v>45639</v>
      </c>
      <c r="L248" s="283">
        <f t="array" ref="L248">MIN(IF(W248:CI248&gt;0,$W$16:$CI$16))</f>
        <v>45639</v>
      </c>
      <c r="M248" s="284">
        <f t="array" ref="M248">MAX(IF(W248:CI248&gt;0,$W$16:$CI$16))</f>
        <v>45639</v>
      </c>
      <c r="N248" s="284"/>
      <c r="O248" s="241">
        <f>VLOOKUP(H248,Auxiliar!$B$16:$E$24,4,0)</f>
        <v>1</v>
      </c>
      <c r="P248" s="308">
        <f ca="1">IF(TODAY()&lt;=L248,0,MIN((TODAY()-L248)/(M248-L248+1),100%))</f>
        <v>1</v>
      </c>
      <c r="Q248" s="240">
        <f t="shared" ref="Q248:Q256" ca="1" si="60">O248-P248</f>
        <v>0</v>
      </c>
      <c r="R248" s="336"/>
      <c r="S248" s="285" t="s">
        <v>1862</v>
      </c>
      <c r="T248" s="263">
        <v>4.0999999999999996</v>
      </c>
      <c r="U248" s="263">
        <f>ROUND(T248/8,1)</f>
        <v>0.5</v>
      </c>
      <c r="V248" s="263">
        <f>SUM(W248:CI248)-U248</f>
        <v>-0.5</v>
      </c>
      <c r="W248" s="274"/>
      <c r="X248" s="274"/>
      <c r="Y248" s="274"/>
      <c r="Z248" s="281"/>
      <c r="AA248" s="274"/>
      <c r="AB248" s="274"/>
      <c r="AC248" s="274"/>
      <c r="AD248" s="275"/>
      <c r="AE248" s="281"/>
      <c r="AF248" s="274"/>
      <c r="AG248" s="274"/>
      <c r="AH248" s="274"/>
      <c r="AI248" s="282"/>
      <c r="AJ248" s="274"/>
      <c r="AK248" s="274"/>
      <c r="AL248" s="274"/>
      <c r="AM248" s="274"/>
      <c r="AN248" s="274"/>
      <c r="AO248" s="274"/>
      <c r="AP248" s="274"/>
      <c r="AQ248" s="282"/>
      <c r="AR248" s="274"/>
      <c r="AS248" s="274"/>
      <c r="AT248" s="274"/>
      <c r="AU248" s="274"/>
      <c r="AV248" s="274"/>
      <c r="AW248" s="274"/>
      <c r="AX248" s="274"/>
      <c r="AY248" s="274"/>
      <c r="AZ248" s="274"/>
      <c r="BA248" s="274"/>
      <c r="BB248" s="274"/>
      <c r="BC248" s="274"/>
      <c r="BD248" s="274"/>
      <c r="BE248" s="274"/>
      <c r="BF248" s="274"/>
      <c r="BG248" s="276"/>
      <c r="BH248" s="281" t="s">
        <v>443</v>
      </c>
      <c r="BI248" s="274"/>
      <c r="BJ248" s="274"/>
      <c r="BK248" s="274"/>
      <c r="BL248" s="274"/>
      <c r="BM248" s="274"/>
      <c r="BN248" s="274"/>
      <c r="BO248" s="275"/>
      <c r="BP248" s="275"/>
      <c r="BQ248" s="275"/>
      <c r="BR248" s="275"/>
      <c r="BS248" s="275"/>
      <c r="BT248" s="275"/>
      <c r="BU248" s="275"/>
      <c r="BV248" s="274"/>
      <c r="BW248" s="274"/>
      <c r="BX248" s="274"/>
      <c r="BY248" s="274"/>
      <c r="BZ248" s="274"/>
      <c r="CA248" s="274"/>
      <c r="CB248" s="274"/>
      <c r="CC248" s="274"/>
      <c r="CD248" s="274"/>
      <c r="CE248" s="274"/>
      <c r="CF248" s="274"/>
      <c r="CG248" s="274"/>
      <c r="CH248" s="274"/>
      <c r="CI248" s="274"/>
    </row>
    <row r="249" spans="1:87" ht="15" customHeight="1" collapsed="1">
      <c r="A249" s="267"/>
      <c r="B249" s="141" t="s">
        <v>26</v>
      </c>
      <c r="C249" s="137" t="s">
        <v>54</v>
      </c>
      <c r="D249" s="133"/>
      <c r="E249" s="232" t="s">
        <v>123</v>
      </c>
      <c r="F249" s="232" t="s">
        <v>1914</v>
      </c>
      <c r="G249" s="322">
        <f>COUNTA(G250:G254)</f>
        <v>5</v>
      </c>
      <c r="H249" s="348" t="s">
        <v>572</v>
      </c>
      <c r="I249" s="269" t="s">
        <v>38</v>
      </c>
      <c r="J249" s="270">
        <f>MIN(J250:J268)</f>
        <v>45631</v>
      </c>
      <c r="K249" s="270">
        <f>MIN(K250:K268)</f>
        <v>45639</v>
      </c>
      <c r="L249" s="272" t="e">
        <f>MIN(L250:L268)</f>
        <v>#N/A</v>
      </c>
      <c r="M249" s="272" t="e">
        <f>MAX(M250:M268)</f>
        <v>#N/A</v>
      </c>
      <c r="N249" s="316" t="s">
        <v>1869</v>
      </c>
      <c r="O249" s="307">
        <f>SUMPRODUCT(O250:O268,U250:U268)/SUM(U250:U268)</f>
        <v>0.11075949367088607</v>
      </c>
      <c r="P249" s="307">
        <f ca="1">SUMPRODUCT(P250:P268,U250:U268)/SUM(U250:U268)</f>
        <v>0.25316455696202528</v>
      </c>
      <c r="Q249" s="240">
        <f t="shared" ca="1" si="60"/>
        <v>-0.14240506329113922</v>
      </c>
      <c r="R249" s="333" t="s">
        <v>1973</v>
      </c>
      <c r="S249" s="273"/>
      <c r="T249" s="263"/>
      <c r="U249" s="263"/>
      <c r="V249" s="263"/>
      <c r="W249" s="274"/>
      <c r="X249" s="274"/>
      <c r="Y249" s="274"/>
      <c r="Z249" s="281"/>
      <c r="AA249" s="274"/>
      <c r="AB249" s="274"/>
      <c r="AC249" s="274"/>
      <c r="AD249" s="275"/>
      <c r="AE249" s="281"/>
      <c r="AF249" s="274"/>
      <c r="AG249" s="274"/>
      <c r="AH249" s="274"/>
      <c r="AI249" s="282"/>
      <c r="AJ249" s="274"/>
      <c r="AK249" s="274"/>
      <c r="AL249" s="274"/>
      <c r="AM249" s="274"/>
      <c r="AN249" s="274"/>
      <c r="AO249" s="274"/>
      <c r="AP249" s="274"/>
      <c r="AQ249" s="282"/>
      <c r="AR249" s="274"/>
      <c r="AS249" s="274"/>
      <c r="AT249" s="274"/>
      <c r="AU249" s="274"/>
      <c r="AV249" s="274"/>
      <c r="AW249" s="274"/>
      <c r="AX249" s="274"/>
      <c r="AY249" s="274"/>
      <c r="AZ249" s="274"/>
      <c r="BA249" s="274"/>
      <c r="BB249" s="274"/>
      <c r="BC249" s="274"/>
      <c r="BD249" s="274"/>
      <c r="BE249" s="274"/>
      <c r="BF249" s="274"/>
      <c r="BG249" s="276"/>
      <c r="BH249" s="281" t="s">
        <v>443</v>
      </c>
      <c r="BI249" s="274"/>
      <c r="BJ249" s="274"/>
      <c r="BK249" s="274"/>
      <c r="BL249" s="274"/>
      <c r="BM249" s="274"/>
      <c r="BN249" s="274"/>
      <c r="BO249" s="275"/>
      <c r="BP249" s="275"/>
      <c r="BQ249" s="275"/>
      <c r="BR249" s="275"/>
      <c r="BS249" s="275"/>
      <c r="BT249" s="275"/>
      <c r="BU249" s="275"/>
      <c r="BV249" s="274"/>
      <c r="BW249" s="274"/>
      <c r="BX249" s="274"/>
      <c r="BY249" s="274"/>
      <c r="BZ249" s="274"/>
      <c r="CA249" s="274"/>
      <c r="CB249" s="274"/>
      <c r="CC249" s="274"/>
      <c r="CD249" s="274"/>
      <c r="CE249" s="274"/>
      <c r="CF249" s="274"/>
      <c r="CG249" s="274"/>
      <c r="CH249" s="274"/>
      <c r="CI249" s="274"/>
    </row>
    <row r="250" spans="1:87" ht="16.5" outlineLevel="1">
      <c r="A250" s="267" t="str">
        <f>E250&amp;G250</f>
        <v>PROPERTY_ENERGY_CERTIFICATEEPC</v>
      </c>
      <c r="B250" s="141" t="s">
        <v>26</v>
      </c>
      <c r="C250" s="137" t="s">
        <v>54</v>
      </c>
      <c r="D250" s="228" t="s">
        <v>40</v>
      </c>
      <c r="E250" s="229" t="s">
        <v>123</v>
      </c>
      <c r="F250" s="229"/>
      <c r="G250" s="323" t="s">
        <v>47</v>
      </c>
      <c r="H250" s="228" t="str">
        <f>VLOOKUP(A250,'2. Status Detalhe Campos FY24'!$A$7:$G$727,7,0)</f>
        <v>2.1 Em Teste</v>
      </c>
      <c r="I250" s="269" t="s">
        <v>38</v>
      </c>
      <c r="J250" s="278">
        <v>45638</v>
      </c>
      <c r="K250" s="278">
        <v>45639</v>
      </c>
      <c r="L250" s="283">
        <f t="array" ref="L250">MIN(IF(W250:CI250&gt;0,$W$16:$CI$16))</f>
        <v>45639</v>
      </c>
      <c r="M250" s="284">
        <f t="array" ref="M250">MAX(IF(W250:CI250&gt;0,$W$16:$CI$16))</f>
        <v>45639</v>
      </c>
      <c r="N250" s="284"/>
      <c r="O250" s="241">
        <f>VLOOKUP(H250,Auxiliar!$B$16:$E$24,4,0)</f>
        <v>0.25</v>
      </c>
      <c r="P250" s="308">
        <f ca="1">IF(TODAY()&lt;=L250,0,MIN((TODAY()-L250)/(M250-L250+1),100%))</f>
        <v>1</v>
      </c>
      <c r="Q250" s="240">
        <f t="shared" ca="1" si="60"/>
        <v>-0.75</v>
      </c>
      <c r="R250" s="336"/>
      <c r="S250" s="285" t="s">
        <v>1862</v>
      </c>
      <c r="T250" s="263">
        <v>4.0999999999999996</v>
      </c>
      <c r="U250" s="263">
        <f>ROUND(T250/8,1)</f>
        <v>0.5</v>
      </c>
      <c r="V250" s="263">
        <f>SUM(W250:CI250)-U250</f>
        <v>-0.5</v>
      </c>
      <c r="W250" s="274"/>
      <c r="X250" s="274"/>
      <c r="Y250" s="274"/>
      <c r="Z250" s="281"/>
      <c r="AA250" s="274"/>
      <c r="AB250" s="274"/>
      <c r="AC250" s="274"/>
      <c r="AD250" s="275"/>
      <c r="AE250" s="281"/>
      <c r="AF250" s="274"/>
      <c r="AG250" s="274"/>
      <c r="AH250" s="274"/>
      <c r="AI250" s="282"/>
      <c r="AJ250" s="274"/>
      <c r="AK250" s="274"/>
      <c r="AL250" s="274"/>
      <c r="AM250" s="274"/>
      <c r="AN250" s="274"/>
      <c r="AO250" s="274"/>
      <c r="AP250" s="274"/>
      <c r="AQ250" s="282"/>
      <c r="AR250" s="274"/>
      <c r="AS250" s="274"/>
      <c r="AT250" s="274"/>
      <c r="AU250" s="274"/>
      <c r="AV250" s="274"/>
      <c r="AW250" s="274"/>
      <c r="AX250" s="274"/>
      <c r="AY250" s="274"/>
      <c r="AZ250" s="274"/>
      <c r="BA250" s="274"/>
      <c r="BB250" s="274"/>
      <c r="BC250" s="274"/>
      <c r="BD250" s="274"/>
      <c r="BE250" s="274"/>
      <c r="BF250" s="274"/>
      <c r="BG250" s="276"/>
      <c r="BH250" s="281" t="s">
        <v>443</v>
      </c>
      <c r="BI250" s="274"/>
      <c r="BJ250" s="274"/>
      <c r="BK250" s="274"/>
      <c r="BL250" s="274"/>
      <c r="BM250" s="274"/>
      <c r="BN250" s="274"/>
      <c r="BO250" s="275"/>
      <c r="BP250" s="275"/>
      <c r="BQ250" s="275"/>
      <c r="BR250" s="275"/>
      <c r="BS250" s="275"/>
      <c r="BT250" s="275"/>
      <c r="BU250" s="275"/>
      <c r="BV250" s="274"/>
      <c r="BW250" s="274"/>
      <c r="BX250" s="274"/>
      <c r="BY250" s="274"/>
      <c r="BZ250" s="274"/>
      <c r="CA250" s="274"/>
      <c r="CB250" s="274"/>
      <c r="CC250" s="274"/>
      <c r="CD250" s="274"/>
      <c r="CE250" s="274"/>
      <c r="CF250" s="274"/>
      <c r="CG250" s="274"/>
      <c r="CH250" s="274"/>
      <c r="CI250" s="274"/>
    </row>
    <row r="251" spans="1:87" ht="16.5" outlineLevel="1">
      <c r="A251" s="267" t="str">
        <f>E251&amp;G251</f>
        <v>PROPERTY_ENERGY_CERTIFICATEEP_SCORE</v>
      </c>
      <c r="B251" s="141" t="s">
        <v>26</v>
      </c>
      <c r="C251" s="137" t="s">
        <v>54</v>
      </c>
      <c r="D251" s="228" t="s">
        <v>40</v>
      </c>
      <c r="E251" s="229" t="s">
        <v>123</v>
      </c>
      <c r="F251" s="229"/>
      <c r="G251" s="323" t="s">
        <v>135</v>
      </c>
      <c r="H251" s="228" t="str">
        <f>VLOOKUP(A251,'2. Status Detalhe Campos FY24'!$A$7:$G$727,7,0)</f>
        <v>4. Validação EF</v>
      </c>
      <c r="I251" s="269"/>
      <c r="J251" s="278"/>
      <c r="K251" s="278"/>
      <c r="L251" s="283"/>
      <c r="M251" s="284"/>
      <c r="N251" s="284"/>
      <c r="O251" s="241">
        <f>VLOOKUP(H251,Auxiliar!$B$16:$E$24,4,0)</f>
        <v>0.25</v>
      </c>
      <c r="P251" s="308">
        <f ca="1">IF(TODAY()&lt;=L251,0,MIN((TODAY()-L251)/(M251-L251+1),100%))</f>
        <v>1</v>
      </c>
      <c r="Q251" s="240">
        <f t="shared" ca="1" si="60"/>
        <v>-0.75</v>
      </c>
      <c r="R251" s="336"/>
      <c r="S251" s="285"/>
      <c r="T251" s="263"/>
      <c r="U251" s="263"/>
      <c r="V251" s="263"/>
      <c r="W251" s="274"/>
      <c r="X251" s="274"/>
      <c r="Y251" s="274"/>
      <c r="Z251" s="281"/>
      <c r="AA251" s="274"/>
      <c r="AB251" s="274"/>
      <c r="AC251" s="274"/>
      <c r="AD251" s="275"/>
      <c r="AE251" s="281"/>
      <c r="AF251" s="274"/>
      <c r="AG251" s="274"/>
      <c r="AH251" s="274"/>
      <c r="AI251" s="282"/>
      <c r="AJ251" s="274"/>
      <c r="AK251" s="274"/>
      <c r="AL251" s="274"/>
      <c r="AM251" s="274"/>
      <c r="AN251" s="274"/>
      <c r="AO251" s="274"/>
      <c r="AP251" s="274"/>
      <c r="AQ251" s="282"/>
      <c r="AR251" s="274"/>
      <c r="AS251" s="274"/>
      <c r="AT251" s="274"/>
      <c r="AU251" s="274"/>
      <c r="AV251" s="274"/>
      <c r="AW251" s="274"/>
      <c r="AX251" s="274"/>
      <c r="AY251" s="274"/>
      <c r="AZ251" s="274"/>
      <c r="BA251" s="274"/>
      <c r="BB251" s="274"/>
      <c r="BC251" s="274"/>
      <c r="BD251" s="274"/>
      <c r="BE251" s="274"/>
      <c r="BF251" s="274"/>
      <c r="BG251" s="276"/>
      <c r="BH251" s="281"/>
      <c r="BI251" s="274"/>
      <c r="BJ251" s="274"/>
      <c r="BK251" s="274"/>
      <c r="BL251" s="274"/>
      <c r="BM251" s="274"/>
      <c r="BN251" s="274"/>
      <c r="BO251" s="275"/>
      <c r="BP251" s="275"/>
      <c r="BQ251" s="275"/>
      <c r="BR251" s="275"/>
      <c r="BS251" s="275"/>
      <c r="BT251" s="275"/>
      <c r="BU251" s="275"/>
      <c r="BV251" s="274"/>
      <c r="BW251" s="274"/>
      <c r="BX251" s="274"/>
      <c r="BY251" s="274"/>
      <c r="BZ251" s="274"/>
      <c r="CA251" s="274"/>
      <c r="CB251" s="274"/>
      <c r="CC251" s="274"/>
      <c r="CD251" s="274"/>
      <c r="CE251" s="274"/>
      <c r="CF251" s="274"/>
      <c r="CG251" s="274"/>
      <c r="CH251" s="274"/>
      <c r="CI251" s="274"/>
    </row>
    <row r="252" spans="1:87" ht="16.5" outlineLevel="1">
      <c r="A252" s="267" t="str">
        <f>E252&amp;G252</f>
        <v>PROPERTY_ENERGY_CERTIFICATEENERGY_CONSUMPTION_VALUE_YEAR</v>
      </c>
      <c r="B252" s="141" t="s">
        <v>26</v>
      </c>
      <c r="C252" s="137" t="s">
        <v>54</v>
      </c>
      <c r="D252" s="228" t="s">
        <v>40</v>
      </c>
      <c r="E252" s="229" t="s">
        <v>123</v>
      </c>
      <c r="F252" s="229"/>
      <c r="G252" s="323" t="s">
        <v>51</v>
      </c>
      <c r="H252" s="228" t="str">
        <f>VLOOKUP(A252,'2. Status Detalhe Campos FY24'!$A$7:$G$727,7,0)</f>
        <v>4. Validação EF</v>
      </c>
      <c r="I252" s="269" t="s">
        <v>38</v>
      </c>
      <c r="J252" s="278">
        <v>45638</v>
      </c>
      <c r="K252" s="278">
        <v>45639</v>
      </c>
      <c r="L252" s="283">
        <f t="array" ref="L252">MIN(IF(W252:CI252&gt;0,$W$16:$CI$16))</f>
        <v>45639</v>
      </c>
      <c r="M252" s="284">
        <f t="array" ref="M252">MAX(IF(W252:CI252&gt;0,$W$16:$CI$16))</f>
        <v>45639</v>
      </c>
      <c r="N252" s="284"/>
      <c r="O252" s="241">
        <f>VLOOKUP(H252,Auxiliar!$B$16:$E$24,4,0)</f>
        <v>0.25</v>
      </c>
      <c r="P252" s="308">
        <f ca="1">IF(TODAY()&lt;=L252,0,MIN((TODAY()-L252)/(M252-L252+1),100%))</f>
        <v>1</v>
      </c>
      <c r="Q252" s="240">
        <f t="shared" ca="1" si="60"/>
        <v>-0.75</v>
      </c>
      <c r="R252" s="336"/>
      <c r="S252" s="285" t="s">
        <v>1862</v>
      </c>
      <c r="T252" s="263">
        <v>4.0999999999999996</v>
      </c>
      <c r="U252" s="263">
        <f>ROUND(T252/8,1)</f>
        <v>0.5</v>
      </c>
      <c r="V252" s="263">
        <f>SUM(W252:CI252)-U252</f>
        <v>-0.5</v>
      </c>
      <c r="W252" s="274"/>
      <c r="X252" s="274"/>
      <c r="Y252" s="274"/>
      <c r="Z252" s="281"/>
      <c r="AA252" s="274"/>
      <c r="AB252" s="274"/>
      <c r="AC252" s="274"/>
      <c r="AD252" s="275"/>
      <c r="AE252" s="281"/>
      <c r="AF252" s="274"/>
      <c r="AG252" s="274"/>
      <c r="AH252" s="274"/>
      <c r="AI252" s="282"/>
      <c r="AJ252" s="274"/>
      <c r="AK252" s="274"/>
      <c r="AL252" s="274"/>
      <c r="AM252" s="274"/>
      <c r="AN252" s="274"/>
      <c r="AO252" s="274"/>
      <c r="AP252" s="274"/>
      <c r="AQ252" s="282"/>
      <c r="AR252" s="274"/>
      <c r="AS252" s="274"/>
      <c r="AT252" s="274"/>
      <c r="AU252" s="274"/>
      <c r="AV252" s="274"/>
      <c r="AW252" s="274"/>
      <c r="AX252" s="274"/>
      <c r="AY252" s="274"/>
      <c r="AZ252" s="274"/>
      <c r="BA252" s="274"/>
      <c r="BB252" s="274"/>
      <c r="BC252" s="274"/>
      <c r="BD252" s="274"/>
      <c r="BE252" s="274"/>
      <c r="BF252" s="274"/>
      <c r="BG252" s="276"/>
      <c r="BH252" s="281" t="s">
        <v>443</v>
      </c>
      <c r="BI252" s="274"/>
      <c r="BJ252" s="274"/>
      <c r="BK252" s="274"/>
      <c r="BL252" s="274"/>
      <c r="BM252" s="274"/>
      <c r="BN252" s="274"/>
      <c r="BO252" s="275"/>
      <c r="BP252" s="275"/>
      <c r="BQ252" s="275"/>
      <c r="BR252" s="275"/>
      <c r="BS252" s="275"/>
      <c r="BT252" s="275"/>
      <c r="BU252" s="275"/>
      <c r="BV252" s="274"/>
      <c r="BW252" s="274"/>
      <c r="BX252" s="274"/>
      <c r="BY252" s="274"/>
      <c r="BZ252" s="274"/>
      <c r="CA252" s="274"/>
      <c r="CB252" s="274"/>
      <c r="CC252" s="274"/>
      <c r="CD252" s="274"/>
      <c r="CE252" s="274"/>
      <c r="CF252" s="274"/>
      <c r="CG252" s="274"/>
      <c r="CH252" s="274"/>
      <c r="CI252" s="274"/>
    </row>
    <row r="253" spans="1:87" ht="16.5" outlineLevel="1">
      <c r="A253" s="267" t="str">
        <f>E253&amp;G253</f>
        <v>PROPERTY_ENERGY_CERTIFICATECARBON_EMISSION_VALUE_YEAR</v>
      </c>
      <c r="B253" s="141" t="s">
        <v>26</v>
      </c>
      <c r="C253" s="137" t="s">
        <v>54</v>
      </c>
      <c r="D253" s="228" t="s">
        <v>40</v>
      </c>
      <c r="E253" s="229" t="s">
        <v>123</v>
      </c>
      <c r="F253" s="229"/>
      <c r="G253" s="323" t="s">
        <v>52</v>
      </c>
      <c r="H253" s="228" t="str">
        <f>VLOOKUP(A253,'2. Status Detalhe Campos FY24'!$A$7:$G$727,7,0)</f>
        <v>2.1 Em Teste</v>
      </c>
      <c r="I253" s="269" t="s">
        <v>38</v>
      </c>
      <c r="J253" s="278">
        <v>45638</v>
      </c>
      <c r="K253" s="278">
        <v>45639</v>
      </c>
      <c r="L253" s="283">
        <f t="array" ref="L253">MIN(IF(W253:CI253&gt;0,$W$16:$CI$16))</f>
        <v>45639</v>
      </c>
      <c r="M253" s="284">
        <f t="array" ref="M253">MAX(IF(W253:CI253&gt;0,$W$16:$CI$16))</f>
        <v>45639</v>
      </c>
      <c r="N253" s="284"/>
      <c r="O253" s="241">
        <f>VLOOKUP(H253,Auxiliar!$B$16:$E$24,4,0)</f>
        <v>0.25</v>
      </c>
      <c r="P253" s="308">
        <f ca="1">IF(TODAY()&lt;=L253,0,MIN((TODAY()-L253)/(M253-L253+1),100%))</f>
        <v>1</v>
      </c>
      <c r="Q253" s="240">
        <f t="shared" ca="1" si="60"/>
        <v>-0.75</v>
      </c>
      <c r="R253" s="336"/>
      <c r="S253" s="285" t="s">
        <v>1862</v>
      </c>
      <c r="T253" s="263">
        <v>4.0999999999999996</v>
      </c>
      <c r="U253" s="263">
        <f>ROUND(T253/8,1)</f>
        <v>0.5</v>
      </c>
      <c r="V253" s="263">
        <f>SUM(W253:CI253)-U253</f>
        <v>-0.5</v>
      </c>
      <c r="W253" s="274"/>
      <c r="X253" s="274"/>
      <c r="Y253" s="274"/>
      <c r="Z253" s="281"/>
      <c r="AA253" s="274"/>
      <c r="AB253" s="274"/>
      <c r="AC253" s="274"/>
      <c r="AD253" s="275"/>
      <c r="AE253" s="281"/>
      <c r="AF253" s="274"/>
      <c r="AG253" s="274"/>
      <c r="AH253" s="274"/>
      <c r="AI253" s="282"/>
      <c r="AJ253" s="274"/>
      <c r="AK253" s="274"/>
      <c r="AL253" s="274"/>
      <c r="AM253" s="274"/>
      <c r="AN253" s="274"/>
      <c r="AO253" s="274"/>
      <c r="AP253" s="274"/>
      <c r="AQ253" s="282"/>
      <c r="AR253" s="274"/>
      <c r="AS253" s="274"/>
      <c r="AT253" s="274"/>
      <c r="AU253" s="274"/>
      <c r="AV253" s="274"/>
      <c r="AW253" s="274"/>
      <c r="AX253" s="274"/>
      <c r="AY253" s="274"/>
      <c r="AZ253" s="274"/>
      <c r="BA253" s="274"/>
      <c r="BB253" s="274"/>
      <c r="BC253" s="274"/>
      <c r="BD253" s="274"/>
      <c r="BE253" s="274"/>
      <c r="BF253" s="274"/>
      <c r="BG253" s="276"/>
      <c r="BH253" s="281" t="s">
        <v>443</v>
      </c>
      <c r="BI253" s="274"/>
      <c r="BJ253" s="274"/>
      <c r="BK253" s="274"/>
      <c r="BL253" s="274"/>
      <c r="BM253" s="274"/>
      <c r="BN253" s="274"/>
      <c r="BO253" s="275"/>
      <c r="BP253" s="275"/>
      <c r="BQ253" s="275"/>
      <c r="BR253" s="275"/>
      <c r="BS253" s="275"/>
      <c r="BT253" s="275"/>
      <c r="BU253" s="275"/>
      <c r="BV253" s="274"/>
      <c r="BW253" s="274"/>
      <c r="BX253" s="274"/>
      <c r="BY253" s="274"/>
      <c r="BZ253" s="274"/>
      <c r="CA253" s="274"/>
      <c r="CB253" s="274"/>
      <c r="CC253" s="274"/>
      <c r="CD253" s="274"/>
      <c r="CE253" s="274"/>
      <c r="CF253" s="274"/>
      <c r="CG253" s="274"/>
      <c r="CH253" s="274"/>
      <c r="CI253" s="274"/>
    </row>
    <row r="254" spans="1:87" ht="16.5" outlineLevel="1">
      <c r="A254" s="267" t="str">
        <f>E254&amp;G254</f>
        <v>PROPERTY_ENERGY_CERTIFICATECURRENT_ENERGY_RATING_PERCENTAGE</v>
      </c>
      <c r="B254" s="141" t="s">
        <v>26</v>
      </c>
      <c r="C254" s="137" t="s">
        <v>54</v>
      </c>
      <c r="D254" s="228" t="s">
        <v>40</v>
      </c>
      <c r="E254" s="229" t="s">
        <v>123</v>
      </c>
      <c r="F254" s="229"/>
      <c r="G254" s="323" t="s">
        <v>1964</v>
      </c>
      <c r="H254" s="228" t="str">
        <f>VLOOKUP(A254,'2. Status Detalhe Campos FY24'!$A$7:$G$727,7,0)</f>
        <v>1. Concluído</v>
      </c>
      <c r="I254" s="269" t="s">
        <v>38</v>
      </c>
      <c r="J254" s="278">
        <v>45638</v>
      </c>
      <c r="K254" s="278">
        <v>45639</v>
      </c>
      <c r="L254" s="283">
        <f t="array" ref="L254">MIN(IF(W254:CI254&gt;0,$W$16:$CI$16))</f>
        <v>45674</v>
      </c>
      <c r="M254" s="284">
        <f t="array" ref="M254">MAX(IF(W254:CI254&gt;0,$W$16:$CI$16))</f>
        <v>45674</v>
      </c>
      <c r="N254" s="284"/>
      <c r="O254" s="241">
        <f>VLOOKUP(H254,Auxiliar!$B$16:$E$24,4,0)</f>
        <v>1</v>
      </c>
      <c r="P254" s="308">
        <f ca="1">IF(TODAY()&lt;=L254,0,MIN((TODAY()-L254)/(M254-L254+1),100%))</f>
        <v>1</v>
      </c>
      <c r="Q254" s="240">
        <f t="shared" ca="1" si="60"/>
        <v>0</v>
      </c>
      <c r="R254" s="336"/>
      <c r="S254" s="285" t="s">
        <v>1862</v>
      </c>
      <c r="T254" s="263">
        <v>4.0999999999999996</v>
      </c>
      <c r="U254" s="263">
        <f>ROUND(T254/8,1)</f>
        <v>0.5</v>
      </c>
      <c r="V254" s="263">
        <f>SUM(W254:CI254)-U254</f>
        <v>-0.5</v>
      </c>
      <c r="W254" s="274"/>
      <c r="X254" s="274"/>
      <c r="Y254" s="274"/>
      <c r="Z254" s="274"/>
      <c r="AA254" s="274"/>
      <c r="AB254" s="274"/>
      <c r="AC254" s="274"/>
      <c r="AD254" s="274"/>
      <c r="AE254" s="274"/>
      <c r="AF254" s="274"/>
      <c r="AG254" s="274"/>
      <c r="AH254" s="274"/>
      <c r="AI254" s="274"/>
      <c r="AJ254" s="274"/>
      <c r="AK254" s="274"/>
      <c r="AL254" s="274"/>
      <c r="AM254" s="274"/>
      <c r="AN254" s="274"/>
      <c r="AO254" s="274"/>
      <c r="AP254" s="274"/>
      <c r="AQ254" s="274"/>
      <c r="AR254" s="274"/>
      <c r="AS254" s="274"/>
      <c r="AT254" s="274"/>
      <c r="AU254" s="274"/>
      <c r="AV254" s="274"/>
      <c r="AW254" s="274"/>
      <c r="AX254" s="274"/>
      <c r="AY254" s="274"/>
      <c r="AZ254" s="274"/>
      <c r="BA254" s="274"/>
      <c r="BB254" s="274"/>
      <c r="BC254" s="274"/>
      <c r="BD254" s="274"/>
      <c r="BE254" s="274"/>
      <c r="BF254" s="274"/>
      <c r="BG254" s="274"/>
      <c r="BH254" s="274"/>
      <c r="BI254" s="274"/>
      <c r="BJ254" s="274"/>
      <c r="BK254" s="274"/>
      <c r="BL254" s="274"/>
      <c r="BM254" s="274"/>
      <c r="BN254" s="274"/>
      <c r="BO254" s="275"/>
      <c r="BP254" s="275"/>
      <c r="BQ254" s="275"/>
      <c r="BR254" s="275"/>
      <c r="BS254" s="275"/>
      <c r="BT254" s="275"/>
      <c r="BU254" s="275"/>
      <c r="BV254" s="274"/>
      <c r="BW254" s="274"/>
      <c r="BX254" s="274"/>
      <c r="BY254" s="274"/>
      <c r="BZ254" s="274"/>
      <c r="CA254" s="274"/>
      <c r="CB254" s="274"/>
      <c r="CC254" s="274"/>
      <c r="CD254" s="274"/>
      <c r="CE254" s="274"/>
      <c r="CF254" s="274"/>
      <c r="CG254" s="274" t="s">
        <v>443</v>
      </c>
      <c r="CH254" s="274"/>
      <c r="CI254" s="274"/>
    </row>
    <row r="255" spans="1:87" ht="15" customHeight="1" collapsed="1">
      <c r="A255" s="267"/>
      <c r="B255" s="141" t="s">
        <v>26</v>
      </c>
      <c r="C255" s="137" t="s">
        <v>34</v>
      </c>
      <c r="D255" s="133"/>
      <c r="E255" s="234" t="s">
        <v>1924</v>
      </c>
      <c r="F255" s="232" t="s">
        <v>1890</v>
      </c>
      <c r="G255" s="248" t="s">
        <v>1869</v>
      </c>
      <c r="H255" s="287" t="s">
        <v>1958</v>
      </c>
      <c r="I255" s="271" t="s">
        <v>38</v>
      </c>
      <c r="J255" s="271">
        <v>45645</v>
      </c>
      <c r="K255" s="269"/>
      <c r="L255" s="272">
        <f t="array" ref="L255">MIN(IF(W255:CI255&gt;0,$W$16:$CI$16))</f>
        <v>45671</v>
      </c>
      <c r="M255" s="303">
        <f t="array" ref="M255">MAX(IF(W255:CI255&gt;0,$W$16:$CI$16))</f>
        <v>45674</v>
      </c>
      <c r="N255" s="316" t="s">
        <v>1869</v>
      </c>
      <c r="O255" s="309">
        <v>0</v>
      </c>
      <c r="P255" s="309">
        <v>0</v>
      </c>
      <c r="Q255" s="240">
        <f t="shared" si="60"/>
        <v>0</v>
      </c>
      <c r="R255" s="335" t="s">
        <v>1963</v>
      </c>
      <c r="S255" s="273"/>
      <c r="T255" s="263"/>
      <c r="U255" s="263"/>
      <c r="V255" s="263"/>
      <c r="W255" s="274"/>
      <c r="X255" s="274"/>
      <c r="Y255" s="274"/>
      <c r="Z255" s="274"/>
      <c r="AA255" s="274"/>
      <c r="AB255" s="274"/>
      <c r="AC255" s="274"/>
      <c r="AD255" s="275"/>
      <c r="AE255" s="274"/>
      <c r="AF255" s="274"/>
      <c r="AG255" s="274"/>
      <c r="AH255" s="274"/>
      <c r="AI255" s="282"/>
      <c r="AJ255" s="274"/>
      <c r="AK255" s="274"/>
      <c r="AL255" s="274"/>
      <c r="AM255" s="274"/>
      <c r="AN255" s="274"/>
      <c r="AO255" s="274"/>
      <c r="AP255" s="274"/>
      <c r="AQ255" s="274"/>
      <c r="AR255" s="274"/>
      <c r="AS255" s="274"/>
      <c r="AT255" s="274"/>
      <c r="AU255" s="274"/>
      <c r="AV255" s="274"/>
      <c r="AW255" s="276"/>
      <c r="AX255" s="274"/>
      <c r="AY255" s="274"/>
      <c r="AZ255" s="274"/>
      <c r="BA255" s="276"/>
      <c r="BB255" s="274"/>
      <c r="BC255" s="274"/>
      <c r="BD255" s="274"/>
      <c r="BE255" s="274"/>
      <c r="BF255" s="274"/>
      <c r="BG255" s="274"/>
      <c r="BH255" s="274"/>
      <c r="BI255" s="274"/>
      <c r="BJ255" s="274"/>
      <c r="BK255" s="274"/>
      <c r="BL255" s="276"/>
      <c r="BM255" s="274"/>
      <c r="BN255" s="274"/>
      <c r="BO255" s="275"/>
      <c r="BP255" s="275"/>
      <c r="BQ255" s="275"/>
      <c r="BR255" s="275"/>
      <c r="BS255" s="275"/>
      <c r="BT255" s="275"/>
      <c r="BU255" s="275"/>
      <c r="BV255" s="274"/>
      <c r="BW255" s="274"/>
      <c r="BX255" s="274"/>
      <c r="BY255" s="274"/>
      <c r="BZ255" s="274"/>
      <c r="CA255" s="274"/>
      <c r="CB255" s="274"/>
      <c r="CC255" s="274"/>
      <c r="CD255" s="274">
        <v>1</v>
      </c>
      <c r="CE255" s="274">
        <v>1</v>
      </c>
      <c r="CF255" s="274"/>
      <c r="CG255" s="274" t="s">
        <v>443</v>
      </c>
      <c r="CH255" s="274"/>
      <c r="CI255" s="274"/>
    </row>
    <row r="256" spans="1:87" ht="15" customHeight="1">
      <c r="A256" s="267" t="str">
        <f>E256&amp;G256</f>
        <v>munichRetbd</v>
      </c>
      <c r="B256" s="141" t="s">
        <v>26</v>
      </c>
      <c r="C256" s="137" t="s">
        <v>181</v>
      </c>
      <c r="D256" s="133" t="s">
        <v>40</v>
      </c>
      <c r="E256" s="234" t="s">
        <v>1868</v>
      </c>
      <c r="F256" s="232" t="s">
        <v>1890</v>
      </c>
      <c r="G256" s="248" t="s">
        <v>1869</v>
      </c>
      <c r="H256" s="288" t="s">
        <v>1922</v>
      </c>
      <c r="I256" s="271">
        <v>45574</v>
      </c>
      <c r="J256" s="334">
        <v>45631</v>
      </c>
      <c r="K256" s="269"/>
      <c r="L256" s="272" t="e">
        <f t="array" ref="L256">MIN(IF(W256:CH256&gt;0,$W$16:$CI$16))</f>
        <v>#N/A</v>
      </c>
      <c r="M256" s="303" t="e">
        <f t="array" ref="M256">MAX(IF(W256:CH256&gt;0,$W$16:$CI$16))</f>
        <v>#N/A</v>
      </c>
      <c r="N256" s="316">
        <v>45674</v>
      </c>
      <c r="O256" s="315">
        <v>1</v>
      </c>
      <c r="P256" s="315">
        <v>1</v>
      </c>
      <c r="Q256" s="240">
        <f t="shared" si="60"/>
        <v>0</v>
      </c>
      <c r="R256" s="255"/>
      <c r="S256" s="273"/>
      <c r="T256" s="263"/>
      <c r="U256" s="263"/>
      <c r="V256" s="263"/>
      <c r="W256" s="274"/>
      <c r="X256" s="274"/>
      <c r="Y256" s="274"/>
      <c r="Z256" s="274"/>
      <c r="AA256" s="274"/>
      <c r="AB256" s="274"/>
      <c r="AC256" s="274"/>
      <c r="AD256" s="275"/>
      <c r="AE256" s="274"/>
      <c r="AF256" s="274"/>
      <c r="AG256" s="274"/>
      <c r="AH256" s="274"/>
      <c r="AI256" s="274"/>
      <c r="AJ256" s="274"/>
      <c r="AK256" s="274"/>
      <c r="AL256" s="274"/>
      <c r="AM256" s="274"/>
      <c r="AN256" s="274"/>
      <c r="AO256" s="274"/>
      <c r="AP256" s="274"/>
      <c r="AQ256" s="274"/>
      <c r="AR256" s="274"/>
      <c r="AS256" s="274"/>
      <c r="AT256" s="274"/>
      <c r="AU256" s="274"/>
      <c r="AV256" s="274"/>
      <c r="AW256" s="274"/>
      <c r="AX256" s="274"/>
      <c r="AY256" s="274"/>
      <c r="AZ256" s="274"/>
      <c r="BA256" s="290"/>
      <c r="BB256" s="276"/>
      <c r="BC256" s="274"/>
      <c r="BD256" s="274"/>
      <c r="BE256" s="274"/>
      <c r="BF256" s="274"/>
      <c r="BG256" s="274"/>
      <c r="BH256" s="274"/>
      <c r="BI256" s="274"/>
      <c r="BJ256" s="274"/>
      <c r="BK256" s="274"/>
      <c r="BL256" s="274"/>
      <c r="BM256" s="274"/>
      <c r="BN256" s="274"/>
      <c r="BO256" s="275"/>
      <c r="BP256" s="275"/>
      <c r="BQ256" s="275"/>
      <c r="BR256" s="275"/>
      <c r="BS256" s="275"/>
      <c r="BT256" s="275"/>
      <c r="BU256" s="275"/>
      <c r="BV256" s="274"/>
      <c r="BW256" s="274"/>
      <c r="BX256" s="274"/>
      <c r="BY256" s="274"/>
      <c r="BZ256" s="274"/>
      <c r="CA256" s="274"/>
      <c r="CB256" s="274"/>
      <c r="CC256" s="274"/>
      <c r="CD256" s="274"/>
      <c r="CE256" s="274"/>
      <c r="CF256" s="274"/>
      <c r="CG256" s="274">
        <v>1</v>
      </c>
      <c r="CH256" s="274">
        <v>1</v>
      </c>
    </row>
    <row r="257" spans="1:87" ht="15" customHeight="1">
      <c r="A257" s="267"/>
      <c r="B257" s="141" t="s">
        <v>26</v>
      </c>
      <c r="C257" s="137" t="s">
        <v>1888</v>
      </c>
      <c r="D257" s="133"/>
      <c r="E257" s="234" t="s">
        <v>1870</v>
      </c>
      <c r="F257" s="136"/>
      <c r="G257" s="325"/>
      <c r="H257" s="133"/>
      <c r="I257" s="269"/>
      <c r="J257" s="278"/>
      <c r="K257" s="269"/>
      <c r="L257" s="304"/>
      <c r="M257" s="304"/>
      <c r="N257" s="304"/>
      <c r="O257" s="240"/>
      <c r="P257" s="240"/>
      <c r="Q257" s="240"/>
      <c r="R257" s="254"/>
      <c r="S257" s="273"/>
      <c r="T257" s="263">
        <f>SUM(T206:T256)*0.3</f>
        <v>47.369999999999969</v>
      </c>
      <c r="U257" s="263">
        <f>ROUND(T257/8,1)</f>
        <v>5.9</v>
      </c>
      <c r="V257" s="263"/>
      <c r="W257" s="274"/>
      <c r="X257" s="274"/>
      <c r="Y257" s="274"/>
      <c r="Z257" s="274"/>
      <c r="AA257" s="274"/>
      <c r="AB257" s="274"/>
      <c r="AC257" s="274"/>
      <c r="AD257" s="275"/>
      <c r="AE257" s="274"/>
      <c r="AF257" s="274"/>
      <c r="AG257" s="274"/>
      <c r="AH257" s="274"/>
      <c r="AI257" s="274"/>
      <c r="AJ257" s="274"/>
      <c r="AK257" s="274"/>
      <c r="AL257" s="274"/>
      <c r="AM257" s="274"/>
      <c r="AN257" s="274"/>
      <c r="AO257" s="274"/>
      <c r="AP257" s="274"/>
      <c r="AQ257" s="274"/>
      <c r="AR257" s="274"/>
      <c r="AS257" s="274"/>
      <c r="AT257" s="274"/>
      <c r="AU257" s="274"/>
      <c r="AV257" s="274"/>
      <c r="AW257" s="274"/>
      <c r="AX257" s="274"/>
      <c r="AY257" s="274"/>
      <c r="AZ257" s="274"/>
      <c r="BA257" s="274"/>
      <c r="BB257" s="274"/>
      <c r="BC257" s="274"/>
      <c r="BD257" s="274"/>
      <c r="BE257" s="274"/>
      <c r="BF257" s="274"/>
      <c r="BG257" s="274"/>
      <c r="BH257" s="274"/>
      <c r="BI257" s="274"/>
      <c r="BJ257" s="274"/>
      <c r="BK257" s="274"/>
      <c r="BL257" s="274"/>
      <c r="BM257" s="274"/>
      <c r="BN257" s="274"/>
      <c r="BO257" s="275"/>
      <c r="BP257" s="275"/>
      <c r="BQ257" s="275"/>
      <c r="BR257" s="275"/>
      <c r="BS257" s="275"/>
      <c r="BT257" s="275"/>
      <c r="BU257" s="275"/>
      <c r="BV257" s="274"/>
      <c r="BW257" s="274"/>
      <c r="BX257" s="274"/>
      <c r="BY257" s="274"/>
      <c r="BZ257" s="274"/>
      <c r="CA257" s="274"/>
      <c r="CB257" s="274"/>
      <c r="CC257" s="274"/>
      <c r="CD257" s="274"/>
      <c r="CE257" s="274"/>
      <c r="CF257" s="274"/>
      <c r="CG257" s="274"/>
      <c r="CH257" s="274"/>
      <c r="CI257" s="274"/>
    </row>
  </sheetData>
  <autoFilter ref="A16:CO257"/>
  <conditionalFormatting sqref="V17:V257">
    <cfRule type="cellIs" dxfId="46" priority="2" operator="notEqual">
      <formula>0</formula>
    </cfRule>
  </conditionalFormatting>
  <conditionalFormatting sqref="W144:CA145 W146:CF146">
    <cfRule type="cellIs" dxfId="45"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4" priority="119" operator="greaterThan">
      <formula>0</formula>
    </cfRule>
  </conditionalFormatting>
  <conditionalFormatting sqref="W17:CI143">
    <cfRule type="cellIs" dxfId="43" priority="16" operator="greaterThan">
      <formula>0</formula>
    </cfRule>
  </conditionalFormatting>
  <conditionalFormatting sqref="W147:CI147">
    <cfRule type="cellIs" dxfId="42" priority="21" operator="greaterThan">
      <formula>0</formula>
    </cfRule>
  </conditionalFormatting>
  <conditionalFormatting sqref="W160:CI166">
    <cfRule type="cellIs" dxfId="41" priority="38" operator="greaterThan">
      <formula>0</formula>
    </cfRule>
  </conditionalFormatting>
  <conditionalFormatting sqref="W168:CI187">
    <cfRule type="cellIs" dxfId="40" priority="10" operator="greaterThan">
      <formula>0</formula>
    </cfRule>
  </conditionalFormatting>
  <conditionalFormatting sqref="W226:CI255">
    <cfRule type="cellIs" dxfId="39" priority="1" operator="greaterThan">
      <formula>0</formula>
    </cfRule>
  </conditionalFormatting>
  <conditionalFormatting sqref="Y6:CI6 Y9:CI10">
    <cfRule type="cellIs" dxfId="38" priority="131" operator="notEqual">
      <formula>0</formula>
    </cfRule>
  </conditionalFormatting>
  <conditionalFormatting sqref="AO50:BT50">
    <cfRule type="cellIs" dxfId="37" priority="121" operator="greaterThan">
      <formula>0</formula>
    </cfRule>
  </conditionalFormatting>
  <conditionalFormatting sqref="AO70:BT73 BU70:CI75 AP74:AT74">
    <cfRule type="cellIs" dxfId="36" priority="76" operator="greaterThan">
      <formula>0</formula>
    </cfRule>
  </conditionalFormatting>
  <conditionalFormatting sqref="AO88:CI88">
    <cfRule type="cellIs" dxfId="35" priority="118" operator="greaterThan">
      <formula>0</formula>
    </cfRule>
  </conditionalFormatting>
  <conditionalFormatting sqref="BB218">
    <cfRule type="cellIs" dxfId="34" priority="84" operator="greaterThan">
      <formula>0</formula>
    </cfRule>
  </conditionalFormatting>
  <conditionalFormatting sqref="BU89:CI90">
    <cfRule type="cellIs" dxfId="33" priority="130" operator="greaterThan">
      <formula>0</formula>
    </cfRule>
  </conditionalFormatting>
  <conditionalFormatting sqref="CB145:CF145">
    <cfRule type="cellIs" dxfId="32" priority="20" operator="greaterThan">
      <formula>0</formula>
    </cfRule>
  </conditionalFormatting>
  <conditionalFormatting sqref="CC144:CI144">
    <cfRule type="cellIs" dxfId="31" priority="29" operator="greaterThan">
      <formula>0</formula>
    </cfRule>
  </conditionalFormatting>
  <conditionalFormatting sqref="CG145:CI146">
    <cfRule type="cellIs" dxfId="30" priority="23" operator="greaterThan">
      <formula>0</formula>
    </cfRule>
  </conditionalFormatting>
  <conditionalFormatting sqref="CG148:CI159">
    <cfRule type="cellIs" dxfId="29"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3"/>
  <sheetViews>
    <sheetView showGridLines="0" zoomScale="90" zoomScaleNormal="90" workbookViewId="0">
      <pane xSplit="17" ySplit="13" topLeftCell="R14" activePane="bottomRight" state="frozen"/>
      <selection pane="topRight" activeCell="D136" sqref="D136"/>
      <selection pane="bottomLeft" activeCell="D136" sqref="D136"/>
      <selection pane="bottomRight" activeCell="R14" sqref="R14"/>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3">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SUBTOTAL(9,R14:R764)</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SUBTOTAL(9,AX14:AX764)</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SUBTOTAL(9,CD14:CD764)</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SUBTOTAL(9,DJ14:DJ764)</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1" t="s">
        <v>8</v>
      </c>
      <c r="C13" s="179" t="s">
        <v>9</v>
      </c>
      <c r="D13" s="179" t="s">
        <v>10</v>
      </c>
      <c r="E13" s="179" t="s">
        <v>11</v>
      </c>
      <c r="F13" s="179" t="s">
        <v>12</v>
      </c>
      <c r="G13" s="179" t="s">
        <v>13</v>
      </c>
      <c r="H13" s="179" t="s">
        <v>14</v>
      </c>
      <c r="I13" s="179" t="s">
        <v>15</v>
      </c>
      <c r="J13" s="179" t="s">
        <v>16</v>
      </c>
      <c r="K13" s="179" t="s">
        <v>17</v>
      </c>
      <c r="L13" s="179" t="s">
        <v>18</v>
      </c>
      <c r="M13" s="179" t="s">
        <v>19</v>
      </c>
      <c r="N13" s="179" t="s">
        <v>20</v>
      </c>
      <c r="O13" s="179" t="s">
        <v>21</v>
      </c>
      <c r="P13" s="192"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4">
        <f>SUM(I15:I17)</f>
        <v>160</v>
      </c>
      <c r="J14" s="174">
        <f>SUM(J15:J17)</f>
        <v>20</v>
      </c>
      <c r="K14" s="174">
        <f>I14</f>
        <v>160</v>
      </c>
      <c r="L14" s="174">
        <f>J14</f>
        <v>20</v>
      </c>
      <c r="M14" s="175">
        <f>SUMPRODUCT(M15:M17,I15:I17)/I14</f>
        <v>1</v>
      </c>
      <c r="N14" s="175">
        <f>SUMPRODUCT(N15:N17,J15:J17)/J14</f>
        <v>1</v>
      </c>
      <c r="O14" s="175">
        <f>N14-M14</f>
        <v>0</v>
      </c>
      <c r="P14" s="177"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1">
        <f>J15*8</f>
        <v>40</v>
      </c>
      <c r="J15" s="181">
        <v>5</v>
      </c>
      <c r="K15" s="181"/>
      <c r="L15" s="181"/>
      <c r="M15" s="186">
        <f>100%</f>
        <v>1</v>
      </c>
      <c r="N15" s="186">
        <f>100%</f>
        <v>1</v>
      </c>
      <c r="O15" s="186">
        <f>N15-M15</f>
        <v>0</v>
      </c>
      <c r="P15" s="187"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1">
        <f>J16*8</f>
        <v>80</v>
      </c>
      <c r="J16" s="181">
        <v>10</v>
      </c>
      <c r="K16" s="181"/>
      <c r="L16" s="181"/>
      <c r="M16" s="186">
        <f>100%</f>
        <v>1</v>
      </c>
      <c r="N16" s="186">
        <f>100%</f>
        <v>1</v>
      </c>
      <c r="O16" s="186">
        <f>N16-M16</f>
        <v>0</v>
      </c>
      <c r="P16" s="187"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1">
        <f>J17*8</f>
        <v>40</v>
      </c>
      <c r="J17" s="181">
        <v>5</v>
      </c>
      <c r="K17" s="181"/>
      <c r="L17" s="181"/>
      <c r="M17" s="186">
        <f>100%</f>
        <v>1</v>
      </c>
      <c r="N17" s="186">
        <f>100%</f>
        <v>1</v>
      </c>
      <c r="O17" s="186">
        <f>N17-M17</f>
        <v>0</v>
      </c>
      <c r="P17" s="187"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4">
        <f>SUM(I20:I22)</f>
        <v>120</v>
      </c>
      <c r="J19" s="174">
        <f>SUM(J20:J22)</f>
        <v>15</v>
      </c>
      <c r="K19" s="180">
        <f>N19*I19</f>
        <v>118.8</v>
      </c>
      <c r="L19" s="180">
        <f>N19*J19</f>
        <v>14.85</v>
      </c>
      <c r="M19" s="175">
        <f>SUMPRODUCT(M20:M23,I20:I23)/I19</f>
        <v>0.93333333333333335</v>
      </c>
      <c r="N19" s="175">
        <f>SUMPRODUCT(N20:N22,J20:J22)/J19</f>
        <v>0.99</v>
      </c>
      <c r="O19" s="175">
        <f>N19-M19</f>
        <v>5.6666666666666643E-2</v>
      </c>
      <c r="P19" s="177"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1">
        <f>J20*8</f>
        <v>40</v>
      </c>
      <c r="J20" s="181">
        <v>5</v>
      </c>
      <c r="K20" s="181"/>
      <c r="L20" s="181"/>
      <c r="M20" s="186">
        <f>SUMIFS(R20:ES20,$R$9:$ES$9,"S")/J20</f>
        <v>1</v>
      </c>
      <c r="N20" s="186">
        <f>100%</f>
        <v>1</v>
      </c>
      <c r="O20" s="186">
        <f>N20-M20</f>
        <v>0</v>
      </c>
      <c r="P20" s="187"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1">
        <f>J21*8</f>
        <v>40</v>
      </c>
      <c r="J21" s="181">
        <v>5</v>
      </c>
      <c r="K21" s="181"/>
      <c r="L21" s="181"/>
      <c r="M21" s="186">
        <f>SUMIFS(R21:ES21,$R$9:$ES$9,"S")/J21</f>
        <v>1</v>
      </c>
      <c r="N21" s="186">
        <v>1</v>
      </c>
      <c r="O21" s="186">
        <f>N21-M21</f>
        <v>0</v>
      </c>
      <c r="P21" s="187"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1">
        <f>J22*8</f>
        <v>40</v>
      </c>
      <c r="J22" s="181">
        <v>5</v>
      </c>
      <c r="K22" s="181"/>
      <c r="L22" s="181"/>
      <c r="M22" s="186">
        <f>SUMIFS(R22:ES22,$R$9:$ES$9,"S")/J22</f>
        <v>0.8</v>
      </c>
      <c r="N22" s="186">
        <v>0.97</v>
      </c>
      <c r="O22" s="186">
        <f>N22-M22</f>
        <v>0.16999999999999993</v>
      </c>
      <c r="P22" s="188" t="s">
        <v>1855</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0" t="e">
        <f>I25+I74+I240+I449+I557</f>
        <v>#N/A</v>
      </c>
      <c r="J24" s="180" t="e">
        <f>J25+J74+J240+J449+J557</f>
        <v>#N/A</v>
      </c>
      <c r="K24" s="180" t="e">
        <f>K25+K74+K240+K449+K557</f>
        <v>#N/A</v>
      </c>
      <c r="L24" s="180" t="e">
        <f>L25+L74+L240+L449+L557</f>
        <v>#N/A</v>
      </c>
      <c r="M24" s="175" t="e">
        <f>((M25*J25)+(M74*J74)+(M240*J240)+(M449*J449)+(M557*J557))/J24</f>
        <v>#N/A</v>
      </c>
      <c r="N24" s="175" t="e">
        <f>((N25*L25)+(N74*L74)+(N240*L240)+(N449*L449)+(N557*L557))/L24</f>
        <v>#N/A</v>
      </c>
      <c r="O24" s="175" t="e">
        <f t="shared" ref="O24:O121" si="12">N24-M24</f>
        <v>#N/A</v>
      </c>
      <c r="P24" s="177"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3" t="e">
        <f>SUM(I26:I73)</f>
        <v>#N/A</v>
      </c>
      <c r="J25" s="183" t="e">
        <f>ROUNDUP(I25/8,0)</f>
        <v>#N/A</v>
      </c>
      <c r="K25" s="183" t="e">
        <f>SUM(K26:K73)</f>
        <v>#N/A</v>
      </c>
      <c r="L25" s="183" t="e">
        <f>ROUNDUP(K25/8,0)</f>
        <v>#N/A</v>
      </c>
      <c r="M25" s="182" t="e">
        <f>SUMIFS(R25:ES25,$R$9:$ES$9,"S")/J25</f>
        <v>#N/A</v>
      </c>
      <c r="N25" s="182">
        <f>IFERROR(L25/J25,0)</f>
        <v>0</v>
      </c>
      <c r="O25" s="182" t="e">
        <f t="shared" si="12"/>
        <v>#N/A</v>
      </c>
      <c r="P25" s="190" t="s">
        <v>35</v>
      </c>
      <c r="Q25" s="90" t="e">
        <f t="shared" ref="Q25:Q122" si="13">J25-SUM(R25:ES25)</f>
        <v>#N/A</v>
      </c>
      <c r="R25" s="78"/>
      <c r="S25" s="78"/>
      <c r="T25" s="78"/>
      <c r="U25" s="78"/>
      <c r="V25" s="78"/>
      <c r="W25" s="78"/>
      <c r="X25" s="78"/>
      <c r="Y25" s="78"/>
      <c r="Z25" s="78"/>
      <c r="AA25" s="78"/>
      <c r="AB25" s="78"/>
      <c r="AC25" s="78">
        <v>0.5</v>
      </c>
      <c r="AD25" s="78">
        <v>0.5</v>
      </c>
      <c r="AE25" s="193"/>
      <c r="AF25" s="193"/>
      <c r="AG25" s="193"/>
      <c r="AH25" s="193">
        <v>0.5</v>
      </c>
      <c r="AI25" s="193"/>
      <c r="AJ25" s="193"/>
      <c r="AK25" s="193"/>
      <c r="AL25" s="193"/>
      <c r="AM25" s="193"/>
      <c r="AN25" s="193"/>
      <c r="AO25" s="193">
        <v>0.5</v>
      </c>
      <c r="AP25" s="193">
        <v>0.5</v>
      </c>
      <c r="AQ25" s="193">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
        <v>180</v>
      </c>
      <c r="H26" s="64">
        <f>VLOOKUP(A26,'Aux - pivots1'!$A:$B,2,0)</f>
        <v>2</v>
      </c>
      <c r="I26" s="184">
        <f>SUMIFS(Table1[Estimação (horas)],Table1[Tabela],Plano_V3!E26,Table1[Campo],Plano_V3!F26)</f>
        <v>8</v>
      </c>
      <c r="J26" s="184">
        <f>I26/8</f>
        <v>1</v>
      </c>
      <c r="K26" s="184">
        <f>SUMIFS(Table1[Horas efetivas],Table1[Tabela],Plano_V3!E26,Table1[Campo],Plano_V3!F26)</f>
        <v>4</v>
      </c>
      <c r="L26" s="184">
        <f>K26/8</f>
        <v>0.5</v>
      </c>
      <c r="M26" s="178"/>
      <c r="N26" s="178">
        <f>L26/J26</f>
        <v>0.5</v>
      </c>
      <c r="O26" s="178">
        <f t="shared" si="12"/>
        <v>0.5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4" t="e">
        <f>SUMIFS(Table1[Estimação (horas)],Table1[Tabela],Plano_V3!E27,Table1[Campo],Plano_V3!F27)</f>
        <v>#N/A</v>
      </c>
      <c r="J27" s="184" t="e">
        <f t="shared" ref="J27:J54" si="15">I27/8</f>
        <v>#N/A</v>
      </c>
      <c r="K27" s="184" t="e">
        <f>SUMIFS(Table1[Horas efetivas],Table1[Tabela],Plano_V3!E27,Table1[Campo],Plano_V3!F27)</f>
        <v>#N/A</v>
      </c>
      <c r="L27" s="184" t="e">
        <f t="shared" ref="L27:L54" si="16">K27/8</f>
        <v>#N/A</v>
      </c>
      <c r="M27" s="178"/>
      <c r="N27" s="178"/>
      <c r="O27" s="178"/>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 t="shared" ref="A28:A29" si="17">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4"/>
      <c r="J28" s="184"/>
      <c r="K28" s="184"/>
      <c r="L28" s="184"/>
      <c r="M28" s="178"/>
      <c r="N28" s="178"/>
      <c r="O28" s="178"/>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 t="shared" si="17"/>
        <v>ENERGY_CERTIFICATE_EST_INPUTCHAVE_GLOVAL</v>
      </c>
      <c r="B29" s="67"/>
      <c r="C29" s="68"/>
      <c r="D29" s="64" t="s">
        <v>40</v>
      </c>
      <c r="E29" s="66" t="s">
        <v>37</v>
      </c>
      <c r="F29" s="66" t="s">
        <v>1974</v>
      </c>
      <c r="G29" s="64" t="s">
        <v>180</v>
      </c>
      <c r="H29" s="64">
        <f>VLOOKUP(A29,'Aux - pivots1'!$A:$B,2,0)</f>
        <v>2</v>
      </c>
      <c r="I29" s="184"/>
      <c r="J29" s="184"/>
      <c r="K29" s="184"/>
      <c r="L29" s="184"/>
      <c r="M29" s="178"/>
      <c r="N29" s="178"/>
      <c r="O29" s="178"/>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
        <v>180</v>
      </c>
      <c r="H30" s="64">
        <f>VLOOKUP(A30,'Aux - pivots1'!$A:$B,2,0)</f>
        <v>2</v>
      </c>
      <c r="I30" s="184" t="e">
        <f>SUMIFS(Table1[Estimação (horas)],Table1[Tabela],Plano_V3!E30,Table1[Campo],Plano_V3!F30)</f>
        <v>#N/A</v>
      </c>
      <c r="J30" s="184" t="e">
        <f t="shared" si="15"/>
        <v>#N/A</v>
      </c>
      <c r="K30" s="184" t="e">
        <f>SUMIFS(Table1[Horas efetivas],Table1[Tabela],Plano_V3!E30,Table1[Campo],Plano_V3!F30)</f>
        <v>#N/A</v>
      </c>
      <c r="L30" s="184" t="e">
        <f t="shared" si="16"/>
        <v>#N/A</v>
      </c>
      <c r="M30" s="178"/>
      <c r="N30" s="178"/>
      <c r="O30" s="178"/>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
        <v>180</v>
      </c>
      <c r="H31" s="64">
        <f>VLOOKUP(A31,'Aux - pivots1'!$A:$B,2,0)</f>
        <v>2</v>
      </c>
      <c r="I31" s="184" t="e">
        <f>SUMIFS(Table1[Estimação (horas)],Table1[Tabela],Plano_V3!E31,Table1[Campo],Plano_V3!F31)</f>
        <v>#N/A</v>
      </c>
      <c r="J31" s="184" t="e">
        <f t="shared" si="15"/>
        <v>#N/A</v>
      </c>
      <c r="K31" s="184" t="e">
        <f>SUMIFS(Table1[Horas efetivas],Table1[Tabela],Plano_V3!E31,Table1[Campo],Plano_V3!F31)</f>
        <v>#N/A</v>
      </c>
      <c r="L31" s="184" t="e">
        <f t="shared" si="16"/>
        <v>#N/A</v>
      </c>
      <c r="M31" s="178"/>
      <c r="N31" s="178"/>
      <c r="O31" s="178"/>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
        <v>180</v>
      </c>
      <c r="H32" s="64">
        <f>VLOOKUP(A32,'Aux - pivots1'!$A:$B,2,0)</f>
        <v>2</v>
      </c>
      <c r="I32" s="184" t="e">
        <f>SUMIFS(Table1[Estimação (horas)],Table1[Tabela],Plano_V3!E32,Table1[Campo],Plano_V3!F32)</f>
        <v>#N/A</v>
      </c>
      <c r="J32" s="184" t="e">
        <f t="shared" si="15"/>
        <v>#N/A</v>
      </c>
      <c r="K32" s="184" t="e">
        <f>SUMIFS(Table1[Horas efetivas],Table1[Tabela],Plano_V3!E32,Table1[Campo],Plano_V3!F32)</f>
        <v>#N/A</v>
      </c>
      <c r="L32" s="184" t="e">
        <f t="shared" si="16"/>
        <v>#N/A</v>
      </c>
      <c r="M32" s="178"/>
      <c r="N32" s="178"/>
      <c r="O32" s="178"/>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
        <v>180</v>
      </c>
      <c r="H33" s="64">
        <f>VLOOKUP(A33,'Aux - pivots1'!$A:$B,2,0)</f>
        <v>2</v>
      </c>
      <c r="I33" s="184" t="e">
        <f>SUMIFS(Table1[Estimação (horas)],Table1[Tabela],Plano_V3!E33,Table1[Campo],Plano_V3!F33)</f>
        <v>#N/A</v>
      </c>
      <c r="J33" s="184" t="e">
        <f t="shared" si="15"/>
        <v>#N/A</v>
      </c>
      <c r="K33" s="184" t="e">
        <f>SUMIFS(Table1[Horas efetivas],Table1[Tabela],Plano_V3!E33,Table1[Campo],Plano_V3!F33)</f>
        <v>#N/A</v>
      </c>
      <c r="L33" s="184" t="e">
        <f t="shared" si="16"/>
        <v>#N/A</v>
      </c>
      <c r="M33" s="178"/>
      <c r="N33" s="178"/>
      <c r="O33" s="178"/>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1975</v>
      </c>
      <c r="G34" s="64" t="s">
        <v>180</v>
      </c>
      <c r="H34" s="64">
        <f>VLOOKUP(A34,'Aux - pivots1'!$A:$B,2,0)</f>
        <v>2</v>
      </c>
      <c r="I34" s="184" t="e">
        <f>SUMIFS(Table1[Estimação (horas)],Table1[Tabela],Plano_V3!E34,Table1[Campo],Plano_V3!F34)</f>
        <v>#N/A</v>
      </c>
      <c r="J34" s="184" t="e">
        <f t="shared" si="15"/>
        <v>#N/A</v>
      </c>
      <c r="K34" s="184" t="e">
        <f>SUMIFS(Table1[Horas efetivas],Table1[Tabela],Plano_V3!E34,Table1[Campo],Plano_V3!F34)</f>
        <v>#N/A</v>
      </c>
      <c r="L34" s="184" t="e">
        <f t="shared" si="16"/>
        <v>#N/A</v>
      </c>
      <c r="M34" s="178"/>
      <c r="N34" s="178"/>
      <c r="O34" s="178"/>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1976</v>
      </c>
      <c r="G35" s="64" t="s">
        <v>180</v>
      </c>
      <c r="H35" s="64">
        <f>VLOOKUP(A35,'Aux - pivots1'!$A:$B,2,0)</f>
        <v>2</v>
      </c>
      <c r="I35" s="184" t="e">
        <f>SUMIFS(Table1[Estimação (horas)],Table1[Tabela],Plano_V3!E35,Table1[Campo],Plano_V3!F35)</f>
        <v>#N/A</v>
      </c>
      <c r="J35" s="184" t="e">
        <f t="shared" si="15"/>
        <v>#N/A</v>
      </c>
      <c r="K35" s="184" t="e">
        <f>SUMIFS(Table1[Horas efetivas],Table1[Tabela],Plano_V3!E35,Table1[Campo],Plano_V3!F35)</f>
        <v>#N/A</v>
      </c>
      <c r="L35" s="184" t="e">
        <f t="shared" si="16"/>
        <v>#N/A</v>
      </c>
      <c r="M35" s="178"/>
      <c r="N35" s="178"/>
      <c r="O35" s="178"/>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1977</v>
      </c>
      <c r="G36" s="64" t="s">
        <v>180</v>
      </c>
      <c r="H36" s="64">
        <f>VLOOKUP(A36,'Aux - pivots1'!$A:$B,2,0)</f>
        <v>2</v>
      </c>
      <c r="I36" s="184" t="e">
        <f>SUMIFS(Table1[Estimação (horas)],Table1[Tabela],Plano_V3!E36,Table1[Campo],Plano_V3!F36)</f>
        <v>#N/A</v>
      </c>
      <c r="J36" s="184" t="e">
        <f t="shared" si="15"/>
        <v>#N/A</v>
      </c>
      <c r="K36" s="184" t="e">
        <f>SUMIFS(Table1[Horas efetivas],Table1[Tabela],Plano_V3!E36,Table1[Campo],Plano_V3!F36)</f>
        <v>#N/A</v>
      </c>
      <c r="L36" s="184" t="e">
        <f t="shared" si="16"/>
        <v>#N/A</v>
      </c>
      <c r="M36" s="178"/>
      <c r="N36" s="178"/>
      <c r="O36" s="178"/>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1978</v>
      </c>
      <c r="G37" s="64" t="s">
        <v>180</v>
      </c>
      <c r="H37" s="64">
        <f>VLOOKUP(A37,'Aux - pivots1'!$A:$B,2,0)</f>
        <v>2</v>
      </c>
      <c r="I37" s="184" t="e">
        <f>SUMIFS(Table1[Estimação (horas)],Table1[Tabela],Plano_V3!E37,Table1[Campo],Plano_V3!F37)</f>
        <v>#N/A</v>
      </c>
      <c r="J37" s="184" t="e">
        <f t="shared" si="15"/>
        <v>#N/A</v>
      </c>
      <c r="K37" s="184" t="e">
        <f>SUMIFS(Table1[Horas efetivas],Table1[Tabela],Plano_V3!E37,Table1[Campo],Plano_V3!F37)</f>
        <v>#N/A</v>
      </c>
      <c r="L37" s="184" t="e">
        <f t="shared" si="16"/>
        <v>#N/A</v>
      </c>
      <c r="M37" s="178"/>
      <c r="N37" s="178"/>
      <c r="O37" s="178"/>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1979</v>
      </c>
      <c r="G38" s="64" t="s">
        <v>180</v>
      </c>
      <c r="H38" s="64">
        <f>VLOOKUP(A38,'Aux - pivots1'!$A:$B,2,0)</f>
        <v>2</v>
      </c>
      <c r="I38" s="184" t="e">
        <f>SUMIFS(Table1[Estimação (horas)],Table1[Tabela],Plano_V3!E38,Table1[Campo],Plano_V3!F38)</f>
        <v>#N/A</v>
      </c>
      <c r="J38" s="184" t="e">
        <f t="shared" si="15"/>
        <v>#N/A</v>
      </c>
      <c r="K38" s="184" t="e">
        <f>SUMIFS(Table1[Horas efetivas],Table1[Tabela],Plano_V3!E38,Table1[Campo],Plano_V3!F38)</f>
        <v>#N/A</v>
      </c>
      <c r="L38" s="184" t="e">
        <f t="shared" si="16"/>
        <v>#N/A</v>
      </c>
      <c r="M38" s="178"/>
      <c r="N38" s="178"/>
      <c r="O38" s="178"/>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1980</v>
      </c>
      <c r="G39" s="64" t="s">
        <v>180</v>
      </c>
      <c r="H39" s="64">
        <f>VLOOKUP(A39,'Aux - pivots1'!$A:$B,2,0)</f>
        <v>2</v>
      </c>
      <c r="I39" s="184" t="e">
        <f>SUMIFS(Table1[Estimação (horas)],Table1[Tabela],Plano_V3!E39,Table1[Campo],Plano_V3!F39)</f>
        <v>#N/A</v>
      </c>
      <c r="J39" s="184" t="e">
        <f t="shared" si="15"/>
        <v>#N/A</v>
      </c>
      <c r="K39" s="184" t="e">
        <f>SUMIFS(Table1[Horas efetivas],Table1[Tabela],Plano_V3!E39,Table1[Campo],Plano_V3!F39)</f>
        <v>#N/A</v>
      </c>
      <c r="L39" s="184" t="e">
        <f t="shared" si="16"/>
        <v>#N/A</v>
      </c>
      <c r="M39" s="178"/>
      <c r="N39" s="178"/>
      <c r="O39" s="178"/>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1981</v>
      </c>
      <c r="G40" s="64" t="s">
        <v>180</v>
      </c>
      <c r="H40" s="64">
        <f>VLOOKUP(A40,'Aux - pivots1'!$A:$B,2,0)</f>
        <v>2</v>
      </c>
      <c r="I40" s="184" t="e">
        <f>SUMIFS(Table1[Estimação (horas)],Table1[Tabela],Plano_V3!E40,Table1[Campo],Plano_V3!F40)</f>
        <v>#N/A</v>
      </c>
      <c r="J40" s="184" t="e">
        <f t="shared" si="15"/>
        <v>#N/A</v>
      </c>
      <c r="K40" s="184" t="e">
        <f>SUMIFS(Table1[Horas efetivas],Table1[Tabela],Plano_V3!E40,Table1[Campo],Plano_V3!F40)</f>
        <v>#N/A</v>
      </c>
      <c r="L40" s="184" t="e">
        <f t="shared" si="16"/>
        <v>#N/A</v>
      </c>
      <c r="M40" s="178"/>
      <c r="N40" s="178"/>
      <c r="O40" s="178"/>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1982</v>
      </c>
      <c r="G41" s="64" t="s">
        <v>180</v>
      </c>
      <c r="H41" s="64">
        <f>VLOOKUP(A41,'Aux - pivots1'!$A:$B,2,0)</f>
        <v>2</v>
      </c>
      <c r="I41" s="184" t="e">
        <f>SUMIFS(Table1[Estimação (horas)],Table1[Tabela],Plano_V3!E41,Table1[Campo],Plano_V3!F41)</f>
        <v>#N/A</v>
      </c>
      <c r="J41" s="184" t="e">
        <f t="shared" si="15"/>
        <v>#N/A</v>
      </c>
      <c r="K41" s="184" t="e">
        <f>SUMIFS(Table1[Horas efetivas],Table1[Tabela],Plano_V3!E41,Table1[Campo],Plano_V3!F41)</f>
        <v>#N/A</v>
      </c>
      <c r="L41" s="184" t="e">
        <f t="shared" si="16"/>
        <v>#N/A</v>
      </c>
      <c r="M41" s="178"/>
      <c r="N41" s="178"/>
      <c r="O41" s="178"/>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1983</v>
      </c>
      <c r="G42" s="64" t="s">
        <v>180</v>
      </c>
      <c r="H42" s="64">
        <f>VLOOKUP(A42,'Aux - pivots1'!$A:$B,2,0)</f>
        <v>2</v>
      </c>
      <c r="I42" s="184" t="e">
        <f>SUMIFS(Table1[Estimação (horas)],Table1[Tabela],Plano_V3!E42,Table1[Campo],Plano_V3!F42)</f>
        <v>#N/A</v>
      </c>
      <c r="J42" s="184" t="e">
        <f t="shared" si="15"/>
        <v>#N/A</v>
      </c>
      <c r="K42" s="184" t="e">
        <f>SUMIFS(Table1[Horas efetivas],Table1[Tabela],Plano_V3!E42,Table1[Campo],Plano_V3!F42)</f>
        <v>#N/A</v>
      </c>
      <c r="L42" s="184" t="e">
        <f t="shared" si="16"/>
        <v>#N/A</v>
      </c>
      <c r="M42" s="178"/>
      <c r="N42" s="178"/>
      <c r="O42" s="178"/>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1984</v>
      </c>
      <c r="G43" s="64" t="s">
        <v>180</v>
      </c>
      <c r="H43" s="64">
        <f>VLOOKUP(A43,'Aux - pivots1'!$A:$B,2,0)</f>
        <v>2</v>
      </c>
      <c r="I43" s="184" t="e">
        <f>SUMIFS(Table1[Estimação (horas)],Table1[Tabela],Plano_V3!E43,Table1[Campo],Plano_V3!F43)</f>
        <v>#N/A</v>
      </c>
      <c r="J43" s="184" t="e">
        <f t="shared" si="15"/>
        <v>#N/A</v>
      </c>
      <c r="K43" s="184" t="e">
        <f>SUMIFS(Table1[Horas efetivas],Table1[Tabela],Plano_V3!E43,Table1[Campo],Plano_V3!F43)</f>
        <v>#N/A</v>
      </c>
      <c r="L43" s="184" t="e">
        <f t="shared" si="16"/>
        <v>#N/A</v>
      </c>
      <c r="M43" s="178"/>
      <c r="N43" s="178"/>
      <c r="O43" s="178"/>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1985</v>
      </c>
      <c r="G44" s="64" t="s">
        <v>180</v>
      </c>
      <c r="H44" s="64">
        <f>VLOOKUP(A44,'Aux - pivots1'!$A:$B,2,0)</f>
        <v>2</v>
      </c>
      <c r="I44" s="184" t="e">
        <f>SUMIFS(Table1[Estimação (horas)],Table1[Tabela],Plano_V3!E44,Table1[Campo],Plano_V3!F44)</f>
        <v>#N/A</v>
      </c>
      <c r="J44" s="184" t="e">
        <f t="shared" si="15"/>
        <v>#N/A</v>
      </c>
      <c r="K44" s="184" t="e">
        <f>SUMIFS(Table1[Horas efetivas],Table1[Tabela],Plano_V3!E44,Table1[Campo],Plano_V3!F44)</f>
        <v>#N/A</v>
      </c>
      <c r="L44" s="184" t="e">
        <f t="shared" si="16"/>
        <v>#N/A</v>
      </c>
      <c r="M44" s="178"/>
      <c r="N44" s="178"/>
      <c r="O44" s="178"/>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1986</v>
      </c>
      <c r="G45" s="64" t="s">
        <v>180</v>
      </c>
      <c r="H45" s="64">
        <f>VLOOKUP(A45,'Aux - pivots1'!$A:$B,2,0)</f>
        <v>2</v>
      </c>
      <c r="I45" s="184" t="e">
        <f>SUMIFS(Table1[Estimação (horas)],Table1[Tabela],Plano_V3!E45,Table1[Campo],Plano_V3!F45)</f>
        <v>#N/A</v>
      </c>
      <c r="J45" s="184" t="e">
        <f t="shared" si="15"/>
        <v>#N/A</v>
      </c>
      <c r="K45" s="184" t="e">
        <f>SUMIFS(Table1[Horas efetivas],Table1[Tabela],Plano_V3!E45,Table1[Campo],Plano_V3!F45)</f>
        <v>#N/A</v>
      </c>
      <c r="L45" s="184" t="e">
        <f t="shared" si="16"/>
        <v>#N/A</v>
      </c>
      <c r="M45" s="178"/>
      <c r="N45" s="178"/>
      <c r="O45" s="178"/>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1987</v>
      </c>
      <c r="G46" s="64" t="s">
        <v>180</v>
      </c>
      <c r="H46" s="64">
        <f>VLOOKUP(A46,'Aux - pivots1'!$A:$B,2,0)</f>
        <v>2</v>
      </c>
      <c r="I46" s="184" t="e">
        <f>SUMIFS(Table1[Estimação (horas)],Table1[Tabela],Plano_V3!E46,Table1[Campo],Plano_V3!F46)</f>
        <v>#N/A</v>
      </c>
      <c r="J46" s="184" t="e">
        <f t="shared" si="15"/>
        <v>#N/A</v>
      </c>
      <c r="K46" s="184" t="e">
        <f>SUMIFS(Table1[Horas efetivas],Table1[Tabela],Plano_V3!E46,Table1[Campo],Plano_V3!F46)</f>
        <v>#N/A</v>
      </c>
      <c r="L46" s="184" t="e">
        <f t="shared" si="16"/>
        <v>#N/A</v>
      </c>
      <c r="M46" s="178"/>
      <c r="N46" s="178"/>
      <c r="O46" s="178"/>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1988</v>
      </c>
      <c r="G47" s="64" t="s">
        <v>180</v>
      </c>
      <c r="H47" s="64">
        <f>VLOOKUP(A47,'Aux - pivots1'!$A:$B,2,0)</f>
        <v>2</v>
      </c>
      <c r="I47" s="184" t="e">
        <f>SUMIFS(Table1[Estimação (horas)],Table1[Tabela],Plano_V3!E47,Table1[Campo],Plano_V3!F47)</f>
        <v>#N/A</v>
      </c>
      <c r="J47" s="184" t="e">
        <f t="shared" si="15"/>
        <v>#N/A</v>
      </c>
      <c r="K47" s="184" t="e">
        <f>SUMIFS(Table1[Horas efetivas],Table1[Tabela],Plano_V3!E47,Table1[Campo],Plano_V3!F47)</f>
        <v>#N/A</v>
      </c>
      <c r="L47" s="184" t="e">
        <f t="shared" si="16"/>
        <v>#N/A</v>
      </c>
      <c r="M47" s="178"/>
      <c r="N47" s="178"/>
      <c r="O47" s="178"/>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1989</v>
      </c>
      <c r="G48" s="64" t="s">
        <v>180</v>
      </c>
      <c r="H48" s="64">
        <f>VLOOKUP(A48,'Aux - pivots1'!$A:$B,2,0)</f>
        <v>2</v>
      </c>
      <c r="I48" s="184" t="e">
        <f>SUMIFS(Table1[Estimação (horas)],Table1[Tabela],Plano_V3!E48,Table1[Campo],Plano_V3!F48)</f>
        <v>#N/A</v>
      </c>
      <c r="J48" s="184" t="e">
        <f t="shared" si="15"/>
        <v>#N/A</v>
      </c>
      <c r="K48" s="184" t="e">
        <f>SUMIFS(Table1[Horas efetivas],Table1[Tabela],Plano_V3!E48,Table1[Campo],Plano_V3!F48)</f>
        <v>#N/A</v>
      </c>
      <c r="L48" s="184" t="e">
        <f t="shared" si="16"/>
        <v>#N/A</v>
      </c>
      <c r="M48" s="178"/>
      <c r="N48" s="178"/>
      <c r="O48" s="178"/>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1990</v>
      </c>
      <c r="G49" s="64" t="s">
        <v>180</v>
      </c>
      <c r="H49" s="64">
        <f>VLOOKUP(A49,'Aux - pivots1'!$A:$B,2,0)</f>
        <v>2</v>
      </c>
      <c r="I49" s="184" t="e">
        <f>SUMIFS(Table1[Estimação (horas)],Table1[Tabela],Plano_V3!E49,Table1[Campo],Plano_V3!F49)</f>
        <v>#N/A</v>
      </c>
      <c r="J49" s="184" t="e">
        <f t="shared" si="15"/>
        <v>#N/A</v>
      </c>
      <c r="K49" s="184" t="e">
        <f>SUMIFS(Table1[Horas efetivas],Table1[Tabela],Plano_V3!E49,Table1[Campo],Plano_V3!F49)</f>
        <v>#N/A</v>
      </c>
      <c r="L49" s="184" t="e">
        <f t="shared" si="16"/>
        <v>#N/A</v>
      </c>
      <c r="M49" s="178"/>
      <c r="N49" s="178"/>
      <c r="O49" s="178"/>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1991</v>
      </c>
      <c r="G50" s="64" t="s">
        <v>180</v>
      </c>
      <c r="H50" s="64">
        <f>VLOOKUP(A50,'Aux - pivots1'!$A:$B,2,0)</f>
        <v>2</v>
      </c>
      <c r="I50" s="184" t="e">
        <f>SUMIFS(Table1[Estimação (horas)],Table1[Tabela],Plano_V3!E50,Table1[Campo],Plano_V3!F50)</f>
        <v>#N/A</v>
      </c>
      <c r="J50" s="184" t="e">
        <f t="shared" si="15"/>
        <v>#N/A</v>
      </c>
      <c r="K50" s="184" t="e">
        <f>SUMIFS(Table1[Horas efetivas],Table1[Tabela],Plano_V3!E50,Table1[Campo],Plano_V3!F50)</f>
        <v>#N/A</v>
      </c>
      <c r="L50" s="184" t="e">
        <f t="shared" si="16"/>
        <v>#N/A</v>
      </c>
      <c r="M50" s="178"/>
      <c r="N50" s="178"/>
      <c r="O50" s="178"/>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1992</v>
      </c>
      <c r="G51" s="64" t="s">
        <v>180</v>
      </c>
      <c r="H51" s="64">
        <f>VLOOKUP(A51,'Aux - pivots1'!$A:$B,2,0)</f>
        <v>2</v>
      </c>
      <c r="I51" s="184" t="e">
        <f>SUMIFS(Table1[Estimação (horas)],Table1[Tabela],Plano_V3!E51,Table1[Campo],Plano_V3!F51)</f>
        <v>#N/A</v>
      </c>
      <c r="J51" s="184" t="e">
        <f t="shared" si="15"/>
        <v>#N/A</v>
      </c>
      <c r="K51" s="184" t="e">
        <f>SUMIFS(Table1[Horas efetivas],Table1[Tabela],Plano_V3!E51,Table1[Campo],Plano_V3!F51)</f>
        <v>#N/A</v>
      </c>
      <c r="L51" s="184" t="e">
        <f t="shared" si="16"/>
        <v>#N/A</v>
      </c>
      <c r="M51" s="178"/>
      <c r="N51" s="178"/>
      <c r="O51" s="178"/>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1993</v>
      </c>
      <c r="G52" s="64" t="s">
        <v>180</v>
      </c>
      <c r="H52" s="64">
        <f>VLOOKUP(A52,'Aux - pivots1'!$A:$B,2,0)</f>
        <v>2</v>
      </c>
      <c r="I52" s="184" t="e">
        <f>SUMIFS(Table1[Estimação (horas)],Table1[Tabela],Plano_V3!E52,Table1[Campo],Plano_V3!F52)</f>
        <v>#N/A</v>
      </c>
      <c r="J52" s="184" t="e">
        <f t="shared" si="15"/>
        <v>#N/A</v>
      </c>
      <c r="K52" s="184" t="e">
        <f>SUMIFS(Table1[Horas efetivas],Table1[Tabela],Plano_V3!E52,Table1[Campo],Plano_V3!F52)</f>
        <v>#N/A</v>
      </c>
      <c r="L52" s="184" t="e">
        <f t="shared" si="16"/>
        <v>#N/A</v>
      </c>
      <c r="M52" s="178"/>
      <c r="N52" s="178"/>
      <c r="O52" s="178"/>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1994</v>
      </c>
      <c r="G53" s="64" t="s">
        <v>180</v>
      </c>
      <c r="H53" s="64">
        <f>VLOOKUP(A53,'Aux - pivots1'!$A:$B,2,0)</f>
        <v>2</v>
      </c>
      <c r="I53" s="184" t="e">
        <f>SUMIFS(Table1[Estimação (horas)],Table1[Tabela],Plano_V3!E53,Table1[Campo],Plano_V3!F53)</f>
        <v>#N/A</v>
      </c>
      <c r="J53" s="184" t="e">
        <f t="shared" si="15"/>
        <v>#N/A</v>
      </c>
      <c r="K53" s="184" t="e">
        <f>SUMIFS(Table1[Horas efetivas],Table1[Tabela],Plano_V3!E53,Table1[Campo],Plano_V3!F53)</f>
        <v>#N/A</v>
      </c>
      <c r="L53" s="184" t="e">
        <f t="shared" si="16"/>
        <v>#N/A</v>
      </c>
      <c r="M53" s="178"/>
      <c r="N53" s="178"/>
      <c r="O53" s="178"/>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1995</v>
      </c>
      <c r="G54" s="64" t="s">
        <v>180</v>
      </c>
      <c r="H54" s="64">
        <f>VLOOKUP(A54,'Aux - pivots1'!$A:$B,2,0)</f>
        <v>2</v>
      </c>
      <c r="I54" s="184" t="e">
        <f>SUMIFS(Table1[Estimação (horas)],Table1[Tabela],Plano_V3!E54,Table1[Campo],Plano_V3!F54)</f>
        <v>#N/A</v>
      </c>
      <c r="J54" s="184" t="e">
        <f t="shared" si="15"/>
        <v>#N/A</v>
      </c>
      <c r="K54" s="184" t="e">
        <f>SUMIFS(Table1[Horas efetivas],Table1[Tabela],Plano_V3!E54,Table1[Campo],Plano_V3!F54)</f>
        <v>#N/A</v>
      </c>
      <c r="L54" s="184" t="e">
        <f t="shared" si="16"/>
        <v>#N/A</v>
      </c>
      <c r="M54" s="178"/>
      <c r="N54" s="178"/>
      <c r="O54" s="178"/>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1996</v>
      </c>
      <c r="G55" s="64" t="s">
        <v>180</v>
      </c>
      <c r="H55" s="64">
        <f>VLOOKUP(A55,'Aux - pivots1'!$A:$B,2,0)</f>
        <v>2</v>
      </c>
      <c r="I55" s="184" t="e">
        <f>SUMIFS(Table1[Estimação (horas)],Table1[Tabela],Plano_V3!E55,Table1[Campo],Plano_V3!F55)</f>
        <v>#N/A</v>
      </c>
      <c r="J55" s="184" t="e">
        <f t="shared" ref="J55:J73" si="18">I55/8</f>
        <v>#N/A</v>
      </c>
      <c r="K55" s="184" t="e">
        <f>SUMIFS(Table1[Horas efetivas],Table1[Tabela],Plano_V3!E55,Table1[Campo],Plano_V3!F55)</f>
        <v>#N/A</v>
      </c>
      <c r="L55" s="184" t="e">
        <f t="shared" ref="L55:L73" si="19">K55/8</f>
        <v>#N/A</v>
      </c>
      <c r="M55" s="178"/>
      <c r="N55" s="178" t="e">
        <f t="shared" ref="N55:N73" si="20">L55/J55</f>
        <v>#N/A</v>
      </c>
      <c r="O55" s="178"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1997</v>
      </c>
      <c r="G56" s="64" t="s">
        <v>180</v>
      </c>
      <c r="H56" s="64">
        <f>VLOOKUP(A56,'Aux - pivots1'!$A:$B,2,0)</f>
        <v>2</v>
      </c>
      <c r="I56" s="184" t="e">
        <f>SUMIFS(Table1[Estimação (horas)],Table1[Tabela],Plano_V3!E56,Table1[Campo],Plano_V3!F56)</f>
        <v>#N/A</v>
      </c>
      <c r="J56" s="184" t="e">
        <f t="shared" si="18"/>
        <v>#N/A</v>
      </c>
      <c r="K56" s="184" t="e">
        <f>SUMIFS(Table1[Horas efetivas],Table1[Tabela],Plano_V3!E56,Table1[Campo],Plano_V3!F56)</f>
        <v>#N/A</v>
      </c>
      <c r="L56" s="184" t="e">
        <f t="shared" si="19"/>
        <v>#N/A</v>
      </c>
      <c r="M56" s="178"/>
      <c r="N56" s="178" t="e">
        <f t="shared" si="20"/>
        <v>#N/A</v>
      </c>
      <c r="O56" s="178"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1998</v>
      </c>
      <c r="G57" s="64" t="s">
        <v>180</v>
      </c>
      <c r="H57" s="64">
        <f>VLOOKUP(A57,'Aux - pivots1'!$A:$B,2,0)</f>
        <v>2</v>
      </c>
      <c r="I57" s="184" t="e">
        <f>SUMIFS(Table1[Estimação (horas)],Table1[Tabela],Plano_V3!E57,Table1[Campo],Plano_V3!F57)</f>
        <v>#N/A</v>
      </c>
      <c r="J57" s="184" t="e">
        <f t="shared" si="18"/>
        <v>#N/A</v>
      </c>
      <c r="K57" s="184" t="e">
        <f>SUMIFS(Table1[Horas efetivas],Table1[Tabela],Plano_V3!E57,Table1[Campo],Plano_V3!F57)</f>
        <v>#N/A</v>
      </c>
      <c r="L57" s="184" t="e">
        <f t="shared" si="19"/>
        <v>#N/A</v>
      </c>
      <c r="M57" s="178"/>
      <c r="N57" s="178" t="e">
        <f t="shared" si="20"/>
        <v>#N/A</v>
      </c>
      <c r="O57" s="178"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1999</v>
      </c>
      <c r="G58" s="64" t="s">
        <v>180</v>
      </c>
      <c r="H58" s="64">
        <f>VLOOKUP(A58,'Aux - pivots1'!$A:$B,2,0)</f>
        <v>2</v>
      </c>
      <c r="I58" s="184" t="e">
        <f>SUMIFS(Table1[Estimação (horas)],Table1[Tabela],Plano_V3!E58,Table1[Campo],Plano_V3!F58)</f>
        <v>#N/A</v>
      </c>
      <c r="J58" s="184" t="e">
        <f t="shared" si="18"/>
        <v>#N/A</v>
      </c>
      <c r="K58" s="184" t="e">
        <f>SUMIFS(Table1[Horas efetivas],Table1[Tabela],Plano_V3!E58,Table1[Campo],Plano_V3!F58)</f>
        <v>#N/A</v>
      </c>
      <c r="L58" s="184" t="e">
        <f t="shared" si="19"/>
        <v>#N/A</v>
      </c>
      <c r="M58" s="178"/>
      <c r="N58" s="178" t="e">
        <f t="shared" si="20"/>
        <v>#N/A</v>
      </c>
      <c r="O58" s="178"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2000</v>
      </c>
      <c r="G59" s="64" t="s">
        <v>180</v>
      </c>
      <c r="H59" s="64">
        <f>VLOOKUP(A59,'Aux - pivots1'!$A:$B,2,0)</f>
        <v>2</v>
      </c>
      <c r="I59" s="184" t="e">
        <f>SUMIFS(Table1[Estimação (horas)],Table1[Tabela],Plano_V3!E59,Table1[Campo],Plano_V3!F59)</f>
        <v>#N/A</v>
      </c>
      <c r="J59" s="184" t="e">
        <f t="shared" si="18"/>
        <v>#N/A</v>
      </c>
      <c r="K59" s="184" t="e">
        <f>SUMIFS(Table1[Horas efetivas],Table1[Tabela],Plano_V3!E59,Table1[Campo],Plano_V3!F59)</f>
        <v>#N/A</v>
      </c>
      <c r="L59" s="184" t="e">
        <f t="shared" si="19"/>
        <v>#N/A</v>
      </c>
      <c r="M59" s="178"/>
      <c r="N59" s="178" t="e">
        <f t="shared" si="20"/>
        <v>#N/A</v>
      </c>
      <c r="O59" s="178"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2001</v>
      </c>
      <c r="G60" s="64" t="s">
        <v>180</v>
      </c>
      <c r="H60" s="64">
        <f>VLOOKUP(A60,'Aux - pivots1'!$A:$B,2,0)</f>
        <v>2</v>
      </c>
      <c r="I60" s="184" t="e">
        <f>SUMIFS(Table1[Estimação (horas)],Table1[Tabela],Plano_V3!E60,Table1[Campo],Plano_V3!F60)</f>
        <v>#N/A</v>
      </c>
      <c r="J60" s="184" t="e">
        <f t="shared" si="18"/>
        <v>#N/A</v>
      </c>
      <c r="K60" s="184" t="e">
        <f>SUMIFS(Table1[Horas efetivas],Table1[Tabela],Plano_V3!E60,Table1[Campo],Plano_V3!F60)</f>
        <v>#N/A</v>
      </c>
      <c r="L60" s="184" t="e">
        <f t="shared" si="19"/>
        <v>#N/A</v>
      </c>
      <c r="M60" s="178"/>
      <c r="N60" s="178" t="e">
        <f t="shared" si="20"/>
        <v>#N/A</v>
      </c>
      <c r="O60" s="178"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2002</v>
      </c>
      <c r="G61" s="64" t="s">
        <v>180</v>
      </c>
      <c r="H61" s="64">
        <f>VLOOKUP(A61,'Aux - pivots1'!$A:$B,2,0)</f>
        <v>2</v>
      </c>
      <c r="I61" s="184" t="e">
        <f>SUMIFS(Table1[Estimação (horas)],Table1[Tabela],Plano_V3!E61,Table1[Campo],Plano_V3!F61)</f>
        <v>#N/A</v>
      </c>
      <c r="J61" s="184" t="e">
        <f t="shared" si="18"/>
        <v>#N/A</v>
      </c>
      <c r="K61" s="184" t="e">
        <f>SUMIFS(Table1[Horas efetivas],Table1[Tabela],Plano_V3!E61,Table1[Campo],Plano_V3!F61)</f>
        <v>#N/A</v>
      </c>
      <c r="L61" s="184" t="e">
        <f t="shared" si="19"/>
        <v>#N/A</v>
      </c>
      <c r="M61" s="178"/>
      <c r="N61" s="178" t="e">
        <f t="shared" si="20"/>
        <v>#N/A</v>
      </c>
      <c r="O61" s="178"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2003</v>
      </c>
      <c r="G62" s="64" t="s">
        <v>180</v>
      </c>
      <c r="H62" s="64">
        <f>VLOOKUP(A62,'Aux - pivots1'!$A:$B,2,0)</f>
        <v>2</v>
      </c>
      <c r="I62" s="184" t="e">
        <f>SUMIFS(Table1[Estimação (horas)],Table1[Tabela],Plano_V3!E62,Table1[Campo],Plano_V3!F62)</f>
        <v>#N/A</v>
      </c>
      <c r="J62" s="184" t="e">
        <f t="shared" si="18"/>
        <v>#N/A</v>
      </c>
      <c r="K62" s="184" t="e">
        <f>SUMIFS(Table1[Horas efetivas],Table1[Tabela],Plano_V3!E62,Table1[Campo],Plano_V3!F62)</f>
        <v>#N/A</v>
      </c>
      <c r="L62" s="184" t="e">
        <f t="shared" si="19"/>
        <v>#N/A</v>
      </c>
      <c r="M62" s="178"/>
      <c r="N62" s="178" t="e">
        <f t="shared" si="20"/>
        <v>#N/A</v>
      </c>
      <c r="O62" s="178"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2004</v>
      </c>
      <c r="G63" s="64" t="s">
        <v>180</v>
      </c>
      <c r="H63" s="64">
        <f>VLOOKUP(A63,'Aux - pivots1'!$A:$B,2,0)</f>
        <v>2</v>
      </c>
      <c r="I63" s="184" t="e">
        <f>SUMIFS(Table1[Estimação (horas)],Table1[Tabela],Plano_V3!E63,Table1[Campo],Plano_V3!F63)</f>
        <v>#N/A</v>
      </c>
      <c r="J63" s="184" t="e">
        <f t="shared" si="18"/>
        <v>#N/A</v>
      </c>
      <c r="K63" s="184" t="e">
        <f>SUMIFS(Table1[Horas efetivas],Table1[Tabela],Plano_V3!E63,Table1[Campo],Plano_V3!F63)</f>
        <v>#N/A</v>
      </c>
      <c r="L63" s="184" t="e">
        <f t="shared" si="19"/>
        <v>#N/A</v>
      </c>
      <c r="M63" s="178"/>
      <c r="N63" s="178" t="e">
        <f t="shared" si="20"/>
        <v>#N/A</v>
      </c>
      <c r="O63" s="178"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2005</v>
      </c>
      <c r="G64" s="64" t="s">
        <v>180</v>
      </c>
      <c r="H64" s="64">
        <f>VLOOKUP(A64,'Aux - pivots1'!$A:$B,2,0)</f>
        <v>2</v>
      </c>
      <c r="I64" s="184" t="e">
        <f>SUMIFS(Table1[Estimação (horas)],Table1[Tabela],Plano_V3!E64,Table1[Campo],Plano_V3!F64)</f>
        <v>#N/A</v>
      </c>
      <c r="J64" s="184" t="e">
        <f t="shared" si="18"/>
        <v>#N/A</v>
      </c>
      <c r="K64" s="184" t="e">
        <f>SUMIFS(Table1[Horas efetivas],Table1[Tabela],Plano_V3!E64,Table1[Campo],Plano_V3!F64)</f>
        <v>#N/A</v>
      </c>
      <c r="L64" s="184" t="e">
        <f t="shared" si="19"/>
        <v>#N/A</v>
      </c>
      <c r="M64" s="178"/>
      <c r="N64" s="178" t="e">
        <f t="shared" si="20"/>
        <v>#N/A</v>
      </c>
      <c r="O64" s="178"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2006</v>
      </c>
      <c r="G65" s="64" t="s">
        <v>180</v>
      </c>
      <c r="H65" s="64">
        <f>VLOOKUP(A65,'Aux - pivots1'!$A:$B,2,0)</f>
        <v>2</v>
      </c>
      <c r="I65" s="184" t="e">
        <f>SUMIFS(Table1[Estimação (horas)],Table1[Tabela],Plano_V3!E65,Table1[Campo],Plano_V3!F65)</f>
        <v>#N/A</v>
      </c>
      <c r="J65" s="184" t="e">
        <f t="shared" si="18"/>
        <v>#N/A</v>
      </c>
      <c r="K65" s="184" t="e">
        <f>SUMIFS(Table1[Horas efetivas],Table1[Tabela],Plano_V3!E65,Table1[Campo],Plano_V3!F65)</f>
        <v>#N/A</v>
      </c>
      <c r="L65" s="184" t="e">
        <f t="shared" si="19"/>
        <v>#N/A</v>
      </c>
      <c r="M65" s="178"/>
      <c r="N65" s="178" t="e">
        <f t="shared" si="20"/>
        <v>#N/A</v>
      </c>
      <c r="O65" s="178"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2007</v>
      </c>
      <c r="G66" s="64" t="s">
        <v>180</v>
      </c>
      <c r="H66" s="64">
        <f>VLOOKUP(A66,'Aux - pivots1'!$A:$B,2,0)</f>
        <v>2</v>
      </c>
      <c r="I66" s="184" t="e">
        <f>SUMIFS(Table1[Estimação (horas)],Table1[Tabela],Plano_V3!E66,Table1[Campo],Plano_V3!F66)</f>
        <v>#N/A</v>
      </c>
      <c r="J66" s="184" t="e">
        <f t="shared" si="18"/>
        <v>#N/A</v>
      </c>
      <c r="K66" s="184" t="e">
        <f>SUMIFS(Table1[Horas efetivas],Table1[Tabela],Plano_V3!E66,Table1[Campo],Plano_V3!F66)</f>
        <v>#N/A</v>
      </c>
      <c r="L66" s="184" t="e">
        <f t="shared" si="19"/>
        <v>#N/A</v>
      </c>
      <c r="M66" s="178"/>
      <c r="N66" s="178" t="e">
        <f t="shared" si="20"/>
        <v>#N/A</v>
      </c>
      <c r="O66" s="178"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2008</v>
      </c>
      <c r="G67" s="64" t="s">
        <v>180</v>
      </c>
      <c r="H67" s="64">
        <f>VLOOKUP(A67,'Aux - pivots1'!$A:$B,2,0)</f>
        <v>2</v>
      </c>
      <c r="I67" s="184" t="e">
        <f>SUMIFS(Table1[Estimação (horas)],Table1[Tabela],Plano_V3!E67,Table1[Campo],Plano_V3!F67)</f>
        <v>#N/A</v>
      </c>
      <c r="J67" s="184" t="e">
        <f t="shared" si="18"/>
        <v>#N/A</v>
      </c>
      <c r="K67" s="184" t="e">
        <f>SUMIFS(Table1[Horas efetivas],Table1[Tabela],Plano_V3!E67,Table1[Campo],Plano_V3!F67)</f>
        <v>#N/A</v>
      </c>
      <c r="L67" s="184" t="e">
        <f t="shared" si="19"/>
        <v>#N/A</v>
      </c>
      <c r="M67" s="178"/>
      <c r="N67" s="178"/>
      <c r="O67" s="178"/>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2009</v>
      </c>
      <c r="G68" s="64" t="s">
        <v>180</v>
      </c>
      <c r="H68" s="64">
        <f>VLOOKUP(A68,'Aux - pivots1'!$A:$B,2,0)</f>
        <v>2</v>
      </c>
      <c r="I68" s="184" t="e">
        <f>SUMIFS(Table1[Estimação (horas)],Table1[Tabela],Plano_V3!E68,Table1[Campo],Plano_V3!F68)</f>
        <v>#N/A</v>
      </c>
      <c r="J68" s="184" t="e">
        <f t="shared" si="18"/>
        <v>#N/A</v>
      </c>
      <c r="K68" s="184" t="e">
        <f>SUMIFS(Table1[Horas efetivas],Table1[Tabela],Plano_V3!E68,Table1[Campo],Plano_V3!F68)</f>
        <v>#N/A</v>
      </c>
      <c r="L68" s="184" t="e">
        <f t="shared" si="19"/>
        <v>#N/A</v>
      </c>
      <c r="M68" s="178"/>
      <c r="N68" s="178"/>
      <c r="O68" s="178"/>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2010</v>
      </c>
      <c r="G69" s="64" t="s">
        <v>180</v>
      </c>
      <c r="H69" s="64">
        <f>VLOOKUP(A69,'Aux - pivots1'!$A:$B,2,0)</f>
        <v>2</v>
      </c>
      <c r="I69" s="184" t="e">
        <f>SUMIFS(Table1[Estimação (horas)],Table1[Tabela],Plano_V3!E69,Table1[Campo],Plano_V3!F69)</f>
        <v>#N/A</v>
      </c>
      <c r="J69" s="184" t="e">
        <f t="shared" si="18"/>
        <v>#N/A</v>
      </c>
      <c r="K69" s="184" t="e">
        <f>SUMIFS(Table1[Horas efetivas],Table1[Tabela],Plano_V3!E69,Table1[Campo],Plano_V3!F69)</f>
        <v>#N/A</v>
      </c>
      <c r="L69" s="184" t="e">
        <f t="shared" si="19"/>
        <v>#N/A</v>
      </c>
      <c r="M69" s="178"/>
      <c r="N69" s="178"/>
      <c r="O69" s="178"/>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2011</v>
      </c>
      <c r="G70" s="64" t="s">
        <v>180</v>
      </c>
      <c r="H70" s="64">
        <f>VLOOKUP(A70,'Aux - pivots1'!$A:$B,2,0)</f>
        <v>2</v>
      </c>
      <c r="I70" s="184" t="e">
        <f>SUMIFS(Table1[Estimação (horas)],Table1[Tabela],Plano_V3!E70,Table1[Campo],Plano_V3!F70)</f>
        <v>#N/A</v>
      </c>
      <c r="J70" s="184" t="e">
        <f t="shared" si="18"/>
        <v>#N/A</v>
      </c>
      <c r="K70" s="184" t="e">
        <f>SUMIFS(Table1[Horas efetivas],Table1[Tabela],Plano_V3!E70,Table1[Campo],Plano_V3!F70)</f>
        <v>#N/A</v>
      </c>
      <c r="L70" s="184" t="e">
        <f t="shared" si="19"/>
        <v>#N/A</v>
      </c>
      <c r="M70" s="178"/>
      <c r="N70" s="178"/>
      <c r="O70" s="178"/>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2012</v>
      </c>
      <c r="G71" s="64" t="s">
        <v>180</v>
      </c>
      <c r="H71" s="64">
        <f>VLOOKUP(A71,'Aux - pivots1'!$A:$B,2,0)</f>
        <v>2</v>
      </c>
      <c r="I71" s="184" t="e">
        <f>SUMIFS(Table1[Estimação (horas)],Table1[Tabela],Plano_V3!E71,Table1[Campo],Plano_V3!F71)</f>
        <v>#N/A</v>
      </c>
      <c r="J71" s="184" t="e">
        <f t="shared" si="18"/>
        <v>#N/A</v>
      </c>
      <c r="K71" s="184" t="e">
        <f>SUMIFS(Table1[Horas efetivas],Table1[Tabela],Plano_V3!E71,Table1[Campo],Plano_V3!F71)</f>
        <v>#N/A</v>
      </c>
      <c r="L71" s="184" t="e">
        <f t="shared" si="19"/>
        <v>#N/A</v>
      </c>
      <c r="M71" s="178"/>
      <c r="N71" s="178"/>
      <c r="O71" s="178"/>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2013</v>
      </c>
      <c r="G72" s="64" t="s">
        <v>180</v>
      </c>
      <c r="H72" s="64">
        <f>VLOOKUP(A72,'Aux - pivots1'!$A:$B,2,0)</f>
        <v>2</v>
      </c>
      <c r="I72" s="184" t="e">
        <f>SUMIFS(Table1[Estimação (horas)],Table1[Tabela],Plano_V3!E72,Table1[Campo],Plano_V3!F72)</f>
        <v>#N/A</v>
      </c>
      <c r="J72" s="184" t="e">
        <f t="shared" si="18"/>
        <v>#N/A</v>
      </c>
      <c r="K72" s="184" t="e">
        <f>SUMIFS(Table1[Horas efetivas],Table1[Tabela],Plano_V3!E72,Table1[Campo],Plano_V3!F72)</f>
        <v>#N/A</v>
      </c>
      <c r="L72" s="184" t="e">
        <f t="shared" si="19"/>
        <v>#N/A</v>
      </c>
      <c r="M72" s="178"/>
      <c r="N72" s="178"/>
      <c r="O72" s="178"/>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
        <v>28</v>
      </c>
      <c r="H73" s="64"/>
      <c r="I73" s="184" t="e">
        <f>SUM(I26:I66)*$D$6</f>
        <v>#N/A</v>
      </c>
      <c r="J73" s="184" t="e">
        <f t="shared" si="18"/>
        <v>#N/A</v>
      </c>
      <c r="K73" s="184" t="e">
        <f>SUM(K26:K66)*$D$6</f>
        <v>#N/A</v>
      </c>
      <c r="L73" s="184" t="e">
        <f t="shared" si="19"/>
        <v>#N/A</v>
      </c>
      <c r="M73" s="178"/>
      <c r="N73" s="178" t="e">
        <f t="shared" si="20"/>
        <v>#N/A</v>
      </c>
      <c r="O73" s="178"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7" si="21">E74&amp;F74</f>
        <v/>
      </c>
      <c r="B74" s="63" t="s">
        <v>26</v>
      </c>
      <c r="C74" s="96" t="s">
        <v>54</v>
      </c>
      <c r="D74" s="96"/>
      <c r="E74" s="103"/>
      <c r="F74" s="96"/>
      <c r="G74" s="96"/>
      <c r="H74" s="96"/>
      <c r="I74" s="183" t="e">
        <f>SUM(I75:I239)</f>
        <v>#N/A</v>
      </c>
      <c r="J74" s="183" t="e">
        <f>ROUNDUP(I74/8,0)</f>
        <v>#N/A</v>
      </c>
      <c r="K74" s="183" t="e">
        <f>SUM(K75:K239)</f>
        <v>#N/A</v>
      </c>
      <c r="L74" s="183" t="e">
        <f>ROUNDUP(K74/8,0)</f>
        <v>#N/A</v>
      </c>
      <c r="M74" s="182" t="e">
        <f>SUMIFS(R74:ES74,$R$9:$ES$9,"S")/J74</f>
        <v>#N/A</v>
      </c>
      <c r="N74" s="182">
        <f>IFERROR(L74/J74,0)</f>
        <v>0</v>
      </c>
      <c r="O74" s="182" t="e">
        <f t="shared" si="12"/>
        <v>#N/A</v>
      </c>
      <c r="P74" s="202" t="s">
        <v>1854</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3"/>
      <c r="AQ74" s="193"/>
      <c r="AR74" s="78">
        <v>1</v>
      </c>
      <c r="AS74" s="78">
        <v>1</v>
      </c>
      <c r="AT74" s="78">
        <v>1</v>
      </c>
      <c r="AU74" s="78">
        <v>1</v>
      </c>
      <c r="AV74" s="193"/>
      <c r="AW74" s="78">
        <v>1</v>
      </c>
      <c r="AX74" s="78">
        <v>2</v>
      </c>
      <c r="AY74" s="91"/>
      <c r="AZ74" s="78">
        <v>1</v>
      </c>
      <c r="BA74" s="193"/>
      <c r="BB74" s="193"/>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1"/>
        <v>PROCESSn.a.</v>
      </c>
      <c r="B75" s="67" t="s">
        <v>26</v>
      </c>
      <c r="C75" s="68" t="s">
        <v>54</v>
      </c>
      <c r="D75" s="64" t="s">
        <v>36</v>
      </c>
      <c r="E75" s="66" t="s">
        <v>55</v>
      </c>
      <c r="F75" s="64" t="s">
        <v>38</v>
      </c>
      <c r="G75" s="64" t="str">
        <f>INDEX(Auxiliar!$B$16:$B$24,MATCH(Plano_V3!H75,Auxiliar!$C$16:$C$24,0),1)</f>
        <v>1. Concluído</v>
      </c>
      <c r="H75" s="64">
        <f>VLOOKUP(A75,'Aux - pivots1'!$A:$B,2,0)</f>
        <v>1</v>
      </c>
      <c r="I75" s="184">
        <f>SUMIFS(Table1[Estimação (horas)],Table1[Tabela],Plano_V3!E75,Table1[Campo],Plano_V3!F75)</f>
        <v>8</v>
      </c>
      <c r="J75" s="184">
        <f t="shared" ref="J75:J138" si="22">I75/8</f>
        <v>1</v>
      </c>
      <c r="K75" s="184">
        <f>SUMIFS(Table1[Horas efetivas],Table1[Tabela],Plano_V3!E75,Table1[Campo],Plano_V3!F75)</f>
        <v>8</v>
      </c>
      <c r="L75" s="184">
        <f t="shared" ref="L75:L138" si="23">K75/8</f>
        <v>1</v>
      </c>
      <c r="M75" s="178"/>
      <c r="N75" s="178">
        <f t="shared" ref="N75:N138" si="24">L75/J75</f>
        <v>1</v>
      </c>
      <c r="O75" s="178">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1"/>
        <v>PROCESSPROCESS_BANK_ID</v>
      </c>
      <c r="B76" s="67" t="s">
        <v>26</v>
      </c>
      <c r="C76" s="68" t="s">
        <v>54</v>
      </c>
      <c r="D76" s="64" t="s">
        <v>40</v>
      </c>
      <c r="E76" s="66" t="s">
        <v>55</v>
      </c>
      <c r="F76" s="66" t="s">
        <v>57</v>
      </c>
      <c r="G76" s="64" t="str">
        <f>INDEX(Auxiliar!$B$16:$B$24,MATCH(Plano_V3!H76,Auxiliar!$C$16:$C$24,0),1)</f>
        <v>1. Concluído</v>
      </c>
      <c r="H76" s="64">
        <f>VLOOKUP(A76,'Aux - pivots1'!$A:$B,2,0)</f>
        <v>1</v>
      </c>
      <c r="I76" s="184">
        <f>SUMIFS(Table1[Estimação (horas)],Table1[Tabela],Plano_V3!E76,Table1[Campo],Plano_V3!F76)</f>
        <v>4.0999999999999996</v>
      </c>
      <c r="J76" s="184">
        <f t="shared" si="22"/>
        <v>0.51249999999999996</v>
      </c>
      <c r="K76" s="184">
        <f>SUMIFS(Table1[Horas efetivas],Table1[Tabela],Plano_V3!E76,Table1[Campo],Plano_V3!F76)</f>
        <v>4.0999999999999996</v>
      </c>
      <c r="L76" s="184">
        <f t="shared" si="23"/>
        <v>0.51249999999999996</v>
      </c>
      <c r="M76" s="178"/>
      <c r="N76" s="178">
        <f t="shared" si="24"/>
        <v>1</v>
      </c>
      <c r="O76" s="178">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1"/>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4">
        <f>SUMIFS(Table1[Estimação (horas)],Table1[Tabela],Plano_V3!E77,Table1[Campo],Plano_V3!F77)</f>
        <v>4.0999999999999996</v>
      </c>
      <c r="J77" s="184">
        <f t="shared" si="22"/>
        <v>0.51249999999999996</v>
      </c>
      <c r="K77" s="184">
        <f>SUMIFS(Table1[Horas efetivas],Table1[Tabela],Plano_V3!E77,Table1[Campo],Plano_V3!F77)</f>
        <v>4.0999999999999996</v>
      </c>
      <c r="L77" s="184">
        <f t="shared" si="23"/>
        <v>0.51249999999999996</v>
      </c>
      <c r="M77" s="178"/>
      <c r="N77" s="178">
        <f t="shared" si="24"/>
        <v>1</v>
      </c>
      <c r="O77" s="178">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1"/>
        <v>PROCESSPROCESS_ACCOUNT_ID</v>
      </c>
      <c r="B78" s="67" t="s">
        <v>26</v>
      </c>
      <c r="C78" s="68" t="s">
        <v>54</v>
      </c>
      <c r="D78" s="64" t="s">
        <v>40</v>
      </c>
      <c r="E78" s="66" t="s">
        <v>55</v>
      </c>
      <c r="F78" s="66" t="s">
        <v>59</v>
      </c>
      <c r="G78" s="64" t="str">
        <f>INDEX(Auxiliar!$B$16:$B$24,MATCH(Plano_V3!H78,Auxiliar!$C$16:$C$24,0),1)</f>
        <v>1. Concluído</v>
      </c>
      <c r="H78" s="64">
        <f>VLOOKUP(A78,'Aux - pivots1'!$A:$B,2,0)</f>
        <v>1</v>
      </c>
      <c r="I78" s="184">
        <f>SUMIFS(Table1[Estimação (horas)],Table1[Tabela],Plano_V3!E78,Table1[Campo],Plano_V3!F78)</f>
        <v>4.0999999999999996</v>
      </c>
      <c r="J78" s="184">
        <f t="shared" si="22"/>
        <v>0.51249999999999996</v>
      </c>
      <c r="K78" s="184">
        <f>SUMIFS(Table1[Horas efetivas],Table1[Tabela],Plano_V3!E78,Table1[Campo],Plano_V3!F78)</f>
        <v>4.0999999999999996</v>
      </c>
      <c r="L78" s="184">
        <f t="shared" si="23"/>
        <v>0.51249999999999996</v>
      </c>
      <c r="M78" s="178"/>
      <c r="N78" s="178">
        <f t="shared" si="24"/>
        <v>1</v>
      </c>
      <c r="O78" s="178">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1"/>
        <v>PROCESScod_estd_prcs</v>
      </c>
      <c r="B79" s="67" t="s">
        <v>26</v>
      </c>
      <c r="C79" s="68" t="s">
        <v>54</v>
      </c>
      <c r="D79" s="64" t="s">
        <v>40</v>
      </c>
      <c r="E79" s="66" t="s">
        <v>55</v>
      </c>
      <c r="F79" s="171" t="s">
        <v>60</v>
      </c>
      <c r="G79" s="64" t="str">
        <f>INDEX(Auxiliar!$B$16:$B$24,MATCH(Plano_V3!H79,Auxiliar!$C$16:$C$24,0),1)</f>
        <v>0. Cancelado</v>
      </c>
      <c r="H79" s="64">
        <f>VLOOKUP(A79,'Aux - pivots1'!$A:$B,2,0)</f>
        <v>0</v>
      </c>
      <c r="I79" s="185">
        <v>0</v>
      </c>
      <c r="J79" s="184">
        <f t="shared" si="22"/>
        <v>0</v>
      </c>
      <c r="K79" s="184">
        <f>SUMIFS(Table1[Horas efetivas],Table1[Tabela],Plano_V3!E79,Table1[Campo],Plano_V3!F79)</f>
        <v>0</v>
      </c>
      <c r="L79" s="184">
        <f t="shared" si="23"/>
        <v>0</v>
      </c>
      <c r="M79" s="178"/>
      <c r="N79" s="178" t="e">
        <f t="shared" si="24"/>
        <v>#DIV/0!</v>
      </c>
      <c r="O79" s="178"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1"/>
        <v>PROCESSGUARANTEE_CODE</v>
      </c>
      <c r="B80" s="67" t="s">
        <v>26</v>
      </c>
      <c r="C80" s="68" t="s">
        <v>54</v>
      </c>
      <c r="D80" s="64" t="s">
        <v>40</v>
      </c>
      <c r="E80" s="66" t="s">
        <v>55</v>
      </c>
      <c r="F80" s="66" t="s">
        <v>61</v>
      </c>
      <c r="G80" s="64" t="str">
        <f>INDEX(Auxiliar!$B$16:$B$24,MATCH(Plano_V3!H80,Auxiliar!$C$16:$C$24,0),1)</f>
        <v>1. Concluído</v>
      </c>
      <c r="H80" s="64">
        <f>VLOOKUP(A80,'Aux - pivots1'!$A:$B,2,0)</f>
        <v>1</v>
      </c>
      <c r="I80" s="184">
        <f>SUMIFS(Table1[Estimação (horas)],Table1[Tabela],Plano_V3!E80,Table1[Campo],Plano_V3!F80)</f>
        <v>4.0999999999999996</v>
      </c>
      <c r="J80" s="184">
        <f t="shared" si="22"/>
        <v>0.51249999999999996</v>
      </c>
      <c r="K80" s="184">
        <f>SUMIFS(Table1[Horas efetivas],Table1[Tabela],Plano_V3!E80,Table1[Campo],Plano_V3!F80)</f>
        <v>4.0999999999999996</v>
      </c>
      <c r="L80" s="184">
        <f t="shared" si="23"/>
        <v>0.51249999999999996</v>
      </c>
      <c r="M80" s="178"/>
      <c r="N80" s="178">
        <f t="shared" si="24"/>
        <v>1</v>
      </c>
      <c r="O80" s="178">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1"/>
        <v>PROCESSCURRENCY_CODE</v>
      </c>
      <c r="B81" s="67" t="s">
        <v>26</v>
      </c>
      <c r="C81" s="68" t="s">
        <v>54</v>
      </c>
      <c r="D81" s="64" t="s">
        <v>40</v>
      </c>
      <c r="E81" s="66" t="s">
        <v>55</v>
      </c>
      <c r="F81" s="66" t="s">
        <v>62</v>
      </c>
      <c r="G81" s="64" t="str">
        <f>INDEX(Auxiliar!$B$16:$B$24,MATCH(Plano_V3!H81,Auxiliar!$C$16:$C$24,0),1)</f>
        <v>1. Concluído</v>
      </c>
      <c r="H81" s="64">
        <f>VLOOKUP(A81,'Aux - pivots1'!$A:$B,2,0)</f>
        <v>1</v>
      </c>
      <c r="I81" s="184">
        <f>SUMIFS(Table1[Estimação (horas)],Table1[Tabela],Plano_V3!E81,Table1[Campo],Plano_V3!F81)</f>
        <v>4.0999999999999996</v>
      </c>
      <c r="J81" s="184">
        <f t="shared" si="22"/>
        <v>0.51249999999999996</v>
      </c>
      <c r="K81" s="184">
        <f>SUMIFS(Table1[Horas efetivas],Table1[Tabela],Plano_V3!E81,Table1[Campo],Plano_V3!F81)</f>
        <v>4.0999999999999996</v>
      </c>
      <c r="L81" s="184">
        <f t="shared" si="23"/>
        <v>0.51249999999999996</v>
      </c>
      <c r="M81" s="178"/>
      <c r="N81" s="178">
        <f t="shared" si="24"/>
        <v>1</v>
      </c>
      <c r="O81" s="178">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1"/>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4">
        <f>SUMIFS(Table1[Estimação (horas)],Table1[Tabela],Plano_V3!E82,Table1[Campo],Plano_V3!F82)</f>
        <v>4.0999999999999996</v>
      </c>
      <c r="J82" s="184">
        <f t="shared" si="22"/>
        <v>0.51249999999999996</v>
      </c>
      <c r="K82" s="184">
        <f>SUMIFS(Table1[Horas efetivas],Table1[Tabela],Plano_V3!E82,Table1[Campo],Plano_V3!F82)</f>
        <v>4.0999999999999996</v>
      </c>
      <c r="L82" s="184">
        <f t="shared" si="23"/>
        <v>0.51249999999999996</v>
      </c>
      <c r="M82" s="178"/>
      <c r="N82" s="178">
        <f t="shared" si="24"/>
        <v>1</v>
      </c>
      <c r="O82" s="178">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1"/>
        <v>PROCESSPROCESS_PRODUCT_ID</v>
      </c>
      <c r="B83" s="67" t="s">
        <v>26</v>
      </c>
      <c r="C83" s="68" t="s">
        <v>54</v>
      </c>
      <c r="D83" s="64" t="s">
        <v>40</v>
      </c>
      <c r="E83" s="66" t="s">
        <v>55</v>
      </c>
      <c r="F83" s="66" t="s">
        <v>64</v>
      </c>
      <c r="G83" s="64" t="str">
        <f>INDEX(Auxiliar!$B$16:$B$24,MATCH(Plano_V3!H83,Auxiliar!$C$16:$C$24,0),1)</f>
        <v>1. Concluído</v>
      </c>
      <c r="H83" s="64">
        <f>VLOOKUP(A83,'Aux - pivots1'!$A:$B,2,0)</f>
        <v>1</v>
      </c>
      <c r="I83" s="184">
        <f>SUMIFS(Table1[Estimação (horas)],Table1[Tabela],Plano_V3!E83,Table1[Campo],Plano_V3!F83)</f>
        <v>4.0999999999999996</v>
      </c>
      <c r="J83" s="184">
        <f t="shared" si="22"/>
        <v>0.51249999999999996</v>
      </c>
      <c r="K83" s="184">
        <f>SUMIFS(Table1[Horas efetivas],Table1[Tabela],Plano_V3!E83,Table1[Campo],Plano_V3!F83)</f>
        <v>4.0999999999999996</v>
      </c>
      <c r="L83" s="184">
        <f t="shared" si="23"/>
        <v>0.51249999999999996</v>
      </c>
      <c r="M83" s="178"/>
      <c r="N83" s="178">
        <f t="shared" si="24"/>
        <v>1</v>
      </c>
      <c r="O83" s="178">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1"/>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4">
        <f>SUMIFS(Table1[Estimação (horas)],Table1[Tabela],Plano_V3!E84,Table1[Campo],Plano_V3!F84)</f>
        <v>4.0999999999999996</v>
      </c>
      <c r="J84" s="184">
        <f t="shared" si="22"/>
        <v>0.51249999999999996</v>
      </c>
      <c r="K84" s="184">
        <f>SUMIFS(Table1[Horas efetivas],Table1[Tabela],Plano_V3!E84,Table1[Campo],Plano_V3!F84)</f>
        <v>4.0999999999999996</v>
      </c>
      <c r="L84" s="184">
        <f t="shared" si="23"/>
        <v>0.51249999999999996</v>
      </c>
      <c r="M84" s="178"/>
      <c r="N84" s="178">
        <f t="shared" si="24"/>
        <v>1</v>
      </c>
      <c r="O84" s="178">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1"/>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4">
        <f>SUMIFS(Table1[Estimação (horas)],Table1[Tabela],Plano_V3!E85,Table1[Campo],Plano_V3!F85)</f>
        <v>4.0999999999999996</v>
      </c>
      <c r="J85" s="184">
        <f t="shared" si="22"/>
        <v>0.51249999999999996</v>
      </c>
      <c r="K85" s="184">
        <f>SUMIFS(Table1[Horas efetivas],Table1[Tabela],Plano_V3!E85,Table1[Campo],Plano_V3!F85)</f>
        <v>4.0999999999999996</v>
      </c>
      <c r="L85" s="184">
        <f t="shared" si="23"/>
        <v>0.51249999999999996</v>
      </c>
      <c r="M85" s="178"/>
      <c r="N85" s="178">
        <f t="shared" si="24"/>
        <v>1</v>
      </c>
      <c r="O85" s="178">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1"/>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4">
        <f>SUMIFS(Table1[Estimação (horas)],Table1[Tabela],Plano_V3!E86,Table1[Campo],Plano_V3!F86)</f>
        <v>4.0999999999999996</v>
      </c>
      <c r="J86" s="184">
        <f t="shared" si="22"/>
        <v>0.51249999999999996</v>
      </c>
      <c r="K86" s="184">
        <f>SUMIFS(Table1[Horas efetivas],Table1[Tabela],Plano_V3!E86,Table1[Campo],Plano_V3!F86)</f>
        <v>4.0999999999999996</v>
      </c>
      <c r="L86" s="184">
        <f t="shared" si="23"/>
        <v>0.51249999999999996</v>
      </c>
      <c r="M86" s="178"/>
      <c r="N86" s="178">
        <f t="shared" si="24"/>
        <v>1</v>
      </c>
      <c r="O86" s="178">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1"/>
        <v>PROCESSPROCESS_START_DATE</v>
      </c>
      <c r="B87" s="67" t="s">
        <v>26</v>
      </c>
      <c r="C87" s="68" t="s">
        <v>54</v>
      </c>
      <c r="D87" s="64" t="s">
        <v>40</v>
      </c>
      <c r="E87" s="66" t="s">
        <v>55</v>
      </c>
      <c r="F87" s="66" t="s">
        <v>68</v>
      </c>
      <c r="G87" s="64" t="str">
        <f>INDEX(Auxiliar!$B$16:$B$24,MATCH(Plano_V3!H87,Auxiliar!$C$16:$C$24,0),1)</f>
        <v>1. Concluído</v>
      </c>
      <c r="H87" s="64">
        <f>VLOOKUP(A87,'Aux - pivots1'!$A:$B,2,0)</f>
        <v>1</v>
      </c>
      <c r="I87" s="184">
        <f>SUMIFS(Table1[Estimação (horas)],Table1[Tabela],Plano_V3!E87,Table1[Campo],Plano_V3!F87)</f>
        <v>4.0999999999999996</v>
      </c>
      <c r="J87" s="184">
        <f t="shared" si="22"/>
        <v>0.51249999999999996</v>
      </c>
      <c r="K87" s="184">
        <f>SUMIFS(Table1[Horas efetivas],Table1[Tabela],Plano_V3!E87,Table1[Campo],Plano_V3!F87)</f>
        <v>4.0999999999999996</v>
      </c>
      <c r="L87" s="184">
        <f t="shared" si="23"/>
        <v>0.51249999999999996</v>
      </c>
      <c r="M87" s="178"/>
      <c r="N87" s="178">
        <f t="shared" si="24"/>
        <v>1</v>
      </c>
      <c r="O87" s="178">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1"/>
        <v>PROCESSPROCESS_DUE_DATE</v>
      </c>
      <c r="B88" s="67" t="s">
        <v>26</v>
      </c>
      <c r="C88" s="68" t="s">
        <v>54</v>
      </c>
      <c r="D88" s="64" t="s">
        <v>40</v>
      </c>
      <c r="E88" s="66" t="s">
        <v>55</v>
      </c>
      <c r="F88" s="66" t="s">
        <v>69</v>
      </c>
      <c r="G88" s="64" t="str">
        <f>INDEX(Auxiliar!$B$16:$B$24,MATCH(Plano_V3!H88,Auxiliar!$C$16:$C$24,0),1)</f>
        <v>1. Concluído</v>
      </c>
      <c r="H88" s="64">
        <f>VLOOKUP(A88,'Aux - pivots1'!$A:$B,2,0)</f>
        <v>1</v>
      </c>
      <c r="I88" s="184">
        <f>SUMIFS(Table1[Estimação (horas)],Table1[Tabela],Plano_V3!E88,Table1[Campo],Plano_V3!F88)</f>
        <v>4.0999999999999996</v>
      </c>
      <c r="J88" s="184">
        <f t="shared" si="22"/>
        <v>0.51249999999999996</v>
      </c>
      <c r="K88" s="184">
        <f>SUMIFS(Table1[Horas efetivas],Table1[Tabela],Plano_V3!E88,Table1[Campo],Plano_V3!F88)</f>
        <v>4.0999999999999996</v>
      </c>
      <c r="L88" s="184">
        <f t="shared" si="23"/>
        <v>0.51249999999999996</v>
      </c>
      <c r="M88" s="178"/>
      <c r="N88" s="178">
        <f t="shared" si="24"/>
        <v>1</v>
      </c>
      <c r="O88" s="178">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1"/>
        <v>PROCESSmontante_eur</v>
      </c>
      <c r="B89" s="67" t="s">
        <v>26</v>
      </c>
      <c r="C89" s="68" t="s">
        <v>54</v>
      </c>
      <c r="D89" s="64" t="s">
        <v>40</v>
      </c>
      <c r="E89" s="66" t="s">
        <v>55</v>
      </c>
      <c r="F89" s="171" t="s">
        <v>70</v>
      </c>
      <c r="G89" s="64" t="str">
        <f>INDEX(Auxiliar!$B$16:$B$24,MATCH(Plano_V3!H89,Auxiliar!$C$16:$C$24,0),1)</f>
        <v>0. Cancelado</v>
      </c>
      <c r="H89" s="64">
        <f>VLOOKUP(A89,'Aux - pivots1'!$A:$B,2,0)</f>
        <v>0</v>
      </c>
      <c r="I89" s="185">
        <v>0</v>
      </c>
      <c r="J89" s="184">
        <f t="shared" si="22"/>
        <v>0</v>
      </c>
      <c r="K89" s="184">
        <f>SUMIFS(Table1[Horas efetivas],Table1[Tabela],Plano_V3!E89,Table1[Campo],Plano_V3!F89)</f>
        <v>0</v>
      </c>
      <c r="L89" s="184">
        <f t="shared" si="23"/>
        <v>0</v>
      </c>
      <c r="M89" s="178"/>
      <c r="N89" s="178" t="e">
        <f t="shared" si="24"/>
        <v>#DIV/0!</v>
      </c>
      <c r="O89" s="178"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1"/>
        <v>PROCESSmontante_org</v>
      </c>
      <c r="B90" s="67" t="s">
        <v>26</v>
      </c>
      <c r="C90" s="68" t="s">
        <v>54</v>
      </c>
      <c r="D90" s="64" t="s">
        <v>40</v>
      </c>
      <c r="E90" s="66" t="s">
        <v>55</v>
      </c>
      <c r="F90" s="66" t="s">
        <v>71</v>
      </c>
      <c r="G90" s="64" t="str">
        <f>INDEX(Auxiliar!$B$16:$B$24,MATCH(Plano_V3!H90,Auxiliar!$C$16:$C$24,0),1)</f>
        <v>0. Cancelado</v>
      </c>
      <c r="H90" s="64">
        <f>VLOOKUP(A90,'Aux - pivots1'!$A:$B,2,0)</f>
        <v>0</v>
      </c>
      <c r="I90" s="185">
        <v>0</v>
      </c>
      <c r="J90" s="184">
        <f t="shared" si="22"/>
        <v>0</v>
      </c>
      <c r="K90" s="184">
        <f>SUMIFS(Table1[Horas efetivas],Table1[Tabela],Plano_V3!E90,Table1[Campo],Plano_V3!F90)</f>
        <v>0</v>
      </c>
      <c r="L90" s="184">
        <f t="shared" si="23"/>
        <v>0</v>
      </c>
      <c r="M90" s="178"/>
      <c r="N90" s="178" t="e">
        <f t="shared" si="24"/>
        <v>#DIV/0!</v>
      </c>
      <c r="O90" s="178"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1"/>
        <v>PROCESSorigem</v>
      </c>
      <c r="B91" s="67" t="s">
        <v>26</v>
      </c>
      <c r="C91" s="68" t="s">
        <v>54</v>
      </c>
      <c r="D91" s="64" t="s">
        <v>40</v>
      </c>
      <c r="E91" s="66" t="s">
        <v>55</v>
      </c>
      <c r="F91" s="66" t="s">
        <v>72</v>
      </c>
      <c r="G91" s="64" t="str">
        <f>INDEX(Auxiliar!$B$16:$B$24,MATCH(Plano_V3!H91,Auxiliar!$C$16:$C$24,0),1)</f>
        <v>0. Cancelado</v>
      </c>
      <c r="H91" s="64">
        <f>VLOOKUP(A91,'Aux - pivots1'!$A:$B,2,0)</f>
        <v>0</v>
      </c>
      <c r="I91" s="184">
        <f>SUMIFS(Table1[Estimação (horas)],Table1[Tabela],Plano_V3!E91,Table1[Campo],Plano_V3!F91)</f>
        <v>4.0999999999999996</v>
      </c>
      <c r="J91" s="184">
        <f t="shared" si="22"/>
        <v>0.51249999999999996</v>
      </c>
      <c r="K91" s="184">
        <f>SUMIFS(Table1[Horas efetivas],Table1[Tabela],Plano_V3!E91,Table1[Campo],Plano_V3!F91)</f>
        <v>0</v>
      </c>
      <c r="L91" s="184">
        <f t="shared" si="23"/>
        <v>0</v>
      </c>
      <c r="M91" s="178"/>
      <c r="N91" s="178">
        <f t="shared" si="24"/>
        <v>0</v>
      </c>
      <c r="O91" s="178">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1"/>
        <v>PROCESSDATA_DATE_PART</v>
      </c>
      <c r="B92" s="67" t="s">
        <v>26</v>
      </c>
      <c r="C92" s="68" t="s">
        <v>54</v>
      </c>
      <c r="D92" s="64" t="s">
        <v>40</v>
      </c>
      <c r="E92" s="66" t="s">
        <v>55</v>
      </c>
      <c r="F92" s="66" t="s">
        <v>73</v>
      </c>
      <c r="G92" s="64" t="str">
        <f>INDEX(Auxiliar!$B$16:$B$24,MATCH(Plano_V3!H92,Auxiliar!$C$16:$C$24,0),1)</f>
        <v>1. Concluído</v>
      </c>
      <c r="H92" s="64">
        <f>VLOOKUP(A92,'Aux - pivots1'!$A:$B,2,0)</f>
        <v>1</v>
      </c>
      <c r="I92" s="184">
        <f>SUMIFS(Table1[Estimação (horas)],Table1[Tabela],Plano_V3!E92,Table1[Campo],Plano_V3!F92)</f>
        <v>4.0999999999999996</v>
      </c>
      <c r="J92" s="184">
        <f t="shared" si="22"/>
        <v>0.51249999999999996</v>
      </c>
      <c r="K92" s="184">
        <f>SUMIFS(Table1[Horas efetivas],Table1[Tabela],Plano_V3!E92,Table1[Campo],Plano_V3!F92)</f>
        <v>4.0999999999999996</v>
      </c>
      <c r="L92" s="184">
        <f t="shared" si="23"/>
        <v>0.51249999999999996</v>
      </c>
      <c r="M92" s="178"/>
      <c r="N92" s="178">
        <f t="shared" si="24"/>
        <v>1</v>
      </c>
      <c r="O92" s="178">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1"/>
        <v>RESPONSIBILITY_PROCESS_RELn.a.</v>
      </c>
      <c r="B93" s="67" t="s">
        <v>26</v>
      </c>
      <c r="C93" s="68" t="s">
        <v>54</v>
      </c>
      <c r="D93" s="64" t="s">
        <v>36</v>
      </c>
      <c r="E93" s="66" t="s">
        <v>74</v>
      </c>
      <c r="F93" s="64" t="s">
        <v>38</v>
      </c>
      <c r="G93" s="64" t="str">
        <f>INDEX(Auxiliar!$B$16:$B$24,MATCH(Plano_V3!H93,Auxiliar!$C$16:$C$24,0),1)</f>
        <v>1. Concluído</v>
      </c>
      <c r="H93" s="64">
        <f>VLOOKUP(A93,'Aux - pivots1'!$A:$B,2,0)</f>
        <v>1</v>
      </c>
      <c r="I93" s="184">
        <f>SUMIFS(Table1[Estimação (horas)],Table1[Tabela],Plano_V3!E93,Table1[Campo],Plano_V3!F93)</f>
        <v>8</v>
      </c>
      <c r="J93" s="184">
        <f t="shared" si="22"/>
        <v>1</v>
      </c>
      <c r="K93" s="184">
        <f>SUMIFS(Table1[Horas efetivas],Table1[Tabela],Plano_V3!E93,Table1[Campo],Plano_V3!F93)</f>
        <v>8</v>
      </c>
      <c r="L93" s="184">
        <f t="shared" si="23"/>
        <v>1</v>
      </c>
      <c r="M93" s="178"/>
      <c r="N93" s="178">
        <f t="shared" si="24"/>
        <v>1</v>
      </c>
      <c r="O93" s="178">
        <f t="shared" si="12"/>
        <v>1</v>
      </c>
      <c r="P93" s="89" t="s">
        <v>39</v>
      </c>
      <c r="Q93" s="90">
        <f t="shared" si="13"/>
        <v>1</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1"/>
        <v>RESPONSIBILITY_PROCESS_RELPROCESS_BANK_ID</v>
      </c>
      <c r="B94" s="67" t="s">
        <v>26</v>
      </c>
      <c r="C94" s="68" t="s">
        <v>54</v>
      </c>
      <c r="D94" s="64" t="s">
        <v>40</v>
      </c>
      <c r="E94" s="66" t="s">
        <v>74</v>
      </c>
      <c r="F94" s="66" t="s">
        <v>57</v>
      </c>
      <c r="G94" s="64" t="str">
        <f>INDEX(Auxiliar!$B$16:$B$24,MATCH(Plano_V3!H94,Auxiliar!$C$16:$C$24,0),1)</f>
        <v>1. Concluído</v>
      </c>
      <c r="H94" s="64">
        <f>VLOOKUP(A94,'Aux - pivots1'!$A:$B,2,0)</f>
        <v>1</v>
      </c>
      <c r="I94" s="184">
        <f>SUMIFS(Table1[Estimação (horas)],Table1[Tabela],Plano_V3!E94,Table1[Campo],Plano_V3!F94)</f>
        <v>8.1</v>
      </c>
      <c r="J94" s="184">
        <f t="shared" si="22"/>
        <v>1.0125</v>
      </c>
      <c r="K94" s="184">
        <f>SUMIFS(Table1[Horas efetivas],Table1[Tabela],Plano_V3!E94,Table1[Campo],Plano_V3!F94)</f>
        <v>8.1</v>
      </c>
      <c r="L94" s="184">
        <f t="shared" si="23"/>
        <v>1.0125</v>
      </c>
      <c r="M94" s="178"/>
      <c r="N94" s="178">
        <f t="shared" si="24"/>
        <v>1</v>
      </c>
      <c r="O94" s="178">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1"/>
        <v>RESPONSIBILITY_PROCESS_RELBANK_ID</v>
      </c>
      <c r="B95" s="67" t="s">
        <v>26</v>
      </c>
      <c r="C95" s="68" t="s">
        <v>54</v>
      </c>
      <c r="D95" s="64" t="s">
        <v>40</v>
      </c>
      <c r="E95" s="66" t="s">
        <v>74</v>
      </c>
      <c r="F95" s="66" t="s">
        <v>75</v>
      </c>
      <c r="G95" s="64" t="str">
        <f>INDEX(Auxiliar!$B$16:$B$24,MATCH(Plano_V3!H95,Auxiliar!$C$16:$C$24,0),1)</f>
        <v>1. Concluído</v>
      </c>
      <c r="H95" s="64">
        <f>VLOOKUP(A95,'Aux - pivots1'!$A:$B,2,0)</f>
        <v>1</v>
      </c>
      <c r="I95" s="184">
        <f>SUMIFS(Table1[Estimação (horas)],Table1[Tabela],Plano_V3!E95,Table1[Campo],Plano_V3!F95)</f>
        <v>8.1</v>
      </c>
      <c r="J95" s="184">
        <f t="shared" si="22"/>
        <v>1.0125</v>
      </c>
      <c r="K95" s="184">
        <f>SUMIFS(Table1[Horas efetivas],Table1[Tabela],Plano_V3!E95,Table1[Campo],Plano_V3!F95)</f>
        <v>8.1</v>
      </c>
      <c r="L95" s="184">
        <f t="shared" si="23"/>
        <v>1.0125</v>
      </c>
      <c r="M95" s="178"/>
      <c r="N95" s="178">
        <f t="shared" si="24"/>
        <v>1</v>
      </c>
      <c r="O95" s="178">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1"/>
        <v>RESPONSIBILITY_PROCESS_RELPROCESS_BRANCH_CODE</v>
      </c>
      <c r="B96" s="67" t="s">
        <v>26</v>
      </c>
      <c r="C96" s="68" t="s">
        <v>54</v>
      </c>
      <c r="D96" s="64" t="s">
        <v>40</v>
      </c>
      <c r="E96" s="66" t="s">
        <v>74</v>
      </c>
      <c r="F96" s="66" t="s">
        <v>58</v>
      </c>
      <c r="G96" s="64" t="str">
        <f>INDEX(Auxiliar!$B$16:$B$24,MATCH(Plano_V3!H96,Auxiliar!$C$16:$C$24,0),1)</f>
        <v>1. Concluído</v>
      </c>
      <c r="H96" s="64">
        <f>VLOOKUP(A96,'Aux - pivots1'!$A:$B,2,0)</f>
        <v>1</v>
      </c>
      <c r="I96" s="184">
        <f>SUMIFS(Table1[Estimação (horas)],Table1[Tabela],Plano_V3!E96,Table1[Campo],Plano_V3!F96)</f>
        <v>8.1</v>
      </c>
      <c r="J96" s="184">
        <f t="shared" si="22"/>
        <v>1.0125</v>
      </c>
      <c r="K96" s="184">
        <f>SUMIFS(Table1[Horas efetivas],Table1[Tabela],Plano_V3!E96,Table1[Campo],Plano_V3!F96)</f>
        <v>8.1</v>
      </c>
      <c r="L96" s="184">
        <f t="shared" si="23"/>
        <v>1.0125</v>
      </c>
      <c r="M96" s="178"/>
      <c r="N96" s="178">
        <f t="shared" si="24"/>
        <v>1</v>
      </c>
      <c r="O96" s="178">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1"/>
        <v>RESPONSIBILITY_PROCESS_RELBRANCH_CODE</v>
      </c>
      <c r="B97" s="67" t="s">
        <v>26</v>
      </c>
      <c r="C97" s="68" t="s">
        <v>54</v>
      </c>
      <c r="D97" s="64" t="s">
        <v>40</v>
      </c>
      <c r="E97" s="66" t="s">
        <v>74</v>
      </c>
      <c r="F97" s="66" t="s">
        <v>76</v>
      </c>
      <c r="G97" s="64" t="str">
        <f>INDEX(Auxiliar!$B$16:$B$24,MATCH(Plano_V3!H97,Auxiliar!$C$16:$C$24,0),1)</f>
        <v>1. Concluído</v>
      </c>
      <c r="H97" s="64">
        <f>VLOOKUP(A97,'Aux - pivots1'!$A:$B,2,0)</f>
        <v>1</v>
      </c>
      <c r="I97" s="184">
        <f>SUMIFS(Table1[Estimação (horas)],Table1[Tabela],Plano_V3!E97,Table1[Campo],Plano_V3!F97)</f>
        <v>8.1</v>
      </c>
      <c r="J97" s="184">
        <f t="shared" si="22"/>
        <v>1.0125</v>
      </c>
      <c r="K97" s="184">
        <f>SUMIFS(Table1[Horas efetivas],Table1[Tabela],Plano_V3!E97,Table1[Campo],Plano_V3!F97)</f>
        <v>8.1</v>
      </c>
      <c r="L97" s="184">
        <f t="shared" si="23"/>
        <v>1.0125</v>
      </c>
      <c r="M97" s="178"/>
      <c r="N97" s="178">
        <f t="shared" si="24"/>
        <v>1</v>
      </c>
      <c r="O97" s="178">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1"/>
        <v>RESPONSIBILITY_PROCESS_RELCONTRACT_ID</v>
      </c>
      <c r="B98" s="67" t="s">
        <v>26</v>
      </c>
      <c r="C98" s="68" t="s">
        <v>54</v>
      </c>
      <c r="D98" s="64" t="s">
        <v>40</v>
      </c>
      <c r="E98" s="66" t="s">
        <v>74</v>
      </c>
      <c r="F98" s="66" t="s">
        <v>77</v>
      </c>
      <c r="G98" s="64" t="str">
        <f>INDEX(Auxiliar!$B$16:$B$24,MATCH(Plano_V3!H98,Auxiliar!$C$16:$C$24,0),1)</f>
        <v>1. Concluído</v>
      </c>
      <c r="H98" s="64">
        <f>VLOOKUP(A98,'Aux - pivots1'!$A:$B,2,0)</f>
        <v>1</v>
      </c>
      <c r="I98" s="184">
        <f>SUMIFS(Table1[Estimação (horas)],Table1[Tabela],Plano_V3!E98,Table1[Campo],Plano_V3!F98)</f>
        <v>8.1</v>
      </c>
      <c r="J98" s="184">
        <f t="shared" si="22"/>
        <v>1.0125</v>
      </c>
      <c r="K98" s="184">
        <f>SUMIFS(Table1[Horas efetivas],Table1[Tabela],Plano_V3!E98,Table1[Campo],Plano_V3!F98)</f>
        <v>8.1</v>
      </c>
      <c r="L98" s="184">
        <f t="shared" si="23"/>
        <v>1.0125</v>
      </c>
      <c r="M98" s="178"/>
      <c r="N98" s="178">
        <f t="shared" si="24"/>
        <v>1</v>
      </c>
      <c r="O98" s="178">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1"/>
        <v>RESPONSIBILITY_PROCESS_RELPROCESS_ACCOUNT_ID</v>
      </c>
      <c r="B99" s="67" t="s">
        <v>26</v>
      </c>
      <c r="C99" s="68" t="s">
        <v>54</v>
      </c>
      <c r="D99" s="64" t="s">
        <v>40</v>
      </c>
      <c r="E99" s="66" t="s">
        <v>74</v>
      </c>
      <c r="F99" s="66" t="s">
        <v>59</v>
      </c>
      <c r="G99" s="64" t="str">
        <f>INDEX(Auxiliar!$B$16:$B$24,MATCH(Plano_V3!H99,Auxiliar!$C$16:$C$24,0),1)</f>
        <v>1. Concluído</v>
      </c>
      <c r="H99" s="64">
        <f>VLOOKUP(A99,'Aux - pivots1'!$A:$B,2,0)</f>
        <v>1</v>
      </c>
      <c r="I99" s="184">
        <f>SUMIFS(Table1[Estimação (horas)],Table1[Tabela],Plano_V3!E99,Table1[Campo],Plano_V3!F99)</f>
        <v>8.1</v>
      </c>
      <c r="J99" s="184">
        <f t="shared" si="22"/>
        <v>1.0125</v>
      </c>
      <c r="K99" s="184">
        <f>SUMIFS(Table1[Horas efetivas],Table1[Tabela],Plano_V3!E99,Table1[Campo],Plano_V3!F99)</f>
        <v>8.1</v>
      </c>
      <c r="L99" s="184">
        <f t="shared" si="23"/>
        <v>1.0125</v>
      </c>
      <c r="M99" s="178"/>
      <c r="N99" s="178">
        <f t="shared" si="24"/>
        <v>1</v>
      </c>
      <c r="O99" s="178">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1"/>
        <v>RESPONSIBILITY_PROCESS_RELREFERENCE_CODE</v>
      </c>
      <c r="B100" s="67" t="s">
        <v>26</v>
      </c>
      <c r="C100" s="68" t="s">
        <v>54</v>
      </c>
      <c r="D100" s="64" t="s">
        <v>40</v>
      </c>
      <c r="E100" s="66" t="s">
        <v>74</v>
      </c>
      <c r="F100" s="66" t="s">
        <v>78</v>
      </c>
      <c r="G100" s="64" t="str">
        <f>INDEX(Auxiliar!$B$16:$B$24,MATCH(Plano_V3!H100,Auxiliar!$C$16:$C$24,0),1)</f>
        <v>1. Concluído</v>
      </c>
      <c r="H100" s="64">
        <f>VLOOKUP(A100,'Aux - pivots1'!$A:$B,2,0)</f>
        <v>1</v>
      </c>
      <c r="I100" s="184">
        <f>SUMIFS(Table1[Estimação (horas)],Table1[Tabela],Plano_V3!E100,Table1[Campo],Plano_V3!F100)</f>
        <v>8.1</v>
      </c>
      <c r="J100" s="184">
        <f t="shared" si="22"/>
        <v>1.0125</v>
      </c>
      <c r="K100" s="184">
        <f>SUMIFS(Table1[Horas efetivas],Table1[Tabela],Plano_V3!E100,Table1[Campo],Plano_V3!F100)</f>
        <v>8.1</v>
      </c>
      <c r="L100" s="184">
        <f t="shared" si="23"/>
        <v>1.0125</v>
      </c>
      <c r="M100" s="178"/>
      <c r="N100" s="178">
        <f t="shared" si="24"/>
        <v>1</v>
      </c>
      <c r="O100" s="178">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1"/>
        <v>RESPONSIBILITY_PROCESS_RELPURPOSE_CODE</v>
      </c>
      <c r="B101" s="67" t="s">
        <v>26</v>
      </c>
      <c r="C101" s="68" t="s">
        <v>54</v>
      </c>
      <c r="D101" s="64" t="s">
        <v>40</v>
      </c>
      <c r="E101" s="66" t="s">
        <v>74</v>
      </c>
      <c r="F101" s="66" t="s">
        <v>79</v>
      </c>
      <c r="G101" s="64" t="str">
        <f>INDEX(Auxiliar!$B$16:$B$24,MATCH(Plano_V3!H101,Auxiliar!$C$16:$C$24,0),1)</f>
        <v>1. Concluído</v>
      </c>
      <c r="H101" s="64">
        <f>VLOOKUP(A101,'Aux - pivots1'!$A:$B,2,0)</f>
        <v>1</v>
      </c>
      <c r="I101" s="184">
        <f>SUMIFS(Table1[Estimação (horas)],Table1[Tabela],Plano_V3!E101,Table1[Campo],Plano_V3!F101)</f>
        <v>8.1</v>
      </c>
      <c r="J101" s="184">
        <f t="shared" si="22"/>
        <v>1.0125</v>
      </c>
      <c r="K101" s="184">
        <f>SUMIFS(Table1[Horas efetivas],Table1[Tabela],Plano_V3!E101,Table1[Campo],Plano_V3!F101)</f>
        <v>8.1</v>
      </c>
      <c r="L101" s="184">
        <f t="shared" si="23"/>
        <v>1.0125</v>
      </c>
      <c r="M101" s="178"/>
      <c r="N101" s="178">
        <f t="shared" si="24"/>
        <v>1</v>
      </c>
      <c r="O101" s="178">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1"/>
        <v>RESPONSIBILITY_PROCESS_RELINDIVIDUAL_OCCUPATION_CODE</v>
      </c>
      <c r="B102" s="67" t="s">
        <v>26</v>
      </c>
      <c r="C102" s="68" t="s">
        <v>54</v>
      </c>
      <c r="D102" s="64" t="s">
        <v>40</v>
      </c>
      <c r="E102" s="66" t="s">
        <v>74</v>
      </c>
      <c r="F102" s="66" t="s">
        <v>80</v>
      </c>
      <c r="G102" s="64" t="str">
        <f>INDEX(Auxiliar!$B$16:$B$24,MATCH(Plano_V3!H102,Auxiliar!$C$16:$C$24,0),1)</f>
        <v>1. Concluído</v>
      </c>
      <c r="H102" s="64">
        <f>VLOOKUP(A102,'Aux - pivots1'!$A:$B,2,0)</f>
        <v>1</v>
      </c>
      <c r="I102" s="184">
        <f>SUMIFS(Table1[Estimação (horas)],Table1[Tabela],Plano_V3!E102,Table1[Campo],Plano_V3!F102)</f>
        <v>8.1</v>
      </c>
      <c r="J102" s="184">
        <f t="shared" si="22"/>
        <v>1.0125</v>
      </c>
      <c r="K102" s="184">
        <f>SUMIFS(Table1[Horas efetivas],Table1[Tabela],Plano_V3!E102,Table1[Campo],Plano_V3!F102)</f>
        <v>8.1</v>
      </c>
      <c r="L102" s="184">
        <f t="shared" si="23"/>
        <v>1.0125</v>
      </c>
      <c r="M102" s="178"/>
      <c r="N102" s="178">
        <f t="shared" si="24"/>
        <v>1</v>
      </c>
      <c r="O102" s="178">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1"/>
        <v>RESPONSIBILITY_PROCESS_RELPRODUCT_ID</v>
      </c>
      <c r="B103" s="67" t="s">
        <v>26</v>
      </c>
      <c r="C103" s="68" t="s">
        <v>54</v>
      </c>
      <c r="D103" s="64" t="s">
        <v>40</v>
      </c>
      <c r="E103" s="66" t="s">
        <v>74</v>
      </c>
      <c r="F103" s="66" t="s">
        <v>81</v>
      </c>
      <c r="G103" s="64" t="str">
        <f>INDEX(Auxiliar!$B$16:$B$24,MATCH(Plano_V3!H103,Auxiliar!$C$16:$C$24,0),1)</f>
        <v>1. Concluído</v>
      </c>
      <c r="H103" s="64">
        <f>VLOOKUP(A103,'Aux - pivots1'!$A:$B,2,0)</f>
        <v>1</v>
      </c>
      <c r="I103" s="184">
        <f>SUMIFS(Table1[Estimação (horas)],Table1[Tabela],Plano_V3!E103,Table1[Campo],Plano_V3!F103)</f>
        <v>8.1</v>
      </c>
      <c r="J103" s="184">
        <f t="shared" si="22"/>
        <v>1.0125</v>
      </c>
      <c r="K103" s="184">
        <f>SUMIFS(Table1[Horas efetivas],Table1[Tabela],Plano_V3!E103,Table1[Campo],Plano_V3!F103)</f>
        <v>8.1</v>
      </c>
      <c r="L103" s="184">
        <f t="shared" si="23"/>
        <v>1.0125</v>
      </c>
      <c r="M103" s="178"/>
      <c r="N103" s="178">
        <f t="shared" si="24"/>
        <v>1</v>
      </c>
      <c r="O103" s="178">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1"/>
        <v>RESPONSIBILITY_PROCESS_RELcod_sit</v>
      </c>
      <c r="B104" s="67" t="s">
        <v>26</v>
      </c>
      <c r="C104" s="68" t="s">
        <v>54</v>
      </c>
      <c r="D104" s="64" t="s">
        <v>40</v>
      </c>
      <c r="E104" s="66" t="s">
        <v>74</v>
      </c>
      <c r="F104" s="66" t="s">
        <v>82</v>
      </c>
      <c r="G104" s="64" t="str">
        <f>INDEX(Auxiliar!$B$16:$B$24,MATCH(Plano_V3!H104,Auxiliar!$C$16:$C$24,0),1)</f>
        <v>0. Cancelado</v>
      </c>
      <c r="H104" s="64">
        <f>VLOOKUP(A104,'Aux - pivots1'!$A:$B,2,0)</f>
        <v>0</v>
      </c>
      <c r="I104" s="185">
        <v>0</v>
      </c>
      <c r="J104" s="184">
        <f t="shared" si="22"/>
        <v>0</v>
      </c>
      <c r="K104" s="184">
        <f>SUMIFS(Table1[Horas efetivas],Table1[Tabela],Plano_V3!E104,Table1[Campo],Plano_V3!F104)</f>
        <v>0</v>
      </c>
      <c r="L104" s="184">
        <f t="shared" si="23"/>
        <v>0</v>
      </c>
      <c r="M104" s="178"/>
      <c r="N104" s="178" t="e">
        <f t="shared" si="24"/>
        <v>#DIV/0!</v>
      </c>
      <c r="O104" s="178" t="e">
        <f t="shared" si="12"/>
        <v>#DIV/0!</v>
      </c>
      <c r="P104" s="89" t="s">
        <v>39</v>
      </c>
      <c r="Q104" s="90">
        <f t="shared" si="13"/>
        <v>0</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1"/>
        <v>RESPONSIBILITY_PROCESS_RELSUBPRODUCT_ID</v>
      </c>
      <c r="B105" s="67" t="s">
        <v>26</v>
      </c>
      <c r="C105" s="68" t="s">
        <v>54</v>
      </c>
      <c r="D105" s="64" t="s">
        <v>40</v>
      </c>
      <c r="E105" s="66" t="s">
        <v>74</v>
      </c>
      <c r="F105" s="66" t="s">
        <v>83</v>
      </c>
      <c r="G105" s="64" t="str">
        <f>INDEX(Auxiliar!$B$16:$B$24,MATCH(Plano_V3!H105,Auxiliar!$C$16:$C$24,0),1)</f>
        <v>1. Concluído</v>
      </c>
      <c r="H105" s="64">
        <f>VLOOKUP(A105,'Aux - pivots1'!$A:$B,2,0)</f>
        <v>1</v>
      </c>
      <c r="I105" s="184">
        <f>SUMIFS(Table1[Estimação (horas)],Table1[Tabela],Plano_V3!E105,Table1[Campo],Plano_V3!F105)</f>
        <v>8.1</v>
      </c>
      <c r="J105" s="184">
        <f t="shared" si="22"/>
        <v>1.0125</v>
      </c>
      <c r="K105" s="184">
        <f>SUMIFS(Table1[Horas efetivas],Table1[Tabela],Plano_V3!E105,Table1[Campo],Plano_V3!F105)</f>
        <v>8.1</v>
      </c>
      <c r="L105" s="184">
        <f t="shared" si="23"/>
        <v>1.0125</v>
      </c>
      <c r="M105" s="178"/>
      <c r="N105" s="178">
        <f t="shared" si="24"/>
        <v>1</v>
      </c>
      <c r="O105" s="178">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1"/>
        <v>RESPONSIBILITY_PROCESS_RELPROCESS_REFERENCE_CODE</v>
      </c>
      <c r="B106" s="67" t="s">
        <v>26</v>
      </c>
      <c r="C106" s="68" t="s">
        <v>54</v>
      </c>
      <c r="D106" s="64" t="s">
        <v>40</v>
      </c>
      <c r="E106" s="66" t="s">
        <v>74</v>
      </c>
      <c r="F106" s="66" t="s">
        <v>67</v>
      </c>
      <c r="G106" s="64" t="str">
        <f>INDEX(Auxiliar!$B$16:$B$24,MATCH(Plano_V3!H106,Auxiliar!$C$16:$C$24,0),1)</f>
        <v>1. Concluído</v>
      </c>
      <c r="H106" s="64">
        <f>VLOOKUP(A106,'Aux - pivots1'!$A:$B,2,0)</f>
        <v>1</v>
      </c>
      <c r="I106" s="184">
        <f>SUMIFS(Table1[Estimação (horas)],Table1[Tabela],Plano_V3!E106,Table1[Campo],Plano_V3!F106)</f>
        <v>8.1</v>
      </c>
      <c r="J106" s="184">
        <f t="shared" si="22"/>
        <v>1.0125</v>
      </c>
      <c r="K106" s="184">
        <f>SUMIFS(Table1[Horas efetivas],Table1[Tabela],Plano_V3!E106,Table1[Campo],Plano_V3!F106)</f>
        <v>8.1</v>
      </c>
      <c r="L106" s="184">
        <f t="shared" si="23"/>
        <v>1.0125</v>
      </c>
      <c r="M106" s="178"/>
      <c r="N106" s="178">
        <f t="shared" si="24"/>
        <v>1</v>
      </c>
      <c r="O106" s="178">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1"/>
        <v>RESPONSIBILITY_PROCESS_RELEFFECTIVE_RELATION_END_DATE</v>
      </c>
      <c r="B107" s="67" t="s">
        <v>26</v>
      </c>
      <c r="C107" s="68" t="s">
        <v>54</v>
      </c>
      <c r="D107" s="64" t="s">
        <v>40</v>
      </c>
      <c r="E107" s="66" t="s">
        <v>74</v>
      </c>
      <c r="F107" s="66" t="s">
        <v>84</v>
      </c>
      <c r="G107" s="64" t="str">
        <f>INDEX(Auxiliar!$B$16:$B$24,MATCH(Plano_V3!H107,Auxiliar!$C$16:$C$24,0),1)</f>
        <v>1. Concluído</v>
      </c>
      <c r="H107" s="64">
        <f>VLOOKUP(A107,'Aux - pivots1'!$A:$B,2,0)</f>
        <v>1</v>
      </c>
      <c r="I107" s="184">
        <f>SUMIFS(Table1[Estimação (horas)],Table1[Tabela],Plano_V3!E107,Table1[Campo],Plano_V3!F107)</f>
        <v>8.1</v>
      </c>
      <c r="J107" s="184">
        <f t="shared" si="22"/>
        <v>1.0125</v>
      </c>
      <c r="K107" s="184">
        <f>SUMIFS(Table1[Horas efetivas],Table1[Tabela],Plano_V3!E107,Table1[Campo],Plano_V3!F107)</f>
        <v>8.1</v>
      </c>
      <c r="L107" s="184">
        <f t="shared" si="23"/>
        <v>1.0125</v>
      </c>
      <c r="M107" s="178"/>
      <c r="N107" s="178">
        <f t="shared" si="24"/>
        <v>1</v>
      </c>
      <c r="O107" s="178">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1"/>
        <v>RESPONSIBILITY_PROCESS_RELPROCESS_START_DATE</v>
      </c>
      <c r="B108" s="67" t="s">
        <v>26</v>
      </c>
      <c r="C108" s="68" t="s">
        <v>54</v>
      </c>
      <c r="D108" s="64" t="s">
        <v>40</v>
      </c>
      <c r="E108" s="66" t="s">
        <v>74</v>
      </c>
      <c r="F108" s="66" t="s">
        <v>68</v>
      </c>
      <c r="G108" s="64" t="str">
        <f>INDEX(Auxiliar!$B$16:$B$24,MATCH(Plano_V3!H108,Auxiliar!$C$16:$C$24,0),1)</f>
        <v>1. Concluído</v>
      </c>
      <c r="H108" s="64">
        <f>VLOOKUP(A108,'Aux - pivots1'!$A:$B,2,0)</f>
        <v>1</v>
      </c>
      <c r="I108" s="184">
        <f>SUMIFS(Table1[Estimação (horas)],Table1[Tabela],Plano_V3!E108,Table1[Campo],Plano_V3!F108)</f>
        <v>8.1</v>
      </c>
      <c r="J108" s="184">
        <f t="shared" si="22"/>
        <v>1.0125</v>
      </c>
      <c r="K108" s="184">
        <f>SUMIFS(Table1[Horas efetivas],Table1[Tabela],Plano_V3!E108,Table1[Campo],Plano_V3!F108)</f>
        <v>8.1</v>
      </c>
      <c r="L108" s="184">
        <f t="shared" si="23"/>
        <v>1.0125</v>
      </c>
      <c r="M108" s="178"/>
      <c r="N108" s="178">
        <f t="shared" si="24"/>
        <v>1</v>
      </c>
      <c r="O108" s="178">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1"/>
        <v>RESPONSIBILITY_PROCESS_RELPROCESS_DUE_DATE</v>
      </c>
      <c r="B109" s="67" t="s">
        <v>26</v>
      </c>
      <c r="C109" s="68" t="s">
        <v>54</v>
      </c>
      <c r="D109" s="64" t="s">
        <v>40</v>
      </c>
      <c r="E109" s="66" t="s">
        <v>74</v>
      </c>
      <c r="F109" s="66" t="s">
        <v>69</v>
      </c>
      <c r="G109" s="64" t="str">
        <f>INDEX(Auxiliar!$B$16:$B$24,MATCH(Plano_V3!H109,Auxiliar!$C$16:$C$24,0),1)</f>
        <v>1. Concluído</v>
      </c>
      <c r="H109" s="64">
        <f>VLOOKUP(A109,'Aux - pivots1'!$A:$B,2,0)</f>
        <v>1</v>
      </c>
      <c r="I109" s="184">
        <f>SUMIFS(Table1[Estimação (horas)],Table1[Tabela],Plano_V3!E109,Table1[Campo],Plano_V3!F109)</f>
        <v>8.1</v>
      </c>
      <c r="J109" s="184">
        <f t="shared" si="22"/>
        <v>1.0125</v>
      </c>
      <c r="K109" s="184">
        <f>SUMIFS(Table1[Horas efetivas],Table1[Tabela],Plano_V3!E109,Table1[Campo],Plano_V3!F109)</f>
        <v>8.1</v>
      </c>
      <c r="L109" s="184">
        <f t="shared" si="23"/>
        <v>1.0125</v>
      </c>
      <c r="M109" s="178"/>
      <c r="N109" s="178">
        <f t="shared" si="24"/>
        <v>1</v>
      </c>
      <c r="O109" s="178">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1"/>
        <v>RESPONSIBILITY_PROCESS_RELidetgar</v>
      </c>
      <c r="B110" s="67" t="s">
        <v>26</v>
      </c>
      <c r="C110" s="68" t="s">
        <v>54</v>
      </c>
      <c r="D110" s="64" t="s">
        <v>40</v>
      </c>
      <c r="E110" s="66" t="s">
        <v>74</v>
      </c>
      <c r="F110" s="66" t="s">
        <v>85</v>
      </c>
      <c r="G110" s="64" t="str">
        <f>INDEX(Auxiliar!$B$16:$B$24,MATCH(Plano_V3!H110,Auxiliar!$C$16:$C$24,0),1)</f>
        <v>0. Cancelado</v>
      </c>
      <c r="H110" s="64">
        <f>VLOOKUP(A110,'Aux - pivots1'!$A:$B,2,0)</f>
        <v>0</v>
      </c>
      <c r="I110" s="185">
        <v>0</v>
      </c>
      <c r="J110" s="184">
        <f t="shared" si="22"/>
        <v>0</v>
      </c>
      <c r="K110" s="184">
        <f>SUMIFS(Table1[Horas efetivas],Table1[Tabela],Plano_V3!E110,Table1[Campo],Plano_V3!F110)</f>
        <v>0</v>
      </c>
      <c r="L110" s="184">
        <f t="shared" si="23"/>
        <v>0</v>
      </c>
      <c r="M110" s="178"/>
      <c r="N110" s="178" t="e">
        <f t="shared" si="24"/>
        <v>#DIV/0!</v>
      </c>
      <c r="O110" s="178" t="e">
        <f t="shared" si="12"/>
        <v>#DIV/0!</v>
      </c>
      <c r="P110" s="89" t="s">
        <v>39</v>
      </c>
      <c r="Q110" s="90">
        <f t="shared" si="13"/>
        <v>0</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1"/>
        <v>RESPONSIBILITY_PROCESS_RELnum_prop</v>
      </c>
      <c r="B111" s="67" t="s">
        <v>26</v>
      </c>
      <c r="C111" s="68" t="s">
        <v>54</v>
      </c>
      <c r="D111" s="64" t="s">
        <v>40</v>
      </c>
      <c r="E111" s="66" t="s">
        <v>74</v>
      </c>
      <c r="F111" s="66" t="s">
        <v>86</v>
      </c>
      <c r="G111" s="64" t="str">
        <f>INDEX(Auxiliar!$B$16:$B$24,MATCH(Plano_V3!H111,Auxiliar!$C$16:$C$24,0),1)</f>
        <v>0. Cancelado</v>
      </c>
      <c r="H111" s="64">
        <f>VLOOKUP(A111,'Aux - pivots1'!$A:$B,2,0)</f>
        <v>0</v>
      </c>
      <c r="I111" s="185">
        <v>0</v>
      </c>
      <c r="J111" s="184">
        <f t="shared" si="22"/>
        <v>0</v>
      </c>
      <c r="K111" s="184">
        <f>SUMIFS(Table1[Horas efetivas],Table1[Tabela],Plano_V3!E111,Table1[Campo],Plano_V3!F111)</f>
        <v>0</v>
      </c>
      <c r="L111" s="184">
        <f t="shared" si="23"/>
        <v>0</v>
      </c>
      <c r="M111" s="178"/>
      <c r="N111" s="178" t="e">
        <f t="shared" si="24"/>
        <v>#DIV/0!</v>
      </c>
      <c r="O111" s="178"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1"/>
        <v>RESPONSIBILITY_PROCESS_RELSOURCE_CODE</v>
      </c>
      <c r="B112" s="67" t="s">
        <v>26</v>
      </c>
      <c r="C112" s="68" t="s">
        <v>54</v>
      </c>
      <c r="D112" s="64" t="s">
        <v>40</v>
      </c>
      <c r="E112" s="66" t="s">
        <v>74</v>
      </c>
      <c r="F112" s="66" t="s">
        <v>87</v>
      </c>
      <c r="G112" s="64" t="str">
        <f>INDEX(Auxiliar!$B$16:$B$24,MATCH(Plano_V3!H112,Auxiliar!$C$16:$C$24,0),1)</f>
        <v>1. Concluído</v>
      </c>
      <c r="H112" s="64">
        <f>VLOOKUP(A112,'Aux - pivots1'!$A:$B,2,0)</f>
        <v>1</v>
      </c>
      <c r="I112" s="184">
        <f>SUMIFS(Table1[Estimação (horas)],Table1[Tabela],Plano_V3!E112,Table1[Campo],Plano_V3!F112)</f>
        <v>4.0999999999999996</v>
      </c>
      <c r="J112" s="184">
        <f t="shared" si="22"/>
        <v>0.51249999999999996</v>
      </c>
      <c r="K112" s="184">
        <f>SUMIFS(Table1[Horas efetivas],Table1[Tabela],Plano_V3!E112,Table1[Campo],Plano_V3!F112)</f>
        <v>4.0999999999999996</v>
      </c>
      <c r="L112" s="184">
        <f t="shared" si="23"/>
        <v>0.51249999999999996</v>
      </c>
      <c r="M112" s="178"/>
      <c r="N112" s="178">
        <f t="shared" si="24"/>
        <v>1</v>
      </c>
      <c r="O112" s="178">
        <f t="shared" si="12"/>
        <v>1</v>
      </c>
      <c r="P112" s="89" t="s">
        <v>39</v>
      </c>
      <c r="Q112" s="90">
        <f t="shared" si="13"/>
        <v>0.51249999999999996</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1"/>
        <v>RESPONSIBILITY_PROCESS_RELDATA_DATE_PART</v>
      </c>
      <c r="B113" s="67" t="s">
        <v>26</v>
      </c>
      <c r="C113" s="68" t="s">
        <v>54</v>
      </c>
      <c r="D113" s="64" t="s">
        <v>40</v>
      </c>
      <c r="E113" s="66" t="s">
        <v>74</v>
      </c>
      <c r="F113" s="66" t="s">
        <v>73</v>
      </c>
      <c r="G113" s="64" t="str">
        <f>INDEX(Auxiliar!$B$16:$B$24,MATCH(Plano_V3!H113,Auxiliar!$C$16:$C$24,0),1)</f>
        <v>1. Concluído</v>
      </c>
      <c r="H113" s="64">
        <f>VLOOKUP(A113,'Aux - pivots1'!$A:$B,2,0)</f>
        <v>1</v>
      </c>
      <c r="I113" s="184">
        <f>SUMIFS(Table1[Estimação (horas)],Table1[Tabela],Plano_V3!E113,Table1[Campo],Plano_V3!F113)</f>
        <v>4.0999999999999996</v>
      </c>
      <c r="J113" s="184">
        <f t="shared" si="22"/>
        <v>0.51249999999999996</v>
      </c>
      <c r="K113" s="184">
        <f>SUMIFS(Table1[Horas efetivas],Table1[Tabela],Plano_V3!E113,Table1[Campo],Plano_V3!F113)</f>
        <v>4.0999999999999996</v>
      </c>
      <c r="L113" s="184">
        <f t="shared" si="23"/>
        <v>0.51249999999999996</v>
      </c>
      <c r="M113" s="178"/>
      <c r="N113" s="178">
        <f t="shared" si="24"/>
        <v>1</v>
      </c>
      <c r="O113" s="178">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1"/>
        <v>PROCESS_PROPERTY_RELn.a.</v>
      </c>
      <c r="B114" s="67" t="s">
        <v>26</v>
      </c>
      <c r="C114" s="68" t="s">
        <v>54</v>
      </c>
      <c r="D114" s="64" t="s">
        <v>36</v>
      </c>
      <c r="E114" s="66" t="s">
        <v>88</v>
      </c>
      <c r="F114" s="64" t="s">
        <v>38</v>
      </c>
      <c r="G114" s="64" t="str">
        <f>INDEX(Auxiliar!$B$16:$B$24,MATCH(Plano_V3!H114,Auxiliar!$C$16:$C$24,0),1)</f>
        <v>1. Concluído</v>
      </c>
      <c r="H114" s="64">
        <f>VLOOKUP(A114,'Aux - pivots1'!$A:$B,2,0)</f>
        <v>1</v>
      </c>
      <c r="I114" s="184">
        <f>SUMIFS(Table1[Estimação (horas)],Table1[Tabela],Plano_V3!E114,Table1[Campo],Plano_V3!F114)</f>
        <v>8</v>
      </c>
      <c r="J114" s="184">
        <f t="shared" si="22"/>
        <v>1</v>
      </c>
      <c r="K114" s="184">
        <f>SUMIFS(Table1[Horas efetivas],Table1[Tabela],Plano_V3!E114,Table1[Campo],Plano_V3!F114)</f>
        <v>8</v>
      </c>
      <c r="L114" s="184">
        <f t="shared" si="23"/>
        <v>1</v>
      </c>
      <c r="M114" s="178"/>
      <c r="N114" s="178">
        <f t="shared" si="24"/>
        <v>1</v>
      </c>
      <c r="O114" s="178">
        <f t="shared" si="12"/>
        <v>1</v>
      </c>
      <c r="P114" s="89" t="s">
        <v>56</v>
      </c>
      <c r="Q114" s="90">
        <f t="shared" si="13"/>
        <v>1</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1"/>
        <v>PROCESS_PROPERTY_RELPROPERTY_BANK_ID</v>
      </c>
      <c r="B115" s="67" t="s">
        <v>26</v>
      </c>
      <c r="C115" s="68" t="s">
        <v>54</v>
      </c>
      <c r="D115" s="64" t="s">
        <v>40</v>
      </c>
      <c r="E115" s="66" t="s">
        <v>88</v>
      </c>
      <c r="F115" s="66" t="s">
        <v>41</v>
      </c>
      <c r="G115" s="64" t="str">
        <f>INDEX(Auxiliar!$B$16:$B$24,MATCH(Plano_V3!H115,Auxiliar!$C$16:$C$24,0),1)</f>
        <v>1. Concluído</v>
      </c>
      <c r="H115" s="64">
        <f>VLOOKUP(A115,'Aux - pivots1'!$A:$B,2,0)</f>
        <v>1</v>
      </c>
      <c r="I115" s="184">
        <f>SUMIFS(Table1[Estimação (horas)],Table1[Tabela],Plano_V3!E115,Table1[Campo],Plano_V3!F115)</f>
        <v>4.0999999999999996</v>
      </c>
      <c r="J115" s="184">
        <f t="shared" si="22"/>
        <v>0.51249999999999996</v>
      </c>
      <c r="K115" s="184">
        <f>SUMIFS(Table1[Horas efetivas],Table1[Tabela],Plano_V3!E115,Table1[Campo],Plano_V3!F115)</f>
        <v>4.0999999999999996</v>
      </c>
      <c r="L115" s="184">
        <f t="shared" si="23"/>
        <v>0.51249999999999996</v>
      </c>
      <c r="M115" s="178"/>
      <c r="N115" s="178">
        <f t="shared" si="24"/>
        <v>1</v>
      </c>
      <c r="O115" s="178">
        <f t="shared" si="12"/>
        <v>1</v>
      </c>
      <c r="P115" s="89" t="s">
        <v>56</v>
      </c>
      <c r="Q115" s="90">
        <f t="shared" si="13"/>
        <v>0.51249999999999996</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1"/>
        <v>PROCESS_PROPERTY_RELPROCESS_BANK_ID</v>
      </c>
      <c r="B116" s="67" t="s">
        <v>26</v>
      </c>
      <c r="C116" s="68" t="s">
        <v>54</v>
      </c>
      <c r="D116" s="64" t="s">
        <v>40</v>
      </c>
      <c r="E116" s="66" t="s">
        <v>88</v>
      </c>
      <c r="F116" s="66" t="s">
        <v>57</v>
      </c>
      <c r="G116" s="64" t="str">
        <f>INDEX(Auxiliar!$B$16:$B$24,MATCH(Plano_V3!H116,Auxiliar!$C$16:$C$24,0),1)</f>
        <v>1. Concluído</v>
      </c>
      <c r="H116" s="64">
        <f>VLOOKUP(A116,'Aux - pivots1'!$A:$B,2,0)</f>
        <v>1</v>
      </c>
      <c r="I116" s="184">
        <f>SUMIFS(Table1[Estimação (horas)],Table1[Tabela],Plano_V3!E116,Table1[Campo],Plano_V3!F116)</f>
        <v>8.1</v>
      </c>
      <c r="J116" s="184">
        <f t="shared" si="22"/>
        <v>1.0125</v>
      </c>
      <c r="K116" s="184">
        <f>SUMIFS(Table1[Horas efetivas],Table1[Tabela],Plano_V3!E116,Table1[Campo],Plano_V3!F116)</f>
        <v>8.1</v>
      </c>
      <c r="L116" s="184">
        <f t="shared" si="23"/>
        <v>1.0125</v>
      </c>
      <c r="M116" s="178"/>
      <c r="N116" s="178">
        <f t="shared" si="24"/>
        <v>1</v>
      </c>
      <c r="O116" s="178">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1"/>
        <v>PROCESS_PROPERTY_RELPROPERTY_BRANCH_CODE</v>
      </c>
      <c r="B117" s="67" t="s">
        <v>26</v>
      </c>
      <c r="C117" s="68" t="s">
        <v>54</v>
      </c>
      <c r="D117" s="64" t="s">
        <v>40</v>
      </c>
      <c r="E117" s="66" t="s">
        <v>88</v>
      </c>
      <c r="F117" s="66" t="s">
        <v>43</v>
      </c>
      <c r="G117" s="64" t="str">
        <f>INDEX(Auxiliar!$B$16:$B$24,MATCH(Plano_V3!H117,Auxiliar!$C$16:$C$24,0),1)</f>
        <v>1. Concluído</v>
      </c>
      <c r="H117" s="64">
        <f>VLOOKUP(A117,'Aux - pivots1'!$A:$B,2,0)</f>
        <v>1</v>
      </c>
      <c r="I117" s="184">
        <f>SUMIFS(Table1[Estimação (horas)],Table1[Tabela],Plano_V3!E117,Table1[Campo],Plano_V3!F117)</f>
        <v>8.1</v>
      </c>
      <c r="J117" s="184">
        <f t="shared" si="22"/>
        <v>1.0125</v>
      </c>
      <c r="K117" s="184">
        <f>SUMIFS(Table1[Horas efetivas],Table1[Tabela],Plano_V3!E117,Table1[Campo],Plano_V3!F117)</f>
        <v>8.1</v>
      </c>
      <c r="L117" s="184">
        <f t="shared" si="23"/>
        <v>1.0125</v>
      </c>
      <c r="M117" s="178"/>
      <c r="N117" s="178">
        <f t="shared" si="24"/>
        <v>1</v>
      </c>
      <c r="O117" s="178">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1"/>
        <v>PROCESS_PROPERTY_RELPROCESS_BRANCH_CODE</v>
      </c>
      <c r="B118" s="67" t="s">
        <v>26</v>
      </c>
      <c r="C118" s="68" t="s">
        <v>54</v>
      </c>
      <c r="D118" s="64" t="s">
        <v>40</v>
      </c>
      <c r="E118" s="66" t="s">
        <v>88</v>
      </c>
      <c r="F118" s="66" t="s">
        <v>58</v>
      </c>
      <c r="G118" s="64" t="str">
        <f>INDEX(Auxiliar!$B$16:$B$24,MATCH(Plano_V3!H118,Auxiliar!$C$16:$C$24,0),1)</f>
        <v>1. Concluído</v>
      </c>
      <c r="H118" s="64">
        <f>VLOOKUP(A118,'Aux - pivots1'!$A:$B,2,0)</f>
        <v>1</v>
      </c>
      <c r="I118" s="184">
        <f>SUMIFS(Table1[Estimação (horas)],Table1[Tabela],Plano_V3!E118,Table1[Campo],Plano_V3!F118)</f>
        <v>8.1</v>
      </c>
      <c r="J118" s="184">
        <f t="shared" si="22"/>
        <v>1.0125</v>
      </c>
      <c r="K118" s="184">
        <f>SUMIFS(Table1[Horas efetivas],Table1[Tabela],Plano_V3!E118,Table1[Campo],Plano_V3!F118)</f>
        <v>8.1</v>
      </c>
      <c r="L118" s="184">
        <f t="shared" si="23"/>
        <v>1.0125</v>
      </c>
      <c r="M118" s="178"/>
      <c r="N118" s="178">
        <f t="shared" si="24"/>
        <v>1</v>
      </c>
      <c r="O118" s="178">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1"/>
        <v>PROCESS_PROPERTY_RELPROPERTY_CONTRACT_ID</v>
      </c>
      <c r="B119" s="67" t="s">
        <v>26</v>
      </c>
      <c r="C119" s="68" t="s">
        <v>54</v>
      </c>
      <c r="D119" s="64" t="s">
        <v>40</v>
      </c>
      <c r="E119" s="66" t="s">
        <v>88</v>
      </c>
      <c r="F119" s="66" t="s">
        <v>44</v>
      </c>
      <c r="G119" s="64" t="str">
        <f>INDEX(Auxiliar!$B$16:$B$24,MATCH(Plano_V3!H119,Auxiliar!$C$16:$C$24,0),1)</f>
        <v>1. Concluído</v>
      </c>
      <c r="H119" s="64">
        <f>VLOOKUP(A119,'Aux - pivots1'!$A:$B,2,0)</f>
        <v>1</v>
      </c>
      <c r="I119" s="184">
        <f>SUMIFS(Table1[Estimação (horas)],Table1[Tabela],Plano_V3!E119,Table1[Campo],Plano_V3!F119)</f>
        <v>8.1</v>
      </c>
      <c r="J119" s="184">
        <f t="shared" si="22"/>
        <v>1.0125</v>
      </c>
      <c r="K119" s="184">
        <f>SUMIFS(Table1[Horas efetivas],Table1[Tabela],Plano_V3!E119,Table1[Campo],Plano_V3!F119)</f>
        <v>8.1</v>
      </c>
      <c r="L119" s="184">
        <f t="shared" si="23"/>
        <v>1.0125</v>
      </c>
      <c r="M119" s="178"/>
      <c r="N119" s="178">
        <f t="shared" si="24"/>
        <v>1</v>
      </c>
      <c r="O119" s="178">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1"/>
        <v>PROCESS_PROPERTY_RELPROCESS_ACCOUNT_ID</v>
      </c>
      <c r="B120" s="67" t="s">
        <v>26</v>
      </c>
      <c r="C120" s="68" t="s">
        <v>54</v>
      </c>
      <c r="D120" s="64" t="s">
        <v>40</v>
      </c>
      <c r="E120" s="66" t="s">
        <v>88</v>
      </c>
      <c r="F120" s="66" t="s">
        <v>59</v>
      </c>
      <c r="G120" s="64" t="str">
        <f>INDEX(Auxiliar!$B$16:$B$24,MATCH(Plano_V3!H120,Auxiliar!$C$16:$C$24,0),1)</f>
        <v>1. Concluído</v>
      </c>
      <c r="H120" s="64">
        <f>VLOOKUP(A120,'Aux - pivots1'!$A:$B,2,0)</f>
        <v>1</v>
      </c>
      <c r="I120" s="184">
        <f>SUMIFS(Table1[Estimação (horas)],Table1[Tabela],Plano_V3!E120,Table1[Campo],Plano_V3!F120)</f>
        <v>8.1</v>
      </c>
      <c r="J120" s="184">
        <f t="shared" si="22"/>
        <v>1.0125</v>
      </c>
      <c r="K120" s="184">
        <f>SUMIFS(Table1[Horas efetivas],Table1[Tabela],Plano_V3!E120,Table1[Campo],Plano_V3!F120)</f>
        <v>8.1</v>
      </c>
      <c r="L120" s="184">
        <f t="shared" si="23"/>
        <v>1.0125</v>
      </c>
      <c r="M120" s="178"/>
      <c r="N120" s="178">
        <f t="shared" si="24"/>
        <v>1</v>
      </c>
      <c r="O120" s="178">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1"/>
        <v>PROCESS_PROPERTY_RELPROPERTY_REFERENCE_CODE</v>
      </c>
      <c r="B121" s="67" t="s">
        <v>26</v>
      </c>
      <c r="C121" s="68" t="s">
        <v>54</v>
      </c>
      <c r="D121" s="64" t="s">
        <v>40</v>
      </c>
      <c r="E121" s="66" t="s">
        <v>88</v>
      </c>
      <c r="F121" s="66" t="s">
        <v>45</v>
      </c>
      <c r="G121" s="64" t="str">
        <f>INDEX(Auxiliar!$B$16:$B$24,MATCH(Plano_V3!H121,Auxiliar!$C$16:$C$24,0),1)</f>
        <v>1. Concluído</v>
      </c>
      <c r="H121" s="64">
        <f>VLOOKUP(A121,'Aux - pivots1'!$A:$B,2,0)</f>
        <v>1</v>
      </c>
      <c r="I121" s="184">
        <f>SUMIFS(Table1[Estimação (horas)],Table1[Tabela],Plano_V3!E121,Table1[Campo],Plano_V3!F121)</f>
        <v>4.0999999999999996</v>
      </c>
      <c r="J121" s="184">
        <f t="shared" si="22"/>
        <v>0.51249999999999996</v>
      </c>
      <c r="K121" s="184">
        <f>SUMIFS(Table1[Horas efetivas],Table1[Tabela],Plano_V3!E121,Table1[Campo],Plano_V3!F121)</f>
        <v>4.0999999999999996</v>
      </c>
      <c r="L121" s="184">
        <f t="shared" si="23"/>
        <v>0.51249999999999996</v>
      </c>
      <c r="M121" s="178"/>
      <c r="N121" s="178">
        <f t="shared" si="24"/>
        <v>1</v>
      </c>
      <c r="O121" s="178">
        <f t="shared" si="12"/>
        <v>1</v>
      </c>
      <c r="P121" s="89" t="s">
        <v>56</v>
      </c>
      <c r="Q121" s="90">
        <f t="shared" si="13"/>
        <v>0.51249999999999996</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1"/>
        <v>PROCESS_PROPERTY_RELPROCESS_REFERENCE_CODE</v>
      </c>
      <c r="B122" s="67" t="s">
        <v>26</v>
      </c>
      <c r="C122" s="68" t="s">
        <v>54</v>
      </c>
      <c r="D122" s="64" t="s">
        <v>40</v>
      </c>
      <c r="E122" s="66" t="s">
        <v>88</v>
      </c>
      <c r="F122" s="66" t="s">
        <v>67</v>
      </c>
      <c r="G122" s="64" t="str">
        <f>INDEX(Auxiliar!$B$16:$B$24,MATCH(Plano_V3!H122,Auxiliar!$C$16:$C$24,0),1)</f>
        <v>1. Concluído</v>
      </c>
      <c r="H122" s="64">
        <f>VLOOKUP(A122,'Aux - pivots1'!$A:$B,2,0)</f>
        <v>1</v>
      </c>
      <c r="I122" s="184">
        <f>SUMIFS(Table1[Estimação (horas)],Table1[Tabela],Plano_V3!E122,Table1[Campo],Plano_V3!F122)</f>
        <v>8.1</v>
      </c>
      <c r="J122" s="184">
        <f t="shared" si="22"/>
        <v>1.0125</v>
      </c>
      <c r="K122" s="184">
        <f>SUMIFS(Table1[Horas efetivas],Table1[Tabela],Plano_V3!E122,Table1[Campo],Plano_V3!F122)</f>
        <v>8.1</v>
      </c>
      <c r="L122" s="184">
        <f t="shared" si="23"/>
        <v>1.0125</v>
      </c>
      <c r="M122" s="178"/>
      <c r="N122" s="178">
        <f t="shared" si="24"/>
        <v>1</v>
      </c>
      <c r="O122" s="178">
        <f t="shared" ref="O122:O186" si="25">N122-M122</f>
        <v>1</v>
      </c>
      <c r="P122" s="89" t="s">
        <v>56</v>
      </c>
      <c r="Q122" s="90">
        <f t="shared" si="13"/>
        <v>1.0125</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1"/>
        <v>PROCESS_PROPERTY_RELdata_assc</v>
      </c>
      <c r="B123" s="67" t="s">
        <v>26</v>
      </c>
      <c r="C123" s="68" t="s">
        <v>54</v>
      </c>
      <c r="D123" s="64" t="s">
        <v>40</v>
      </c>
      <c r="E123" s="66" t="s">
        <v>88</v>
      </c>
      <c r="F123" s="66" t="s">
        <v>89</v>
      </c>
      <c r="G123" s="64" t="str">
        <f>INDEX(Auxiliar!$B$16:$B$24,MATCH(Plano_V3!H123,Auxiliar!$C$16:$C$24,0),1)</f>
        <v>0. Cancelado</v>
      </c>
      <c r="H123" s="64">
        <f>VLOOKUP(A123,'Aux - pivots1'!$A:$B,2,0)</f>
        <v>0</v>
      </c>
      <c r="I123" s="185">
        <v>0</v>
      </c>
      <c r="J123" s="184">
        <f t="shared" si="22"/>
        <v>0</v>
      </c>
      <c r="K123" s="184">
        <f>SUMIFS(Table1[Horas efetivas],Table1[Tabela],Plano_V3!E123,Table1[Campo],Plano_V3!F123)</f>
        <v>0</v>
      </c>
      <c r="L123" s="184">
        <f t="shared" si="23"/>
        <v>0</v>
      </c>
      <c r="M123" s="178"/>
      <c r="N123" s="178" t="e">
        <f t="shared" si="24"/>
        <v>#DIV/0!</v>
      </c>
      <c r="O123" s="178" t="e">
        <f t="shared" si="25"/>
        <v>#DIV/0!</v>
      </c>
      <c r="P123" s="89" t="s">
        <v>56</v>
      </c>
      <c r="Q123" s="90">
        <f t="shared" ref="Q123:Q187" si="26">J123-SUM(R123:ES123)</f>
        <v>0</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1"/>
        <v>PROCESS_PROPERTY_RELSEIZED_PROPERTY_IND</v>
      </c>
      <c r="B124" s="67" t="s">
        <v>26</v>
      </c>
      <c r="C124" s="68" t="s">
        <v>54</v>
      </c>
      <c r="D124" s="64" t="s">
        <v>40</v>
      </c>
      <c r="E124" s="66" t="s">
        <v>88</v>
      </c>
      <c r="F124" s="66" t="s">
        <v>90</v>
      </c>
      <c r="G124" s="64" t="str">
        <f>INDEX(Auxiliar!$B$16:$B$24,MATCH(Plano_V3!H124,Auxiliar!$C$16:$C$24,0),1)</f>
        <v>1. Concluído</v>
      </c>
      <c r="H124" s="64">
        <f>VLOOKUP(A124,'Aux - pivots1'!$A:$B,2,0)</f>
        <v>1</v>
      </c>
      <c r="I124" s="184">
        <f>SUMIFS(Table1[Estimação (horas)],Table1[Tabela],Plano_V3!E124,Table1[Campo],Plano_V3!F124)</f>
        <v>4.0999999999999996</v>
      </c>
      <c r="J124" s="184">
        <f t="shared" si="22"/>
        <v>0.51249999999999996</v>
      </c>
      <c r="K124" s="184">
        <f>SUMIFS(Table1[Horas efetivas],Table1[Tabela],Plano_V3!E124,Table1[Campo],Plano_V3!F124)</f>
        <v>4.0999999999999996</v>
      </c>
      <c r="L124" s="184">
        <f t="shared" si="23"/>
        <v>0.51249999999999996</v>
      </c>
      <c r="M124" s="178"/>
      <c r="N124" s="178">
        <f t="shared" si="24"/>
        <v>1</v>
      </c>
      <c r="O124" s="178">
        <f t="shared" si="25"/>
        <v>1</v>
      </c>
      <c r="P124" s="89" t="s">
        <v>56</v>
      </c>
      <c r="Q124" s="90">
        <f t="shared" si="26"/>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1"/>
        <v>PROCESS_PROPERTY_RELCOLLATERAL_PROPERTY_IND</v>
      </c>
      <c r="B125" s="67" t="s">
        <v>26</v>
      </c>
      <c r="C125" s="68" t="s">
        <v>54</v>
      </c>
      <c r="D125" s="64" t="s">
        <v>40</v>
      </c>
      <c r="E125" s="66" t="s">
        <v>88</v>
      </c>
      <c r="F125" s="66" t="s">
        <v>91</v>
      </c>
      <c r="G125" s="64" t="str">
        <f>INDEX(Auxiliar!$B$16:$B$24,MATCH(Plano_V3!H125,Auxiliar!$C$16:$C$24,0),1)</f>
        <v>1. Concluído</v>
      </c>
      <c r="H125" s="64">
        <f>VLOOKUP(A125,'Aux - pivots1'!$A:$B,2,0)</f>
        <v>1</v>
      </c>
      <c r="I125" s="184">
        <f>SUMIFS(Table1[Estimação (horas)],Table1[Tabela],Plano_V3!E125,Table1[Campo],Plano_V3!F125)</f>
        <v>4.0999999999999996</v>
      </c>
      <c r="J125" s="184">
        <f t="shared" si="22"/>
        <v>0.51249999999999996</v>
      </c>
      <c r="K125" s="184">
        <f>SUMIFS(Table1[Horas efetivas],Table1[Tabela],Plano_V3!E125,Table1[Campo],Plano_V3!F125)</f>
        <v>4.0999999999999996</v>
      </c>
      <c r="L125" s="184">
        <f t="shared" si="23"/>
        <v>0.51249999999999996</v>
      </c>
      <c r="M125" s="178"/>
      <c r="N125" s="178">
        <f t="shared" si="24"/>
        <v>1</v>
      </c>
      <c r="O125" s="178">
        <f t="shared" si="25"/>
        <v>1</v>
      </c>
      <c r="P125" s="89" t="s">
        <v>56</v>
      </c>
      <c r="Q125" s="90">
        <f t="shared" si="26"/>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1"/>
        <v>PROCESS_PROPERTY_RELFINANCED_PROPERTY_IND</v>
      </c>
      <c r="B126" s="67" t="s">
        <v>26</v>
      </c>
      <c r="C126" s="68" t="s">
        <v>54</v>
      </c>
      <c r="D126" s="64" t="s">
        <v>40</v>
      </c>
      <c r="E126" s="66" t="s">
        <v>88</v>
      </c>
      <c r="F126" s="66" t="s">
        <v>92</v>
      </c>
      <c r="G126" s="64" t="str">
        <f>INDEX(Auxiliar!$B$16:$B$24,MATCH(Plano_V3!H126,Auxiliar!$C$16:$C$24,0),1)</f>
        <v>1. Concluído</v>
      </c>
      <c r="H126" s="64">
        <f>VLOOKUP(A126,'Aux - pivots1'!$A:$B,2,0)</f>
        <v>1</v>
      </c>
      <c r="I126" s="184">
        <f>SUMIFS(Table1[Estimação (horas)],Table1[Tabela],Plano_V3!E126,Table1[Campo],Plano_V3!F126)</f>
        <v>4.0999999999999996</v>
      </c>
      <c r="J126" s="184">
        <f t="shared" si="22"/>
        <v>0.51249999999999996</v>
      </c>
      <c r="K126" s="184">
        <f>SUMIFS(Table1[Horas efetivas],Table1[Tabela],Plano_V3!E126,Table1[Campo],Plano_V3!F126)</f>
        <v>4.0999999999999996</v>
      </c>
      <c r="L126" s="184">
        <f t="shared" si="23"/>
        <v>0.51249999999999996</v>
      </c>
      <c r="M126" s="178"/>
      <c r="N126" s="178">
        <f t="shared" si="24"/>
        <v>1</v>
      </c>
      <c r="O126" s="178">
        <f t="shared" si="25"/>
        <v>1</v>
      </c>
      <c r="P126" s="89" t="s">
        <v>56</v>
      </c>
      <c r="Q126" s="90">
        <f t="shared" si="26"/>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1"/>
        <v>PROCESS_PROPERTY_RELOWNED_PROPERTY_IND</v>
      </c>
      <c r="B127" s="67" t="s">
        <v>26</v>
      </c>
      <c r="C127" s="68" t="s">
        <v>54</v>
      </c>
      <c r="D127" s="64" t="s">
        <v>40</v>
      </c>
      <c r="E127" s="66" t="s">
        <v>88</v>
      </c>
      <c r="F127" s="66" t="s">
        <v>93</v>
      </c>
      <c r="G127" s="64" t="str">
        <f>INDEX(Auxiliar!$B$16:$B$24,MATCH(Plano_V3!H127,Auxiliar!$C$16:$C$24,0),1)</f>
        <v>1. Concluído</v>
      </c>
      <c r="H127" s="64">
        <f>VLOOKUP(A127,'Aux - pivots1'!$A:$B,2,0)</f>
        <v>1</v>
      </c>
      <c r="I127" s="184">
        <f>SUMIFS(Table1[Estimação (horas)],Table1[Tabela],Plano_V3!E127,Table1[Campo],Plano_V3!F127)</f>
        <v>4.0999999999999996</v>
      </c>
      <c r="J127" s="184">
        <f t="shared" si="22"/>
        <v>0.51249999999999996</v>
      </c>
      <c r="K127" s="184">
        <f>SUMIFS(Table1[Horas efetivas],Table1[Tabela],Plano_V3!E127,Table1[Campo],Plano_V3!F127)</f>
        <v>4.0999999999999996</v>
      </c>
      <c r="L127" s="184">
        <f t="shared" si="23"/>
        <v>0.51249999999999996</v>
      </c>
      <c r="M127" s="178"/>
      <c r="N127" s="178">
        <f t="shared" si="24"/>
        <v>1</v>
      </c>
      <c r="O127" s="178">
        <f t="shared" si="25"/>
        <v>1</v>
      </c>
      <c r="P127" s="89" t="s">
        <v>56</v>
      </c>
      <c r="Q127" s="90">
        <f t="shared" si="26"/>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1"/>
        <v>PROCESS_PROPERTY_RELSOURCE_CODE</v>
      </c>
      <c r="B128" s="67" t="s">
        <v>26</v>
      </c>
      <c r="C128" s="68" t="s">
        <v>54</v>
      </c>
      <c r="D128" s="64" t="s">
        <v>40</v>
      </c>
      <c r="E128" s="66" t="s">
        <v>88</v>
      </c>
      <c r="F128" s="66" t="s">
        <v>87</v>
      </c>
      <c r="G128" s="64" t="str">
        <f>INDEX(Auxiliar!$B$16:$B$24,MATCH(Plano_V3!H128,Auxiliar!$C$16:$C$24,0),1)</f>
        <v>1. Concluído</v>
      </c>
      <c r="H128" s="64">
        <f>VLOOKUP(A128,'Aux - pivots1'!$A:$B,2,0)</f>
        <v>1</v>
      </c>
      <c r="I128" s="184">
        <f>SUMIFS(Table1[Estimação (horas)],Table1[Tabela],Plano_V3!E128,Table1[Campo],Plano_V3!F128)</f>
        <v>4.0999999999999996</v>
      </c>
      <c r="J128" s="184">
        <f t="shared" si="22"/>
        <v>0.51249999999999996</v>
      </c>
      <c r="K128" s="184">
        <f>SUMIFS(Table1[Horas efetivas],Table1[Tabela],Plano_V3!E128,Table1[Campo],Plano_V3!F128)</f>
        <v>4.0999999999999996</v>
      </c>
      <c r="L128" s="184">
        <f t="shared" si="23"/>
        <v>0.51249999999999996</v>
      </c>
      <c r="M128" s="178"/>
      <c r="N128" s="178">
        <f t="shared" si="24"/>
        <v>1</v>
      </c>
      <c r="O128" s="178">
        <f t="shared" si="25"/>
        <v>1</v>
      </c>
      <c r="P128" s="89" t="s">
        <v>56</v>
      </c>
      <c r="Q128" s="90">
        <f t="shared" si="26"/>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1"/>
        <v>PROCESS_PROPERTY_RELDATA_DATE_PART</v>
      </c>
      <c r="B129" s="67" t="s">
        <v>26</v>
      </c>
      <c r="C129" s="68" t="s">
        <v>54</v>
      </c>
      <c r="D129" s="64" t="s">
        <v>40</v>
      </c>
      <c r="E129" s="66" t="s">
        <v>88</v>
      </c>
      <c r="F129" s="66" t="s">
        <v>73</v>
      </c>
      <c r="G129" s="64" t="str">
        <f>INDEX(Auxiliar!$B$16:$B$24,MATCH(Plano_V3!H129,Auxiliar!$C$16:$C$24,0),1)</f>
        <v>1. Concluído</v>
      </c>
      <c r="H129" s="64">
        <f>VLOOKUP(A129,'Aux - pivots1'!$A:$B,2,0)</f>
        <v>1</v>
      </c>
      <c r="I129" s="184">
        <f>SUMIFS(Table1[Estimação (horas)],Table1[Tabela],Plano_V3!E129,Table1[Campo],Plano_V3!F129)</f>
        <v>4.0999999999999996</v>
      </c>
      <c r="J129" s="184">
        <f t="shared" si="22"/>
        <v>0.51249999999999996</v>
      </c>
      <c r="K129" s="184">
        <f>SUMIFS(Table1[Horas efetivas],Table1[Tabela],Plano_V3!E129,Table1[Campo],Plano_V3!F129)</f>
        <v>4.0999999999999996</v>
      </c>
      <c r="L129" s="184">
        <f t="shared" si="23"/>
        <v>0.51249999999999996</v>
      </c>
      <c r="M129" s="178"/>
      <c r="N129" s="178">
        <f t="shared" si="24"/>
        <v>1</v>
      </c>
      <c r="O129" s="178">
        <f t="shared" si="25"/>
        <v>1</v>
      </c>
      <c r="P129" s="89" t="s">
        <v>56</v>
      </c>
      <c r="Q129" s="90">
        <f t="shared" si="26"/>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1"/>
        <v>PROPERTYn.a.</v>
      </c>
      <c r="B130" s="67" t="s">
        <v>26</v>
      </c>
      <c r="C130" s="68" t="s">
        <v>54</v>
      </c>
      <c r="D130" s="64" t="s">
        <v>36</v>
      </c>
      <c r="E130" s="66" t="s">
        <v>94</v>
      </c>
      <c r="F130" s="64" t="s">
        <v>38</v>
      </c>
      <c r="G130" s="64" t="str">
        <f>INDEX(Auxiliar!$B$16:$B$24,MATCH(Plano_V3!H130,Auxiliar!$C$16:$C$24,0),1)</f>
        <v>1. Concluído</v>
      </c>
      <c r="H130" s="64">
        <f>VLOOKUP(A130,'Aux - pivots1'!$A:$B,2,0)</f>
        <v>1</v>
      </c>
      <c r="I130" s="184">
        <f>SUMIFS(Table1[Estimação (horas)],Table1[Tabela],Plano_V3!E130,Table1[Campo],Plano_V3!F130)</f>
        <v>8</v>
      </c>
      <c r="J130" s="184">
        <f t="shared" si="22"/>
        <v>1</v>
      </c>
      <c r="K130" s="184">
        <f>SUMIFS(Table1[Horas efetivas],Table1[Tabela],Plano_V3!E130,Table1[Campo],Plano_V3!F130)</f>
        <v>8</v>
      </c>
      <c r="L130" s="184">
        <f t="shared" si="23"/>
        <v>1</v>
      </c>
      <c r="M130" s="178"/>
      <c r="N130" s="178">
        <f t="shared" si="24"/>
        <v>1</v>
      </c>
      <c r="O130" s="178">
        <f t="shared" si="25"/>
        <v>1</v>
      </c>
      <c r="P130" s="87" t="s">
        <v>95</v>
      </c>
      <c r="Q130" s="90">
        <f t="shared" si="26"/>
        <v>1</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1"/>
        <v>PROPERTYCONSTRUCTION_YEAR</v>
      </c>
      <c r="B131" s="67" t="s">
        <v>26</v>
      </c>
      <c r="C131" s="68" t="s">
        <v>54</v>
      </c>
      <c r="D131" s="64" t="s">
        <v>40</v>
      </c>
      <c r="E131" s="66" t="s">
        <v>94</v>
      </c>
      <c r="F131" s="66" t="s">
        <v>96</v>
      </c>
      <c r="G131" s="64" t="str">
        <f>INDEX(Auxiliar!$B$16:$B$24,MATCH(Plano_V3!H131,Auxiliar!$C$16:$C$24,0),1)</f>
        <v>1. Concluído</v>
      </c>
      <c r="H131" s="64">
        <f>VLOOKUP(A131,'Aux - pivots1'!$A:$B,2,0)</f>
        <v>1</v>
      </c>
      <c r="I131" s="185">
        <v>0</v>
      </c>
      <c r="J131" s="184">
        <f t="shared" si="22"/>
        <v>0</v>
      </c>
      <c r="K131" s="184">
        <f>SUMIFS(Table1[Horas efetivas],Table1[Tabela],Plano_V3!E131,Table1[Campo],Plano_V3!F131)</f>
        <v>4</v>
      </c>
      <c r="L131" s="184">
        <f t="shared" si="23"/>
        <v>0.5</v>
      </c>
      <c r="M131" s="178"/>
      <c r="N131" s="178" t="e">
        <f t="shared" si="24"/>
        <v>#DIV/0!</v>
      </c>
      <c r="O131" s="178" t="e">
        <f t="shared" si="25"/>
        <v>#DIV/0!</v>
      </c>
      <c r="P131" s="87" t="s">
        <v>95</v>
      </c>
      <c r="Q131" s="90">
        <f t="shared" si="26"/>
        <v>0</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1"/>
        <v>PROPERTYNET_FLOOR_AREA</v>
      </c>
      <c r="B132" s="67" t="s">
        <v>26</v>
      </c>
      <c r="C132" s="68" t="s">
        <v>54</v>
      </c>
      <c r="D132" s="64" t="s">
        <v>40</v>
      </c>
      <c r="E132" s="66" t="s">
        <v>94</v>
      </c>
      <c r="F132" s="66" t="s">
        <v>97</v>
      </c>
      <c r="G132" s="64" t="str">
        <f>INDEX(Auxiliar!$B$16:$B$24,MATCH(Plano_V3!H132,Auxiliar!$C$16:$C$24,0),1)</f>
        <v>1. Concluído</v>
      </c>
      <c r="H132" s="64">
        <f>VLOOKUP(A132,'Aux - pivots1'!$A:$B,2,0)</f>
        <v>1</v>
      </c>
      <c r="I132" s="184">
        <f>SUMIFS(Table1[Estimação (horas)],Table1[Tabela],Plano_V3!E132,Table1[Campo],Plano_V3!F132)</f>
        <v>8.1</v>
      </c>
      <c r="J132" s="184">
        <f t="shared" si="22"/>
        <v>1.0125</v>
      </c>
      <c r="K132" s="184">
        <f>SUMIFS(Table1[Horas efetivas],Table1[Tabela],Plano_V3!E132,Table1[Campo],Plano_V3!F132)</f>
        <v>8.1</v>
      </c>
      <c r="L132" s="184">
        <f t="shared" si="23"/>
        <v>1.0125</v>
      </c>
      <c r="M132" s="178"/>
      <c r="N132" s="178">
        <f t="shared" si="24"/>
        <v>1</v>
      </c>
      <c r="O132" s="178">
        <f t="shared" si="25"/>
        <v>1</v>
      </c>
      <c r="P132" s="87" t="s">
        <v>95</v>
      </c>
      <c r="Q132" s="90">
        <f t="shared" si="26"/>
        <v>1.0125</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1"/>
        <v>PROPERTYPROPERTY_BANK_ID</v>
      </c>
      <c r="B133" s="67" t="s">
        <v>26</v>
      </c>
      <c r="C133" s="68" t="s">
        <v>54</v>
      </c>
      <c r="D133" s="64" t="s">
        <v>40</v>
      </c>
      <c r="E133" s="66" t="s">
        <v>94</v>
      </c>
      <c r="F133" s="66" t="s">
        <v>41</v>
      </c>
      <c r="G133" s="64" t="str">
        <f>INDEX(Auxiliar!$B$16:$B$24,MATCH(Plano_V3!H133,Auxiliar!$C$16:$C$24,0),1)</f>
        <v>1. Concluído</v>
      </c>
      <c r="H133" s="64">
        <f>VLOOKUP(A133,'Aux - pivots1'!$A:$B,2,0)</f>
        <v>1</v>
      </c>
      <c r="I133" s="184">
        <f>SUMIFS(Table1[Estimação (horas)],Table1[Tabela],Plano_V3!E133,Table1[Campo],Plano_V3!F133)</f>
        <v>4.0999999999999996</v>
      </c>
      <c r="J133" s="184">
        <f t="shared" si="22"/>
        <v>0.51249999999999996</v>
      </c>
      <c r="K133" s="184">
        <f>SUMIFS(Table1[Horas efetivas],Table1[Tabela],Plano_V3!E133,Table1[Campo],Plano_V3!F133)</f>
        <v>4.0999999999999996</v>
      </c>
      <c r="L133" s="184">
        <f t="shared" si="23"/>
        <v>0.51249999999999996</v>
      </c>
      <c r="M133" s="178"/>
      <c r="N133" s="178">
        <f t="shared" si="24"/>
        <v>1</v>
      </c>
      <c r="O133" s="178">
        <f t="shared" si="25"/>
        <v>1</v>
      </c>
      <c r="P133" s="87" t="s">
        <v>95</v>
      </c>
      <c r="Q133" s="90">
        <f t="shared" si="26"/>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1"/>
        <v>PROPERTYPROPERTY_BRANCH_CODE</v>
      </c>
      <c r="B134" s="67" t="s">
        <v>26</v>
      </c>
      <c r="C134" s="68" t="s">
        <v>54</v>
      </c>
      <c r="D134" s="64" t="s">
        <v>40</v>
      </c>
      <c r="E134" s="66" t="s">
        <v>94</v>
      </c>
      <c r="F134" s="66" t="s">
        <v>43</v>
      </c>
      <c r="G134" s="64" t="str">
        <f>INDEX(Auxiliar!$B$16:$B$24,MATCH(Plano_V3!H134,Auxiliar!$C$16:$C$24,0),1)</f>
        <v>1. Concluído</v>
      </c>
      <c r="H134" s="64">
        <f>VLOOKUP(A134,'Aux - pivots1'!$A:$B,2,0)</f>
        <v>1</v>
      </c>
      <c r="I134" s="184">
        <f>SUMIFS(Table1[Estimação (horas)],Table1[Tabela],Plano_V3!E134,Table1[Campo],Plano_V3!F134)</f>
        <v>4.0999999999999996</v>
      </c>
      <c r="J134" s="184">
        <f t="shared" si="22"/>
        <v>0.51249999999999996</v>
      </c>
      <c r="K134" s="184">
        <f>SUMIFS(Table1[Horas efetivas],Table1[Tabela],Plano_V3!E134,Table1[Campo],Plano_V3!F134)</f>
        <v>4.0999999999999996</v>
      </c>
      <c r="L134" s="184">
        <f t="shared" si="23"/>
        <v>0.51249999999999996</v>
      </c>
      <c r="M134" s="178"/>
      <c r="N134" s="178">
        <f t="shared" si="24"/>
        <v>1</v>
      </c>
      <c r="O134" s="178">
        <f t="shared" si="25"/>
        <v>1</v>
      </c>
      <c r="P134" s="87" t="s">
        <v>95</v>
      </c>
      <c r="Q134" s="90">
        <f t="shared" si="26"/>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1"/>
        <v>PROPERTYPROPERTY_CONTRACT_ID</v>
      </c>
      <c r="B135" s="67" t="s">
        <v>26</v>
      </c>
      <c r="C135" s="68" t="s">
        <v>54</v>
      </c>
      <c r="D135" s="64" t="s">
        <v>40</v>
      </c>
      <c r="E135" s="66" t="s">
        <v>94</v>
      </c>
      <c r="F135" s="66" t="s">
        <v>44</v>
      </c>
      <c r="G135" s="64" t="str">
        <f>INDEX(Auxiliar!$B$16:$B$24,MATCH(Plano_V3!H135,Auxiliar!$C$16:$C$24,0),1)</f>
        <v>1. Concluído</v>
      </c>
      <c r="H135" s="64">
        <f>VLOOKUP(A135,'Aux - pivots1'!$A:$B,2,0)</f>
        <v>1</v>
      </c>
      <c r="I135" s="184">
        <f>SUMIFS(Table1[Estimação (horas)],Table1[Tabela],Plano_V3!E135,Table1[Campo],Plano_V3!F135)</f>
        <v>4.0999999999999996</v>
      </c>
      <c r="J135" s="184">
        <f t="shared" si="22"/>
        <v>0.51249999999999996</v>
      </c>
      <c r="K135" s="184">
        <f>SUMIFS(Table1[Horas efetivas],Table1[Tabela],Plano_V3!E135,Table1[Campo],Plano_V3!F135)</f>
        <v>4.0999999999999996</v>
      </c>
      <c r="L135" s="184">
        <f t="shared" si="23"/>
        <v>0.51249999999999996</v>
      </c>
      <c r="M135" s="178"/>
      <c r="N135" s="178">
        <f t="shared" si="24"/>
        <v>1</v>
      </c>
      <c r="O135" s="178">
        <f t="shared" si="25"/>
        <v>1</v>
      </c>
      <c r="P135" s="87" t="s">
        <v>95</v>
      </c>
      <c r="Q135" s="90">
        <f t="shared" si="26"/>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1"/>
        <v>PROPERTYPROPERTY_REFERENCE_CODE</v>
      </c>
      <c r="B136" s="67" t="s">
        <v>26</v>
      </c>
      <c r="C136" s="68" t="s">
        <v>54</v>
      </c>
      <c r="D136" s="64" t="s">
        <v>40</v>
      </c>
      <c r="E136" s="66" t="s">
        <v>94</v>
      </c>
      <c r="F136" s="66" t="s">
        <v>45</v>
      </c>
      <c r="G136" s="64" t="str">
        <f>INDEX(Auxiliar!$B$16:$B$24,MATCH(Plano_V3!H136,Auxiliar!$C$16:$C$24,0),1)</f>
        <v>1. Concluído</v>
      </c>
      <c r="H136" s="64">
        <f>VLOOKUP(A136,'Aux - pivots1'!$A:$B,2,0)</f>
        <v>1</v>
      </c>
      <c r="I136" s="184">
        <f>SUMIFS(Table1[Estimação (horas)],Table1[Tabela],Plano_V3!E136,Table1[Campo],Plano_V3!F136)</f>
        <v>4.0999999999999996</v>
      </c>
      <c r="J136" s="184">
        <f t="shared" si="22"/>
        <v>0.51249999999999996</v>
      </c>
      <c r="K136" s="184">
        <f>SUMIFS(Table1[Horas efetivas],Table1[Tabela],Plano_V3!E136,Table1[Campo],Plano_V3!F136)</f>
        <v>4.0999999999999996</v>
      </c>
      <c r="L136" s="184">
        <f t="shared" si="23"/>
        <v>0.51249999999999996</v>
      </c>
      <c r="M136" s="178"/>
      <c r="N136" s="178">
        <f t="shared" si="24"/>
        <v>1</v>
      </c>
      <c r="O136" s="178">
        <f t="shared" si="25"/>
        <v>1</v>
      </c>
      <c r="P136" s="87" t="s">
        <v>95</v>
      </c>
      <c r="Q136" s="90">
        <f t="shared" si="26"/>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1"/>
        <v>PROPERTYCADASTRAL_REGISTER_CODE</v>
      </c>
      <c r="B137" s="67" t="s">
        <v>26</v>
      </c>
      <c r="C137" s="68" t="s">
        <v>54</v>
      </c>
      <c r="D137" s="64" t="s">
        <v>40</v>
      </c>
      <c r="E137" s="66" t="s">
        <v>94</v>
      </c>
      <c r="F137" s="66" t="s">
        <v>98</v>
      </c>
      <c r="G137" s="64" t="str">
        <f>INDEX(Auxiliar!$B$16:$B$24,MATCH(Plano_V3!H137,Auxiliar!$C$16:$C$24,0),1)</f>
        <v>1. Concluído</v>
      </c>
      <c r="H137" s="64">
        <f>VLOOKUP(A137,'Aux - pivots1'!$A:$B,2,0)</f>
        <v>1</v>
      </c>
      <c r="I137" s="184">
        <f>SUMIFS(Table1[Estimação (horas)],Table1[Tabela],Plano_V3!E137,Table1[Campo],Plano_V3!F137)</f>
        <v>4.0999999999999996</v>
      </c>
      <c r="J137" s="184">
        <f t="shared" si="22"/>
        <v>0.51249999999999996</v>
      </c>
      <c r="K137" s="184">
        <f>SUMIFS(Table1[Horas efetivas],Table1[Tabela],Plano_V3!E137,Table1[Campo],Plano_V3!F137)</f>
        <v>4.0999999999999996</v>
      </c>
      <c r="L137" s="184">
        <f t="shared" si="23"/>
        <v>0.51249999999999996</v>
      </c>
      <c r="M137" s="178"/>
      <c r="N137" s="178">
        <f t="shared" si="24"/>
        <v>1</v>
      </c>
      <c r="O137" s="178">
        <f t="shared" si="25"/>
        <v>1</v>
      </c>
      <c r="P137" s="87" t="s">
        <v>95</v>
      </c>
      <c r="Q137" s="90">
        <f t="shared" si="26"/>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ref="A138:A201" si="27">E138&amp;F138</f>
        <v>PROPERTYAPPRAISAL_CODE</v>
      </c>
      <c r="B138" s="67" t="s">
        <v>26</v>
      </c>
      <c r="C138" s="68" t="s">
        <v>54</v>
      </c>
      <c r="D138" s="64" t="s">
        <v>40</v>
      </c>
      <c r="E138" s="66" t="s">
        <v>94</v>
      </c>
      <c r="F138" s="66" t="s">
        <v>99</v>
      </c>
      <c r="G138" s="64" t="str">
        <f>INDEX(Auxiliar!$B$16:$B$24,MATCH(Plano_V3!H138,Auxiliar!$C$16:$C$24,0),1)</f>
        <v>1. Concluído</v>
      </c>
      <c r="H138" s="64">
        <f>VLOOKUP(A138,'Aux - pivots1'!$A:$B,2,0)</f>
        <v>1</v>
      </c>
      <c r="I138" s="184">
        <f>SUMIFS(Table1[Estimação (horas)],Table1[Tabela],Plano_V3!E138,Table1[Campo],Plano_V3!F138)</f>
        <v>4.0999999999999996</v>
      </c>
      <c r="J138" s="184">
        <f t="shared" si="22"/>
        <v>0.51249999999999996</v>
      </c>
      <c r="K138" s="184">
        <f>SUMIFS(Table1[Horas efetivas],Table1[Tabela],Plano_V3!E138,Table1[Campo],Plano_V3!F138)</f>
        <v>4.0999999999999996</v>
      </c>
      <c r="L138" s="184">
        <f t="shared" si="23"/>
        <v>0.51249999999999996</v>
      </c>
      <c r="M138" s="178"/>
      <c r="N138" s="178">
        <f t="shared" si="24"/>
        <v>1</v>
      </c>
      <c r="O138" s="178">
        <f t="shared" si="25"/>
        <v>1</v>
      </c>
      <c r="P138" s="87" t="s">
        <v>95</v>
      </c>
      <c r="Q138" s="90">
        <f t="shared" si="26"/>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si="27"/>
        <v>PROPERTYcod_bem</v>
      </c>
      <c r="B139" s="67" t="s">
        <v>26</v>
      </c>
      <c r="C139" s="68" t="s">
        <v>54</v>
      </c>
      <c r="D139" s="64" t="s">
        <v>40</v>
      </c>
      <c r="E139" s="66" t="s">
        <v>94</v>
      </c>
      <c r="F139" s="66" t="s">
        <v>100</v>
      </c>
      <c r="G139" s="64" t="str">
        <f>INDEX(Auxiliar!$B$16:$B$24,MATCH(Plano_V3!H139,Auxiliar!$C$16:$C$24,0),1)</f>
        <v>0. Cancelado</v>
      </c>
      <c r="H139" s="64">
        <f>VLOOKUP(A139,'Aux - pivots1'!$A:$B,2,0)</f>
        <v>0</v>
      </c>
      <c r="I139" s="185">
        <v>0</v>
      </c>
      <c r="J139" s="184">
        <f t="shared" ref="J139:J203" si="28">I139/8</f>
        <v>0</v>
      </c>
      <c r="K139" s="184">
        <f>SUMIFS(Table1[Horas efetivas],Table1[Tabela],Plano_V3!E139,Table1[Campo],Plano_V3!F139)</f>
        <v>0</v>
      </c>
      <c r="L139" s="184">
        <f t="shared" ref="L139:L203" si="29">K139/8</f>
        <v>0</v>
      </c>
      <c r="M139" s="178"/>
      <c r="N139" s="178" t="e">
        <f t="shared" ref="N139:N203" si="30">L139/J139</f>
        <v>#DIV/0!</v>
      </c>
      <c r="O139" s="178" t="e">
        <f t="shared" si="25"/>
        <v>#DIV/0!</v>
      </c>
      <c r="P139" s="87" t="s">
        <v>95</v>
      </c>
      <c r="Q139" s="90">
        <f t="shared" si="26"/>
        <v>0</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7"/>
        <v>PROPERTYDISTRICT_MUNICIP_PARISH_CODE</v>
      </c>
      <c r="B140" s="67" t="s">
        <v>26</v>
      </c>
      <c r="C140" s="68" t="s">
        <v>54</v>
      </c>
      <c r="D140" s="64" t="s">
        <v>40</v>
      </c>
      <c r="E140" s="66" t="s">
        <v>94</v>
      </c>
      <c r="F140" s="66" t="s">
        <v>101</v>
      </c>
      <c r="G140" s="64" t="str">
        <f>INDEX(Auxiliar!$B$16:$B$24,MATCH(Plano_V3!H140,Auxiliar!$C$16:$C$24,0),1)</f>
        <v>1. Concluído</v>
      </c>
      <c r="H140" s="64">
        <f>VLOOKUP(A140,'Aux - pivots1'!$A:$B,2,0)</f>
        <v>1</v>
      </c>
      <c r="I140" s="184">
        <f>SUMIFS(Table1[Estimação (horas)],Table1[Tabela],Plano_V3!E140,Table1[Campo],Plano_V3!F140)</f>
        <v>4.0999999999999996</v>
      </c>
      <c r="J140" s="184">
        <f t="shared" si="28"/>
        <v>0.51249999999999996</v>
      </c>
      <c r="K140" s="184">
        <f>SUMIFS(Table1[Horas efetivas],Table1[Tabela],Plano_V3!E140,Table1[Campo],Plano_V3!F140)</f>
        <v>4.0999999999999996</v>
      </c>
      <c r="L140" s="184">
        <f t="shared" si="29"/>
        <v>0.51249999999999996</v>
      </c>
      <c r="M140" s="178"/>
      <c r="N140" s="178">
        <f t="shared" si="30"/>
        <v>1</v>
      </c>
      <c r="O140" s="178">
        <f t="shared" si="25"/>
        <v>1</v>
      </c>
      <c r="P140" s="87" t="s">
        <v>95</v>
      </c>
      <c r="Q140" s="90">
        <f t="shared" si="26"/>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7"/>
        <v>PROPERTYPROPERTY_PURPOSE_CODE</v>
      </c>
      <c r="B141" s="67" t="s">
        <v>26</v>
      </c>
      <c r="C141" s="68" t="s">
        <v>54</v>
      </c>
      <c r="D141" s="64" t="s">
        <v>40</v>
      </c>
      <c r="E141" s="66" t="s">
        <v>94</v>
      </c>
      <c r="F141" s="66" t="s">
        <v>102</v>
      </c>
      <c r="G141" s="64" t="str">
        <f>INDEX(Auxiliar!$B$16:$B$24,MATCH(Plano_V3!H141,Auxiliar!$C$16:$C$24,0),1)</f>
        <v>1. Concluído</v>
      </c>
      <c r="H141" s="64">
        <f>VLOOKUP(A141,'Aux - pivots1'!$A:$B,2,0)</f>
        <v>1</v>
      </c>
      <c r="I141" s="184">
        <f>SUMIFS(Table1[Estimação (horas)],Table1[Tabela],Plano_V3!E141,Table1[Campo],Plano_V3!F141)</f>
        <v>4.0999999999999996</v>
      </c>
      <c r="J141" s="184">
        <f t="shared" si="28"/>
        <v>0.51249999999999996</v>
      </c>
      <c r="K141" s="184">
        <f>SUMIFS(Table1[Horas efetivas],Table1[Tabela],Plano_V3!E141,Table1[Campo],Plano_V3!F141)</f>
        <v>4.0999999999999996</v>
      </c>
      <c r="L141" s="184">
        <f t="shared" si="29"/>
        <v>0.51249999999999996</v>
      </c>
      <c r="M141" s="178"/>
      <c r="N141" s="178">
        <f t="shared" si="30"/>
        <v>1</v>
      </c>
      <c r="O141" s="178">
        <f t="shared" si="25"/>
        <v>1</v>
      </c>
      <c r="P141" s="87" t="s">
        <v>95</v>
      </c>
      <c r="Q141" s="90">
        <f t="shared" si="26"/>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7"/>
        <v>PROPERTYPROPERTY_LIFETIME_CODE</v>
      </c>
      <c r="B142" s="67" t="s">
        <v>26</v>
      </c>
      <c r="C142" s="68" t="s">
        <v>54</v>
      </c>
      <c r="D142" s="64" t="s">
        <v>40</v>
      </c>
      <c r="E142" s="66" t="s">
        <v>94</v>
      </c>
      <c r="F142" s="66" t="s">
        <v>103</v>
      </c>
      <c r="G142" s="64" t="str">
        <f>INDEX(Auxiliar!$B$16:$B$24,MATCH(Plano_V3!H142,Auxiliar!$C$16:$C$24,0),1)</f>
        <v>1. Concluído</v>
      </c>
      <c r="H142" s="64">
        <f>VLOOKUP(A142,'Aux - pivots1'!$A:$B,2,0)</f>
        <v>1</v>
      </c>
      <c r="I142" s="184">
        <f>SUMIFS(Table1[Estimação (horas)],Table1[Tabela],Plano_V3!E142,Table1[Campo],Plano_V3!F142)</f>
        <v>4.0999999999999996</v>
      </c>
      <c r="J142" s="184">
        <f t="shared" si="28"/>
        <v>0.51249999999999996</v>
      </c>
      <c r="K142" s="184">
        <f>SUMIFS(Table1[Horas efetivas],Table1[Tabela],Plano_V3!E142,Table1[Campo],Plano_V3!F142)</f>
        <v>4.0999999999999996</v>
      </c>
      <c r="L142" s="184">
        <f t="shared" si="29"/>
        <v>0.51249999999999996</v>
      </c>
      <c r="M142" s="178"/>
      <c r="N142" s="178">
        <f t="shared" si="30"/>
        <v>1</v>
      </c>
      <c r="O142" s="178">
        <f t="shared" si="25"/>
        <v>1</v>
      </c>
      <c r="P142" s="87" t="s">
        <v>95</v>
      </c>
      <c r="Q142" s="90">
        <f t="shared" si="26"/>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7"/>
        <v>PROPERTYADDRESS_CODE</v>
      </c>
      <c r="B143" s="67" t="s">
        <v>26</v>
      </c>
      <c r="C143" s="68" t="s">
        <v>54</v>
      </c>
      <c r="D143" s="64" t="s">
        <v>40</v>
      </c>
      <c r="E143" s="66" t="s">
        <v>94</v>
      </c>
      <c r="F143" s="66" t="s">
        <v>104</v>
      </c>
      <c r="G143" s="64" t="str">
        <f>INDEX(Auxiliar!$B$16:$B$24,MATCH(Plano_V3!H143,Auxiliar!$C$16:$C$24,0),1)</f>
        <v>1. Concluído</v>
      </c>
      <c r="H143" s="64">
        <f>VLOOKUP(A143,'Aux - pivots1'!$A:$B,2,0)</f>
        <v>1</v>
      </c>
      <c r="I143" s="184">
        <f>SUMIFS(Table1[Estimação (horas)],Table1[Tabela],Plano_V3!E143,Table1[Campo],Plano_V3!F143)</f>
        <v>4.0999999999999996</v>
      </c>
      <c r="J143" s="184">
        <f t="shared" si="28"/>
        <v>0.51249999999999996</v>
      </c>
      <c r="K143" s="184">
        <f>SUMIFS(Table1[Horas efetivas],Table1[Tabela],Plano_V3!E143,Table1[Campo],Plano_V3!F143)</f>
        <v>4.0999999999999996</v>
      </c>
      <c r="L143" s="184">
        <f t="shared" si="29"/>
        <v>0.51249999999999996</v>
      </c>
      <c r="M143" s="178"/>
      <c r="N143" s="178">
        <f t="shared" si="30"/>
        <v>1</v>
      </c>
      <c r="O143" s="178">
        <f t="shared" si="25"/>
        <v>1</v>
      </c>
      <c r="P143" s="87" t="s">
        <v>95</v>
      </c>
      <c r="Q143" s="90">
        <f t="shared" si="26"/>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7"/>
        <v>PROPERTYCOUNTRY_CODE</v>
      </c>
      <c r="B144" s="67" t="s">
        <v>26</v>
      </c>
      <c r="C144" s="68" t="s">
        <v>54</v>
      </c>
      <c r="D144" s="64" t="s">
        <v>40</v>
      </c>
      <c r="E144" s="66" t="s">
        <v>94</v>
      </c>
      <c r="F144" s="66" t="s">
        <v>105</v>
      </c>
      <c r="G144" s="64" t="str">
        <f>INDEX(Auxiliar!$B$16:$B$24,MATCH(Plano_V3!H144,Auxiliar!$C$16:$C$24,0),1)</f>
        <v>1. Concluído</v>
      </c>
      <c r="H144" s="64">
        <f>VLOOKUP(A144,'Aux - pivots1'!$A:$B,2,0)</f>
        <v>1</v>
      </c>
      <c r="I144" s="184">
        <f>SUMIFS(Table1[Estimação (horas)],Table1[Tabela],Plano_V3!E144,Table1[Campo],Plano_V3!F144)</f>
        <v>4.0999999999999996</v>
      </c>
      <c r="J144" s="184">
        <f t="shared" si="28"/>
        <v>0.51249999999999996</v>
      </c>
      <c r="K144" s="184">
        <f>SUMIFS(Table1[Horas efetivas],Table1[Tabela],Plano_V3!E144,Table1[Campo],Plano_V3!F144)</f>
        <v>4.0999999999999996</v>
      </c>
      <c r="L144" s="184">
        <f t="shared" si="29"/>
        <v>0.51249999999999996</v>
      </c>
      <c r="M144" s="178"/>
      <c r="N144" s="178">
        <f t="shared" si="30"/>
        <v>1</v>
      </c>
      <c r="O144" s="178">
        <f t="shared" si="25"/>
        <v>1</v>
      </c>
      <c r="P144" s="87" t="s">
        <v>95</v>
      </c>
      <c r="Q144" s="90">
        <f t="shared" si="26"/>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7"/>
        <v>PROPERTYPOSTAL_CODE</v>
      </c>
      <c r="B145" s="67" t="s">
        <v>26</v>
      </c>
      <c r="C145" s="68" t="s">
        <v>54</v>
      </c>
      <c r="D145" s="64" t="s">
        <v>40</v>
      </c>
      <c r="E145" s="66" t="s">
        <v>94</v>
      </c>
      <c r="F145" s="66" t="s">
        <v>106</v>
      </c>
      <c r="G145" s="64" t="str">
        <f>INDEX(Auxiliar!$B$16:$B$24,MATCH(Plano_V3!H145,Auxiliar!$C$16:$C$24,0),1)</f>
        <v>1. Concluído</v>
      </c>
      <c r="H145" s="64">
        <f>VLOOKUP(A145,'Aux - pivots1'!$A:$B,2,0)</f>
        <v>1</v>
      </c>
      <c r="I145" s="184">
        <f>SUMIFS(Table1[Estimação (horas)],Table1[Tabela],Plano_V3!E145,Table1[Campo],Plano_V3!F145)</f>
        <v>4.0999999999999996</v>
      </c>
      <c r="J145" s="184">
        <f t="shared" si="28"/>
        <v>0.51249999999999996</v>
      </c>
      <c r="K145" s="184">
        <f>SUMIFS(Table1[Horas efetivas],Table1[Tabela],Plano_V3!E145,Table1[Campo],Plano_V3!F145)</f>
        <v>4.0999999999999996</v>
      </c>
      <c r="L145" s="184">
        <f t="shared" si="29"/>
        <v>0.51249999999999996</v>
      </c>
      <c r="M145" s="178"/>
      <c r="N145" s="178">
        <f t="shared" si="30"/>
        <v>1</v>
      </c>
      <c r="O145" s="178">
        <f t="shared" si="25"/>
        <v>1</v>
      </c>
      <c r="P145" s="87" t="s">
        <v>95</v>
      </c>
      <c r="Q145" s="90">
        <f t="shared" si="26"/>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7"/>
        <v>PROPERTYPROPERTY_TYPE_CODE</v>
      </c>
      <c r="B146" s="67" t="s">
        <v>26</v>
      </c>
      <c r="C146" s="68" t="s">
        <v>54</v>
      </c>
      <c r="D146" s="64" t="s">
        <v>40</v>
      </c>
      <c r="E146" s="66" t="s">
        <v>94</v>
      </c>
      <c r="F146" s="66" t="s">
        <v>107</v>
      </c>
      <c r="G146" s="64" t="str">
        <f>INDEX(Auxiliar!$B$16:$B$24,MATCH(Plano_V3!H146,Auxiliar!$C$16:$C$24,0),1)</f>
        <v>1. Concluído</v>
      </c>
      <c r="H146" s="64">
        <f>VLOOKUP(A146,'Aux - pivots1'!$A:$B,2,0)</f>
        <v>1</v>
      </c>
      <c r="I146" s="184">
        <f>SUMIFS(Table1[Estimação (horas)],Table1[Tabela],Plano_V3!E146,Table1[Campo],Plano_V3!F146)</f>
        <v>4.0999999999999996</v>
      </c>
      <c r="J146" s="184">
        <f t="shared" si="28"/>
        <v>0.51249999999999996</v>
      </c>
      <c r="K146" s="184">
        <f>SUMIFS(Table1[Horas efetivas],Table1[Tabela],Plano_V3!E146,Table1[Campo],Plano_V3!F146)</f>
        <v>4.0999999999999996</v>
      </c>
      <c r="L146" s="184">
        <f t="shared" si="29"/>
        <v>0.51249999999999996</v>
      </c>
      <c r="M146" s="178"/>
      <c r="N146" s="178">
        <f t="shared" si="30"/>
        <v>1</v>
      </c>
      <c r="O146" s="178">
        <f t="shared" si="25"/>
        <v>1</v>
      </c>
      <c r="P146" s="87" t="s">
        <v>95</v>
      </c>
      <c r="Q146" s="90">
        <f t="shared" si="26"/>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7"/>
        <v>PROPERTYLAST_APPRAISAL_DATE</v>
      </c>
      <c r="B147" s="67" t="s">
        <v>26</v>
      </c>
      <c r="C147" s="68" t="s">
        <v>54</v>
      </c>
      <c r="D147" s="64" t="s">
        <v>40</v>
      </c>
      <c r="E147" s="66" t="s">
        <v>94</v>
      </c>
      <c r="F147" s="66" t="s">
        <v>108</v>
      </c>
      <c r="G147" s="64" t="str">
        <f>INDEX(Auxiliar!$B$16:$B$24,MATCH(Plano_V3!H147,Auxiliar!$C$16:$C$24,0),1)</f>
        <v>1. Concluído</v>
      </c>
      <c r="H147" s="64">
        <f>VLOOKUP(A147,'Aux - pivots1'!$A:$B,2,0)</f>
        <v>1</v>
      </c>
      <c r="I147" s="184">
        <f>SUMIFS(Table1[Estimação (horas)],Table1[Tabela],Plano_V3!E147,Table1[Campo],Plano_V3!F147)</f>
        <v>4.0999999999999996</v>
      </c>
      <c r="J147" s="184">
        <f t="shared" si="28"/>
        <v>0.51249999999999996</v>
      </c>
      <c r="K147" s="184">
        <f>SUMIFS(Table1[Horas efetivas],Table1[Tabela],Plano_V3!E147,Table1[Campo],Plano_V3!F147)</f>
        <v>4.0999999999999996</v>
      </c>
      <c r="L147" s="184">
        <f t="shared" si="29"/>
        <v>0.51249999999999996</v>
      </c>
      <c r="M147" s="178"/>
      <c r="N147" s="178">
        <f t="shared" si="30"/>
        <v>1</v>
      </c>
      <c r="O147" s="178">
        <f t="shared" si="25"/>
        <v>1</v>
      </c>
      <c r="P147" s="87" t="s">
        <v>95</v>
      </c>
      <c r="Q147" s="90">
        <f t="shared" si="26"/>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7"/>
        <v>PROPERTYUSAGE_PERMIT_START_DATE</v>
      </c>
      <c r="B148" s="67" t="s">
        <v>26</v>
      </c>
      <c r="C148" s="68" t="s">
        <v>54</v>
      </c>
      <c r="D148" s="64" t="s">
        <v>40</v>
      </c>
      <c r="E148" s="66" t="s">
        <v>94</v>
      </c>
      <c r="F148" s="66" t="s">
        <v>109</v>
      </c>
      <c r="G148" s="64" t="str">
        <f>INDEX(Auxiliar!$B$16:$B$24,MATCH(Plano_V3!H148,Auxiliar!$C$16:$C$24,0),1)</f>
        <v>1. Concluído</v>
      </c>
      <c r="H148" s="64">
        <f>VLOOKUP(A148,'Aux - pivots1'!$A:$B,2,0)</f>
        <v>1</v>
      </c>
      <c r="I148" s="184">
        <f>SUMIFS(Table1[Estimação (horas)],Table1[Tabela],Plano_V3!E148,Table1[Campo],Plano_V3!F148)</f>
        <v>4.0999999999999996</v>
      </c>
      <c r="J148" s="184">
        <f t="shared" si="28"/>
        <v>0.51249999999999996</v>
      </c>
      <c r="K148" s="184">
        <f>SUMIFS(Table1[Horas efetivas],Table1[Tabela],Plano_V3!E148,Table1[Campo],Plano_V3!F148)</f>
        <v>4.0999999999999996</v>
      </c>
      <c r="L148" s="184">
        <f t="shared" si="29"/>
        <v>0.51249999999999996</v>
      </c>
      <c r="M148" s="178"/>
      <c r="N148" s="178">
        <f t="shared" si="30"/>
        <v>1</v>
      </c>
      <c r="O148" s="178">
        <f t="shared" si="25"/>
        <v>1</v>
      </c>
      <c r="P148" s="87" t="s">
        <v>95</v>
      </c>
      <c r="Q148" s="90">
        <f t="shared" si="26"/>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7"/>
        <v>PROPERTYCONSERVATORY_REG_FILE_ID</v>
      </c>
      <c r="B149" s="67" t="s">
        <v>26</v>
      </c>
      <c r="C149" s="68" t="s">
        <v>54</v>
      </c>
      <c r="D149" s="64" t="s">
        <v>40</v>
      </c>
      <c r="E149" s="66" t="s">
        <v>94</v>
      </c>
      <c r="F149" s="66" t="s">
        <v>110</v>
      </c>
      <c r="G149" s="64" t="str">
        <f>INDEX(Auxiliar!$B$16:$B$24,MATCH(Plano_V3!H149,Auxiliar!$C$16:$C$24,0),1)</f>
        <v>1. Concluído</v>
      </c>
      <c r="H149" s="64">
        <f>VLOOKUP(A149,'Aux - pivots1'!$A:$B,2,0)</f>
        <v>1</v>
      </c>
      <c r="I149" s="184">
        <f>SUMIFS(Table1[Estimação (horas)],Table1[Tabela],Plano_V3!E149,Table1[Campo],Plano_V3!F149)</f>
        <v>4.0999999999999996</v>
      </c>
      <c r="J149" s="184">
        <f t="shared" si="28"/>
        <v>0.51249999999999996</v>
      </c>
      <c r="K149" s="184">
        <f>SUMIFS(Table1[Horas efetivas],Table1[Tabela],Plano_V3!E149,Table1[Campo],Plano_V3!F149)</f>
        <v>4.0999999999999996</v>
      </c>
      <c r="L149" s="184">
        <f t="shared" si="29"/>
        <v>0.51249999999999996</v>
      </c>
      <c r="M149" s="178"/>
      <c r="N149" s="178">
        <f t="shared" si="30"/>
        <v>1</v>
      </c>
      <c r="O149" s="178">
        <f t="shared" si="25"/>
        <v>1</v>
      </c>
      <c r="P149" s="87" t="s">
        <v>95</v>
      </c>
      <c r="Q149" s="90">
        <f t="shared" si="26"/>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7"/>
        <v>PROPERTYFLOOR_NUMBER</v>
      </c>
      <c r="B150" s="67" t="s">
        <v>26</v>
      </c>
      <c r="C150" s="68" t="s">
        <v>54</v>
      </c>
      <c r="D150" s="64" t="s">
        <v>40</v>
      </c>
      <c r="E150" s="66" t="s">
        <v>94</v>
      </c>
      <c r="F150" s="66" t="s">
        <v>111</v>
      </c>
      <c r="G150" s="64" t="str">
        <f>INDEX(Auxiliar!$B$16:$B$24,MATCH(Plano_V3!H150,Auxiliar!$C$16:$C$24,0),1)</f>
        <v>1. Concluído</v>
      </c>
      <c r="H150" s="64">
        <f>VLOOKUP(A150,'Aux - pivots1'!$A:$B,2,0)</f>
        <v>1</v>
      </c>
      <c r="I150" s="184">
        <f>SUMIFS(Table1[Estimação (horas)],Table1[Tabela],Plano_V3!E150,Table1[Campo],Plano_V3!F150)</f>
        <v>4.0999999999999996</v>
      </c>
      <c r="J150" s="184">
        <f t="shared" si="28"/>
        <v>0.51249999999999996</v>
      </c>
      <c r="K150" s="184">
        <f>SUMIFS(Table1[Horas efetivas],Table1[Tabela],Plano_V3!E150,Table1[Campo],Plano_V3!F150)</f>
        <v>4.0999999999999996</v>
      </c>
      <c r="L150" s="184">
        <f t="shared" si="29"/>
        <v>0.51249999999999996</v>
      </c>
      <c r="M150" s="178"/>
      <c r="N150" s="178">
        <f t="shared" si="30"/>
        <v>1</v>
      </c>
      <c r="O150" s="178">
        <f t="shared" si="25"/>
        <v>1</v>
      </c>
      <c r="P150" s="87" t="s">
        <v>95</v>
      </c>
      <c r="Q150" s="90">
        <f t="shared" si="26"/>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7"/>
        <v>PROPERTYLOCALITY</v>
      </c>
      <c r="B151" s="67" t="s">
        <v>26</v>
      </c>
      <c r="C151" s="68" t="s">
        <v>54</v>
      </c>
      <c r="D151" s="64" t="s">
        <v>40</v>
      </c>
      <c r="E151" s="66" t="s">
        <v>94</v>
      </c>
      <c r="F151" s="66" t="s">
        <v>112</v>
      </c>
      <c r="G151" s="64" t="str">
        <f>INDEX(Auxiliar!$B$16:$B$24,MATCH(Plano_V3!H151,Auxiliar!$C$16:$C$24,0),1)</f>
        <v>1. Concluído</v>
      </c>
      <c r="H151" s="64">
        <f>VLOOKUP(A151,'Aux - pivots1'!$A:$B,2,0)</f>
        <v>1</v>
      </c>
      <c r="I151" s="184">
        <f>SUMIFS(Table1[Estimação (horas)],Table1[Tabela],Plano_V3!E151,Table1[Campo],Plano_V3!F151)</f>
        <v>4.0999999999999996</v>
      </c>
      <c r="J151" s="184">
        <f t="shared" si="28"/>
        <v>0.51249999999999996</v>
      </c>
      <c r="K151" s="184">
        <f>SUMIFS(Table1[Horas efetivas],Table1[Tabela],Plano_V3!E151,Table1[Campo],Plano_V3!F151)</f>
        <v>4.0999999999999996</v>
      </c>
      <c r="L151" s="184">
        <f t="shared" si="29"/>
        <v>0.51249999999999996</v>
      </c>
      <c r="M151" s="178"/>
      <c r="N151" s="178">
        <f t="shared" si="30"/>
        <v>1</v>
      </c>
      <c r="O151" s="178">
        <f t="shared" si="25"/>
        <v>1</v>
      </c>
      <c r="P151" s="87" t="s">
        <v>95</v>
      </c>
      <c r="Q151" s="90">
        <f t="shared" si="26"/>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7"/>
        <v>PROPERTYPROPERTY_LOT</v>
      </c>
      <c r="B152" s="67" t="s">
        <v>26</v>
      </c>
      <c r="C152" s="68" t="s">
        <v>54</v>
      </c>
      <c r="D152" s="64" t="s">
        <v>40</v>
      </c>
      <c r="E152" s="66" t="s">
        <v>94</v>
      </c>
      <c r="F152" s="66" t="s">
        <v>113</v>
      </c>
      <c r="G152" s="64" t="str">
        <f>INDEX(Auxiliar!$B$16:$B$24,MATCH(Plano_V3!H152,Auxiliar!$C$16:$C$24,0),1)</f>
        <v>1. Concluído</v>
      </c>
      <c r="H152" s="64">
        <f>VLOOKUP(A152,'Aux - pivots1'!$A:$B,2,0)</f>
        <v>1</v>
      </c>
      <c r="I152" s="184">
        <f>SUMIFS(Table1[Estimação (horas)],Table1[Tabela],Plano_V3!E152,Table1[Campo],Plano_V3!F152)</f>
        <v>4.0999999999999996</v>
      </c>
      <c r="J152" s="184">
        <f t="shared" si="28"/>
        <v>0.51249999999999996</v>
      </c>
      <c r="K152" s="184">
        <f>SUMIFS(Table1[Horas efetivas],Table1[Tabela],Plano_V3!E152,Table1[Campo],Plano_V3!F152)</f>
        <v>4.0999999999999996</v>
      </c>
      <c r="L152" s="184">
        <f t="shared" si="29"/>
        <v>0.51249999999999996</v>
      </c>
      <c r="M152" s="178"/>
      <c r="N152" s="178">
        <f t="shared" si="30"/>
        <v>1</v>
      </c>
      <c r="O152" s="178">
        <f t="shared" si="25"/>
        <v>1</v>
      </c>
      <c r="P152" s="87" t="s">
        <v>95</v>
      </c>
      <c r="Q152" s="90">
        <f t="shared" si="26"/>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7"/>
        <v>PROPERTYLAST_APPRAISAL_AMOUNT</v>
      </c>
      <c r="B153" s="67" t="s">
        <v>26</v>
      </c>
      <c r="C153" s="68" t="s">
        <v>54</v>
      </c>
      <c r="D153" s="64" t="s">
        <v>40</v>
      </c>
      <c r="E153" s="66" t="s">
        <v>94</v>
      </c>
      <c r="F153" s="66" t="s">
        <v>114</v>
      </c>
      <c r="G153" s="64" t="str">
        <f>INDEX(Auxiliar!$B$16:$B$24,MATCH(Plano_V3!H153,Auxiliar!$C$16:$C$24,0),1)</f>
        <v>1. Concluído</v>
      </c>
      <c r="H153" s="64">
        <f>VLOOKUP(A153,'Aux - pivots1'!$A:$B,2,0)</f>
        <v>1</v>
      </c>
      <c r="I153" s="184">
        <f>SUMIFS(Table1[Estimação (horas)],Table1[Tabela],Plano_V3!E153,Table1[Campo],Plano_V3!F153)</f>
        <v>4.0999999999999996</v>
      </c>
      <c r="J153" s="184">
        <f t="shared" si="28"/>
        <v>0.51249999999999996</v>
      </c>
      <c r="K153" s="184">
        <f>SUMIFS(Table1[Horas efetivas],Table1[Tabela],Plano_V3!E153,Table1[Campo],Plano_V3!F153)</f>
        <v>4.0999999999999996</v>
      </c>
      <c r="L153" s="184">
        <f t="shared" si="29"/>
        <v>0.51249999999999996</v>
      </c>
      <c r="M153" s="178"/>
      <c r="N153" s="178">
        <f t="shared" si="30"/>
        <v>1</v>
      </c>
      <c r="O153" s="178">
        <f t="shared" si="25"/>
        <v>1</v>
      </c>
      <c r="P153" s="87" t="s">
        <v>95</v>
      </c>
      <c r="Q153" s="90">
        <f t="shared" si="26"/>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7"/>
        <v>PROPERTYNET_APPRAISAL_AMOUNT</v>
      </c>
      <c r="B154" s="67" t="s">
        <v>26</v>
      </c>
      <c r="C154" s="68" t="s">
        <v>54</v>
      </c>
      <c r="D154" s="64" t="s">
        <v>40</v>
      </c>
      <c r="E154" s="66" t="s">
        <v>94</v>
      </c>
      <c r="F154" s="66" t="s">
        <v>115</v>
      </c>
      <c r="G154" s="64" t="str">
        <f>INDEX(Auxiliar!$B$16:$B$24,MATCH(Plano_V3!H154,Auxiliar!$C$16:$C$24,0),1)</f>
        <v>1. Concluído</v>
      </c>
      <c r="H154" s="64">
        <f>VLOOKUP(A154,'Aux - pivots1'!$A:$B,2,0)</f>
        <v>1</v>
      </c>
      <c r="I154" s="184">
        <f>SUMIFS(Table1[Estimação (horas)],Table1[Tabela],Plano_V3!E154,Table1[Campo],Plano_V3!F154)</f>
        <v>4.0999999999999996</v>
      </c>
      <c r="J154" s="184">
        <f t="shared" si="28"/>
        <v>0.51249999999999996</v>
      </c>
      <c r="K154" s="184">
        <f>SUMIFS(Table1[Horas efetivas],Table1[Tabela],Plano_V3!E154,Table1[Campo],Plano_V3!F154)</f>
        <v>4.0999999999999996</v>
      </c>
      <c r="L154" s="184">
        <f t="shared" si="29"/>
        <v>0.51249999999999996</v>
      </c>
      <c r="M154" s="178"/>
      <c r="N154" s="178">
        <f t="shared" si="30"/>
        <v>1</v>
      </c>
      <c r="O154" s="178">
        <f t="shared" si="25"/>
        <v>1</v>
      </c>
      <c r="P154" s="87" t="s">
        <v>95</v>
      </c>
      <c r="Q154" s="90">
        <f t="shared" si="26"/>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7"/>
        <v>PROPERTYCOLLATERAL_FAST_SALE_AMOUNT</v>
      </c>
      <c r="B155" s="67" t="s">
        <v>26</v>
      </c>
      <c r="C155" s="68" t="s">
        <v>54</v>
      </c>
      <c r="D155" s="64" t="s">
        <v>40</v>
      </c>
      <c r="E155" s="66" t="s">
        <v>94</v>
      </c>
      <c r="F155" s="66" t="s">
        <v>116</v>
      </c>
      <c r="G155" s="64" t="str">
        <f>INDEX(Auxiliar!$B$16:$B$24,MATCH(Plano_V3!H155,Auxiliar!$C$16:$C$24,0),1)</f>
        <v>1. Concluído</v>
      </c>
      <c r="H155" s="64">
        <f>VLOOKUP(A155,'Aux - pivots1'!$A:$B,2,0)</f>
        <v>1</v>
      </c>
      <c r="I155" s="184">
        <f>SUMIFS(Table1[Estimação (horas)],Table1[Tabela],Plano_V3!E155,Table1[Campo],Plano_V3!F155)</f>
        <v>4.0999999999999996</v>
      </c>
      <c r="J155" s="184">
        <f t="shared" si="28"/>
        <v>0.51249999999999996</v>
      </c>
      <c r="K155" s="184">
        <f>SUMIFS(Table1[Horas efetivas],Table1[Tabela],Plano_V3!E155,Table1[Campo],Plano_V3!F155)</f>
        <v>4.0999999999999996</v>
      </c>
      <c r="L155" s="184">
        <f t="shared" si="29"/>
        <v>0.51249999999999996</v>
      </c>
      <c r="M155" s="178"/>
      <c r="N155" s="178">
        <f t="shared" si="30"/>
        <v>1</v>
      </c>
      <c r="O155" s="178">
        <f t="shared" si="25"/>
        <v>1</v>
      </c>
      <c r="P155" s="87" t="s">
        <v>95</v>
      </c>
      <c r="Q155" s="90">
        <f t="shared" si="26"/>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7"/>
        <v>PROPERTYADDRESS</v>
      </c>
      <c r="B156" s="67" t="s">
        <v>26</v>
      </c>
      <c r="C156" s="68" t="s">
        <v>54</v>
      </c>
      <c r="D156" s="64" t="s">
        <v>40</v>
      </c>
      <c r="E156" s="66" t="s">
        <v>94</v>
      </c>
      <c r="F156" s="66" t="s">
        <v>117</v>
      </c>
      <c r="G156" s="64" t="str">
        <f>INDEX(Auxiliar!$B$16:$B$24,MATCH(Plano_V3!H156,Auxiliar!$C$16:$C$24,0),1)</f>
        <v>1. Concluído</v>
      </c>
      <c r="H156" s="64">
        <f>VLOOKUP(A156,'Aux - pivots1'!$A:$B,2,0)</f>
        <v>1</v>
      </c>
      <c r="I156" s="184">
        <f>SUMIFS(Table1[Estimação (horas)],Table1[Tabela],Plano_V3!E156,Table1[Campo],Plano_V3!F156)</f>
        <v>4.0999999999999996</v>
      </c>
      <c r="J156" s="184">
        <f t="shared" si="28"/>
        <v>0.51249999999999996</v>
      </c>
      <c r="K156" s="184">
        <f>SUMIFS(Table1[Horas efetivas],Table1[Tabela],Plano_V3!E156,Table1[Campo],Plano_V3!F156)</f>
        <v>4.0999999999999996</v>
      </c>
      <c r="L156" s="184">
        <f t="shared" si="29"/>
        <v>0.51249999999999996</v>
      </c>
      <c r="M156" s="178"/>
      <c r="N156" s="178">
        <f t="shared" si="30"/>
        <v>1</v>
      </c>
      <c r="O156" s="178">
        <f t="shared" si="25"/>
        <v>1</v>
      </c>
      <c r="P156" s="87" t="s">
        <v>95</v>
      </c>
      <c r="Q156" s="90">
        <f t="shared" si="26"/>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7"/>
        <v>PROPERTYPROPERTY_NUMBER</v>
      </c>
      <c r="B157" s="67" t="s">
        <v>26</v>
      </c>
      <c r="C157" s="68" t="s">
        <v>54</v>
      </c>
      <c r="D157" s="64" t="s">
        <v>40</v>
      </c>
      <c r="E157" s="66" t="s">
        <v>94</v>
      </c>
      <c r="F157" s="66" t="s">
        <v>118</v>
      </c>
      <c r="G157" s="64" t="str">
        <f>INDEX(Auxiliar!$B$16:$B$24,MATCH(Plano_V3!H157,Auxiliar!$C$16:$C$24,0),1)</f>
        <v>1. Concluído</v>
      </c>
      <c r="H157" s="64">
        <f>VLOOKUP(A157,'Aux - pivots1'!$A:$B,2,0)</f>
        <v>1</v>
      </c>
      <c r="I157" s="184">
        <f>SUMIFS(Table1[Estimação (horas)],Table1[Tabela],Plano_V3!E157,Table1[Campo],Plano_V3!F157)</f>
        <v>4.0999999999999996</v>
      </c>
      <c r="J157" s="184">
        <f t="shared" si="28"/>
        <v>0.51249999999999996</v>
      </c>
      <c r="K157" s="184">
        <f>SUMIFS(Table1[Horas efetivas],Table1[Tabela],Plano_V3!E157,Table1[Campo],Plano_V3!F157)</f>
        <v>4.0999999999999996</v>
      </c>
      <c r="L157" s="184">
        <f t="shared" si="29"/>
        <v>0.51249999999999996</v>
      </c>
      <c r="M157" s="178"/>
      <c r="N157" s="178">
        <f t="shared" si="30"/>
        <v>1</v>
      </c>
      <c r="O157" s="178">
        <f t="shared" si="25"/>
        <v>1</v>
      </c>
      <c r="P157" s="87" t="s">
        <v>95</v>
      </c>
      <c r="Q157" s="90">
        <f t="shared" si="26"/>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7"/>
        <v>PROPERTYOrigem</v>
      </c>
      <c r="B158" s="67" t="s">
        <v>26</v>
      </c>
      <c r="C158" s="68" t="s">
        <v>54</v>
      </c>
      <c r="D158" s="64" t="s">
        <v>40</v>
      </c>
      <c r="E158" s="66" t="s">
        <v>94</v>
      </c>
      <c r="F158" s="66" t="s">
        <v>119</v>
      </c>
      <c r="G158" s="64" t="str">
        <f>INDEX(Auxiliar!$B$16:$B$24,MATCH(Plano_V3!H158,Auxiliar!$C$16:$C$24,0),1)</f>
        <v>0. Cancelado</v>
      </c>
      <c r="H158" s="64">
        <f>VLOOKUP(A158,'Aux - pivots1'!$A:$B,2,0)</f>
        <v>0</v>
      </c>
      <c r="I158" s="184">
        <f>SUMIFS(Table1[Estimação (horas)],Table1[Tabela],Plano_V3!E158,Table1[Campo],Plano_V3!F158)</f>
        <v>4.0999999999999996</v>
      </c>
      <c r="J158" s="184">
        <f t="shared" si="28"/>
        <v>0.51249999999999996</v>
      </c>
      <c r="K158" s="184">
        <f>SUMIFS(Table1[Horas efetivas],Table1[Tabela],Plano_V3!E158,Table1[Campo],Plano_V3!F158)</f>
        <v>0</v>
      </c>
      <c r="L158" s="184">
        <f t="shared" si="29"/>
        <v>0</v>
      </c>
      <c r="M158" s="178"/>
      <c r="N158" s="178">
        <f t="shared" si="30"/>
        <v>0</v>
      </c>
      <c r="O158" s="178">
        <f t="shared" si="25"/>
        <v>0</v>
      </c>
      <c r="P158" s="87" t="s">
        <v>95</v>
      </c>
      <c r="Q158" s="90">
        <f t="shared" si="26"/>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7"/>
        <v>PROPERTYCURRENT_CONSTRUCTION_PCT</v>
      </c>
      <c r="B159" s="67" t="s">
        <v>26</v>
      </c>
      <c r="C159" s="68" t="s">
        <v>54</v>
      </c>
      <c r="D159" s="64" t="s">
        <v>40</v>
      </c>
      <c r="E159" s="66" t="s">
        <v>94</v>
      </c>
      <c r="F159" s="66" t="s">
        <v>120</v>
      </c>
      <c r="G159" s="64" t="str">
        <f>INDEX(Auxiliar!$B$16:$B$24,MATCH(Plano_V3!H159,Auxiliar!$C$16:$C$24,0),1)</f>
        <v>1. Concluído</v>
      </c>
      <c r="H159" s="64">
        <f>VLOOKUP(A159,'Aux - pivots1'!$A:$B,2,0)</f>
        <v>1</v>
      </c>
      <c r="I159" s="184">
        <f>SUMIFS(Table1[Estimação (horas)],Table1[Tabela],Plano_V3!E159,Table1[Campo],Plano_V3!F159)</f>
        <v>8.1</v>
      </c>
      <c r="J159" s="184">
        <f t="shared" si="28"/>
        <v>1.0125</v>
      </c>
      <c r="K159" s="184">
        <f>SUMIFS(Table1[Horas efetivas],Table1[Tabela],Plano_V3!E159,Table1[Campo],Plano_V3!F159)</f>
        <v>8.1</v>
      </c>
      <c r="L159" s="184">
        <f t="shared" si="29"/>
        <v>1.0125</v>
      </c>
      <c r="M159" s="178"/>
      <c r="N159" s="178">
        <f t="shared" si="30"/>
        <v>1</v>
      </c>
      <c r="O159" s="178">
        <f t="shared" si="25"/>
        <v>1</v>
      </c>
      <c r="P159" s="87" t="s">
        <v>95</v>
      </c>
      <c r="Q159" s="90">
        <f t="shared" si="26"/>
        <v>1.0125</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7"/>
        <v>PROPERTYCONSTRUCTION_COMPLETED_PCT</v>
      </c>
      <c r="B160" s="67" t="s">
        <v>26</v>
      </c>
      <c r="C160" s="68" t="s">
        <v>54</v>
      </c>
      <c r="D160" s="64" t="s">
        <v>40</v>
      </c>
      <c r="E160" s="66" t="s">
        <v>94</v>
      </c>
      <c r="F160" s="66" t="s">
        <v>121</v>
      </c>
      <c r="G160" s="64" t="str">
        <f>INDEX(Auxiliar!$B$16:$B$24,MATCH(Plano_V3!H160,Auxiliar!$C$16:$C$24,0),1)</f>
        <v>1. Concluído</v>
      </c>
      <c r="H160" s="64">
        <f>VLOOKUP(A160,'Aux - pivots1'!$A:$B,2,0)</f>
        <v>1</v>
      </c>
      <c r="I160" s="184">
        <f>SUMIFS(Table1[Estimação (horas)],Table1[Tabela],Plano_V3!E160,Table1[Campo],Plano_V3!F160)</f>
        <v>8.1</v>
      </c>
      <c r="J160" s="184">
        <f t="shared" si="28"/>
        <v>1.0125</v>
      </c>
      <c r="K160" s="184">
        <f>SUMIFS(Table1[Horas efetivas],Table1[Tabela],Plano_V3!E160,Table1[Campo],Plano_V3!F160)</f>
        <v>8.1</v>
      </c>
      <c r="L160" s="184">
        <f t="shared" si="29"/>
        <v>1.0125</v>
      </c>
      <c r="M160" s="178"/>
      <c r="N160" s="178">
        <f t="shared" si="30"/>
        <v>1</v>
      </c>
      <c r="O160" s="178">
        <f t="shared" si="25"/>
        <v>1</v>
      </c>
      <c r="P160" s="87" t="s">
        <v>95</v>
      </c>
      <c r="Q160" s="90">
        <f t="shared" si="26"/>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7"/>
        <v>PROPERTYDATA_DATE_PART</v>
      </c>
      <c r="B161" s="67" t="s">
        <v>26</v>
      </c>
      <c r="C161" s="68" t="s">
        <v>54</v>
      </c>
      <c r="D161" s="64" t="s">
        <v>40</v>
      </c>
      <c r="E161" s="66" t="s">
        <v>94</v>
      </c>
      <c r="F161" s="66" t="s">
        <v>73</v>
      </c>
      <c r="G161" s="64" t="str">
        <f>INDEX(Auxiliar!$B$16:$B$24,MATCH(Plano_V3!H161,Auxiliar!$C$16:$C$24,0),1)</f>
        <v>1. Concluído</v>
      </c>
      <c r="H161" s="64">
        <f>VLOOKUP(A161,'Aux - pivots1'!$A:$B,2,0)</f>
        <v>1</v>
      </c>
      <c r="I161" s="184">
        <f>SUMIFS(Table1[Estimação (horas)],Table1[Tabela],Plano_V3!E161,Table1[Campo],Plano_V3!F161)</f>
        <v>4.0999999999999996</v>
      </c>
      <c r="J161" s="184">
        <f t="shared" si="28"/>
        <v>0.51249999999999996</v>
      </c>
      <c r="K161" s="184">
        <f>SUMIFS(Table1[Horas efetivas],Table1[Tabela],Plano_V3!E161,Table1[Campo],Plano_V3!F161)</f>
        <v>4.0999999999999996</v>
      </c>
      <c r="L161" s="184">
        <f t="shared" si="29"/>
        <v>0.51249999999999996</v>
      </c>
      <c r="M161" s="178"/>
      <c r="N161" s="178">
        <f t="shared" si="30"/>
        <v>1</v>
      </c>
      <c r="O161" s="178">
        <f t="shared" si="25"/>
        <v>1</v>
      </c>
      <c r="P161" s="87" t="s">
        <v>95</v>
      </c>
      <c r="Q161" s="90">
        <f t="shared" si="26"/>
        <v>0.51249999999999996</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7"/>
        <v>PROPERTYURBANIZATION</v>
      </c>
      <c r="B162" s="67" t="s">
        <v>26</v>
      </c>
      <c r="C162" s="68" t="s">
        <v>54</v>
      </c>
      <c r="D162" s="64" t="s">
        <v>40</v>
      </c>
      <c r="E162" s="66" t="s">
        <v>94</v>
      </c>
      <c r="F162" s="66" t="s">
        <v>122</v>
      </c>
      <c r="G162" s="64" t="str">
        <f>INDEX(Auxiliar!$B$16:$B$24,MATCH(Plano_V3!H162,Auxiliar!$C$16:$C$24,0),1)</f>
        <v>1. Concluído</v>
      </c>
      <c r="H162" s="64">
        <f>VLOOKUP(A162,'Aux - pivots1'!$A:$B,2,0)</f>
        <v>1</v>
      </c>
      <c r="I162" s="184">
        <f>SUMIFS(Table1[Estimação (horas)],Table1[Tabela],Plano_V3!E162,Table1[Campo],Plano_V3!F162)</f>
        <v>4.0999999999999996</v>
      </c>
      <c r="J162" s="184">
        <f t="shared" si="28"/>
        <v>0.51249999999999996</v>
      </c>
      <c r="K162" s="184">
        <f>SUMIFS(Table1[Horas efetivas],Table1[Tabela],Plano_V3!E162,Table1[Campo],Plano_V3!F162)</f>
        <v>4.0999999999999996</v>
      </c>
      <c r="L162" s="184">
        <f t="shared" si="29"/>
        <v>0.51249999999999996</v>
      </c>
      <c r="M162" s="178"/>
      <c r="N162" s="178">
        <f t="shared" si="30"/>
        <v>1</v>
      </c>
      <c r="O162" s="178">
        <f t="shared" si="25"/>
        <v>1</v>
      </c>
      <c r="P162" s="87" t="s">
        <v>95</v>
      </c>
      <c r="Q162" s="90">
        <f t="shared" si="26"/>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E163&amp;F163</f>
        <v>PROPERTYPROPERTY_CODE</v>
      </c>
      <c r="B163" s="67"/>
      <c r="C163" s="68"/>
      <c r="D163" s="64" t="s">
        <v>40</v>
      </c>
      <c r="E163" s="66" t="s">
        <v>94</v>
      </c>
      <c r="F163" s="66" t="s">
        <v>2168</v>
      </c>
      <c r="G163" s="64" t="str">
        <f>INDEX(Auxiliar!$B$16:$B$24,MATCH(Plano_V3!H163,Auxiliar!$C$16:$C$24,0),1)</f>
        <v>1. Concluído</v>
      </c>
      <c r="H163" s="64">
        <f>VLOOKUP(A163,'Aux - pivots1'!$A:$B,2,0)</f>
        <v>1</v>
      </c>
      <c r="I163" s="184">
        <f>SUMIFS(Table1[Estimação (horas)],Table1[Tabela],Plano_V3!E163,Table1[Campo],Plano_V3!F163)</f>
        <v>4.0999999999999996</v>
      </c>
      <c r="J163" s="184">
        <f>I163/8</f>
        <v>0.51249999999999996</v>
      </c>
      <c r="K163" s="184">
        <f>SUMIFS(Table1[Horas efetivas],Table1[Tabela],Plano_V3!E163,Table1[Campo],Plano_V3!F163)</f>
        <v>4.0999999999999996</v>
      </c>
      <c r="L163" s="184">
        <f>K163/8</f>
        <v>0.51249999999999996</v>
      </c>
      <c r="M163" s="178"/>
      <c r="N163" s="178">
        <f t="shared" si="30"/>
        <v>1</v>
      </c>
      <c r="O163" s="178">
        <f t="shared" si="25"/>
        <v>1</v>
      </c>
      <c r="P163" s="87" t="s">
        <v>95</v>
      </c>
      <c r="Q163" s="90"/>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 t="shared" si="27"/>
        <v>PROPERTY_ENERGY_CERTIFICATEn.a.</v>
      </c>
      <c r="B164" s="67" t="s">
        <v>26</v>
      </c>
      <c r="C164" s="68" t="s">
        <v>54</v>
      </c>
      <c r="D164" s="64" t="s">
        <v>36</v>
      </c>
      <c r="E164" s="66" t="s">
        <v>123</v>
      </c>
      <c r="F164" s="64" t="s">
        <v>38</v>
      </c>
      <c r="G164" s="64" t="str">
        <f>INDEX(Auxiliar!$B$16:$B$24,MATCH(Plano_V3!H164,Auxiliar!$C$16:$C$24,0),1)</f>
        <v>1. Concluído</v>
      </c>
      <c r="H164" s="64">
        <f>VLOOKUP(A164,'Aux - pivots1'!$A:$B,2,0)</f>
        <v>1</v>
      </c>
      <c r="I164" s="184">
        <f>SUMIFS(Table1[Estimação (horas)],Table1[Tabela],Plano_V3!E164,Table1[Campo],Plano_V3!F164)</f>
        <v>8</v>
      </c>
      <c r="J164" s="184">
        <f t="shared" si="28"/>
        <v>1</v>
      </c>
      <c r="K164" s="184">
        <f>SUMIFS(Table1[Horas efetivas],Table1[Tabela],Plano_V3!E164,Table1[Campo],Plano_V3!F164)</f>
        <v>8</v>
      </c>
      <c r="L164" s="184">
        <f t="shared" si="29"/>
        <v>1</v>
      </c>
      <c r="M164" s="178"/>
      <c r="N164" s="178">
        <f t="shared" si="30"/>
        <v>1</v>
      </c>
      <c r="O164" s="178">
        <f t="shared" si="25"/>
        <v>1</v>
      </c>
      <c r="P164" s="87" t="s">
        <v>124</v>
      </c>
      <c r="Q164" s="90">
        <f t="shared" si="26"/>
        <v>1</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7"/>
        <v>PROPERTY_ENERGY_CERTIFICATEPROPERTY_BANK_ID</v>
      </c>
      <c r="B165" s="67" t="s">
        <v>26</v>
      </c>
      <c r="C165" s="68" t="s">
        <v>54</v>
      </c>
      <c r="D165" s="64" t="s">
        <v>40</v>
      </c>
      <c r="E165" s="66" t="s">
        <v>123</v>
      </c>
      <c r="F165" s="66" t="s">
        <v>41</v>
      </c>
      <c r="G165" s="64" t="str">
        <f>INDEX(Auxiliar!$B$16:$B$24,MATCH(Plano_V3!H165,Auxiliar!$C$16:$C$24,0),1)</f>
        <v>1. Concluído</v>
      </c>
      <c r="H165" s="64">
        <f>VLOOKUP(A165,'Aux - pivots1'!$A:$B,2,0)</f>
        <v>1</v>
      </c>
      <c r="I165" s="184">
        <f>SUMIFS(Table1[Estimação (horas)],Table1[Tabela],Plano_V3!E165,Table1[Campo],Plano_V3!F165)</f>
        <v>4.0999999999999996</v>
      </c>
      <c r="J165" s="184">
        <f t="shared" si="28"/>
        <v>0.51249999999999996</v>
      </c>
      <c r="K165" s="184">
        <f>SUMIFS(Table1[Horas efetivas],Table1[Tabela],Plano_V3!E165,Table1[Campo],Plano_V3!F165)</f>
        <v>4.0999999999999996</v>
      </c>
      <c r="L165" s="184">
        <f t="shared" si="29"/>
        <v>0.51249999999999996</v>
      </c>
      <c r="M165" s="178"/>
      <c r="N165" s="178">
        <f t="shared" si="30"/>
        <v>1</v>
      </c>
      <c r="O165" s="178">
        <f t="shared" si="25"/>
        <v>1</v>
      </c>
      <c r="P165" s="87" t="s">
        <v>124</v>
      </c>
      <c r="Q165" s="90">
        <f t="shared" si="26"/>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7"/>
        <v>PROPERTY_ENERGY_CERTIFICATEPROPERTY_BRANCH_CODE</v>
      </c>
      <c r="B166" s="67" t="s">
        <v>26</v>
      </c>
      <c r="C166" s="68" t="s">
        <v>54</v>
      </c>
      <c r="D166" s="64" t="s">
        <v>40</v>
      </c>
      <c r="E166" s="66" t="s">
        <v>123</v>
      </c>
      <c r="F166" s="66" t="s">
        <v>43</v>
      </c>
      <c r="G166" s="64" t="str">
        <f>INDEX(Auxiliar!$B$16:$B$24,MATCH(Plano_V3!H166,Auxiliar!$C$16:$C$24,0),1)</f>
        <v>1. Concluído</v>
      </c>
      <c r="H166" s="64">
        <f>VLOOKUP(A166,'Aux - pivots1'!$A:$B,2,0)</f>
        <v>1</v>
      </c>
      <c r="I166" s="184">
        <f>SUMIFS(Table1[Estimação (horas)],Table1[Tabela],Plano_V3!E166,Table1[Campo],Plano_V3!F166)</f>
        <v>4.0999999999999996</v>
      </c>
      <c r="J166" s="184">
        <f t="shared" si="28"/>
        <v>0.51249999999999996</v>
      </c>
      <c r="K166" s="184">
        <f>SUMIFS(Table1[Horas efetivas],Table1[Tabela],Plano_V3!E166,Table1[Campo],Plano_V3!F166)</f>
        <v>4.0999999999999996</v>
      </c>
      <c r="L166" s="184">
        <f t="shared" si="29"/>
        <v>0.51249999999999996</v>
      </c>
      <c r="M166" s="178"/>
      <c r="N166" s="178">
        <f t="shared" si="30"/>
        <v>1</v>
      </c>
      <c r="O166" s="178">
        <f t="shared" si="25"/>
        <v>1</v>
      </c>
      <c r="P166" s="87" t="s">
        <v>124</v>
      </c>
      <c r="Q166" s="90">
        <f t="shared" si="26"/>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7"/>
        <v>PROPERTY_ENERGY_CERTIFICATEPROPERTY_CONTRACT_ID</v>
      </c>
      <c r="B167" s="67" t="s">
        <v>26</v>
      </c>
      <c r="C167" s="68" t="s">
        <v>54</v>
      </c>
      <c r="D167" s="64" t="s">
        <v>40</v>
      </c>
      <c r="E167" s="66" t="s">
        <v>123</v>
      </c>
      <c r="F167" s="66" t="s">
        <v>44</v>
      </c>
      <c r="G167" s="64" t="str">
        <f>INDEX(Auxiliar!$B$16:$B$24,MATCH(Plano_V3!H167,Auxiliar!$C$16:$C$24,0),1)</f>
        <v>1. Concluído</v>
      </c>
      <c r="H167" s="64">
        <f>VLOOKUP(A167,'Aux - pivots1'!$A:$B,2,0)</f>
        <v>1</v>
      </c>
      <c r="I167" s="184">
        <f>SUMIFS(Table1[Estimação (horas)],Table1[Tabela],Plano_V3!E167,Table1[Campo],Plano_V3!F167)</f>
        <v>4.0999999999999996</v>
      </c>
      <c r="J167" s="184">
        <f t="shared" si="28"/>
        <v>0.51249999999999996</v>
      </c>
      <c r="K167" s="184">
        <f>SUMIFS(Table1[Horas efetivas],Table1[Tabela],Plano_V3!E167,Table1[Campo],Plano_V3!F167)</f>
        <v>4.0999999999999996</v>
      </c>
      <c r="L167" s="184">
        <f t="shared" si="29"/>
        <v>0.51249999999999996</v>
      </c>
      <c r="M167" s="178"/>
      <c r="N167" s="178">
        <f t="shared" si="30"/>
        <v>1</v>
      </c>
      <c r="O167" s="178">
        <f t="shared" si="25"/>
        <v>1</v>
      </c>
      <c r="P167" s="87" t="s">
        <v>124</v>
      </c>
      <c r="Q167" s="90">
        <f t="shared" si="26"/>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7"/>
        <v>PROPERTY_ENERGY_CERTIFICATEPROPERTY_REFERENCE_CODE</v>
      </c>
      <c r="B168" s="67" t="s">
        <v>26</v>
      </c>
      <c r="C168" s="68" t="s">
        <v>54</v>
      </c>
      <c r="D168" s="64" t="s">
        <v>40</v>
      </c>
      <c r="E168" s="66" t="s">
        <v>123</v>
      </c>
      <c r="F168" s="66" t="s">
        <v>45</v>
      </c>
      <c r="G168" s="64" t="str">
        <f>INDEX(Auxiliar!$B$16:$B$24,MATCH(Plano_V3!H168,Auxiliar!$C$16:$C$24,0),1)</f>
        <v>1. Concluído</v>
      </c>
      <c r="H168" s="64">
        <f>VLOOKUP(A168,'Aux - pivots1'!$A:$B,2,0)</f>
        <v>1</v>
      </c>
      <c r="I168" s="184">
        <f>SUMIFS(Table1[Estimação (horas)],Table1[Tabela],Plano_V3!E168,Table1[Campo],Plano_V3!F168)</f>
        <v>4.0999999999999996</v>
      </c>
      <c r="J168" s="184">
        <f t="shared" si="28"/>
        <v>0.51249999999999996</v>
      </c>
      <c r="K168" s="184">
        <f>SUMIFS(Table1[Horas efetivas],Table1[Tabela],Plano_V3!E168,Table1[Campo],Plano_V3!F168)</f>
        <v>4.0999999999999996</v>
      </c>
      <c r="L168" s="184">
        <f t="shared" si="29"/>
        <v>0.51249999999999996</v>
      </c>
      <c r="M168" s="178"/>
      <c r="N168" s="178">
        <f t="shared" si="30"/>
        <v>1</v>
      </c>
      <c r="O168" s="178">
        <f t="shared" si="25"/>
        <v>1</v>
      </c>
      <c r="P168" s="87" t="s">
        <v>124</v>
      </c>
      <c r="Q168" s="90">
        <f t="shared" si="26"/>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7"/>
        <v>PROPERTY_ENERGY_CERTIFICATELAND_REGISTRY_OFFICE_CODE</v>
      </c>
      <c r="B169" s="67" t="s">
        <v>26</v>
      </c>
      <c r="C169" s="68" t="s">
        <v>54</v>
      </c>
      <c r="D169" s="64" t="s">
        <v>40</v>
      </c>
      <c r="E169" s="66" t="s">
        <v>123</v>
      </c>
      <c r="F169" s="66" t="s">
        <v>125</v>
      </c>
      <c r="G169" s="64" t="str">
        <f>INDEX(Auxiliar!$B$16:$B$24,MATCH(Plano_V3!H169,Auxiliar!$C$16:$C$24,0),1)</f>
        <v>1. Concluído</v>
      </c>
      <c r="H169" s="64">
        <f>VLOOKUP(A169,'Aux - pivots1'!$A:$B,2,0)</f>
        <v>1</v>
      </c>
      <c r="I169" s="184">
        <f>SUMIFS(Table1[Estimação (horas)],Table1[Tabela],Plano_V3!E169,Table1[Campo],Plano_V3!F169)</f>
        <v>4.0999999999999996</v>
      </c>
      <c r="J169" s="184">
        <f t="shared" si="28"/>
        <v>0.51249999999999996</v>
      </c>
      <c r="K169" s="184">
        <f>SUMIFS(Table1[Horas efetivas],Table1[Tabela],Plano_V3!E169,Table1[Campo],Plano_V3!F169)</f>
        <v>4.0999999999999996</v>
      </c>
      <c r="L169" s="184">
        <f t="shared" si="29"/>
        <v>0.51249999999999996</v>
      </c>
      <c r="M169" s="178"/>
      <c r="N169" s="178">
        <f t="shared" si="30"/>
        <v>1</v>
      </c>
      <c r="O169" s="178">
        <f t="shared" si="25"/>
        <v>1</v>
      </c>
      <c r="P169" s="87" t="s">
        <v>124</v>
      </c>
      <c r="Q169" s="90">
        <f t="shared" si="26"/>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7"/>
        <v>PROPERTY_ENERGY_CERTIFICATEPROPERTY_IDENTIFICATION_CODE</v>
      </c>
      <c r="B170" s="67" t="s">
        <v>26</v>
      </c>
      <c r="C170" s="68" t="s">
        <v>54</v>
      </c>
      <c r="D170" s="64" t="s">
        <v>40</v>
      </c>
      <c r="E170" s="66" t="s">
        <v>123</v>
      </c>
      <c r="F170" s="66" t="s">
        <v>126</v>
      </c>
      <c r="G170" s="64" t="str">
        <f>INDEX(Auxiliar!$B$16:$B$24,MATCH(Plano_V3!H170,Auxiliar!$C$16:$C$24,0),1)</f>
        <v>1. Concluído</v>
      </c>
      <c r="H170" s="64">
        <f>VLOOKUP(A170,'Aux - pivots1'!$A:$B,2,0)</f>
        <v>1</v>
      </c>
      <c r="I170" s="184">
        <f>SUMIFS(Table1[Estimação (horas)],Table1[Tabela],Plano_V3!E170,Table1[Campo],Plano_V3!F170)</f>
        <v>4.0999999999999996</v>
      </c>
      <c r="J170" s="184">
        <f t="shared" si="28"/>
        <v>0.51249999999999996</v>
      </c>
      <c r="K170" s="184">
        <f>SUMIFS(Table1[Horas efetivas],Table1[Tabela],Plano_V3!E170,Table1[Campo],Plano_V3!F170)</f>
        <v>4.0999999999999996</v>
      </c>
      <c r="L170" s="184">
        <f t="shared" si="29"/>
        <v>0.51249999999999996</v>
      </c>
      <c r="M170" s="178"/>
      <c r="N170" s="178">
        <f t="shared" si="30"/>
        <v>1</v>
      </c>
      <c r="O170" s="178">
        <f t="shared" si="25"/>
        <v>1</v>
      </c>
      <c r="P170" s="87" t="s">
        <v>124</v>
      </c>
      <c r="Q170" s="90">
        <f t="shared" si="26"/>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7"/>
        <v>PROPERTY_ENERGY_CERTIFICATEENERGY_CERTIFICATION_SYSTEM_CODE</v>
      </c>
      <c r="B171" s="67" t="s">
        <v>26</v>
      </c>
      <c r="C171" s="68" t="s">
        <v>54</v>
      </c>
      <c r="D171" s="64" t="s">
        <v>40</v>
      </c>
      <c r="E171" s="66" t="s">
        <v>123</v>
      </c>
      <c r="F171" s="66" t="s">
        <v>127</v>
      </c>
      <c r="G171" s="64" t="str">
        <f>INDEX(Auxiliar!$B$16:$B$24,MATCH(Plano_V3!H171,Auxiliar!$C$16:$C$24,0),1)</f>
        <v>1. Concluído</v>
      </c>
      <c r="H171" s="64">
        <f>VLOOKUP(A171,'Aux - pivots1'!$A:$B,2,0)</f>
        <v>1</v>
      </c>
      <c r="I171" s="184">
        <f>SUMIFS(Table1[Estimação (horas)],Table1[Tabela],Plano_V3!E171,Table1[Campo],Plano_V3!F171)</f>
        <v>4.0999999999999996</v>
      </c>
      <c r="J171" s="184">
        <f t="shared" si="28"/>
        <v>0.51249999999999996</v>
      </c>
      <c r="K171" s="184">
        <f>SUMIFS(Table1[Horas efetivas],Table1[Tabela],Plano_V3!E171,Table1[Campo],Plano_V3!F171)</f>
        <v>4.0999999999999996</v>
      </c>
      <c r="L171" s="184">
        <f t="shared" si="29"/>
        <v>0.51249999999999996</v>
      </c>
      <c r="M171" s="178"/>
      <c r="N171" s="178">
        <f t="shared" si="30"/>
        <v>1</v>
      </c>
      <c r="O171" s="178">
        <f t="shared" si="25"/>
        <v>1</v>
      </c>
      <c r="P171" s="87" t="s">
        <v>124</v>
      </c>
      <c r="Q171" s="90">
        <f t="shared" si="26"/>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7"/>
        <v>PROPERTY_ENERGY_CERTIFICATEEPC_ISSUING_DATE</v>
      </c>
      <c r="B172" s="67" t="s">
        <v>26</v>
      </c>
      <c r="C172" s="68" t="s">
        <v>54</v>
      </c>
      <c r="D172" s="64" t="s">
        <v>40</v>
      </c>
      <c r="E172" s="66" t="s">
        <v>123</v>
      </c>
      <c r="F172" s="66" t="s">
        <v>128</v>
      </c>
      <c r="G172" s="64" t="str">
        <f>INDEX(Auxiliar!$B$16:$B$24,MATCH(Plano_V3!H172,Auxiliar!$C$16:$C$24,0),1)</f>
        <v>1. Concluído</v>
      </c>
      <c r="H172" s="64">
        <f>VLOOKUP(A172,'Aux - pivots1'!$A:$B,2,0)</f>
        <v>1</v>
      </c>
      <c r="I172" s="184">
        <f>SUMIFS(Table1[Estimação (horas)],Table1[Tabela],Plano_V3!E172,Table1[Campo],Plano_V3!F172)</f>
        <v>4.0999999999999996</v>
      </c>
      <c r="J172" s="184">
        <f t="shared" si="28"/>
        <v>0.51249999999999996</v>
      </c>
      <c r="K172" s="184">
        <f>SUMIFS(Table1[Horas efetivas],Table1[Tabela],Plano_V3!E172,Table1[Campo],Plano_V3!F172)</f>
        <v>4.0999999999999996</v>
      </c>
      <c r="L172" s="184">
        <f t="shared" si="29"/>
        <v>0.51249999999999996</v>
      </c>
      <c r="M172" s="178"/>
      <c r="N172" s="178">
        <f t="shared" si="30"/>
        <v>1</v>
      </c>
      <c r="O172" s="178">
        <f t="shared" si="25"/>
        <v>1</v>
      </c>
      <c r="P172" s="87" t="s">
        <v>124</v>
      </c>
      <c r="Q172" s="90">
        <f t="shared" si="26"/>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7"/>
        <v>PROPERTY_ENERGY_CERTIFICATEEPC_EXPIRATION_DATE</v>
      </c>
      <c r="B173" s="67" t="s">
        <v>26</v>
      </c>
      <c r="C173" s="68" t="s">
        <v>54</v>
      </c>
      <c r="D173" s="64" t="s">
        <v>40</v>
      </c>
      <c r="E173" s="66" t="s">
        <v>123</v>
      </c>
      <c r="F173" s="66" t="s">
        <v>129</v>
      </c>
      <c r="G173" s="64" t="str">
        <f>INDEX(Auxiliar!$B$16:$B$24,MATCH(Plano_V3!H173,Auxiliar!$C$16:$C$24,0),1)</f>
        <v>1. Concluído</v>
      </c>
      <c r="H173" s="64">
        <f>VLOOKUP(A173,'Aux - pivots1'!$A:$B,2,0)</f>
        <v>1</v>
      </c>
      <c r="I173" s="184">
        <f>SUMIFS(Table1[Estimação (horas)],Table1[Tabela],Plano_V3!E173,Table1[Campo],Plano_V3!F173)</f>
        <v>4.0999999999999996</v>
      </c>
      <c r="J173" s="184">
        <f t="shared" si="28"/>
        <v>0.51249999999999996</v>
      </c>
      <c r="K173" s="184">
        <f>SUMIFS(Table1[Horas efetivas],Table1[Tabela],Plano_V3!E173,Table1[Campo],Plano_V3!F173)</f>
        <v>4.0999999999999996</v>
      </c>
      <c r="L173" s="184">
        <f t="shared" si="29"/>
        <v>0.51249999999999996</v>
      </c>
      <c r="M173" s="178"/>
      <c r="N173" s="178">
        <f t="shared" si="30"/>
        <v>1</v>
      </c>
      <c r="O173" s="178">
        <f t="shared" si="25"/>
        <v>1</v>
      </c>
      <c r="P173" s="87" t="s">
        <v>124</v>
      </c>
      <c r="Q173" s="90">
        <f t="shared" si="26"/>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7"/>
        <v>PROPERTY_ENERGY_CERTIFICATEEPC</v>
      </c>
      <c r="B174" s="67" t="s">
        <v>26</v>
      </c>
      <c r="C174" s="68" t="s">
        <v>54</v>
      </c>
      <c r="D174" s="64" t="s">
        <v>40</v>
      </c>
      <c r="E174" s="66" t="s">
        <v>123</v>
      </c>
      <c r="F174" s="66" t="s">
        <v>47</v>
      </c>
      <c r="G174" s="64" t="str">
        <f>INDEX(Auxiliar!$B$16:$B$24,MATCH(Plano_V3!H174,Auxiliar!$C$16:$C$24,0),1)</f>
        <v>2.1 Em Teste</v>
      </c>
      <c r="H174" s="64">
        <f>VLOOKUP(A174,'Aux - pivots1'!$A:$B,2,0)</f>
        <v>2</v>
      </c>
      <c r="I174" s="184">
        <f>SUMIFS(Table1[Estimação (horas)],Table1[Tabela],Plano_V3!E174,Table1[Campo],Plano_V3!F174)</f>
        <v>4.0999999999999996</v>
      </c>
      <c r="J174" s="184">
        <f t="shared" si="28"/>
        <v>0.51249999999999996</v>
      </c>
      <c r="K174" s="184">
        <f>SUMIFS(Table1[Horas efetivas],Table1[Tabela],Plano_V3!E174,Table1[Campo],Plano_V3!F174)</f>
        <v>2.0499999999999998</v>
      </c>
      <c r="L174" s="184">
        <f t="shared" si="29"/>
        <v>0.25624999999999998</v>
      </c>
      <c r="M174" s="178"/>
      <c r="N174" s="178">
        <f t="shared" si="30"/>
        <v>0.5</v>
      </c>
      <c r="O174" s="178">
        <f t="shared" si="25"/>
        <v>0.5</v>
      </c>
      <c r="P174" s="87" t="s">
        <v>124</v>
      </c>
      <c r="Q174" s="90">
        <f t="shared" si="26"/>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7"/>
        <v>PROPERTY_ENERGY_CERTIFICATEENERGY_CONSUMPTION_TYPE_S_IND</v>
      </c>
      <c r="B175" s="67" t="s">
        <v>26</v>
      </c>
      <c r="C175" s="68" t="s">
        <v>54</v>
      </c>
      <c r="D175" s="64" t="s">
        <v>40</v>
      </c>
      <c r="E175" s="66" t="s">
        <v>123</v>
      </c>
      <c r="F175" s="66" t="s">
        <v>130</v>
      </c>
      <c r="G175" s="64" t="str">
        <f>INDEX(Auxiliar!$B$16:$B$24,MATCH(Plano_V3!H175,Auxiliar!$C$16:$C$24,0),1)</f>
        <v>1. Concluído</v>
      </c>
      <c r="H175" s="64">
        <f>VLOOKUP(A175,'Aux - pivots1'!$A:$B,2,0)</f>
        <v>1</v>
      </c>
      <c r="I175" s="184">
        <f>SUMIFS(Table1[Estimação (horas)],Table1[Tabela],Plano_V3!E175,Table1[Campo],Plano_V3!F175)</f>
        <v>4.0999999999999996</v>
      </c>
      <c r="J175" s="184">
        <f t="shared" si="28"/>
        <v>0.51249999999999996</v>
      </c>
      <c r="K175" s="184">
        <f>SUMIFS(Table1[Horas efetivas],Table1[Tabela],Plano_V3!E175,Table1[Campo],Plano_V3!F175)</f>
        <v>4.0999999999999996</v>
      </c>
      <c r="L175" s="184">
        <f t="shared" si="29"/>
        <v>0.51249999999999996</v>
      </c>
      <c r="M175" s="178"/>
      <c r="N175" s="178">
        <f t="shared" si="30"/>
        <v>1</v>
      </c>
      <c r="O175" s="178">
        <f t="shared" si="25"/>
        <v>1</v>
      </c>
      <c r="P175" s="87" t="s">
        <v>124</v>
      </c>
      <c r="Q175" s="90">
        <f t="shared" si="26"/>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7"/>
        <v>PROPERTY_ENERGY_CERTIFICATEENERGY_CONSUMPTION_TYPE_T_IND</v>
      </c>
      <c r="B176" s="67" t="s">
        <v>26</v>
      </c>
      <c r="C176" s="68" t="s">
        <v>54</v>
      </c>
      <c r="D176" s="64" t="s">
        <v>40</v>
      </c>
      <c r="E176" s="66" t="s">
        <v>123</v>
      </c>
      <c r="F176" s="66" t="s">
        <v>131</v>
      </c>
      <c r="G176" s="64" t="str">
        <f>INDEX(Auxiliar!$B$16:$B$24,MATCH(Plano_V3!H176,Auxiliar!$C$16:$C$24,0),1)</f>
        <v>1. Concluído</v>
      </c>
      <c r="H176" s="64">
        <f>VLOOKUP(A176,'Aux - pivots1'!$A:$B,2,0)</f>
        <v>1</v>
      </c>
      <c r="I176" s="184">
        <f>SUMIFS(Table1[Estimação (horas)],Table1[Tabela],Plano_V3!E176,Table1[Campo],Plano_V3!F176)</f>
        <v>4.0999999999999996</v>
      </c>
      <c r="J176" s="184">
        <f t="shared" si="28"/>
        <v>0.51249999999999996</v>
      </c>
      <c r="K176" s="184">
        <f>SUMIFS(Table1[Horas efetivas],Table1[Tabela],Plano_V3!E176,Table1[Campo],Plano_V3!F176)</f>
        <v>4.0999999999999996</v>
      </c>
      <c r="L176" s="184">
        <f t="shared" si="29"/>
        <v>0.51249999999999996</v>
      </c>
      <c r="M176" s="178"/>
      <c r="N176" s="178">
        <f t="shared" si="30"/>
        <v>1</v>
      </c>
      <c r="O176" s="178">
        <f t="shared" si="25"/>
        <v>1</v>
      </c>
      <c r="P176" s="87" t="s">
        <v>124</v>
      </c>
      <c r="Q176" s="90">
        <f t="shared" si="26"/>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7"/>
        <v>PROPERTY_ENERGY_CERTIFICATEENERGY_EFFICIENCY_IND</v>
      </c>
      <c r="B177" s="67" t="s">
        <v>26</v>
      </c>
      <c r="C177" s="68" t="s">
        <v>54</v>
      </c>
      <c r="D177" s="64" t="s">
        <v>40</v>
      </c>
      <c r="E177" s="66" t="s">
        <v>123</v>
      </c>
      <c r="F177" s="66" t="s">
        <v>132</v>
      </c>
      <c r="G177" s="64" t="str">
        <f>INDEX(Auxiliar!$B$16:$B$24,MATCH(Plano_V3!H177,Auxiliar!$C$16:$C$24,0),1)</f>
        <v>1. Concluído</v>
      </c>
      <c r="H177" s="64">
        <f>VLOOKUP(A177,'Aux - pivots1'!$A:$B,2,0)</f>
        <v>1</v>
      </c>
      <c r="I177" s="184">
        <f>SUMIFS(Table1[Estimação (horas)],Table1[Tabela],Plano_V3!E177,Table1[Campo],Plano_V3!F177)</f>
        <v>4.0999999999999996</v>
      </c>
      <c r="J177" s="184">
        <f t="shared" si="28"/>
        <v>0.51249999999999996</v>
      </c>
      <c r="K177" s="184">
        <f>SUMIFS(Table1[Horas efetivas],Table1[Tabela],Plano_V3!E177,Table1[Campo],Plano_V3!F177)</f>
        <v>4.0999999999999996</v>
      </c>
      <c r="L177" s="184">
        <f t="shared" si="29"/>
        <v>0.51249999999999996</v>
      </c>
      <c r="M177" s="178"/>
      <c r="N177" s="178">
        <f t="shared" si="30"/>
        <v>1</v>
      </c>
      <c r="O177" s="178">
        <f t="shared" si="25"/>
        <v>1</v>
      </c>
      <c r="P177" s="87" t="s">
        <v>124</v>
      </c>
      <c r="Q177" s="90">
        <f t="shared" si="26"/>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7"/>
        <v>PROPERTY_ENERGY_CERTIFICATEREN_ENERGY_EFFICIENCY_IND</v>
      </c>
      <c r="B178" s="67" t="s">
        <v>26</v>
      </c>
      <c r="C178" s="68" t="s">
        <v>54</v>
      </c>
      <c r="D178" s="64" t="s">
        <v>40</v>
      </c>
      <c r="E178" s="66" t="s">
        <v>123</v>
      </c>
      <c r="F178" s="66" t="s">
        <v>133</v>
      </c>
      <c r="G178" s="64" t="str">
        <f>INDEX(Auxiliar!$B$16:$B$24,MATCH(Plano_V3!H178,Auxiliar!$C$16:$C$24,0),1)</f>
        <v>1. Concluído</v>
      </c>
      <c r="H178" s="64">
        <f>VLOOKUP(A178,'Aux - pivots1'!$A:$B,2,0)</f>
        <v>1</v>
      </c>
      <c r="I178" s="184">
        <f>SUMIFS(Table1[Estimação (horas)],Table1[Tabela],Plano_V3!E178,Table1[Campo],Plano_V3!F178)</f>
        <v>4.0999999999999996</v>
      </c>
      <c r="J178" s="184">
        <f t="shared" si="28"/>
        <v>0.51249999999999996</v>
      </c>
      <c r="K178" s="184">
        <f>SUMIFS(Table1[Horas efetivas],Table1[Tabela],Plano_V3!E178,Table1[Campo],Plano_V3!F178)</f>
        <v>4.0999999999999996</v>
      </c>
      <c r="L178" s="184">
        <f t="shared" si="29"/>
        <v>0.51249999999999996</v>
      </c>
      <c r="M178" s="178"/>
      <c r="N178" s="178">
        <f t="shared" si="30"/>
        <v>1</v>
      </c>
      <c r="O178" s="178">
        <f t="shared" si="25"/>
        <v>1</v>
      </c>
      <c r="P178" s="87" t="s">
        <v>124</v>
      </c>
      <c r="Q178" s="90">
        <f t="shared" si="26"/>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7"/>
        <v>PROPERTY_ENERGY_CERTIFICATENZEB_IND</v>
      </c>
      <c r="B179" s="67" t="s">
        <v>26</v>
      </c>
      <c r="C179" s="68" t="s">
        <v>54</v>
      </c>
      <c r="D179" s="64" t="s">
        <v>40</v>
      </c>
      <c r="E179" s="66" t="s">
        <v>123</v>
      </c>
      <c r="F179" s="66" t="s">
        <v>134</v>
      </c>
      <c r="G179" s="64" t="str">
        <f>INDEX(Auxiliar!$B$16:$B$24,MATCH(Plano_V3!H179,Auxiliar!$C$16:$C$24,0),1)</f>
        <v>1. Concluído</v>
      </c>
      <c r="H179" s="64">
        <f>VLOOKUP(A179,'Aux - pivots1'!$A:$B,2,0)</f>
        <v>1</v>
      </c>
      <c r="I179" s="184">
        <f>SUMIFS(Table1[Estimação (horas)],Table1[Tabela],Plano_V3!E179,Table1[Campo],Plano_V3!F179)</f>
        <v>4.0999999999999996</v>
      </c>
      <c r="J179" s="184">
        <f t="shared" si="28"/>
        <v>0.51249999999999996</v>
      </c>
      <c r="K179" s="184">
        <f>SUMIFS(Table1[Horas efetivas],Table1[Tabela],Plano_V3!E179,Table1[Campo],Plano_V3!F179)</f>
        <v>4.0999999999999996</v>
      </c>
      <c r="L179" s="184">
        <f t="shared" si="29"/>
        <v>0.51249999999999996</v>
      </c>
      <c r="M179" s="178"/>
      <c r="N179" s="178">
        <f t="shared" si="30"/>
        <v>1</v>
      </c>
      <c r="O179" s="178">
        <f t="shared" si="25"/>
        <v>1</v>
      </c>
      <c r="P179" s="87" t="s">
        <v>124</v>
      </c>
      <c r="Q179" s="90">
        <f t="shared" si="26"/>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7"/>
        <v>PROPERTY_ENERGY_CERTIFICATEACTUAL_VALUE_IND</v>
      </c>
      <c r="B180" s="67" t="s">
        <v>26</v>
      </c>
      <c r="C180" s="68" t="s">
        <v>54</v>
      </c>
      <c r="D180" s="64" t="s">
        <v>40</v>
      </c>
      <c r="E180" s="66" t="s">
        <v>123</v>
      </c>
      <c r="F180" s="66" t="s">
        <v>49</v>
      </c>
      <c r="G180" s="64" t="str">
        <f>INDEX(Auxiliar!$B$16:$B$24,MATCH(Plano_V3!H180,Auxiliar!$C$16:$C$24,0),1)</f>
        <v>1. Concluído</v>
      </c>
      <c r="H180" s="64">
        <f>VLOOKUP(A180,'Aux - pivots1'!$A:$B,2,0)</f>
        <v>1</v>
      </c>
      <c r="I180" s="184">
        <f>SUMIFS(Table1[Estimação (horas)],Table1[Tabela],Plano_V3!E180,Table1[Campo],Plano_V3!F180)</f>
        <v>4.0999999999999996</v>
      </c>
      <c r="J180" s="184">
        <f t="shared" si="28"/>
        <v>0.51249999999999996</v>
      </c>
      <c r="K180" s="184">
        <f>SUMIFS(Table1[Horas efetivas],Table1[Tabela],Plano_V3!E180,Table1[Campo],Plano_V3!F180)</f>
        <v>4.0999999999999996</v>
      </c>
      <c r="L180" s="184">
        <f t="shared" si="29"/>
        <v>0.51249999999999996</v>
      </c>
      <c r="M180" s="178"/>
      <c r="N180" s="178">
        <f t="shared" si="30"/>
        <v>1</v>
      </c>
      <c r="O180" s="178">
        <f t="shared" si="25"/>
        <v>1</v>
      </c>
      <c r="P180" s="87" t="s">
        <v>124</v>
      </c>
      <c r="Q180" s="90">
        <f t="shared" si="26"/>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7"/>
        <v>PROPERTY_ENERGY_CERTIFICATEEP_SCORE</v>
      </c>
      <c r="B181" s="67" t="s">
        <v>26</v>
      </c>
      <c r="C181" s="68" t="s">
        <v>54</v>
      </c>
      <c r="D181" s="64" t="s">
        <v>40</v>
      </c>
      <c r="E181" s="66" t="s">
        <v>123</v>
      </c>
      <c r="F181" s="66" t="s">
        <v>135</v>
      </c>
      <c r="G181" s="64" t="str">
        <f>INDEX(Auxiliar!$B$16:$B$24,MATCH(Plano_V3!H181,Auxiliar!$C$16:$C$24,0),1)</f>
        <v>2.1 Em Teste</v>
      </c>
      <c r="H181" s="64">
        <f>VLOOKUP(A181,'Aux - pivots1'!$A:$B,2,0)</f>
        <v>2</v>
      </c>
      <c r="I181" s="184">
        <f>SUMIFS(Table1[Estimação (horas)],Table1[Tabela],Plano_V3!E181,Table1[Campo],Plano_V3!F181)</f>
        <v>4.0999999999999996</v>
      </c>
      <c r="J181" s="184">
        <f t="shared" si="28"/>
        <v>0.51249999999999996</v>
      </c>
      <c r="K181" s="184">
        <f>SUMIFS(Table1[Horas efetivas],Table1[Tabela],Plano_V3!E181,Table1[Campo],Plano_V3!F181)</f>
        <v>2.0499999999999998</v>
      </c>
      <c r="L181" s="184">
        <f t="shared" si="29"/>
        <v>0.25624999999999998</v>
      </c>
      <c r="M181" s="178"/>
      <c r="N181" s="178">
        <f t="shared" si="30"/>
        <v>0.5</v>
      </c>
      <c r="O181" s="178">
        <f t="shared" si="25"/>
        <v>0.5</v>
      </c>
      <c r="P181" s="87" t="s">
        <v>124</v>
      </c>
      <c r="Q181" s="90">
        <f t="shared" si="26"/>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7"/>
        <v>PROPERTY_ENERGY_CERTIFICATESOURCE_CODE</v>
      </c>
      <c r="B182" s="67" t="s">
        <v>26</v>
      </c>
      <c r="C182" s="68" t="s">
        <v>54</v>
      </c>
      <c r="D182" s="64" t="s">
        <v>40</v>
      </c>
      <c r="E182" s="66" t="s">
        <v>123</v>
      </c>
      <c r="F182" s="66" t="s">
        <v>87</v>
      </c>
      <c r="G182" s="64" t="str">
        <f>INDEX(Auxiliar!$B$16:$B$24,MATCH(Plano_V3!H182,Auxiliar!$C$16:$C$24,0),1)</f>
        <v>1. Concluído</v>
      </c>
      <c r="H182" s="64">
        <f>VLOOKUP(A182,'Aux - pivots1'!$A:$B,2,0)</f>
        <v>1</v>
      </c>
      <c r="I182" s="184">
        <f>SUMIFS(Table1[Estimação (horas)],Table1[Tabela],Plano_V3!E182,Table1[Campo],Plano_V3!F182)</f>
        <v>4.0999999999999996</v>
      </c>
      <c r="J182" s="184">
        <f t="shared" si="28"/>
        <v>0.51249999999999996</v>
      </c>
      <c r="K182" s="184">
        <f>SUMIFS(Table1[Horas efetivas],Table1[Tabela],Plano_V3!E182,Table1[Campo],Plano_V3!F182)</f>
        <v>4.0999999999999996</v>
      </c>
      <c r="L182" s="184">
        <f t="shared" si="29"/>
        <v>0.51249999999999996</v>
      </c>
      <c r="M182" s="178"/>
      <c r="N182" s="178">
        <f t="shared" si="30"/>
        <v>1</v>
      </c>
      <c r="O182" s="178">
        <f t="shared" si="25"/>
        <v>1</v>
      </c>
      <c r="P182" s="87" t="s">
        <v>124</v>
      </c>
      <c r="Q182" s="90">
        <f t="shared" si="26"/>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7"/>
        <v>PROPERTY_ENERGY_CERTIFICATEDATA_DATE_PART</v>
      </c>
      <c r="B183" s="67" t="s">
        <v>26</v>
      </c>
      <c r="C183" s="68" t="s">
        <v>54</v>
      </c>
      <c r="D183" s="64" t="s">
        <v>40</v>
      </c>
      <c r="E183" s="66" t="s">
        <v>123</v>
      </c>
      <c r="F183" s="66" t="s">
        <v>73</v>
      </c>
      <c r="G183" s="64" t="str">
        <f>INDEX(Auxiliar!$B$16:$B$24,MATCH(Plano_V3!H183,Auxiliar!$C$16:$C$24,0),1)</f>
        <v>1. Concluído</v>
      </c>
      <c r="H183" s="64">
        <f>VLOOKUP(A183,'Aux - pivots1'!$A:$B,2,0)</f>
        <v>1</v>
      </c>
      <c r="I183" s="184">
        <f>SUMIFS(Table1[Estimação (horas)],Table1[Tabela],Plano_V3!E183,Table1[Campo],Plano_V3!F183)</f>
        <v>4.0999999999999996</v>
      </c>
      <c r="J183" s="184">
        <f t="shared" si="28"/>
        <v>0.51249999999999996</v>
      </c>
      <c r="K183" s="184">
        <f>SUMIFS(Table1[Horas efetivas],Table1[Tabela],Plano_V3!E183,Table1[Campo],Plano_V3!F183)</f>
        <v>4.0999999999999996</v>
      </c>
      <c r="L183" s="184">
        <f t="shared" si="29"/>
        <v>0.51249999999999996</v>
      </c>
      <c r="M183" s="178"/>
      <c r="N183" s="178">
        <f t="shared" si="30"/>
        <v>1</v>
      </c>
      <c r="O183" s="178">
        <f t="shared" si="25"/>
        <v>1</v>
      </c>
      <c r="P183" s="87" t="s">
        <v>124</v>
      </c>
      <c r="Q183" s="90">
        <f t="shared" si="26"/>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7"/>
        <v>PROPERTY_ENERGY_CERTIFICATECERTIFICATE_TYPE</v>
      </c>
      <c r="B184" s="67" t="s">
        <v>26</v>
      </c>
      <c r="C184" s="68" t="s">
        <v>54</v>
      </c>
      <c r="D184" s="64" t="s">
        <v>40</v>
      </c>
      <c r="E184" s="66" t="s">
        <v>123</v>
      </c>
      <c r="F184" s="66" t="s">
        <v>136</v>
      </c>
      <c r="G184" s="64" t="str">
        <f>INDEX(Auxiliar!$B$16:$B$24,MATCH(Plano_V3!H184,Auxiliar!$C$16:$C$24,0),1)</f>
        <v>1. Concluído</v>
      </c>
      <c r="H184" s="64">
        <f>VLOOKUP(A184,'Aux - pivots1'!$A:$B,2,0)</f>
        <v>1</v>
      </c>
      <c r="I184" s="184">
        <f>SUMIFS(Table1[Estimação (horas)],Table1[Tabela],Plano_V3!E184,Table1[Campo],Plano_V3!F184)</f>
        <v>4.0999999999999996</v>
      </c>
      <c r="J184" s="184">
        <f t="shared" si="28"/>
        <v>0.51249999999999996</v>
      </c>
      <c r="K184" s="184">
        <f>SUMIFS(Table1[Horas efetivas],Table1[Tabela],Plano_V3!E184,Table1[Campo],Plano_V3!F184)</f>
        <v>4.0999999999999996</v>
      </c>
      <c r="L184" s="184">
        <f t="shared" si="29"/>
        <v>0.51249999999999996</v>
      </c>
      <c r="M184" s="178"/>
      <c r="N184" s="178">
        <f t="shared" si="30"/>
        <v>1</v>
      </c>
      <c r="O184" s="178">
        <f t="shared" si="25"/>
        <v>1</v>
      </c>
      <c r="P184" s="87" t="s">
        <v>124</v>
      </c>
      <c r="Q184" s="90">
        <f t="shared" si="26"/>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7"/>
        <v>PROPERTY_ENERGY_CERTIFICATEBUILDING_DOMEST_HOTWATER_VALUE</v>
      </c>
      <c r="B185" s="67" t="s">
        <v>26</v>
      </c>
      <c r="C185" s="68" t="s">
        <v>54</v>
      </c>
      <c r="D185" s="64" t="s">
        <v>40</v>
      </c>
      <c r="E185" s="66" t="s">
        <v>123</v>
      </c>
      <c r="F185" s="66" t="s">
        <v>137</v>
      </c>
      <c r="G185" s="64" t="str">
        <f>INDEX(Auxiliar!$B$16:$B$24,MATCH(Plano_V3!H185,Auxiliar!$C$16:$C$24,0),1)</f>
        <v>1. Concluído</v>
      </c>
      <c r="H185" s="64">
        <f>VLOOKUP(A185,'Aux - pivots1'!$A:$B,2,0)</f>
        <v>1</v>
      </c>
      <c r="I185" s="184">
        <f>SUMIFS(Table1[Estimação (horas)],Table1[Tabela],Plano_V3!E185,Table1[Campo],Plano_V3!F185)</f>
        <v>4.0999999999999996</v>
      </c>
      <c r="J185" s="184">
        <f t="shared" si="28"/>
        <v>0.51249999999999996</v>
      </c>
      <c r="K185" s="184">
        <f>SUMIFS(Table1[Horas efetivas],Table1[Tabela],Plano_V3!E185,Table1[Campo],Plano_V3!F185)</f>
        <v>4.0999999999999996</v>
      </c>
      <c r="L185" s="184">
        <f t="shared" si="29"/>
        <v>0.51249999999999996</v>
      </c>
      <c r="M185" s="178"/>
      <c r="N185" s="178">
        <f t="shared" si="30"/>
        <v>1</v>
      </c>
      <c r="O185" s="178">
        <f t="shared" si="25"/>
        <v>1</v>
      </c>
      <c r="P185" s="87" t="s">
        <v>124</v>
      </c>
      <c r="Q185" s="90">
        <f t="shared" si="26"/>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7"/>
        <v>PROPERTY_ENERGY_CERTIFICATERENEWABLE_DOMEST_HOTWATER_VALUE</v>
      </c>
      <c r="B186" s="67" t="s">
        <v>26</v>
      </c>
      <c r="C186" s="68" t="s">
        <v>54</v>
      </c>
      <c r="D186" s="64" t="s">
        <v>40</v>
      </c>
      <c r="E186" s="66" t="s">
        <v>123</v>
      </c>
      <c r="F186" s="66" t="s">
        <v>138</v>
      </c>
      <c r="G186" s="64" t="str">
        <f>INDEX(Auxiliar!$B$16:$B$24,MATCH(Plano_V3!H186,Auxiliar!$C$16:$C$24,0),1)</f>
        <v>1. Concluído</v>
      </c>
      <c r="H186" s="64">
        <f>VLOOKUP(A186,'Aux - pivots1'!$A:$B,2,0)</f>
        <v>1</v>
      </c>
      <c r="I186" s="184">
        <f>SUMIFS(Table1[Estimação (horas)],Table1[Tabela],Plano_V3!E186,Table1[Campo],Plano_V3!F186)</f>
        <v>4.0999999999999996</v>
      </c>
      <c r="J186" s="184">
        <f t="shared" si="28"/>
        <v>0.51249999999999996</v>
      </c>
      <c r="K186" s="184">
        <f>SUMIFS(Table1[Horas efetivas],Table1[Tabela],Plano_V3!E186,Table1[Campo],Plano_V3!F186)</f>
        <v>4.0999999999999996</v>
      </c>
      <c r="L186" s="184">
        <f t="shared" si="29"/>
        <v>0.51249999999999996</v>
      </c>
      <c r="M186" s="178"/>
      <c r="N186" s="178">
        <f t="shared" si="30"/>
        <v>1</v>
      </c>
      <c r="O186" s="178">
        <f t="shared" si="25"/>
        <v>1</v>
      </c>
      <c r="P186" s="87" t="s">
        <v>124</v>
      </c>
      <c r="Q186" s="90">
        <f t="shared" si="26"/>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7"/>
        <v>PROPERTY_ENERGY_CERTIFICATEDOMEST_HOTWATER_REF_VALUE</v>
      </c>
      <c r="B187" s="67" t="s">
        <v>26</v>
      </c>
      <c r="C187" s="68" t="s">
        <v>54</v>
      </c>
      <c r="D187" s="64" t="s">
        <v>40</v>
      </c>
      <c r="E187" s="66" t="s">
        <v>123</v>
      </c>
      <c r="F187" s="66" t="s">
        <v>139</v>
      </c>
      <c r="G187" s="64" t="str">
        <f>INDEX(Auxiliar!$B$16:$B$24,MATCH(Plano_V3!H187,Auxiliar!$C$16:$C$24,0),1)</f>
        <v>1. Concluído</v>
      </c>
      <c r="H187" s="64">
        <f>VLOOKUP(A187,'Aux - pivots1'!$A:$B,2,0)</f>
        <v>1</v>
      </c>
      <c r="I187" s="184">
        <f>SUMIFS(Table1[Estimação (horas)],Table1[Tabela],Plano_V3!E187,Table1[Campo],Plano_V3!F187)</f>
        <v>4.0999999999999996</v>
      </c>
      <c r="J187" s="184">
        <f t="shared" si="28"/>
        <v>0.51249999999999996</v>
      </c>
      <c r="K187" s="184">
        <f>SUMIFS(Table1[Horas efetivas],Table1[Tabela],Plano_V3!E187,Table1[Campo],Plano_V3!F187)</f>
        <v>4.0999999999999996</v>
      </c>
      <c r="L187" s="184">
        <f t="shared" si="29"/>
        <v>0.51249999999999996</v>
      </c>
      <c r="M187" s="178"/>
      <c r="N187" s="178">
        <f t="shared" si="30"/>
        <v>1</v>
      </c>
      <c r="O187" s="178">
        <f t="shared" ref="O187:O253" si="31">N187-M187</f>
        <v>1</v>
      </c>
      <c r="P187" s="87" t="s">
        <v>124</v>
      </c>
      <c r="Q187" s="90">
        <f t="shared" si="26"/>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7"/>
        <v>PROPERTY_ENERGY_CERTIFICATEHEIGHT</v>
      </c>
      <c r="B188" s="67" t="s">
        <v>26</v>
      </c>
      <c r="C188" s="68" t="s">
        <v>54</v>
      </c>
      <c r="D188" s="64" t="s">
        <v>40</v>
      </c>
      <c r="E188" s="66" t="s">
        <v>123</v>
      </c>
      <c r="F188" s="66" t="s">
        <v>140</v>
      </c>
      <c r="G188" s="64" t="str">
        <f>INDEX(Auxiliar!$B$16:$B$24,MATCH(Plano_V3!H188,Auxiliar!$C$16:$C$24,0),1)</f>
        <v>1. Concluído</v>
      </c>
      <c r="H188" s="64">
        <f>VLOOKUP(A188,'Aux - pivots1'!$A:$B,2,0)</f>
        <v>1</v>
      </c>
      <c r="I188" s="184">
        <f>SUMIFS(Table1[Estimação (horas)],Table1[Tabela],Plano_V3!E188,Table1[Campo],Plano_V3!F188)</f>
        <v>4.0999999999999996</v>
      </c>
      <c r="J188" s="184">
        <f t="shared" si="28"/>
        <v>0.51249999999999996</v>
      </c>
      <c r="K188" s="184">
        <f>SUMIFS(Table1[Horas efetivas],Table1[Tabela],Plano_V3!E188,Table1[Campo],Plano_V3!F188)</f>
        <v>4.0999999999999996</v>
      </c>
      <c r="L188" s="184">
        <f t="shared" si="29"/>
        <v>0.51249999999999996</v>
      </c>
      <c r="M188" s="178"/>
      <c r="N188" s="178">
        <f t="shared" si="30"/>
        <v>1</v>
      </c>
      <c r="O188" s="178">
        <f t="shared" si="31"/>
        <v>1</v>
      </c>
      <c r="P188" s="87" t="s">
        <v>124</v>
      </c>
      <c r="Q188" s="90">
        <f t="shared" ref="Q188:Q265" si="32">J188-SUM(R188:ES188)</f>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7"/>
        <v>PROPERTY_ENERGY_CERTIFICATEBUILDING_SPACE_HEATING_VALUE</v>
      </c>
      <c r="B189" s="67" t="s">
        <v>26</v>
      </c>
      <c r="C189" s="68" t="s">
        <v>54</v>
      </c>
      <c r="D189" s="64" t="s">
        <v>40</v>
      </c>
      <c r="E189" s="66" t="s">
        <v>123</v>
      </c>
      <c r="F189" s="66" t="s">
        <v>141</v>
      </c>
      <c r="G189" s="64" t="str">
        <f>INDEX(Auxiliar!$B$16:$B$24,MATCH(Plano_V3!H189,Auxiliar!$C$16:$C$24,0),1)</f>
        <v>1. Concluído</v>
      </c>
      <c r="H189" s="64">
        <f>VLOOKUP(A189,'Aux - pivots1'!$A:$B,2,0)</f>
        <v>1</v>
      </c>
      <c r="I189" s="184">
        <f>SUMIFS(Table1[Estimação (horas)],Table1[Tabela],Plano_V3!E189,Table1[Campo],Plano_V3!F189)</f>
        <v>4.0999999999999996</v>
      </c>
      <c r="J189" s="184">
        <f t="shared" si="28"/>
        <v>0.51249999999999996</v>
      </c>
      <c r="K189" s="184">
        <f>SUMIFS(Table1[Horas efetivas],Table1[Tabela],Plano_V3!E189,Table1[Campo],Plano_V3!F189)</f>
        <v>4.0999999999999996</v>
      </c>
      <c r="L189" s="184">
        <f t="shared" si="29"/>
        <v>0.51249999999999996</v>
      </c>
      <c r="M189" s="178"/>
      <c r="N189" s="178">
        <f t="shared" si="30"/>
        <v>1</v>
      </c>
      <c r="O189" s="178">
        <f t="shared" si="31"/>
        <v>1</v>
      </c>
      <c r="P189" s="87" t="s">
        <v>124</v>
      </c>
      <c r="Q189" s="90">
        <f t="shared" si="32"/>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7"/>
        <v>PROPERTY_ENERGY_CERTIFICATESPACE_HEATING_REF_VALUE</v>
      </c>
      <c r="B190" s="67" t="s">
        <v>26</v>
      </c>
      <c r="C190" s="68" t="s">
        <v>54</v>
      </c>
      <c r="D190" s="64" t="s">
        <v>40</v>
      </c>
      <c r="E190" s="66" t="s">
        <v>123</v>
      </c>
      <c r="F190" s="66" t="s">
        <v>142</v>
      </c>
      <c r="G190" s="64" t="str">
        <f>INDEX(Auxiliar!$B$16:$B$24,MATCH(Plano_V3!H190,Auxiliar!$C$16:$C$24,0),1)</f>
        <v>1. Concluído</v>
      </c>
      <c r="H190" s="64">
        <f>VLOOKUP(A190,'Aux - pivots1'!$A:$B,2,0)</f>
        <v>1</v>
      </c>
      <c r="I190" s="184">
        <f>SUMIFS(Table1[Estimação (horas)],Table1[Tabela],Plano_V3!E190,Table1[Campo],Plano_V3!F190)</f>
        <v>4.0999999999999996</v>
      </c>
      <c r="J190" s="184">
        <f t="shared" si="28"/>
        <v>0.51249999999999996</v>
      </c>
      <c r="K190" s="184">
        <f>SUMIFS(Table1[Horas efetivas],Table1[Tabela],Plano_V3!E190,Table1[Campo],Plano_V3!F190)</f>
        <v>4.0999999999999996</v>
      </c>
      <c r="L190" s="184">
        <f t="shared" si="29"/>
        <v>0.51249999999999996</v>
      </c>
      <c r="M190" s="178"/>
      <c r="N190" s="178">
        <f t="shared" si="30"/>
        <v>1</v>
      </c>
      <c r="O190" s="178">
        <f t="shared" si="31"/>
        <v>1</v>
      </c>
      <c r="P190" s="87" t="s">
        <v>124</v>
      </c>
      <c r="Q190" s="90">
        <f t="shared" si="32"/>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7"/>
        <v>PROPERTY_ENERGY_CERTIFICATERENEWABLE_SPACE_HEATING_VALUE</v>
      </c>
      <c r="B191" s="67" t="s">
        <v>26</v>
      </c>
      <c r="C191" s="68" t="s">
        <v>54</v>
      </c>
      <c r="D191" s="64" t="s">
        <v>40</v>
      </c>
      <c r="E191" s="66" t="s">
        <v>123</v>
      </c>
      <c r="F191" s="66" t="s">
        <v>143</v>
      </c>
      <c r="G191" s="64" t="str">
        <f>INDEX(Auxiliar!$B$16:$B$24,MATCH(Plano_V3!H191,Auxiliar!$C$16:$C$24,0),1)</f>
        <v>1. Concluído</v>
      </c>
      <c r="H191" s="64">
        <f>VLOOKUP(A191,'Aux - pivots1'!$A:$B,2,0)</f>
        <v>1</v>
      </c>
      <c r="I191" s="184">
        <f>SUMIFS(Table1[Estimação (horas)],Table1[Tabela],Plano_V3!E191,Table1[Campo],Plano_V3!F191)</f>
        <v>4.0999999999999996</v>
      </c>
      <c r="J191" s="184">
        <f t="shared" si="28"/>
        <v>0.51249999999999996</v>
      </c>
      <c r="K191" s="184">
        <f>SUMIFS(Table1[Horas efetivas],Table1[Tabela],Plano_V3!E191,Table1[Campo],Plano_V3!F191)</f>
        <v>4.0999999999999996</v>
      </c>
      <c r="L191" s="184">
        <f t="shared" si="29"/>
        <v>0.51249999999999996</v>
      </c>
      <c r="M191" s="178"/>
      <c r="N191" s="178">
        <f t="shared" si="30"/>
        <v>1</v>
      </c>
      <c r="O191" s="178">
        <f t="shared" si="31"/>
        <v>1</v>
      </c>
      <c r="P191" s="87" t="s">
        <v>124</v>
      </c>
      <c r="Q191" s="90">
        <f t="shared" si="32"/>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7"/>
        <v>PROPERTY_ENERGY_CERTIFICATEBUILDING_SPACE_COOLING_VALUE</v>
      </c>
      <c r="B192" s="67" t="s">
        <v>26</v>
      </c>
      <c r="C192" s="68" t="s">
        <v>54</v>
      </c>
      <c r="D192" s="64" t="s">
        <v>40</v>
      </c>
      <c r="E192" s="66" t="s">
        <v>123</v>
      </c>
      <c r="F192" s="66" t="s">
        <v>144</v>
      </c>
      <c r="G192" s="64" t="str">
        <f>INDEX(Auxiliar!$B$16:$B$24,MATCH(Plano_V3!H192,Auxiliar!$C$16:$C$24,0),1)</f>
        <v>1. Concluído</v>
      </c>
      <c r="H192" s="64">
        <f>VLOOKUP(A192,'Aux - pivots1'!$A:$B,2,0)</f>
        <v>1</v>
      </c>
      <c r="I192" s="184">
        <f>SUMIFS(Table1[Estimação (horas)],Table1[Tabela],Plano_V3!E192,Table1[Campo],Plano_V3!F192)</f>
        <v>4.0999999999999996</v>
      </c>
      <c r="J192" s="184">
        <f t="shared" si="28"/>
        <v>0.51249999999999996</v>
      </c>
      <c r="K192" s="184">
        <f>SUMIFS(Table1[Horas efetivas],Table1[Tabela],Plano_V3!E192,Table1[Campo],Plano_V3!F192)</f>
        <v>4.0999999999999996</v>
      </c>
      <c r="L192" s="184">
        <f t="shared" si="29"/>
        <v>0.51249999999999996</v>
      </c>
      <c r="M192" s="178"/>
      <c r="N192" s="178">
        <f t="shared" si="30"/>
        <v>1</v>
      </c>
      <c r="O192" s="178">
        <f t="shared" si="31"/>
        <v>1</v>
      </c>
      <c r="P192" s="87" t="s">
        <v>124</v>
      </c>
      <c r="Q192" s="90">
        <f t="shared" si="32"/>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7"/>
        <v>PROPERTY_ENERGY_CERTIFICATERENEWABLE_SPACE_COOLING_VALUE</v>
      </c>
      <c r="B193" s="67" t="s">
        <v>26</v>
      </c>
      <c r="C193" s="68" t="s">
        <v>54</v>
      </c>
      <c r="D193" s="64" t="s">
        <v>40</v>
      </c>
      <c r="E193" s="66" t="s">
        <v>123</v>
      </c>
      <c r="F193" s="66" t="s">
        <v>145</v>
      </c>
      <c r="G193" s="64" t="str">
        <f>INDEX(Auxiliar!$B$16:$B$24,MATCH(Plano_V3!H193,Auxiliar!$C$16:$C$24,0),1)</f>
        <v>1. Concluído</v>
      </c>
      <c r="H193" s="64">
        <f>VLOOKUP(A193,'Aux - pivots1'!$A:$B,2,0)</f>
        <v>1</v>
      </c>
      <c r="I193" s="184">
        <f>SUMIFS(Table1[Estimação (horas)],Table1[Tabela],Plano_V3!E193,Table1[Campo],Plano_V3!F193)</f>
        <v>4.0999999999999996</v>
      </c>
      <c r="J193" s="184">
        <f t="shared" si="28"/>
        <v>0.51249999999999996</v>
      </c>
      <c r="K193" s="184">
        <f>SUMIFS(Table1[Horas efetivas],Table1[Tabela],Plano_V3!E193,Table1[Campo],Plano_V3!F193)</f>
        <v>4.0999999999999996</v>
      </c>
      <c r="L193" s="184">
        <f t="shared" si="29"/>
        <v>0.51249999999999996</v>
      </c>
      <c r="M193" s="178"/>
      <c r="N193" s="178">
        <f t="shared" si="30"/>
        <v>1</v>
      </c>
      <c r="O193" s="178">
        <f t="shared" si="31"/>
        <v>1</v>
      </c>
      <c r="P193" s="87" t="s">
        <v>124</v>
      </c>
      <c r="Q193" s="90">
        <f t="shared" si="32"/>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7"/>
        <v>PROPERTY_ENERGY_CERTIFICATESPACE_COOLING_REF_VALUE</v>
      </c>
      <c r="B194" s="67" t="s">
        <v>26</v>
      </c>
      <c r="C194" s="68" t="s">
        <v>54</v>
      </c>
      <c r="D194" s="64" t="s">
        <v>40</v>
      </c>
      <c r="E194" s="66" t="s">
        <v>123</v>
      </c>
      <c r="F194" s="66" t="s">
        <v>146</v>
      </c>
      <c r="G194" s="64" t="str">
        <f>INDEX(Auxiliar!$B$16:$B$24,MATCH(Plano_V3!H194,Auxiliar!$C$16:$C$24,0),1)</f>
        <v>1. Concluído</v>
      </c>
      <c r="H194" s="64">
        <f>VLOOKUP(A194,'Aux - pivots1'!$A:$B,2,0)</f>
        <v>1</v>
      </c>
      <c r="I194" s="184">
        <f>SUMIFS(Table1[Estimação (horas)],Table1[Tabela],Plano_V3!E194,Table1[Campo],Plano_V3!F194)</f>
        <v>4.0999999999999996</v>
      </c>
      <c r="J194" s="184">
        <f t="shared" si="28"/>
        <v>0.51249999999999996</v>
      </c>
      <c r="K194" s="184">
        <f>SUMIFS(Table1[Horas efetivas],Table1[Tabela],Plano_V3!E194,Table1[Campo],Plano_V3!F194)</f>
        <v>4.0999999999999996</v>
      </c>
      <c r="L194" s="184">
        <f t="shared" si="29"/>
        <v>0.51249999999999996</v>
      </c>
      <c r="M194" s="178"/>
      <c r="N194" s="178">
        <f t="shared" si="30"/>
        <v>1</v>
      </c>
      <c r="O194" s="178">
        <f t="shared" si="31"/>
        <v>1</v>
      </c>
      <c r="P194" s="87" t="s">
        <v>124</v>
      </c>
      <c r="Q194" s="90">
        <f t="shared" si="32"/>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7"/>
        <v>PROPERTY_ENERGY_CERTIFICATEENERGY_CLASS_AFTER_MEASUREMENT</v>
      </c>
      <c r="B195" s="67" t="s">
        <v>26</v>
      </c>
      <c r="C195" s="68" t="s">
        <v>54</v>
      </c>
      <c r="D195" s="64" t="s">
        <v>40</v>
      </c>
      <c r="E195" s="66" t="s">
        <v>123</v>
      </c>
      <c r="F195" s="66" t="s">
        <v>147</v>
      </c>
      <c r="G195" s="64" t="str">
        <f>INDEX(Auxiliar!$B$16:$B$24,MATCH(Plano_V3!H195,Auxiliar!$C$16:$C$24,0),1)</f>
        <v>1. Concluído</v>
      </c>
      <c r="H195" s="64">
        <f>VLOOKUP(A195,'Aux - pivots1'!$A:$B,2,0)</f>
        <v>1</v>
      </c>
      <c r="I195" s="184">
        <f>SUMIFS(Table1[Estimação (horas)],Table1[Tabela],Plano_V3!E195,Table1[Campo],Plano_V3!F195)</f>
        <v>4.0999999999999996</v>
      </c>
      <c r="J195" s="184">
        <f t="shared" si="28"/>
        <v>0.51249999999999996</v>
      </c>
      <c r="K195" s="184">
        <f>SUMIFS(Table1[Horas efetivas],Table1[Tabela],Plano_V3!E195,Table1[Campo],Plano_V3!F195)</f>
        <v>4.0999999999999996</v>
      </c>
      <c r="L195" s="184">
        <f t="shared" si="29"/>
        <v>0.51249999999999996</v>
      </c>
      <c r="M195" s="178"/>
      <c r="N195" s="178">
        <f t="shared" si="30"/>
        <v>1</v>
      </c>
      <c r="O195" s="178">
        <f t="shared" si="31"/>
        <v>1</v>
      </c>
      <c r="P195" s="87" t="s">
        <v>124</v>
      </c>
      <c r="Q195" s="90">
        <f t="shared" si="32"/>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7"/>
        <v>PROPERTY_ENERGY_CERTIFICATEENERGY_CONSUMPTION_VALUE_YEAR</v>
      </c>
      <c r="B196" s="67" t="s">
        <v>26</v>
      </c>
      <c r="C196" s="68" t="s">
        <v>54</v>
      </c>
      <c r="D196" s="64" t="s">
        <v>40</v>
      </c>
      <c r="E196" s="66" t="s">
        <v>123</v>
      </c>
      <c r="F196" s="66" t="s">
        <v>51</v>
      </c>
      <c r="G196" s="64" t="s">
        <v>614</v>
      </c>
      <c r="H196" s="64">
        <f>VLOOKUP(A196,'Aux - pivots1'!$A:$B,2,0)</f>
        <v>5</v>
      </c>
      <c r="I196" s="184">
        <f>SUMIFS(Table1[Estimação (horas)],Table1[Tabela],Plano_V3!E196,Table1[Campo],Plano_V3!F196)</f>
        <v>4.0999999999999996</v>
      </c>
      <c r="J196" s="184">
        <f t="shared" si="28"/>
        <v>0.51249999999999996</v>
      </c>
      <c r="K196" s="184">
        <f>SUMIFS(Table1[Horas efetivas],Table1[Tabela],Plano_V3!E196,Table1[Campo],Plano_V3!F196)</f>
        <v>1.0249999999999999</v>
      </c>
      <c r="L196" s="184">
        <f t="shared" si="29"/>
        <v>0.12812499999999999</v>
      </c>
      <c r="M196" s="178"/>
      <c r="N196" s="178">
        <f t="shared" si="30"/>
        <v>0.25</v>
      </c>
      <c r="O196" s="178">
        <f t="shared" si="31"/>
        <v>0.25</v>
      </c>
      <c r="P196" s="87" t="s">
        <v>124</v>
      </c>
      <c r="Q196" s="90">
        <f t="shared" si="32"/>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7"/>
        <v>PROPERTY_ENERGY_CERTIFICATETHERMAL_BEHAVIOUR_ROOF</v>
      </c>
      <c r="B197" s="67" t="s">
        <v>26</v>
      </c>
      <c r="C197" s="68" t="s">
        <v>54</v>
      </c>
      <c r="D197" s="64" t="s">
        <v>40</v>
      </c>
      <c r="E197" s="66" t="s">
        <v>123</v>
      </c>
      <c r="F197" s="66" t="s">
        <v>148</v>
      </c>
      <c r="G197" s="64" t="str">
        <f>INDEX(Auxiliar!$B$16:$B$24,MATCH(Plano_V3!H197,Auxiliar!$C$16:$C$24,0),1)</f>
        <v>1. Concluído</v>
      </c>
      <c r="H197" s="64">
        <f>VLOOKUP(A197,'Aux - pivots1'!$A:$B,2,0)</f>
        <v>1</v>
      </c>
      <c r="I197" s="184">
        <f>SUMIFS(Table1[Estimação (horas)],Table1[Tabela],Plano_V3!E197,Table1[Campo],Plano_V3!F197)</f>
        <v>4.0999999999999996</v>
      </c>
      <c r="J197" s="184">
        <f t="shared" si="28"/>
        <v>0.51249999999999996</v>
      </c>
      <c r="K197" s="184">
        <f>SUMIFS(Table1[Horas efetivas],Table1[Tabela],Plano_V3!E197,Table1[Campo],Plano_V3!F197)</f>
        <v>4.0999999999999996</v>
      </c>
      <c r="L197" s="184">
        <f t="shared" si="29"/>
        <v>0.51249999999999996</v>
      </c>
      <c r="M197" s="178"/>
      <c r="N197" s="178">
        <f t="shared" si="30"/>
        <v>1</v>
      </c>
      <c r="O197" s="178">
        <f t="shared" si="31"/>
        <v>1</v>
      </c>
      <c r="P197" s="87" t="s">
        <v>124</v>
      </c>
      <c r="Q197" s="90">
        <f t="shared" si="32"/>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7"/>
        <v>PROPERTY_ENERGY_CERTIFICATETHERMAL_BEHAVIOUR_WINDOWS</v>
      </c>
      <c r="B198" s="67" t="s">
        <v>26</v>
      </c>
      <c r="C198" s="68" t="s">
        <v>54</v>
      </c>
      <c r="D198" s="64" t="s">
        <v>40</v>
      </c>
      <c r="E198" s="66" t="s">
        <v>123</v>
      </c>
      <c r="F198" s="66" t="s">
        <v>149</v>
      </c>
      <c r="G198" s="64" t="str">
        <f>INDEX(Auxiliar!$B$16:$B$24,MATCH(Plano_V3!H198,Auxiliar!$C$16:$C$24,0),1)</f>
        <v>1. Concluído</v>
      </c>
      <c r="H198" s="64">
        <f>VLOOKUP(A198,'Aux - pivots1'!$A:$B,2,0)</f>
        <v>1</v>
      </c>
      <c r="I198" s="184">
        <f>SUMIFS(Table1[Estimação (horas)],Table1[Tabela],Plano_V3!E198,Table1[Campo],Plano_V3!F198)</f>
        <v>4.0999999999999996</v>
      </c>
      <c r="J198" s="184">
        <f t="shared" si="28"/>
        <v>0.51249999999999996</v>
      </c>
      <c r="K198" s="184">
        <f>SUMIFS(Table1[Horas efetivas],Table1[Tabela],Plano_V3!E198,Table1[Campo],Plano_V3!F198)</f>
        <v>4.0999999999999996</v>
      </c>
      <c r="L198" s="184">
        <f t="shared" si="29"/>
        <v>0.51249999999999996</v>
      </c>
      <c r="M198" s="178"/>
      <c r="N198" s="178">
        <f t="shared" si="30"/>
        <v>1</v>
      </c>
      <c r="O198" s="178">
        <f t="shared" si="31"/>
        <v>1</v>
      </c>
      <c r="P198" s="87" t="s">
        <v>124</v>
      </c>
      <c r="Q198" s="90">
        <f t="shared" si="32"/>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7"/>
        <v>PROPERTY_ENERGY_CERTIFICATETHERMAL_BEHAVIOUR_WALL</v>
      </c>
      <c r="B199" s="67" t="s">
        <v>26</v>
      </c>
      <c r="C199" s="68" t="s">
        <v>54</v>
      </c>
      <c r="D199" s="64" t="s">
        <v>40</v>
      </c>
      <c r="E199" s="66" t="s">
        <v>123</v>
      </c>
      <c r="F199" s="66" t="s">
        <v>150</v>
      </c>
      <c r="G199" s="64" t="str">
        <f>INDEX(Auxiliar!$B$16:$B$24,MATCH(Plano_V3!H199,Auxiliar!$C$16:$C$24,0),1)</f>
        <v>1. Concluído</v>
      </c>
      <c r="H199" s="64">
        <f>VLOOKUP(A199,'Aux - pivots1'!$A:$B,2,0)</f>
        <v>1</v>
      </c>
      <c r="I199" s="184">
        <f>SUMIFS(Table1[Estimação (horas)],Table1[Tabela],Plano_V3!E199,Table1[Campo],Plano_V3!F199)</f>
        <v>4.0999999999999996</v>
      </c>
      <c r="J199" s="184">
        <f t="shared" si="28"/>
        <v>0.51249999999999996</v>
      </c>
      <c r="K199" s="184">
        <f>SUMIFS(Table1[Horas efetivas],Table1[Tabela],Plano_V3!E199,Table1[Campo],Plano_V3!F199)</f>
        <v>4.0999999999999996</v>
      </c>
      <c r="L199" s="184">
        <f t="shared" si="29"/>
        <v>0.51249999999999996</v>
      </c>
      <c r="M199" s="178"/>
      <c r="N199" s="178">
        <f t="shared" si="30"/>
        <v>1</v>
      </c>
      <c r="O199" s="178">
        <f t="shared" si="31"/>
        <v>1</v>
      </c>
      <c r="P199" s="87" t="s">
        <v>124</v>
      </c>
      <c r="Q199" s="90">
        <f t="shared" si="32"/>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7"/>
        <v>PROPERTY_ENERGY_CERTIFICATETHERMAL_BEHAVIOUR_FLOORS</v>
      </c>
      <c r="B200" s="67" t="s">
        <v>26</v>
      </c>
      <c r="C200" s="68" t="s">
        <v>54</v>
      </c>
      <c r="D200" s="64" t="s">
        <v>40</v>
      </c>
      <c r="E200" s="66" t="s">
        <v>123</v>
      </c>
      <c r="F200" s="66" t="s">
        <v>151</v>
      </c>
      <c r="G200" s="64" t="str">
        <f>INDEX(Auxiliar!$B$16:$B$24,MATCH(Plano_V3!H200,Auxiliar!$C$16:$C$24,0),1)</f>
        <v>1. Concluído</v>
      </c>
      <c r="H200" s="64">
        <f>VLOOKUP(A200,'Aux - pivots1'!$A:$B,2,0)</f>
        <v>1</v>
      </c>
      <c r="I200" s="184">
        <f>SUMIFS(Table1[Estimação (horas)],Table1[Tabela],Plano_V3!E200,Table1[Campo],Plano_V3!F200)</f>
        <v>4.0999999999999996</v>
      </c>
      <c r="J200" s="184">
        <f t="shared" si="28"/>
        <v>0.51249999999999996</v>
      </c>
      <c r="K200" s="184">
        <f>SUMIFS(Table1[Horas efetivas],Table1[Tabela],Plano_V3!E200,Table1[Campo],Plano_V3!F200)</f>
        <v>4.0999999999999996</v>
      </c>
      <c r="L200" s="184">
        <f t="shared" si="29"/>
        <v>0.51249999999999996</v>
      </c>
      <c r="M200" s="178"/>
      <c r="N200" s="178">
        <f t="shared" si="30"/>
        <v>1</v>
      </c>
      <c r="O200" s="178">
        <f t="shared" si="31"/>
        <v>1</v>
      </c>
      <c r="P200" s="87" t="s">
        <v>124</v>
      </c>
      <c r="Q200" s="90">
        <f t="shared" si="32"/>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7"/>
        <v>PROPERTY_ENERGY_CERTIFICATETHERMAL_BEHAVIOUR_TECH_SYS_VENT</v>
      </c>
      <c r="B201" s="67" t="s">
        <v>26</v>
      </c>
      <c r="C201" s="68" t="s">
        <v>54</v>
      </c>
      <c r="D201" s="64" t="s">
        <v>40</v>
      </c>
      <c r="E201" s="66" t="s">
        <v>123</v>
      </c>
      <c r="F201" s="66" t="s">
        <v>152</v>
      </c>
      <c r="G201" s="64" t="str">
        <f>INDEX(Auxiliar!$B$16:$B$24,MATCH(Plano_V3!H201,Auxiliar!$C$16:$C$24,0),1)</f>
        <v>1. Concluído</v>
      </c>
      <c r="H201" s="64">
        <f>VLOOKUP(A201,'Aux - pivots1'!$A:$B,2,0)</f>
        <v>1</v>
      </c>
      <c r="I201" s="184">
        <f>SUMIFS(Table1[Estimação (horas)],Table1[Tabela],Plano_V3!E201,Table1[Campo],Plano_V3!F201)</f>
        <v>4.0999999999999996</v>
      </c>
      <c r="J201" s="184">
        <f t="shared" si="28"/>
        <v>0.51249999999999996</v>
      </c>
      <c r="K201" s="184">
        <f>SUMIFS(Table1[Horas efetivas],Table1[Tabela],Plano_V3!E201,Table1[Campo],Plano_V3!F201)</f>
        <v>4.0999999999999996</v>
      </c>
      <c r="L201" s="184">
        <f t="shared" si="29"/>
        <v>0.51249999999999996</v>
      </c>
      <c r="M201" s="178"/>
      <c r="N201" s="178">
        <f t="shared" si="30"/>
        <v>1</v>
      </c>
      <c r="O201" s="178">
        <f t="shared" si="31"/>
        <v>1</v>
      </c>
      <c r="P201" s="87" t="s">
        <v>124</v>
      </c>
      <c r="Q201" s="90">
        <f t="shared" si="32"/>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ref="A202:A239" si="33">E202&amp;F202</f>
        <v>PROPERTY_ENERGY_CERTIFICATETOTAL_INVSTMNT_ESTMTD_VALUE</v>
      </c>
      <c r="B202" s="67" t="s">
        <v>26</v>
      </c>
      <c r="C202" s="68" t="s">
        <v>54</v>
      </c>
      <c r="D202" s="64" t="s">
        <v>40</v>
      </c>
      <c r="E202" s="66" t="s">
        <v>123</v>
      </c>
      <c r="F202" s="66" t="s">
        <v>153</v>
      </c>
      <c r="G202" s="64" t="str">
        <f>INDEX(Auxiliar!$B$16:$B$24,MATCH(Plano_V3!H202,Auxiliar!$C$16:$C$24,0),1)</f>
        <v>1. Concluído</v>
      </c>
      <c r="H202" s="64">
        <f>VLOOKUP(A202,'Aux - pivots1'!$A:$B,2,0)</f>
        <v>1</v>
      </c>
      <c r="I202" s="184">
        <f>SUMIFS(Table1[Estimação (horas)],Table1[Tabela],Plano_V3!E202,Table1[Campo],Plano_V3!F202)</f>
        <v>4.0999999999999996</v>
      </c>
      <c r="J202" s="184">
        <f t="shared" si="28"/>
        <v>0.51249999999999996</v>
      </c>
      <c r="K202" s="184">
        <f>SUMIFS(Table1[Horas efetivas],Table1[Tabela],Plano_V3!E202,Table1[Campo],Plano_V3!F202)</f>
        <v>4.0999999999999996</v>
      </c>
      <c r="L202" s="184">
        <f t="shared" si="29"/>
        <v>0.51249999999999996</v>
      </c>
      <c r="M202" s="178"/>
      <c r="N202" s="178">
        <f t="shared" si="30"/>
        <v>1</v>
      </c>
      <c r="O202" s="178">
        <f t="shared" si="31"/>
        <v>1</v>
      </c>
      <c r="P202" s="87" t="s">
        <v>124</v>
      </c>
      <c r="Q202" s="90">
        <f t="shared" si="32"/>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si="33"/>
        <v>PROPERTY_ENERGY_CERTIFICATEDURATION_SUMMER</v>
      </c>
      <c r="B203" s="67" t="s">
        <v>26</v>
      </c>
      <c r="C203" s="68" t="s">
        <v>54</v>
      </c>
      <c r="D203" s="64" t="s">
        <v>40</v>
      </c>
      <c r="E203" s="66" t="s">
        <v>123</v>
      </c>
      <c r="F203" s="66" t="s">
        <v>154</v>
      </c>
      <c r="G203" s="64" t="str">
        <f>INDEX(Auxiliar!$B$16:$B$24,MATCH(Plano_V3!H203,Auxiliar!$C$16:$C$24,0),1)</f>
        <v>1. Concluído</v>
      </c>
      <c r="H203" s="64">
        <f>VLOOKUP(A203,'Aux - pivots1'!$A:$B,2,0)</f>
        <v>1</v>
      </c>
      <c r="I203" s="184">
        <f>SUMIFS(Table1[Estimação (horas)],Table1[Tabela],Plano_V3!E203,Table1[Campo],Plano_V3!F203)</f>
        <v>4.0999999999999996</v>
      </c>
      <c r="J203" s="184">
        <f t="shared" si="28"/>
        <v>0.51249999999999996</v>
      </c>
      <c r="K203" s="184">
        <f>SUMIFS(Table1[Horas efetivas],Table1[Tabela],Plano_V3!E203,Table1[Campo],Plano_V3!F203)</f>
        <v>4.0999999999999996</v>
      </c>
      <c r="L203" s="184">
        <f t="shared" si="29"/>
        <v>0.51249999999999996</v>
      </c>
      <c r="M203" s="178"/>
      <c r="N203" s="178">
        <f t="shared" si="30"/>
        <v>1</v>
      </c>
      <c r="O203" s="178">
        <f t="shared" si="31"/>
        <v>1</v>
      </c>
      <c r="P203" s="87" t="s">
        <v>124</v>
      </c>
      <c r="Q203" s="90">
        <f t="shared" si="32"/>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3"/>
        <v>PROPERTY_ENERGY_CERTIFICATEDURATION_WINTER</v>
      </c>
      <c r="B204" s="67" t="s">
        <v>26</v>
      </c>
      <c r="C204" s="68" t="s">
        <v>54</v>
      </c>
      <c r="D204" s="64" t="s">
        <v>40</v>
      </c>
      <c r="E204" s="66" t="s">
        <v>123</v>
      </c>
      <c r="F204" s="66" t="s">
        <v>155</v>
      </c>
      <c r="G204" s="64" t="str">
        <f>INDEX(Auxiliar!$B$16:$B$24,MATCH(Plano_V3!H204,Auxiliar!$C$16:$C$24,0),1)</f>
        <v>1. Concluído</v>
      </c>
      <c r="H204" s="64">
        <f>VLOOKUP(A204,'Aux - pivots1'!$A:$B,2,0)</f>
        <v>1</v>
      </c>
      <c r="I204" s="184">
        <f>SUMIFS(Table1[Estimação (horas)],Table1[Tabela],Plano_V3!E204,Table1[Campo],Plano_V3!F204)</f>
        <v>4.0999999999999996</v>
      </c>
      <c r="J204" s="184">
        <f t="shared" ref="J204:J236" si="34">I204/8</f>
        <v>0.51249999999999996</v>
      </c>
      <c r="K204" s="184">
        <f>SUMIFS(Table1[Horas efetivas],Table1[Tabela],Plano_V3!E204,Table1[Campo],Plano_V3!F204)</f>
        <v>4.0999999999999996</v>
      </c>
      <c r="L204" s="184">
        <f t="shared" ref="L204:L236" si="35">K204/8</f>
        <v>0.51249999999999996</v>
      </c>
      <c r="M204" s="178"/>
      <c r="N204" s="178">
        <f t="shared" ref="N204:N239" si="36">L204/J204</f>
        <v>1</v>
      </c>
      <c r="O204" s="178">
        <f t="shared" si="31"/>
        <v>1</v>
      </c>
      <c r="P204" s="87" t="s">
        <v>124</v>
      </c>
      <c r="Q204" s="90">
        <f t="shared" si="32"/>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3"/>
        <v>PROPERTY_ENERGY_CERTIFICATECARBON_EMISSION_VALUE_YEAR</v>
      </c>
      <c r="B205" s="67" t="s">
        <v>26</v>
      </c>
      <c r="C205" s="68" t="s">
        <v>54</v>
      </c>
      <c r="D205" s="64" t="s">
        <v>40</v>
      </c>
      <c r="E205" s="66" t="s">
        <v>123</v>
      </c>
      <c r="F205" s="66" t="s">
        <v>52</v>
      </c>
      <c r="G205" s="64" t="str">
        <f>INDEX(Auxiliar!$B$16:$B$24,MATCH(Plano_V3!H205,Auxiliar!$C$16:$C$24,0),1)</f>
        <v>2.1 Em Teste</v>
      </c>
      <c r="H205" s="64">
        <f>VLOOKUP(A205,'Aux - pivots1'!$A:$B,2,0)</f>
        <v>2</v>
      </c>
      <c r="I205" s="184">
        <f>SUMIFS(Table1[Estimação (horas)],Table1[Tabela],Plano_V3!E205,Table1[Campo],Plano_V3!F205)</f>
        <v>4.0999999999999996</v>
      </c>
      <c r="J205" s="184">
        <f t="shared" si="34"/>
        <v>0.51249999999999996</v>
      </c>
      <c r="K205" s="184">
        <f>SUMIFS(Table1[Horas efetivas],Table1[Tabela],Plano_V3!E205,Table1[Campo],Plano_V3!F205)</f>
        <v>2.0499999999999998</v>
      </c>
      <c r="L205" s="184">
        <f t="shared" si="35"/>
        <v>0.25624999999999998</v>
      </c>
      <c r="M205" s="178"/>
      <c r="N205" s="178">
        <f t="shared" si="36"/>
        <v>0.5</v>
      </c>
      <c r="O205" s="178">
        <f t="shared" si="31"/>
        <v>0.5</v>
      </c>
      <c r="P205" s="87" t="s">
        <v>124</v>
      </c>
      <c r="Q205" s="90">
        <f t="shared" si="32"/>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3"/>
        <v>PROPERTY_ENERGY_CERTIFICATECARBON_EMISSION_VALUE</v>
      </c>
      <c r="B206" s="67" t="s">
        <v>26</v>
      </c>
      <c r="C206" s="68" t="s">
        <v>54</v>
      </c>
      <c r="D206" s="64" t="s">
        <v>40</v>
      </c>
      <c r="E206" s="66" t="s">
        <v>123</v>
      </c>
      <c r="F206" s="66" t="s">
        <v>156</v>
      </c>
      <c r="G206" s="64" t="str">
        <f>INDEX(Auxiliar!$B$16:$B$24,MATCH(Plano_V3!H206,Auxiliar!$C$16:$C$24,0),1)</f>
        <v>1. Concluído</v>
      </c>
      <c r="H206" s="64">
        <f>VLOOKUP(A206,'Aux - pivots1'!$A:$B,2,0)</f>
        <v>1</v>
      </c>
      <c r="I206" s="184">
        <f>SUMIFS(Table1[Estimação (horas)],Table1[Tabela],Plano_V3!E206,Table1[Campo],Plano_V3!F206)</f>
        <v>4.0999999999999996</v>
      </c>
      <c r="J206" s="184">
        <f t="shared" si="34"/>
        <v>0.51249999999999996</v>
      </c>
      <c r="K206" s="184">
        <f>SUMIFS(Table1[Horas efetivas],Table1[Tabela],Plano_V3!E206,Table1[Campo],Plano_V3!F206)</f>
        <v>4.0999999999999996</v>
      </c>
      <c r="L206" s="184">
        <f t="shared" si="35"/>
        <v>0.51249999999999996</v>
      </c>
      <c r="M206" s="178"/>
      <c r="N206" s="178">
        <f t="shared" si="36"/>
        <v>1</v>
      </c>
      <c r="O206" s="178">
        <f t="shared" si="31"/>
        <v>1</v>
      </c>
      <c r="P206" s="87" t="s">
        <v>124</v>
      </c>
      <c r="Q206" s="90">
        <f t="shared" si="32"/>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3"/>
        <v>PROPERTY_ENERGY_CERTIFICATEUSEFUL_ENERGY_FANS_REQ_VALUE</v>
      </c>
      <c r="B207" s="67" t="s">
        <v>26</v>
      </c>
      <c r="C207" s="68" t="s">
        <v>54</v>
      </c>
      <c r="D207" s="64" t="s">
        <v>40</v>
      </c>
      <c r="E207" s="66" t="s">
        <v>123</v>
      </c>
      <c r="F207" s="66" t="s">
        <v>157</v>
      </c>
      <c r="G207" s="64" t="str">
        <f>INDEX(Auxiliar!$B$16:$B$24,MATCH(Plano_V3!H207,Auxiliar!$C$16:$C$24,0),1)</f>
        <v>1. Concluído</v>
      </c>
      <c r="H207" s="64">
        <f>VLOOKUP(A207,'Aux - pivots1'!$A:$B,2,0)</f>
        <v>1</v>
      </c>
      <c r="I207" s="184">
        <f>SUMIFS(Table1[Estimação (horas)],Table1[Tabela],Plano_V3!E207,Table1[Campo],Plano_V3!F207)</f>
        <v>4.0999999999999996</v>
      </c>
      <c r="J207" s="184">
        <f t="shared" si="34"/>
        <v>0.51249999999999996</v>
      </c>
      <c r="K207" s="184">
        <f>SUMIFS(Table1[Horas efetivas],Table1[Tabela],Plano_V3!E207,Table1[Campo],Plano_V3!F207)</f>
        <v>4.0999999999999996</v>
      </c>
      <c r="L207" s="184">
        <f t="shared" si="35"/>
        <v>0.51249999999999996</v>
      </c>
      <c r="M207" s="178"/>
      <c r="N207" s="178">
        <f t="shared" si="36"/>
        <v>1</v>
      </c>
      <c r="O207" s="178">
        <f t="shared" si="31"/>
        <v>1</v>
      </c>
      <c r="P207" s="87" t="s">
        <v>124</v>
      </c>
      <c r="Q207" s="90">
        <f t="shared" si="32"/>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3"/>
        <v>PROPERTY_ENERGY_CERTIFICATEREN_ENERGY_PRODUCED_OTHER_VALUE</v>
      </c>
      <c r="B208" s="67" t="s">
        <v>26</v>
      </c>
      <c r="C208" s="68" t="s">
        <v>54</v>
      </c>
      <c r="D208" s="64" t="s">
        <v>40</v>
      </c>
      <c r="E208" s="66" t="s">
        <v>123</v>
      </c>
      <c r="F208" s="66" t="s">
        <v>158</v>
      </c>
      <c r="G208" s="64" t="str">
        <f>INDEX(Auxiliar!$B$16:$B$24,MATCH(Plano_V3!H208,Auxiliar!$C$16:$C$24,0),1)</f>
        <v>1. Concluído</v>
      </c>
      <c r="H208" s="64">
        <f>VLOOKUP(A208,'Aux - pivots1'!$A:$B,2,0)</f>
        <v>1</v>
      </c>
      <c r="I208" s="184">
        <f>SUMIFS(Table1[Estimação (horas)],Table1[Tabela],Plano_V3!E208,Table1[Campo],Plano_V3!F208)</f>
        <v>4.0999999999999996</v>
      </c>
      <c r="J208" s="184">
        <f t="shared" si="34"/>
        <v>0.51249999999999996</v>
      </c>
      <c r="K208" s="184">
        <f>SUMIFS(Table1[Horas efetivas],Table1[Tabela],Plano_V3!E208,Table1[Campo],Plano_V3!F208)</f>
        <v>4.0999999999999996</v>
      </c>
      <c r="L208" s="184">
        <f t="shared" si="35"/>
        <v>0.51249999999999996</v>
      </c>
      <c r="M208" s="178"/>
      <c r="N208" s="178">
        <f t="shared" si="36"/>
        <v>1</v>
      </c>
      <c r="O208" s="178">
        <f t="shared" si="31"/>
        <v>1</v>
      </c>
      <c r="P208" s="87" t="s">
        <v>124</v>
      </c>
      <c r="Q208" s="90">
        <f t="shared" si="32"/>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3"/>
        <v>PROPERTY_ENERGY_CERTIFICATEREN_ENERGY_PRODUCED_REG_VALUE</v>
      </c>
      <c r="B209" s="67" t="s">
        <v>26</v>
      </c>
      <c r="C209" s="68" t="s">
        <v>54</v>
      </c>
      <c r="D209" s="64" t="s">
        <v>40</v>
      </c>
      <c r="E209" s="66" t="s">
        <v>123</v>
      </c>
      <c r="F209" s="66" t="s">
        <v>159</v>
      </c>
      <c r="G209" s="64" t="str">
        <f>INDEX(Auxiliar!$B$16:$B$24,MATCH(Plano_V3!H209,Auxiliar!$C$16:$C$24,0),1)</f>
        <v>1. Concluído</v>
      </c>
      <c r="H209" s="64">
        <f>VLOOKUP(A209,'Aux - pivots1'!$A:$B,2,0)</f>
        <v>1</v>
      </c>
      <c r="I209" s="184">
        <f>SUMIFS(Table1[Estimação (horas)],Table1[Tabela],Plano_V3!E209,Table1[Campo],Plano_V3!F209)</f>
        <v>4.0999999999999996</v>
      </c>
      <c r="J209" s="184">
        <f t="shared" si="34"/>
        <v>0.51249999999999996</v>
      </c>
      <c r="K209" s="184">
        <f>SUMIFS(Table1[Horas efetivas],Table1[Tabela],Plano_V3!E209,Table1[Campo],Plano_V3!F209)</f>
        <v>4.0999999999999996</v>
      </c>
      <c r="L209" s="184">
        <f t="shared" si="35"/>
        <v>0.51249999999999996</v>
      </c>
      <c r="M209" s="178"/>
      <c r="N209" s="178">
        <f t="shared" si="36"/>
        <v>1</v>
      </c>
      <c r="O209" s="178">
        <f t="shared" si="31"/>
        <v>1</v>
      </c>
      <c r="P209" s="87" t="s">
        <v>124</v>
      </c>
      <c r="Q209" s="90">
        <f t="shared" si="32"/>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3"/>
        <v>PROPERTY_ENERGY_CERTIFICATEREN_ENERGY_PRODUCED_VALUE</v>
      </c>
      <c r="B210" s="67" t="s">
        <v>26</v>
      </c>
      <c r="C210" s="68" t="s">
        <v>54</v>
      </c>
      <c r="D210" s="64" t="s">
        <v>40</v>
      </c>
      <c r="E210" s="66" t="s">
        <v>123</v>
      </c>
      <c r="F210" s="66" t="s">
        <v>160</v>
      </c>
      <c r="G210" s="64" t="str">
        <f>INDEX(Auxiliar!$B$16:$B$24,MATCH(Plano_V3!H210,Auxiliar!$C$16:$C$24,0),1)</f>
        <v>1. Concluído</v>
      </c>
      <c r="H210" s="64">
        <f>VLOOKUP(A210,'Aux - pivots1'!$A:$B,2,0)</f>
        <v>1</v>
      </c>
      <c r="I210" s="184">
        <f>SUMIFS(Table1[Estimação (horas)],Table1[Tabela],Plano_V3!E210,Table1[Campo],Plano_V3!F210)</f>
        <v>4.0999999999999996</v>
      </c>
      <c r="J210" s="184">
        <f t="shared" si="34"/>
        <v>0.51249999999999996</v>
      </c>
      <c r="K210" s="184">
        <f>SUMIFS(Table1[Horas efetivas],Table1[Tabela],Plano_V3!E210,Table1[Campo],Plano_V3!F210)</f>
        <v>4.0999999999999996</v>
      </c>
      <c r="L210" s="184">
        <f t="shared" si="35"/>
        <v>0.51249999999999996</v>
      </c>
      <c r="M210" s="178"/>
      <c r="N210" s="178">
        <f t="shared" si="36"/>
        <v>1</v>
      </c>
      <c r="O210" s="178">
        <f t="shared" si="31"/>
        <v>1</v>
      </c>
      <c r="P210" s="87" t="s">
        <v>124</v>
      </c>
      <c r="Q210" s="90">
        <f t="shared" si="32"/>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3"/>
        <v>PROPERTY_ENERGY_CERTIFICATEUSEFUL_ENERGY_DOM_HOTWATER_VALUE</v>
      </c>
      <c r="B211" s="67" t="s">
        <v>26</v>
      </c>
      <c r="C211" s="68" t="s">
        <v>54</v>
      </c>
      <c r="D211" s="64" t="s">
        <v>40</v>
      </c>
      <c r="E211" s="66" t="s">
        <v>123</v>
      </c>
      <c r="F211" s="66" t="s">
        <v>161</v>
      </c>
      <c r="G211" s="64" t="str">
        <f>INDEX(Auxiliar!$B$16:$B$24,MATCH(Plano_V3!H211,Auxiliar!$C$16:$C$24,0),1)</f>
        <v>1. Concluído</v>
      </c>
      <c r="H211" s="64">
        <f>VLOOKUP(A211,'Aux - pivots1'!$A:$B,2,0)</f>
        <v>1</v>
      </c>
      <c r="I211" s="184">
        <f>SUMIFS(Table1[Estimação (horas)],Table1[Tabela],Plano_V3!E211,Table1[Campo],Plano_V3!F211)</f>
        <v>4.0999999999999996</v>
      </c>
      <c r="J211" s="184">
        <f t="shared" si="34"/>
        <v>0.51249999999999996</v>
      </c>
      <c r="K211" s="184">
        <f>SUMIFS(Table1[Horas efetivas],Table1[Tabela],Plano_V3!E211,Table1[Campo],Plano_V3!F211)</f>
        <v>4.0999999999999996</v>
      </c>
      <c r="L211" s="184">
        <f t="shared" si="35"/>
        <v>0.51249999999999996</v>
      </c>
      <c r="M211" s="178"/>
      <c r="N211" s="178">
        <f t="shared" si="36"/>
        <v>1</v>
      </c>
      <c r="O211" s="178">
        <f t="shared" si="31"/>
        <v>1</v>
      </c>
      <c r="P211" s="87" t="s">
        <v>124</v>
      </c>
      <c r="Q211" s="90">
        <f t="shared" si="32"/>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3"/>
        <v>PROPERTY_ENERGY_CERTIFICATEUSEFUL_ENERGY_COOLING_VALUE</v>
      </c>
      <c r="B212" s="67" t="s">
        <v>26</v>
      </c>
      <c r="C212" s="68" t="s">
        <v>54</v>
      </c>
      <c r="D212" s="64" t="s">
        <v>40</v>
      </c>
      <c r="E212" s="66" t="s">
        <v>123</v>
      </c>
      <c r="F212" s="66" t="s">
        <v>162</v>
      </c>
      <c r="G212" s="64" t="str">
        <f>INDEX(Auxiliar!$B$16:$B$24,MATCH(Plano_V3!H212,Auxiliar!$C$16:$C$24,0),1)</f>
        <v>1. Concluído</v>
      </c>
      <c r="H212" s="64">
        <f>VLOOKUP(A212,'Aux - pivots1'!$A:$B,2,0)</f>
        <v>1</v>
      </c>
      <c r="I212" s="184">
        <f>SUMIFS(Table1[Estimação (horas)],Table1[Tabela],Plano_V3!E212,Table1[Campo],Plano_V3!F212)</f>
        <v>4.0999999999999996</v>
      </c>
      <c r="J212" s="184">
        <f t="shared" si="34"/>
        <v>0.51249999999999996</v>
      </c>
      <c r="K212" s="184">
        <f>SUMIFS(Table1[Horas efetivas],Table1[Tabela],Plano_V3!E212,Table1[Campo],Plano_V3!F212)</f>
        <v>4.0999999999999996</v>
      </c>
      <c r="L212" s="184">
        <f t="shared" si="35"/>
        <v>0.51249999999999996</v>
      </c>
      <c r="M212" s="178"/>
      <c r="N212" s="178">
        <f t="shared" si="36"/>
        <v>1</v>
      </c>
      <c r="O212" s="178">
        <f t="shared" si="31"/>
        <v>1</v>
      </c>
      <c r="P212" s="87" t="s">
        <v>124</v>
      </c>
      <c r="Q212" s="90">
        <f t="shared" si="32"/>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3"/>
        <v>PROPERTY_ENERGY_CERTIFICATETEMPERATURE_DAY_VALUE</v>
      </c>
      <c r="B213" s="67" t="s">
        <v>26</v>
      </c>
      <c r="C213" s="68" t="s">
        <v>54</v>
      </c>
      <c r="D213" s="64" t="s">
        <v>40</v>
      </c>
      <c r="E213" s="66" t="s">
        <v>123</v>
      </c>
      <c r="F213" s="66" t="s">
        <v>163</v>
      </c>
      <c r="G213" s="64" t="str">
        <f>INDEX(Auxiliar!$B$16:$B$24,MATCH(Plano_V3!H213,Auxiliar!$C$16:$C$24,0),1)</f>
        <v>1. Concluído</v>
      </c>
      <c r="H213" s="64">
        <f>VLOOKUP(A213,'Aux - pivots1'!$A:$B,2,0)</f>
        <v>1</v>
      </c>
      <c r="I213" s="184">
        <f>SUMIFS(Table1[Estimação (horas)],Table1[Tabela],Plano_V3!E213,Table1[Campo],Plano_V3!F213)</f>
        <v>4.0999999999999996</v>
      </c>
      <c r="J213" s="184">
        <f t="shared" si="34"/>
        <v>0.51249999999999996</v>
      </c>
      <c r="K213" s="184">
        <f>SUMIFS(Table1[Horas efetivas],Table1[Tabela],Plano_V3!E213,Table1[Campo],Plano_V3!F213)</f>
        <v>4.0999999999999996</v>
      </c>
      <c r="L213" s="184">
        <f t="shared" si="35"/>
        <v>0.51249999999999996</v>
      </c>
      <c r="M213" s="178"/>
      <c r="N213" s="178">
        <f t="shared" si="36"/>
        <v>1</v>
      </c>
      <c r="O213" s="178">
        <f t="shared" si="31"/>
        <v>1</v>
      </c>
      <c r="P213" s="87" t="s">
        <v>124</v>
      </c>
      <c r="Q213" s="90">
        <f t="shared" si="32"/>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3"/>
        <v>PROPERTY_ENERGY_CERTIFICATEPRIMARY_ENERGY_REQ_VALUE</v>
      </c>
      <c r="B214" s="67" t="s">
        <v>26</v>
      </c>
      <c r="C214" s="68" t="s">
        <v>54</v>
      </c>
      <c r="D214" s="64" t="s">
        <v>40</v>
      </c>
      <c r="E214" s="66" t="s">
        <v>123</v>
      </c>
      <c r="F214" s="66" t="s">
        <v>164</v>
      </c>
      <c r="G214" s="64" t="str">
        <f>INDEX(Auxiliar!$B$16:$B$24,MATCH(Plano_V3!H214,Auxiliar!$C$16:$C$24,0),1)</f>
        <v>1. Concluído</v>
      </c>
      <c r="H214" s="64">
        <f>VLOOKUP(A214,'Aux - pivots1'!$A:$B,2,0)</f>
        <v>1</v>
      </c>
      <c r="I214" s="184">
        <f>SUMIFS(Table1[Estimação (horas)],Table1[Tabela],Plano_V3!E214,Table1[Campo],Plano_V3!F214)</f>
        <v>4.0999999999999996</v>
      </c>
      <c r="J214" s="184">
        <f t="shared" si="34"/>
        <v>0.51249999999999996</v>
      </c>
      <c r="K214" s="184">
        <f>SUMIFS(Table1[Horas efetivas],Table1[Tabela],Plano_V3!E214,Table1[Campo],Plano_V3!F214)</f>
        <v>4.0999999999999996</v>
      </c>
      <c r="L214" s="184">
        <f t="shared" si="35"/>
        <v>0.51249999999999996</v>
      </c>
      <c r="M214" s="178"/>
      <c r="N214" s="178">
        <f t="shared" si="36"/>
        <v>1</v>
      </c>
      <c r="O214" s="178">
        <f t="shared" si="31"/>
        <v>1</v>
      </c>
      <c r="P214" s="87" t="s">
        <v>124</v>
      </c>
      <c r="Q214" s="90">
        <f t="shared" si="32"/>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3"/>
        <v>PROPERTY_ENERGY_CERTIFICATEUSEFUL_ENERGY_HEATING_REQ_VALUE</v>
      </c>
      <c r="B215" s="67" t="s">
        <v>26</v>
      </c>
      <c r="C215" s="68" t="s">
        <v>54</v>
      </c>
      <c r="D215" s="64" t="s">
        <v>40</v>
      </c>
      <c r="E215" s="66" t="s">
        <v>123</v>
      </c>
      <c r="F215" s="66" t="s">
        <v>165</v>
      </c>
      <c r="G215" s="64" t="str">
        <f>INDEX(Auxiliar!$B$16:$B$24,MATCH(Plano_V3!H215,Auxiliar!$C$16:$C$24,0),1)</f>
        <v>1. Concluído</v>
      </c>
      <c r="H215" s="64">
        <f>VLOOKUP(A215,'Aux - pivots1'!$A:$B,2,0)</f>
        <v>1</v>
      </c>
      <c r="I215" s="184">
        <f>SUMIFS(Table1[Estimação (horas)],Table1[Tabela],Plano_V3!E215,Table1[Campo],Plano_V3!F215)</f>
        <v>4.0999999999999996</v>
      </c>
      <c r="J215" s="184">
        <f t="shared" si="34"/>
        <v>0.51249999999999996</v>
      </c>
      <c r="K215" s="184">
        <f>SUMIFS(Table1[Horas efetivas],Table1[Tabela],Plano_V3!E215,Table1[Campo],Plano_V3!F215)</f>
        <v>4.0999999999999996</v>
      </c>
      <c r="L215" s="184">
        <f t="shared" si="35"/>
        <v>0.51249999999999996</v>
      </c>
      <c r="M215" s="178"/>
      <c r="N215" s="178">
        <f t="shared" si="36"/>
        <v>1</v>
      </c>
      <c r="O215" s="178">
        <f t="shared" si="31"/>
        <v>1</v>
      </c>
      <c r="P215" s="87" t="s">
        <v>124</v>
      </c>
      <c r="Q215" s="90">
        <f t="shared" si="32"/>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3"/>
        <v>PROPERTY_ENERGY_CERTIFICATEPNL_WINTER_WALLS_DOORS_VALUE</v>
      </c>
      <c r="B216" s="67" t="s">
        <v>26</v>
      </c>
      <c r="C216" s="68" t="s">
        <v>54</v>
      </c>
      <c r="D216" s="64" t="s">
        <v>40</v>
      </c>
      <c r="E216" s="66" t="s">
        <v>123</v>
      </c>
      <c r="F216" s="66" t="s">
        <v>166</v>
      </c>
      <c r="G216" s="64" t="str">
        <f>INDEX(Auxiliar!$B$16:$B$24,MATCH(Plano_V3!H216,Auxiliar!$C$16:$C$24,0),1)</f>
        <v>1. Concluído</v>
      </c>
      <c r="H216" s="64">
        <f>VLOOKUP(A216,'Aux - pivots1'!$A:$B,2,0)</f>
        <v>1</v>
      </c>
      <c r="I216" s="184">
        <f>SUMIFS(Table1[Estimação (horas)],Table1[Tabela],Plano_V3!E216,Table1[Campo],Plano_V3!F216)</f>
        <v>4.0999999999999996</v>
      </c>
      <c r="J216" s="184">
        <f t="shared" si="34"/>
        <v>0.51249999999999996</v>
      </c>
      <c r="K216" s="184">
        <f>SUMIFS(Table1[Horas efetivas],Table1[Tabela],Plano_V3!E216,Table1[Campo],Plano_V3!F216)</f>
        <v>4.0999999999999996</v>
      </c>
      <c r="L216" s="184">
        <f t="shared" si="35"/>
        <v>0.51249999999999996</v>
      </c>
      <c r="M216" s="178"/>
      <c r="N216" s="178">
        <f t="shared" si="36"/>
        <v>1</v>
      </c>
      <c r="O216" s="178">
        <f t="shared" si="31"/>
        <v>1</v>
      </c>
      <c r="P216" s="87" t="s">
        <v>124</v>
      </c>
      <c r="Q216" s="90">
        <f t="shared" si="32"/>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3"/>
        <v>PROPERTY_ENERGY_CERTIFICATEPNL_WINTER_FLOORS_VALUE</v>
      </c>
      <c r="B217" s="67" t="s">
        <v>26</v>
      </c>
      <c r="C217" s="68" t="s">
        <v>54</v>
      </c>
      <c r="D217" s="64" t="s">
        <v>40</v>
      </c>
      <c r="E217" s="66" t="s">
        <v>123</v>
      </c>
      <c r="F217" s="66" t="s">
        <v>167</v>
      </c>
      <c r="G217" s="64" t="str">
        <f>INDEX(Auxiliar!$B$16:$B$24,MATCH(Plano_V3!H217,Auxiliar!$C$16:$C$24,0),1)</f>
        <v>1. Concluído</v>
      </c>
      <c r="H217" s="64">
        <f>VLOOKUP(A217,'Aux - pivots1'!$A:$B,2,0)</f>
        <v>1</v>
      </c>
      <c r="I217" s="184">
        <f>SUMIFS(Table1[Estimação (horas)],Table1[Tabela],Plano_V3!E217,Table1[Campo],Plano_V3!F217)</f>
        <v>4.0999999999999996</v>
      </c>
      <c r="J217" s="184">
        <f t="shared" si="34"/>
        <v>0.51249999999999996</v>
      </c>
      <c r="K217" s="184">
        <f>SUMIFS(Table1[Horas efetivas],Table1[Tabela],Plano_V3!E217,Table1[Campo],Plano_V3!F217)</f>
        <v>4.0999999999999996</v>
      </c>
      <c r="L217" s="184">
        <f t="shared" si="35"/>
        <v>0.51249999999999996</v>
      </c>
      <c r="M217" s="178"/>
      <c r="N217" s="178">
        <f t="shared" si="36"/>
        <v>1</v>
      </c>
      <c r="O217" s="178">
        <f t="shared" si="31"/>
        <v>1</v>
      </c>
      <c r="P217" s="87" t="s">
        <v>124</v>
      </c>
      <c r="Q217" s="90">
        <f t="shared" si="32"/>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3"/>
        <v>PROPERTY_ENERGY_CERTIFICATEPNL_WINTER_ROOF_VALUE</v>
      </c>
      <c r="B218" s="67" t="s">
        <v>26</v>
      </c>
      <c r="C218" s="68" t="s">
        <v>54</v>
      </c>
      <c r="D218" s="64" t="s">
        <v>40</v>
      </c>
      <c r="E218" s="66" t="s">
        <v>123</v>
      </c>
      <c r="F218" s="66" t="s">
        <v>168</v>
      </c>
      <c r="G218" s="64" t="str">
        <f>INDEX(Auxiliar!$B$16:$B$24,MATCH(Plano_V3!H218,Auxiliar!$C$16:$C$24,0),1)</f>
        <v>1. Concluído</v>
      </c>
      <c r="H218" s="64">
        <f>VLOOKUP(A218,'Aux - pivots1'!$A:$B,2,0)</f>
        <v>1</v>
      </c>
      <c r="I218" s="184">
        <f>SUMIFS(Table1[Estimação (horas)],Table1[Tabela],Plano_V3!E218,Table1[Campo],Plano_V3!F218)</f>
        <v>4.0999999999999996</v>
      </c>
      <c r="J218" s="184">
        <f t="shared" si="34"/>
        <v>0.51249999999999996</v>
      </c>
      <c r="K218" s="184">
        <f>SUMIFS(Table1[Horas efetivas],Table1[Tabela],Plano_V3!E218,Table1[Campo],Plano_V3!F218)</f>
        <v>4.0999999999999996</v>
      </c>
      <c r="L218" s="184">
        <f t="shared" si="35"/>
        <v>0.51249999999999996</v>
      </c>
      <c r="M218" s="178"/>
      <c r="N218" s="178">
        <f t="shared" si="36"/>
        <v>1</v>
      </c>
      <c r="O218" s="178">
        <f t="shared" si="31"/>
        <v>1</v>
      </c>
      <c r="P218" s="87" t="s">
        <v>124</v>
      </c>
      <c r="Q218" s="90">
        <f t="shared" si="32"/>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3"/>
        <v>PROPERTY_ENERGY_CERTIFICATEPNL_WINTER_WINDOWS_VALUE</v>
      </c>
      <c r="B219" s="67" t="s">
        <v>26</v>
      </c>
      <c r="C219" s="68" t="s">
        <v>54</v>
      </c>
      <c r="D219" s="64" t="s">
        <v>40</v>
      </c>
      <c r="E219" s="66" t="s">
        <v>123</v>
      </c>
      <c r="F219" s="66" t="s">
        <v>169</v>
      </c>
      <c r="G219" s="64" t="str">
        <f>INDEX(Auxiliar!$B$16:$B$24,MATCH(Plano_V3!H219,Auxiliar!$C$16:$C$24,0),1)</f>
        <v>1. Concluído</v>
      </c>
      <c r="H219" s="64">
        <f>VLOOKUP(A219,'Aux - pivots1'!$A:$B,2,0)</f>
        <v>1</v>
      </c>
      <c r="I219" s="184">
        <f>SUMIFS(Table1[Estimação (horas)],Table1[Tabela],Plano_V3!E219,Table1[Campo],Plano_V3!F219)</f>
        <v>4.0999999999999996</v>
      </c>
      <c r="J219" s="184">
        <f t="shared" si="34"/>
        <v>0.51249999999999996</v>
      </c>
      <c r="K219" s="184">
        <f>SUMIFS(Table1[Horas efetivas],Table1[Tabela],Plano_V3!E219,Table1[Campo],Plano_V3!F219)</f>
        <v>4.0999999999999996</v>
      </c>
      <c r="L219" s="184">
        <f t="shared" si="35"/>
        <v>0.51249999999999996</v>
      </c>
      <c r="M219" s="178"/>
      <c r="N219" s="178">
        <f t="shared" si="36"/>
        <v>1</v>
      </c>
      <c r="O219" s="178">
        <f t="shared" si="31"/>
        <v>1</v>
      </c>
      <c r="P219" s="87" t="s">
        <v>124</v>
      </c>
      <c r="Q219" s="90">
        <f t="shared" si="32"/>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3"/>
        <v>PROPERTY_ENERGY_CERTIFICATEPNL_WINTER_REF_VALUE</v>
      </c>
      <c r="B220" s="67" t="s">
        <v>26</v>
      </c>
      <c r="C220" s="68" t="s">
        <v>54</v>
      </c>
      <c r="D220" s="64" t="s">
        <v>40</v>
      </c>
      <c r="E220" s="66" t="s">
        <v>123</v>
      </c>
      <c r="F220" s="66" t="s">
        <v>170</v>
      </c>
      <c r="G220" s="64" t="str">
        <f>INDEX(Auxiliar!$B$16:$B$24,MATCH(Plano_V3!H220,Auxiliar!$C$16:$C$24,0),1)</f>
        <v>1. Concluído</v>
      </c>
      <c r="H220" s="64">
        <f>VLOOKUP(A220,'Aux - pivots1'!$A:$B,2,0)</f>
        <v>1</v>
      </c>
      <c r="I220" s="184">
        <f>SUMIFS(Table1[Estimação (horas)],Table1[Tabela],Plano_V3!E220,Table1[Campo],Plano_V3!F220)</f>
        <v>4.0999999999999996</v>
      </c>
      <c r="J220" s="184">
        <f t="shared" si="34"/>
        <v>0.51249999999999996</v>
      </c>
      <c r="K220" s="184">
        <f>SUMIFS(Table1[Horas efetivas],Table1[Tabela],Plano_V3!E220,Table1[Campo],Plano_V3!F220)</f>
        <v>4.0999999999999996</v>
      </c>
      <c r="L220" s="184">
        <f t="shared" si="35"/>
        <v>0.51249999999999996</v>
      </c>
      <c r="M220" s="178"/>
      <c r="N220" s="178">
        <f t="shared" si="36"/>
        <v>1</v>
      </c>
      <c r="O220" s="178">
        <f t="shared" si="31"/>
        <v>1</v>
      </c>
      <c r="P220" s="87" t="s">
        <v>124</v>
      </c>
      <c r="Q220" s="90">
        <f t="shared" si="32"/>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3"/>
        <v>PROPERTY_ENERGY_CERTIFICATEPNL_WINTER_FANS_VALUE</v>
      </c>
      <c r="B221" s="67" t="s">
        <v>26</v>
      </c>
      <c r="C221" s="68" t="s">
        <v>54</v>
      </c>
      <c r="D221" s="64" t="s">
        <v>40</v>
      </c>
      <c r="E221" s="66" t="s">
        <v>123</v>
      </c>
      <c r="F221" s="66" t="s">
        <v>171</v>
      </c>
      <c r="G221" s="64" t="str">
        <f>INDEX(Auxiliar!$B$16:$B$24,MATCH(Plano_V3!H221,Auxiliar!$C$16:$C$24,0),1)</f>
        <v>1. Concluído</v>
      </c>
      <c r="H221" s="64">
        <f>VLOOKUP(A221,'Aux - pivots1'!$A:$B,2,0)</f>
        <v>1</v>
      </c>
      <c r="I221" s="184">
        <f>SUMIFS(Table1[Estimação (horas)],Table1[Tabela],Plano_V3!E221,Table1[Campo],Plano_V3!F221)</f>
        <v>4.0999999999999996</v>
      </c>
      <c r="J221" s="184">
        <f t="shared" si="34"/>
        <v>0.51249999999999996</v>
      </c>
      <c r="K221" s="184">
        <f>SUMIFS(Table1[Horas efetivas],Table1[Tabela],Plano_V3!E221,Table1[Campo],Plano_V3!F221)</f>
        <v>4.0999999999999996</v>
      </c>
      <c r="L221" s="184">
        <f t="shared" si="35"/>
        <v>0.51249999999999996</v>
      </c>
      <c r="M221" s="178"/>
      <c r="N221" s="178">
        <f t="shared" si="36"/>
        <v>1</v>
      </c>
      <c r="O221" s="178">
        <f t="shared" si="31"/>
        <v>1</v>
      </c>
      <c r="P221" s="87" t="s">
        <v>124</v>
      </c>
      <c r="Q221" s="90">
        <f t="shared" si="32"/>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3"/>
        <v>PROPERTY_ENERGY_CERTIFICATEPNL_SUMMER_ROOF_VALUE</v>
      </c>
      <c r="B222" s="67" t="s">
        <v>26</v>
      </c>
      <c r="C222" s="68" t="s">
        <v>54</v>
      </c>
      <c r="D222" s="64" t="s">
        <v>40</v>
      </c>
      <c r="E222" s="66" t="s">
        <v>123</v>
      </c>
      <c r="F222" s="66" t="s">
        <v>172</v>
      </c>
      <c r="G222" s="64" t="str">
        <f>INDEX(Auxiliar!$B$16:$B$24,MATCH(Plano_V3!H222,Auxiliar!$C$16:$C$24,0),1)</f>
        <v>1. Concluído</v>
      </c>
      <c r="H222" s="64">
        <f>VLOOKUP(A222,'Aux - pivots1'!$A:$B,2,0)</f>
        <v>1</v>
      </c>
      <c r="I222" s="184">
        <f>SUMIFS(Table1[Estimação (horas)],Table1[Tabela],Plano_V3!E222,Table1[Campo],Plano_V3!F222)</f>
        <v>4.0999999999999996</v>
      </c>
      <c r="J222" s="184">
        <f t="shared" si="34"/>
        <v>0.51249999999999996</v>
      </c>
      <c r="K222" s="184">
        <f>SUMIFS(Table1[Horas efetivas],Table1[Tabela],Plano_V3!E222,Table1[Campo],Plano_V3!F222)</f>
        <v>4.0999999999999996</v>
      </c>
      <c r="L222" s="184">
        <f t="shared" si="35"/>
        <v>0.51249999999999996</v>
      </c>
      <c r="M222" s="178"/>
      <c r="N222" s="178">
        <f t="shared" si="36"/>
        <v>1</v>
      </c>
      <c r="O222" s="178">
        <f t="shared" si="31"/>
        <v>1</v>
      </c>
      <c r="P222" s="87" t="s">
        <v>124</v>
      </c>
      <c r="Q222" s="90">
        <f t="shared" si="32"/>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3"/>
        <v>PROPERTY_ENERGY_CERTIFICATEPNL_SUMMER_WINDOWS_VALUE</v>
      </c>
      <c r="B223" s="67" t="s">
        <v>26</v>
      </c>
      <c r="C223" s="68" t="s">
        <v>54</v>
      </c>
      <c r="D223" s="64" t="s">
        <v>40</v>
      </c>
      <c r="E223" s="66" t="s">
        <v>123</v>
      </c>
      <c r="F223" s="66" t="s">
        <v>173</v>
      </c>
      <c r="G223" s="64" t="str">
        <f>INDEX(Auxiliar!$B$16:$B$24,MATCH(Plano_V3!H223,Auxiliar!$C$16:$C$24,0),1)</f>
        <v>1. Concluído</v>
      </c>
      <c r="H223" s="64">
        <f>VLOOKUP(A223,'Aux - pivots1'!$A:$B,2,0)</f>
        <v>1</v>
      </c>
      <c r="I223" s="184">
        <f>SUMIFS(Table1[Estimação (horas)],Table1[Tabela],Plano_V3!E223,Table1[Campo],Plano_V3!F223)</f>
        <v>4.0999999999999996</v>
      </c>
      <c r="J223" s="184">
        <f t="shared" si="34"/>
        <v>0.51249999999999996</v>
      </c>
      <c r="K223" s="184">
        <f>SUMIFS(Table1[Horas efetivas],Table1[Tabela],Plano_V3!E223,Table1[Campo],Plano_V3!F223)</f>
        <v>4.0999999999999996</v>
      </c>
      <c r="L223" s="184">
        <f t="shared" si="35"/>
        <v>0.51249999999999996</v>
      </c>
      <c r="M223" s="178"/>
      <c r="N223" s="178">
        <f t="shared" si="36"/>
        <v>1</v>
      </c>
      <c r="O223" s="178">
        <f t="shared" si="31"/>
        <v>1</v>
      </c>
      <c r="P223" s="87" t="s">
        <v>124</v>
      </c>
      <c r="Q223" s="90">
        <f t="shared" si="32"/>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3"/>
        <v>PROPERTY_ENERGY_CERTIFICATEPNL_SUMMER_WALLS_DOORS_VALUE</v>
      </c>
      <c r="B224" s="67" t="s">
        <v>26</v>
      </c>
      <c r="C224" s="68" t="s">
        <v>54</v>
      </c>
      <c r="D224" s="64" t="s">
        <v>40</v>
      </c>
      <c r="E224" s="66" t="s">
        <v>123</v>
      </c>
      <c r="F224" s="66" t="s">
        <v>174</v>
      </c>
      <c r="G224" s="64" t="str">
        <f>INDEX(Auxiliar!$B$16:$B$24,MATCH(Plano_V3!H224,Auxiliar!$C$16:$C$24,0),1)</f>
        <v>1. Concluído</v>
      </c>
      <c r="H224" s="64">
        <f>VLOOKUP(A224,'Aux - pivots1'!$A:$B,2,0)</f>
        <v>1</v>
      </c>
      <c r="I224" s="184">
        <f>SUMIFS(Table1[Estimação (horas)],Table1[Tabela],Plano_V3!E224,Table1[Campo],Plano_V3!F224)</f>
        <v>4.0999999999999996</v>
      </c>
      <c r="J224" s="184">
        <f t="shared" si="34"/>
        <v>0.51249999999999996</v>
      </c>
      <c r="K224" s="184">
        <f>SUMIFS(Table1[Horas efetivas],Table1[Tabela],Plano_V3!E224,Table1[Campo],Plano_V3!F224)</f>
        <v>4.0999999999999996</v>
      </c>
      <c r="L224" s="184">
        <f t="shared" si="35"/>
        <v>0.51249999999999996</v>
      </c>
      <c r="M224" s="178"/>
      <c r="N224" s="178">
        <f t="shared" si="36"/>
        <v>1</v>
      </c>
      <c r="O224" s="178">
        <f t="shared" si="31"/>
        <v>1</v>
      </c>
      <c r="P224" s="87" t="s">
        <v>124</v>
      </c>
      <c r="Q224" s="90">
        <f t="shared" si="32"/>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3"/>
        <v>PROPERTY_ENERGY_CERTIFICATEPNL_SUMMER_REF_VALUE</v>
      </c>
      <c r="B225" s="67" t="s">
        <v>26</v>
      </c>
      <c r="C225" s="68" t="s">
        <v>54</v>
      </c>
      <c r="D225" s="64" t="s">
        <v>40</v>
      </c>
      <c r="E225" s="66" t="s">
        <v>123</v>
      </c>
      <c r="F225" s="66" t="s">
        <v>175</v>
      </c>
      <c r="G225" s="64" t="str">
        <f>INDEX(Auxiliar!$B$16:$B$24,MATCH(Plano_V3!H225,Auxiliar!$C$16:$C$24,0),1)</f>
        <v>1. Concluído</v>
      </c>
      <c r="H225" s="64">
        <f>VLOOKUP(A225,'Aux - pivots1'!$A:$B,2,0)</f>
        <v>1</v>
      </c>
      <c r="I225" s="184">
        <f>SUMIFS(Table1[Estimação (horas)],Table1[Tabela],Plano_V3!E225,Table1[Campo],Plano_V3!F225)</f>
        <v>4.0999999999999996</v>
      </c>
      <c r="J225" s="184">
        <f t="shared" si="34"/>
        <v>0.51249999999999996</v>
      </c>
      <c r="K225" s="184">
        <f>SUMIFS(Table1[Horas efetivas],Table1[Tabela],Plano_V3!E225,Table1[Campo],Plano_V3!F225)</f>
        <v>4.0999999999999996</v>
      </c>
      <c r="L225" s="184">
        <f t="shared" si="35"/>
        <v>0.51249999999999996</v>
      </c>
      <c r="M225" s="178"/>
      <c r="N225" s="178">
        <f t="shared" si="36"/>
        <v>1</v>
      </c>
      <c r="O225" s="178">
        <f t="shared" si="31"/>
        <v>1</v>
      </c>
      <c r="P225" s="87" t="s">
        <v>124</v>
      </c>
      <c r="Q225" s="90">
        <f t="shared" si="32"/>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3"/>
        <v>PROPERTY_ENERGY_CERTIFICATEINVOICE_RED_ANNUAL_ESTMTD_VALUE</v>
      </c>
      <c r="B226" s="67" t="s">
        <v>26</v>
      </c>
      <c r="C226" s="68" t="s">
        <v>54</v>
      </c>
      <c r="D226" s="64" t="s">
        <v>40</v>
      </c>
      <c r="E226" s="66" t="s">
        <v>123</v>
      </c>
      <c r="F226" s="66" t="s">
        <v>176</v>
      </c>
      <c r="G226" s="64" t="str">
        <f>INDEX(Auxiliar!$B$16:$B$24,MATCH(Plano_V3!H226,Auxiliar!$C$16:$C$24,0),1)</f>
        <v>1. Concluído</v>
      </c>
      <c r="H226" s="64">
        <f>VLOOKUP(A226,'Aux - pivots1'!$A:$B,2,0)</f>
        <v>1</v>
      </c>
      <c r="I226" s="184">
        <f>SUMIFS(Table1[Estimação (horas)],Table1[Tabela],Plano_V3!E226,Table1[Campo],Plano_V3!F226)</f>
        <v>4.0999999999999996</v>
      </c>
      <c r="J226" s="184">
        <f t="shared" si="34"/>
        <v>0.51249999999999996</v>
      </c>
      <c r="K226" s="184">
        <f>SUMIFS(Table1[Horas efetivas],Table1[Tabela],Plano_V3!E226,Table1[Campo],Plano_V3!F226)</f>
        <v>4.0999999999999996</v>
      </c>
      <c r="L226" s="184">
        <f t="shared" si="35"/>
        <v>0.51249999999999996</v>
      </c>
      <c r="M226" s="178"/>
      <c r="N226" s="178">
        <f t="shared" si="36"/>
        <v>1</v>
      </c>
      <c r="O226" s="178">
        <f t="shared" si="31"/>
        <v>1</v>
      </c>
      <c r="P226" s="87" t="s">
        <v>124</v>
      </c>
      <c r="Q226" s="90">
        <f t="shared" si="32"/>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3"/>
        <v>PROPERTY_ENERGY_CERTIFICATETEMPERATURE_OUTDOOR_AVG_VALUE</v>
      </c>
      <c r="B227" s="67" t="s">
        <v>26</v>
      </c>
      <c r="C227" s="68" t="s">
        <v>54</v>
      </c>
      <c r="D227" s="64" t="s">
        <v>40</v>
      </c>
      <c r="E227" s="66" t="s">
        <v>123</v>
      </c>
      <c r="F227" s="66" t="s">
        <v>177</v>
      </c>
      <c r="G227" s="64" t="str">
        <f>INDEX(Auxiliar!$B$16:$B$24,MATCH(Plano_V3!H227,Auxiliar!$C$16:$C$24,0),1)</f>
        <v>1. Concluído</v>
      </c>
      <c r="H227" s="64">
        <f>VLOOKUP(A227,'Aux - pivots1'!$A:$B,2,0)</f>
        <v>1</v>
      </c>
      <c r="I227" s="184">
        <f>SUMIFS(Table1[Estimação (horas)],Table1[Tabela],Plano_V3!E227,Table1[Campo],Plano_V3!F227)</f>
        <v>4.0999999999999996</v>
      </c>
      <c r="J227" s="184">
        <f t="shared" si="34"/>
        <v>0.51249999999999996</v>
      </c>
      <c r="K227" s="184">
        <f>SUMIFS(Table1[Horas efetivas],Table1[Tabela],Plano_V3!E227,Table1[Campo],Plano_V3!F227)</f>
        <v>4.0999999999999996</v>
      </c>
      <c r="L227" s="184">
        <f t="shared" si="35"/>
        <v>0.51249999999999996</v>
      </c>
      <c r="M227" s="178"/>
      <c r="N227" s="178">
        <f t="shared" si="36"/>
        <v>1</v>
      </c>
      <c r="O227" s="178">
        <f t="shared" si="31"/>
        <v>1</v>
      </c>
      <c r="P227" s="87" t="s">
        <v>124</v>
      </c>
      <c r="Q227" s="90">
        <f t="shared" si="32"/>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3"/>
        <v>PROPERTY_ENERGY_CERTIFICATECLIMATE_ZONE_WINTER</v>
      </c>
      <c r="B228" s="67" t="s">
        <v>26</v>
      </c>
      <c r="C228" s="68" t="s">
        <v>54</v>
      </c>
      <c r="D228" s="64" t="s">
        <v>40</v>
      </c>
      <c r="E228" s="66" t="s">
        <v>123</v>
      </c>
      <c r="F228" s="66" t="s">
        <v>178</v>
      </c>
      <c r="G228" s="64" t="str">
        <f>INDEX(Auxiliar!$B$16:$B$24,MATCH(Plano_V3!H228,Auxiliar!$C$16:$C$24,0),1)</f>
        <v>1. Concluído</v>
      </c>
      <c r="H228" s="64">
        <f>VLOOKUP(A228,'Aux - pivots1'!$A:$B,2,0)</f>
        <v>1</v>
      </c>
      <c r="I228" s="184">
        <f>SUMIFS(Table1[Estimação (horas)],Table1[Tabela],Plano_V3!E228,Table1[Campo],Plano_V3!F228)</f>
        <v>4.0999999999999996</v>
      </c>
      <c r="J228" s="184">
        <f t="shared" si="34"/>
        <v>0.51249999999999996</v>
      </c>
      <c r="K228" s="184">
        <f>SUMIFS(Table1[Horas efetivas],Table1[Tabela],Plano_V3!E228,Table1[Campo],Plano_V3!F228)</f>
        <v>4.0999999999999996</v>
      </c>
      <c r="L228" s="184">
        <f t="shared" si="35"/>
        <v>0.51249999999999996</v>
      </c>
      <c r="M228" s="178"/>
      <c r="N228" s="178">
        <f t="shared" si="36"/>
        <v>1</v>
      </c>
      <c r="O228" s="178">
        <f t="shared" si="31"/>
        <v>1</v>
      </c>
      <c r="P228" s="87" t="s">
        <v>124</v>
      </c>
      <c r="Q228" s="90">
        <f t="shared" si="32"/>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3"/>
        <v>PROPERTY_ENERGY_CERTIFICATENET_FLOOR_AREA</v>
      </c>
      <c r="B229" s="67" t="s">
        <v>26</v>
      </c>
      <c r="C229" s="68" t="s">
        <v>54</v>
      </c>
      <c r="D229" s="64" t="s">
        <v>40</v>
      </c>
      <c r="E229" s="66" t="s">
        <v>123</v>
      </c>
      <c r="F229" s="66" t="s">
        <v>97</v>
      </c>
      <c r="G229" s="64" t="str">
        <f>INDEX(Auxiliar!$B$16:$B$24,MATCH(Plano_V3!H229,Auxiliar!$C$16:$C$24,0),1)</f>
        <v>1. Concluído</v>
      </c>
      <c r="H229" s="64">
        <f>VLOOKUP(A229,'Aux - pivots1'!$A:$B,2,0)</f>
        <v>1</v>
      </c>
      <c r="I229" s="184">
        <f>SUMIFS(Table1[Estimação (horas)],Table1[Tabela],Plano_V3!E229,Table1[Campo],Plano_V3!F229)</f>
        <v>4.0999999999999996</v>
      </c>
      <c r="J229" s="184">
        <f t="shared" ref="J229:J235" si="37">I229/8</f>
        <v>0.51249999999999996</v>
      </c>
      <c r="K229" s="184">
        <f>SUMIFS(Table1[Horas efetivas],Table1[Tabela],Plano_V3!E229,Table1[Campo],Plano_V3!F229)</f>
        <v>4.0999999999999996</v>
      </c>
      <c r="L229" s="184">
        <f t="shared" ref="L229:L235" si="38">K229/8</f>
        <v>0.51249999999999996</v>
      </c>
      <c r="M229" s="178"/>
      <c r="N229" s="178">
        <f t="shared" ref="N229:N235" si="39">L229/J229</f>
        <v>1</v>
      </c>
      <c r="O229" s="178">
        <f t="shared" si="31"/>
        <v>1</v>
      </c>
      <c r="P229" s="87" t="s">
        <v>124</v>
      </c>
      <c r="Q229" s="90">
        <f t="shared" ref="Q229:Q235" si="40">J229-SUM(R229:ES229)</f>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3"/>
        <v>PROPERTY_ENERGY_CERTIFICATECADASTRAL_REGISTER_CODE</v>
      </c>
      <c r="B230" s="67" t="s">
        <v>26</v>
      </c>
      <c r="C230" s="68" t="s">
        <v>54</v>
      </c>
      <c r="D230" s="64" t="s">
        <v>40</v>
      </c>
      <c r="E230" s="66" t="s">
        <v>123</v>
      </c>
      <c r="F230" s="66" t="s">
        <v>98</v>
      </c>
      <c r="G230" s="64" t="str">
        <f>INDEX(Auxiliar!$B$16:$B$24,MATCH(Plano_V3!H230,Auxiliar!$C$16:$C$24,0),1)</f>
        <v>1. Concluído</v>
      </c>
      <c r="H230" s="64">
        <f>VLOOKUP(A230,'Aux - pivots1'!$A:$B,2,0)</f>
        <v>1</v>
      </c>
      <c r="I230" s="184">
        <f>SUMIFS(Table1[Estimação (horas)],Table1[Tabela],Plano_V3!E230,Table1[Campo],Plano_V3!F230)</f>
        <v>4.0999999999999996</v>
      </c>
      <c r="J230" s="184">
        <f t="shared" si="37"/>
        <v>0.51249999999999996</v>
      </c>
      <c r="K230" s="184">
        <f>SUMIFS(Table1[Horas efetivas],Table1[Tabela],Plano_V3!E230,Table1[Campo],Plano_V3!F230)</f>
        <v>4.0999999999999996</v>
      </c>
      <c r="L230" s="184">
        <f t="shared" si="38"/>
        <v>0.51249999999999996</v>
      </c>
      <c r="M230" s="178"/>
      <c r="N230" s="178">
        <f t="shared" si="39"/>
        <v>1</v>
      </c>
      <c r="O230" s="178">
        <f t="shared" si="31"/>
        <v>1</v>
      </c>
      <c r="P230" s="87" t="s">
        <v>124</v>
      </c>
      <c r="Q230" s="90">
        <f t="shared" si="40"/>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3"/>
        <v>PROPERTY_ENERGY_CERTIFICATEDISTRICT_MUNICIP_PARISH_CODE</v>
      </c>
      <c r="B231" s="67" t="s">
        <v>26</v>
      </c>
      <c r="C231" s="68" t="s">
        <v>54</v>
      </c>
      <c r="D231" s="64" t="s">
        <v>40</v>
      </c>
      <c r="E231" s="66" t="s">
        <v>123</v>
      </c>
      <c r="F231" s="66" t="s">
        <v>101</v>
      </c>
      <c r="G231" s="64" t="str">
        <f>INDEX(Auxiliar!$B$16:$B$24,MATCH(Plano_V3!H231,Auxiliar!$C$16:$C$24,0),1)</f>
        <v>1. Concluído</v>
      </c>
      <c r="H231" s="64">
        <f>VLOOKUP(A231,'Aux - pivots1'!$A:$B,2,0)</f>
        <v>1</v>
      </c>
      <c r="I231" s="184">
        <f>SUMIFS(Table1[Estimação (horas)],Table1[Tabela],Plano_V3!E231,Table1[Campo],Plano_V3!F231)</f>
        <v>4.0999999999999996</v>
      </c>
      <c r="J231" s="184">
        <f t="shared" si="37"/>
        <v>0.51249999999999996</v>
      </c>
      <c r="K231" s="184">
        <f>SUMIFS(Table1[Horas efetivas],Table1[Tabela],Plano_V3!E231,Table1[Campo],Plano_V3!F231)</f>
        <v>4.0999999999999996</v>
      </c>
      <c r="L231" s="184">
        <f t="shared" si="38"/>
        <v>0.51249999999999996</v>
      </c>
      <c r="M231" s="178"/>
      <c r="N231" s="178">
        <f t="shared" si="39"/>
        <v>1</v>
      </c>
      <c r="O231" s="178">
        <f t="shared" si="31"/>
        <v>1</v>
      </c>
      <c r="P231" s="87" t="s">
        <v>124</v>
      </c>
      <c r="Q231" s="90">
        <f t="shared" si="40"/>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3"/>
        <v>PROPERTY_ENERGY_CERTIFICATEPROPERTY_PURPOSE_CODE</v>
      </c>
      <c r="B232" s="67" t="s">
        <v>26</v>
      </c>
      <c r="C232" s="68" t="s">
        <v>54</v>
      </c>
      <c r="D232" s="64" t="s">
        <v>40</v>
      </c>
      <c r="E232" s="66" t="s">
        <v>123</v>
      </c>
      <c r="F232" s="66" t="s">
        <v>102</v>
      </c>
      <c r="G232" s="64" t="str">
        <f>INDEX(Auxiliar!$B$16:$B$24,MATCH(Plano_V3!H232,Auxiliar!$C$16:$C$24,0),1)</f>
        <v>1. Concluído</v>
      </c>
      <c r="H232" s="64">
        <f>VLOOKUP(A232,'Aux - pivots1'!$A:$B,2,0)</f>
        <v>1</v>
      </c>
      <c r="I232" s="184">
        <f>SUMIFS(Table1[Estimação (horas)],Table1[Tabela],Plano_V3!E232,Table1[Campo],Plano_V3!F232)</f>
        <v>4.0999999999999996</v>
      </c>
      <c r="J232" s="184">
        <f t="shared" si="37"/>
        <v>0.51249999999999996</v>
      </c>
      <c r="K232" s="184">
        <f>SUMIFS(Table1[Horas efetivas],Table1[Tabela],Plano_V3!E232,Table1[Campo],Plano_V3!F232)</f>
        <v>4.0999999999999996</v>
      </c>
      <c r="L232" s="184">
        <f t="shared" si="38"/>
        <v>0.51249999999999996</v>
      </c>
      <c r="M232" s="178"/>
      <c r="N232" s="178">
        <f t="shared" si="39"/>
        <v>1</v>
      </c>
      <c r="O232" s="178">
        <f t="shared" si="31"/>
        <v>1</v>
      </c>
      <c r="P232" s="87" t="s">
        <v>124</v>
      </c>
      <c r="Q232" s="90">
        <f t="shared" si="40"/>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3"/>
        <v>PROPERTY_ENERGY_CERTIFICATEADDRESS_CODE</v>
      </c>
      <c r="B233" s="67" t="s">
        <v>26</v>
      </c>
      <c r="C233" s="68" t="s">
        <v>54</v>
      </c>
      <c r="D233" s="64" t="s">
        <v>40</v>
      </c>
      <c r="E233" s="66" t="s">
        <v>123</v>
      </c>
      <c r="F233" s="66" t="s">
        <v>104</v>
      </c>
      <c r="G233" s="64" t="str">
        <f>INDEX(Auxiliar!$B$16:$B$24,MATCH(Plano_V3!H233,Auxiliar!$C$16:$C$24,0),1)</f>
        <v>1. Concluído</v>
      </c>
      <c r="H233" s="64">
        <f>VLOOKUP(A233,'Aux - pivots1'!$A:$B,2,0)</f>
        <v>1</v>
      </c>
      <c r="I233" s="184">
        <f>SUMIFS(Table1[Estimação (horas)],Table1[Tabela],Plano_V3!E233,Table1[Campo],Plano_V3!F233)</f>
        <v>4.0999999999999996</v>
      </c>
      <c r="J233" s="184">
        <f t="shared" si="37"/>
        <v>0.51249999999999996</v>
      </c>
      <c r="K233" s="184">
        <f>SUMIFS(Table1[Horas efetivas],Table1[Tabela],Plano_V3!E233,Table1[Campo],Plano_V3!F233)</f>
        <v>4.0999999999999996</v>
      </c>
      <c r="L233" s="184">
        <f t="shared" si="38"/>
        <v>0.51249999999999996</v>
      </c>
      <c r="M233" s="178"/>
      <c r="N233" s="178">
        <f t="shared" si="39"/>
        <v>1</v>
      </c>
      <c r="O233" s="178">
        <f t="shared" si="31"/>
        <v>1</v>
      </c>
      <c r="P233" s="87" t="s">
        <v>124</v>
      </c>
      <c r="Q233" s="90">
        <f t="shared" si="40"/>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3"/>
        <v>PROPERTY_ENERGY_CERTIFICATEFLOOR_NUMBER</v>
      </c>
      <c r="B234" s="67" t="s">
        <v>26</v>
      </c>
      <c r="C234" s="68" t="s">
        <v>54</v>
      </c>
      <c r="D234" s="64" t="s">
        <v>40</v>
      </c>
      <c r="E234" s="66" t="s">
        <v>123</v>
      </c>
      <c r="F234" s="66" t="s">
        <v>111</v>
      </c>
      <c r="G234" s="64" t="str">
        <f>INDEX(Auxiliar!$B$16:$B$24,MATCH(Plano_V3!H234,Auxiliar!$C$16:$C$24,0),1)</f>
        <v>1. Concluído</v>
      </c>
      <c r="H234" s="64">
        <f>VLOOKUP(A234,'Aux - pivots1'!$A:$B,2,0)</f>
        <v>1</v>
      </c>
      <c r="I234" s="184">
        <f>SUMIFS(Table1[Estimação (horas)],Table1[Tabela],Plano_V3!E234,Table1[Campo],Plano_V3!F234)</f>
        <v>4.0999999999999996</v>
      </c>
      <c r="J234" s="184">
        <f t="shared" si="37"/>
        <v>0.51249999999999996</v>
      </c>
      <c r="K234" s="184">
        <f>SUMIFS(Table1[Horas efetivas],Table1[Tabela],Plano_V3!E234,Table1[Campo],Plano_V3!F234)</f>
        <v>4.0999999999999996</v>
      </c>
      <c r="L234" s="184">
        <f t="shared" si="38"/>
        <v>0.51249999999999996</v>
      </c>
      <c r="M234" s="178"/>
      <c r="N234" s="178">
        <f t="shared" si="39"/>
        <v>1</v>
      </c>
      <c r="O234" s="178">
        <f t="shared" si="31"/>
        <v>1</v>
      </c>
      <c r="P234" s="87" t="s">
        <v>124</v>
      </c>
      <c r="Q234" s="90">
        <f t="shared" si="40"/>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3"/>
        <v>PROPERTY_ENERGY_CERTIFICATELOCALITY</v>
      </c>
      <c r="B235" s="67" t="s">
        <v>26</v>
      </c>
      <c r="C235" s="68" t="s">
        <v>54</v>
      </c>
      <c r="D235" s="64" t="s">
        <v>40</v>
      </c>
      <c r="E235" s="66" t="s">
        <v>123</v>
      </c>
      <c r="F235" s="66" t="s">
        <v>112</v>
      </c>
      <c r="G235" s="64" t="str">
        <f>INDEX(Auxiliar!$B$16:$B$24,MATCH(Plano_V3!H235,Auxiliar!$C$16:$C$24,0),1)</f>
        <v>1. Concluído</v>
      </c>
      <c r="H235" s="64">
        <f>VLOOKUP(A235,'Aux - pivots1'!$A:$B,2,0)</f>
        <v>1</v>
      </c>
      <c r="I235" s="184">
        <f>SUMIFS(Table1[Estimação (horas)],Table1[Tabela],Plano_V3!E235,Table1[Campo],Plano_V3!F235)</f>
        <v>4.0999999999999996</v>
      </c>
      <c r="J235" s="184">
        <f t="shared" si="37"/>
        <v>0.51249999999999996</v>
      </c>
      <c r="K235" s="184">
        <f>SUMIFS(Table1[Horas efetivas],Table1[Tabela],Plano_V3!E235,Table1[Campo],Plano_V3!F235)</f>
        <v>4.0999999999999996</v>
      </c>
      <c r="L235" s="184">
        <f t="shared" si="38"/>
        <v>0.51249999999999996</v>
      </c>
      <c r="M235" s="178"/>
      <c r="N235" s="178">
        <f t="shared" si="39"/>
        <v>1</v>
      </c>
      <c r="O235" s="178">
        <f t="shared" si="31"/>
        <v>1</v>
      </c>
      <c r="P235" s="87" t="s">
        <v>124</v>
      </c>
      <c r="Q235" s="90">
        <f t="shared" si="40"/>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3"/>
        <v>PROPERTY_ENERGY_CERTIFICATECLIMATE_ZONE_SUMMER</v>
      </c>
      <c r="B236" s="67" t="s">
        <v>26</v>
      </c>
      <c r="C236" s="68" t="s">
        <v>54</v>
      </c>
      <c r="D236" s="64" t="s">
        <v>40</v>
      </c>
      <c r="E236" s="66" t="s">
        <v>123</v>
      </c>
      <c r="F236" s="66" t="s">
        <v>179</v>
      </c>
      <c r="G236" s="64" t="str">
        <f>INDEX(Auxiliar!$B$16:$B$24,MATCH(Plano_V3!H236,Auxiliar!$C$16:$C$24,0),1)</f>
        <v>1. Concluído</v>
      </c>
      <c r="H236" s="64">
        <f>VLOOKUP(A236,'Aux - pivots1'!$A:$B,2,0)</f>
        <v>1</v>
      </c>
      <c r="I236" s="184">
        <f>SUMIFS(Table1[Estimação (horas)],Table1[Tabela],Plano_V3!E236,Table1[Campo],Plano_V3!F236)</f>
        <v>4.0999999999999996</v>
      </c>
      <c r="J236" s="184">
        <f t="shared" si="34"/>
        <v>0.51249999999999996</v>
      </c>
      <c r="K236" s="184">
        <f>SUMIFS(Table1[Horas efetivas],Table1[Tabela],Plano_V3!E236,Table1[Campo],Plano_V3!F236)</f>
        <v>4.0999999999999996</v>
      </c>
      <c r="L236" s="184">
        <f t="shared" si="35"/>
        <v>0.51249999999999996</v>
      </c>
      <c r="M236" s="178"/>
      <c r="N236" s="178">
        <f t="shared" si="36"/>
        <v>1</v>
      </c>
      <c r="O236" s="178">
        <f t="shared" si="31"/>
        <v>1</v>
      </c>
      <c r="P236" s="87" t="s">
        <v>124</v>
      </c>
      <c r="Q236" s="90">
        <f t="shared" si="32"/>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ref="A237" si="41">E237&amp;F237</f>
        <v>PROPERTY_ENERGY_CERTIFICATEPRMRY_ENRGY_DMND_RFRNC_VL</v>
      </c>
      <c r="B237" s="67" t="s">
        <v>26</v>
      </c>
      <c r="C237" s="68" t="s">
        <v>54</v>
      </c>
      <c r="D237" s="64" t="s">
        <v>40</v>
      </c>
      <c r="E237" s="66" t="s">
        <v>123</v>
      </c>
      <c r="F237" s="66" t="s">
        <v>2272</v>
      </c>
      <c r="G237" s="64" t="s">
        <v>2328</v>
      </c>
      <c r="H237" s="64" t="e">
        <f>VLOOKUP(A237,'Aux - pivots1'!$A:$B,2,0)</f>
        <v>#N/A</v>
      </c>
      <c r="I237" s="184" t="e">
        <f>SUMIFS(Table1[Estimação (horas)],Table1[Tabela],Plano_V3!E237,Table1[Campo],Plano_V3!F237)</f>
        <v>#N/A</v>
      </c>
      <c r="J237" s="184" t="e">
        <f t="shared" ref="J237" si="42">I237/8</f>
        <v>#N/A</v>
      </c>
      <c r="K237" s="184" t="e">
        <f>SUMIFS(Table1[Horas efetivas],Table1[Tabela],Plano_V3!E237,Table1[Campo],Plano_V3!F237)</f>
        <v>#N/A</v>
      </c>
      <c r="L237" s="184" t="e">
        <f t="shared" ref="L237" si="43">K237/8</f>
        <v>#N/A</v>
      </c>
      <c r="M237" s="178"/>
      <c r="N237" s="178" t="e">
        <f t="shared" ref="N237" si="44">L237/J237</f>
        <v>#N/A</v>
      </c>
      <c r="O237" s="178" t="e">
        <f t="shared" ref="O237" si="45">N237-M237</f>
        <v>#N/A</v>
      </c>
      <c r="P237" s="87" t="s">
        <v>124</v>
      </c>
      <c r="Q237" s="90" t="e">
        <f t="shared" ref="Q237" si="46">J237-SUM(R237:ES237)</f>
        <v>#N/A</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 t="shared" si="33"/>
        <v>PROPERTY_ENERGY_CERTIFICATECURRENT_ENERGY_RATING_PERCENTAGE</v>
      </c>
      <c r="B238" s="67"/>
      <c r="C238" s="68"/>
      <c r="D238" s="64" t="s">
        <v>40</v>
      </c>
      <c r="E238" s="66" t="s">
        <v>123</v>
      </c>
      <c r="F238" s="66" t="s">
        <v>1964</v>
      </c>
      <c r="G238" s="64" t="str">
        <f>INDEX(Auxiliar!$B$16:$B$24,MATCH(Plano_V3!H238,Auxiliar!$C$16:$C$24,0),1)</f>
        <v>1. Concluído</v>
      </c>
      <c r="H238" s="64">
        <f>VLOOKUP(A238,'Aux - pivots1'!$A:$B,2,0)</f>
        <v>1</v>
      </c>
      <c r="I238" s="184">
        <f>SUMIFS(Table1[Estimação (horas)],Table1[Tabela],Plano_V3!E238,Table1[Campo],Plano_V3!F238)</f>
        <v>4.0999999999999996</v>
      </c>
      <c r="J238" s="184">
        <f>I238/8</f>
        <v>0.51249999999999996</v>
      </c>
      <c r="K238" s="184">
        <f>SUMIFS(Table1[Horas efetivas],Table1[Tabela],Plano_V3!E238,Table1[Campo],Plano_V3!F238)</f>
        <v>4.0999999999999996</v>
      </c>
      <c r="L238" s="184">
        <f>K238/8</f>
        <v>0.51249999999999996</v>
      </c>
      <c r="M238" s="178"/>
      <c r="N238" s="178">
        <f>L238/J238</f>
        <v>1</v>
      </c>
      <c r="O238" s="178">
        <f>N238-M238</f>
        <v>1</v>
      </c>
      <c r="P238" s="87" t="s">
        <v>124</v>
      </c>
      <c r="Q238" s="90"/>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3"/>
        <v>Re-testesn.a.</v>
      </c>
      <c r="B239" s="67" t="s">
        <v>26</v>
      </c>
      <c r="C239" s="68" t="s">
        <v>54</v>
      </c>
      <c r="D239" s="64" t="s">
        <v>40</v>
      </c>
      <c r="E239" s="66" t="s">
        <v>53</v>
      </c>
      <c r="F239" s="64" t="s">
        <v>38</v>
      </c>
      <c r="G239" s="64" t="s">
        <v>180</v>
      </c>
      <c r="H239" s="64"/>
      <c r="I239" s="184">
        <f>SUM(I75:I236)*$D$7</f>
        <v>92.850000000000293</v>
      </c>
      <c r="J239" s="184">
        <f>I239/8</f>
        <v>11.606250000000037</v>
      </c>
      <c r="K239" s="184">
        <f>SUM(K75:K236)*$D$7</f>
        <v>91.17187500000027</v>
      </c>
      <c r="L239" s="184">
        <f>K239/8</f>
        <v>11.396484375000034</v>
      </c>
      <c r="M239" s="178"/>
      <c r="N239" s="178">
        <f t="shared" si="36"/>
        <v>0.98192649434571866</v>
      </c>
      <c r="O239" s="178">
        <f t="shared" si="31"/>
        <v>0.98192649434571866</v>
      </c>
      <c r="P239" s="87"/>
      <c r="Q239" s="90">
        <f t="shared" si="32"/>
        <v>11.606250000000037</v>
      </c>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ht="66">
      <c r="A240" s="29" t="str">
        <f t="shared" ref="A240:A271" si="47">E240&amp;F240</f>
        <v/>
      </c>
      <c r="B240" s="63" t="s">
        <v>26</v>
      </c>
      <c r="C240" s="96" t="s">
        <v>181</v>
      </c>
      <c r="D240" s="96"/>
      <c r="E240" s="103"/>
      <c r="F240" s="96"/>
      <c r="G240" s="96"/>
      <c r="H240" s="96"/>
      <c r="I240" s="183" t="e">
        <f>SUM(I241:I448)</f>
        <v>#N/A</v>
      </c>
      <c r="J240" s="183" t="e">
        <f>ROUNDUP(I240/8,0)</f>
        <v>#N/A</v>
      </c>
      <c r="K240" s="183" t="e">
        <f>SUM(K241:K448)</f>
        <v>#N/A</v>
      </c>
      <c r="L240" s="183" t="e">
        <f>ROUNDUP(K240/8,0)</f>
        <v>#N/A</v>
      </c>
      <c r="M240" s="182" t="e">
        <f>SUMIFS(R240:ES240,$R$9:$ES$9,"S")/J240</f>
        <v>#N/A</v>
      </c>
      <c r="N240" s="182">
        <f>IFERROR(L240/J240,0)</f>
        <v>0</v>
      </c>
      <c r="O240" s="182" t="e">
        <f t="shared" si="31"/>
        <v>#N/A</v>
      </c>
      <c r="P240" s="189" t="s">
        <v>1851</v>
      </c>
      <c r="Q240" s="90" t="e">
        <f t="shared" si="32"/>
        <v>#N/A</v>
      </c>
      <c r="R240" s="78"/>
      <c r="S240" s="78"/>
      <c r="T240" s="78"/>
      <c r="U240" s="78"/>
      <c r="V240" s="78"/>
      <c r="W240" s="78"/>
      <c r="X240" s="78"/>
      <c r="Y240" s="78"/>
      <c r="Z240" s="78"/>
      <c r="AA240" s="78"/>
      <c r="AB240" s="78"/>
      <c r="AC240" s="78">
        <v>0.5</v>
      </c>
      <c r="AD240" s="78">
        <v>0.5</v>
      </c>
      <c r="AE240" s="78">
        <v>1</v>
      </c>
      <c r="AF240" s="78">
        <v>1</v>
      </c>
      <c r="AG240" s="193"/>
      <c r="AH240" s="78">
        <v>0.5</v>
      </c>
      <c r="AI240" s="193"/>
      <c r="AJ240" s="193"/>
      <c r="AK240" s="78">
        <v>0.5</v>
      </c>
      <c r="AL240" s="78">
        <v>0.5</v>
      </c>
      <c r="AM240" s="78">
        <v>2</v>
      </c>
      <c r="AN240" s="78">
        <v>2</v>
      </c>
      <c r="AO240" s="78">
        <v>1.5</v>
      </c>
      <c r="AP240" s="78">
        <v>1.5</v>
      </c>
      <c r="AQ240" s="78">
        <v>1.5</v>
      </c>
      <c r="AR240" s="78">
        <v>2</v>
      </c>
      <c r="AS240" s="78">
        <v>2</v>
      </c>
      <c r="AT240" s="78">
        <v>2</v>
      </c>
      <c r="AU240" s="78">
        <v>2</v>
      </c>
      <c r="AV240" s="78">
        <v>1</v>
      </c>
      <c r="AW240" s="78">
        <v>1</v>
      </c>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hidden="1" outlineLevel="1">
      <c r="A241" s="29" t="str">
        <f t="shared" si="47"/>
        <v>modesg_param_sfics_taxon_europeian.a.</v>
      </c>
      <c r="B241" s="67" t="s">
        <v>26</v>
      </c>
      <c r="C241" s="68" t="s">
        <v>181</v>
      </c>
      <c r="D241" s="64" t="s">
        <v>36</v>
      </c>
      <c r="E241" s="66" t="s">
        <v>2103</v>
      </c>
      <c r="F241" s="64" t="s">
        <v>38</v>
      </c>
      <c r="G241" s="64" t="str">
        <f>INDEX(Auxiliar!$B$16:$B$24,MATCH(Plano_V3!H241,Auxiliar!$C$16:$C$24,0),1)</f>
        <v xml:space="preserve">6. Em implementação </v>
      </c>
      <c r="H241" s="64">
        <f>VLOOKUP(A241,'Aux - pivots1'!$A:$B,2,0)</f>
        <v>7</v>
      </c>
      <c r="I241" s="184">
        <f>SUMIFS(Table1[Estimação (horas)],Table1[Tabela],Plano_V3!E241,Table1[Campo],Plano_V3!F241)</f>
        <v>8.5</v>
      </c>
      <c r="J241" s="184">
        <f t="shared" ref="J241:J327" si="48">I241/8</f>
        <v>1.0625</v>
      </c>
      <c r="K241" s="184">
        <f>SUMIFS(Table1[Horas efetivas],Table1[Tabela],Plano_V3!E241,Table1[Campo],Plano_V3!F241)</f>
        <v>2.125</v>
      </c>
      <c r="L241" s="184">
        <f>K241/8</f>
        <v>0.265625</v>
      </c>
      <c r="M241" s="178"/>
      <c r="N241" s="178">
        <f>L241/J241</f>
        <v>0.25</v>
      </c>
      <c r="O241" s="178">
        <f t="shared" si="31"/>
        <v>0.25</v>
      </c>
      <c r="P241" s="89" t="s">
        <v>39</v>
      </c>
      <c r="Q241" s="90">
        <f t="shared" si="32"/>
        <v>1.0625</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hidden="1" outlineLevel="1">
      <c r="A242" s="29" t="str">
        <f t="shared" si="47"/>
        <v>modesg_param_sfics_taxon_europeiacod_regra</v>
      </c>
      <c r="B242" s="67" t="s">
        <v>26</v>
      </c>
      <c r="C242" s="68" t="s">
        <v>181</v>
      </c>
      <c r="D242" s="64" t="s">
        <v>40</v>
      </c>
      <c r="E242" s="66" t="s">
        <v>2103</v>
      </c>
      <c r="F242" s="64" t="s">
        <v>191</v>
      </c>
      <c r="G242" s="64" t="str">
        <f>INDEX(Auxiliar!$B$16:$B$24,MATCH(Plano_V3!H242,Auxiliar!$C$16:$C$24,0),1)</f>
        <v xml:space="preserve">6. Em implementação </v>
      </c>
      <c r="H242" s="64">
        <f>VLOOKUP(A242,'Aux - pivots1'!$A:$B,2,0)</f>
        <v>7</v>
      </c>
      <c r="I242" s="184" t="e">
        <f>SUMIFS(Table1[Estimação (horas)],Table1[Tabela],Plano_V3!E242,Table1[Campo],Plano_V3!F242)</f>
        <v>#N/A</v>
      </c>
      <c r="J242" s="184" t="e">
        <f t="shared" si="48"/>
        <v>#N/A</v>
      </c>
      <c r="K242" s="184" t="e">
        <f>SUMIFS(Table1[Horas efetivas],Table1[Tabela],Plano_V3!E242,Table1[Campo],Plano_V3!F242)</f>
        <v>#N/A</v>
      </c>
      <c r="L242" s="184" t="e">
        <f t="shared" ref="L242:L328" si="49">K242/8</f>
        <v>#N/A</v>
      </c>
      <c r="M242" s="178"/>
      <c r="N242" s="178" t="e">
        <f t="shared" ref="N242:N328" si="50">L242/J242</f>
        <v>#N/A</v>
      </c>
      <c r="O242" s="178" t="e">
        <f t="shared" si="31"/>
        <v>#N/A</v>
      </c>
      <c r="P242" s="89" t="s">
        <v>39</v>
      </c>
      <c r="Q242" s="90" t="e">
        <f t="shared" si="32"/>
        <v>#N/A</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idden="1" outlineLevel="1">
      <c r="A243" s="29" t="str">
        <f t="shared" si="47"/>
        <v>modesg_param_sfics_taxon_europeianivel</v>
      </c>
      <c r="B243" s="67" t="s">
        <v>26</v>
      </c>
      <c r="C243" s="68" t="s">
        <v>181</v>
      </c>
      <c r="D243" s="64" t="s">
        <v>40</v>
      </c>
      <c r="E243" s="66" t="s">
        <v>2103</v>
      </c>
      <c r="F243" s="64" t="s">
        <v>2418</v>
      </c>
      <c r="G243" s="64" t="str">
        <f>INDEX(Auxiliar!$B$16:$B$24,MATCH(Plano_V3!H243,Auxiliar!$C$16:$C$24,0),1)</f>
        <v xml:space="preserve">6. Em implementação </v>
      </c>
      <c r="H243" s="64">
        <f>VLOOKUP(A243,'Aux - pivots1'!$A:$B,2,0)</f>
        <v>7</v>
      </c>
      <c r="I243" s="184" t="e">
        <f>SUMIFS(Table1[Estimação (horas)],Table1[Tabela],Plano_V3!E243,Table1[Campo],Plano_V3!F243)</f>
        <v>#N/A</v>
      </c>
      <c r="J243" s="184" t="e">
        <f t="shared" si="48"/>
        <v>#N/A</v>
      </c>
      <c r="K243" s="184" t="e">
        <f>SUMIFS(Table1[Horas efetivas],Table1[Tabela],Plano_V3!E243,Table1[Campo],Plano_V3!F243)</f>
        <v>#N/A</v>
      </c>
      <c r="L243" s="184" t="e">
        <f t="shared" si="49"/>
        <v>#N/A</v>
      </c>
      <c r="M243" s="178"/>
      <c r="N243" s="178" t="e">
        <f t="shared" si="50"/>
        <v>#N/A</v>
      </c>
      <c r="O243" s="178" t="e">
        <f t="shared" si="31"/>
        <v>#N/A</v>
      </c>
      <c r="P243" s="89" t="s">
        <v>39</v>
      </c>
      <c r="Q243" s="90" t="e">
        <f t="shared" si="32"/>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7"/>
        <v>modesg_param_sfics_taxon_europeiagrupo_regra</v>
      </c>
      <c r="B244" s="67" t="s">
        <v>26</v>
      </c>
      <c r="C244" s="68" t="s">
        <v>181</v>
      </c>
      <c r="D244" s="64" t="s">
        <v>40</v>
      </c>
      <c r="E244" s="66" t="s">
        <v>2103</v>
      </c>
      <c r="F244" s="64" t="s">
        <v>2430</v>
      </c>
      <c r="G244" s="64" t="s">
        <v>2328</v>
      </c>
      <c r="H244" s="64">
        <f>VLOOKUP(A244,'Aux - pivots1'!$A:$B,2,0)</f>
        <v>7</v>
      </c>
      <c r="I244" s="184" t="e">
        <f>SUMIFS(Table1[Estimação (horas)],Table1[Tabela],Plano_V3!E244,Table1[Campo],Plano_V3!F244)</f>
        <v>#N/A</v>
      </c>
      <c r="J244" s="184" t="e">
        <f t="shared" ref="J244" si="51">I244/8</f>
        <v>#N/A</v>
      </c>
      <c r="K244" s="184" t="e">
        <f>SUMIFS(Table1[Horas efetivas],Table1[Tabela],Plano_V3!E244,Table1[Campo],Plano_V3!F244)</f>
        <v>#N/A</v>
      </c>
      <c r="L244" s="184" t="e">
        <f t="shared" ref="L244" si="52">K244/8</f>
        <v>#N/A</v>
      </c>
      <c r="M244" s="178"/>
      <c r="N244" s="178" t="e">
        <f t="shared" ref="N244" si="53">L244/J244</f>
        <v>#N/A</v>
      </c>
      <c r="O244" s="178" t="e">
        <f t="shared" ref="O244" si="54">N244-M244</f>
        <v>#N/A</v>
      </c>
      <c r="P244" s="89" t="s">
        <v>39</v>
      </c>
      <c r="Q244" s="29" t="e">
        <f t="shared" ref="Q244" si="55">U244&amp;V244</f>
        <v>#REF!</v>
      </c>
      <c r="R244" s="29" t="e">
        <f t="shared" ref="R244" si="56">V244&amp;W244</f>
        <v>#REF!</v>
      </c>
      <c r="S244" s="29" t="e">
        <f t="shared" ref="S244" si="57">W244&amp;X244</f>
        <v>#REF!</v>
      </c>
      <c r="T244" s="29" t="e">
        <f t="shared" ref="T244" si="58">X244&amp;Y244</f>
        <v>#REF!</v>
      </c>
      <c r="U244" s="29" t="e">
        <f t="shared" ref="U244" si="59">Y244&amp;Z244</f>
        <v>#REF!</v>
      </c>
      <c r="V244" s="29" t="e">
        <f t="shared" ref="V244" si="60">Z244&amp;AA244</f>
        <v>#REF!</v>
      </c>
      <c r="W244" s="29" t="e">
        <f t="shared" ref="W244" si="61">AA244&amp;AB244</f>
        <v>#REF!</v>
      </c>
      <c r="X244" s="29" t="e">
        <f t="shared" ref="X244" si="62">AB244&amp;AC244</f>
        <v>#REF!</v>
      </c>
      <c r="Y244" s="29" t="e">
        <f t="shared" ref="Y244" si="63">AC244&amp;AD244</f>
        <v>#REF!</v>
      </c>
      <c r="Z244" s="29" t="e">
        <f t="shared" ref="Z244" si="64">AD244&amp;AE244</f>
        <v>#REF!</v>
      </c>
      <c r="AA244" s="29" t="e">
        <f t="shared" ref="AA244" si="65">AE244&amp;AF244</f>
        <v>#REF!</v>
      </c>
      <c r="AB244" s="29" t="e">
        <f t="shared" ref="AB244" si="66">AF244&amp;AG244</f>
        <v>#REF!</v>
      </c>
      <c r="AC244" s="29" t="e">
        <f t="shared" ref="AC244" si="67">AG244&amp;AH244</f>
        <v>#REF!</v>
      </c>
      <c r="AD244" s="29" t="e">
        <f t="shared" ref="AD244" si="68">AH244&amp;AI244</f>
        <v>#REF!</v>
      </c>
      <c r="AE244" s="29" t="e">
        <f t="shared" ref="AE244" si="69">AI244&amp;AJ244</f>
        <v>#REF!</v>
      </c>
      <c r="AF244" s="29" t="e">
        <f t="shared" ref="AF244" si="70">AJ244&amp;AK244</f>
        <v>#REF!</v>
      </c>
      <c r="AG244" s="29" t="e">
        <f t="shared" ref="AG244" si="71">AK244&amp;AL244</f>
        <v>#REF!</v>
      </c>
      <c r="AH244" s="29" t="e">
        <f t="shared" ref="AH244" si="72">AL244&amp;AM244</f>
        <v>#REF!</v>
      </c>
      <c r="AI244" s="29" t="e">
        <f t="shared" ref="AI244" si="73">AM244&amp;AN244</f>
        <v>#REF!</v>
      </c>
      <c r="AJ244" s="29" t="e">
        <f t="shared" ref="AJ244" si="74">AN244&amp;AO244</f>
        <v>#REF!</v>
      </c>
      <c r="AK244" s="29" t="e">
        <f t="shared" ref="AK244" si="75">AO244&amp;AP244</f>
        <v>#REF!</v>
      </c>
      <c r="AL244" s="29" t="e">
        <f t="shared" ref="AL244" si="76">AP244&amp;AQ244</f>
        <v>#REF!</v>
      </c>
      <c r="AM244" s="29" t="e">
        <f t="shared" ref="AM244" si="77">AQ244&amp;AR244</f>
        <v>#REF!</v>
      </c>
      <c r="AN244" s="29" t="e">
        <f t="shared" ref="AN244" si="78">AR244&amp;AS244</f>
        <v>#REF!</v>
      </c>
      <c r="AO244" s="29" t="e">
        <f t="shared" ref="AO244" si="79">AS244&amp;AT244</f>
        <v>#REF!</v>
      </c>
      <c r="AP244" s="29" t="e">
        <f t="shared" ref="AP244" si="80">AT244&amp;AU244</f>
        <v>#REF!</v>
      </c>
      <c r="AQ244" s="29" t="e">
        <f t="shared" ref="AQ244" si="81">AU244&amp;AV244</f>
        <v>#REF!</v>
      </c>
      <c r="AR244" s="29" t="e">
        <f t="shared" ref="AR244" si="82">AV244&amp;AW244</f>
        <v>#REF!</v>
      </c>
      <c r="AS244" s="29" t="e">
        <f t="shared" ref="AS244" si="83">AW244&amp;AX244</f>
        <v>#REF!</v>
      </c>
      <c r="AT244" s="29" t="e">
        <f t="shared" ref="AT244" si="84">AX244&amp;AY244</f>
        <v>#REF!</v>
      </c>
      <c r="AU244" s="29" t="e">
        <f t="shared" ref="AU244" si="85">AY244&amp;AZ244</f>
        <v>#REF!</v>
      </c>
      <c r="AV244" s="29" t="e">
        <f t="shared" ref="AV244" si="86">AZ244&amp;BA244</f>
        <v>#REF!</v>
      </c>
      <c r="AW244" s="29" t="e">
        <f t="shared" ref="AW244" si="87">BA244&amp;BB244</f>
        <v>#REF!</v>
      </c>
      <c r="AX244" s="29" t="e">
        <f t="shared" ref="AX244" si="88">BB244&amp;BC244</f>
        <v>#REF!</v>
      </c>
      <c r="AY244" s="29" t="e">
        <f t="shared" ref="AY244" si="89">BC244&amp;BD244</f>
        <v>#REF!</v>
      </c>
      <c r="AZ244" s="29" t="e">
        <f t="shared" ref="AZ244" si="90">BD244&amp;BE244</f>
        <v>#REF!</v>
      </c>
      <c r="BA244" s="29" t="e">
        <f t="shared" ref="BA244" si="91">BE244&amp;BF244</f>
        <v>#REF!</v>
      </c>
      <c r="BB244" s="29" t="e">
        <f t="shared" ref="BB244" si="92">BF244&amp;BG244</f>
        <v>#REF!</v>
      </c>
      <c r="BC244" s="29" t="e">
        <f t="shared" ref="BC244" si="93">BG244&amp;BH244</f>
        <v>#REF!</v>
      </c>
      <c r="BD244" s="29" t="e">
        <f t="shared" ref="BD244" si="94">BH244&amp;BI244</f>
        <v>#REF!</v>
      </c>
      <c r="BE244" s="29" t="e">
        <f t="shared" ref="BE244" si="95">BI244&amp;BJ244</f>
        <v>#REF!</v>
      </c>
      <c r="BF244" s="29" t="e">
        <f t="shared" ref="BF244" si="96">BJ244&amp;BK244</f>
        <v>#REF!</v>
      </c>
      <c r="BG244" s="29" t="e">
        <f t="shared" ref="BG244" si="97">BK244&amp;BL244</f>
        <v>#REF!</v>
      </c>
      <c r="BH244" s="29" t="e">
        <f t="shared" ref="BH244" si="98">BL244&amp;BM244</f>
        <v>#REF!</v>
      </c>
      <c r="BI244" s="29" t="e">
        <f t="shared" ref="BI244" si="99">BM244&amp;BN244</f>
        <v>#REF!</v>
      </c>
      <c r="BJ244" s="29" t="e">
        <f t="shared" ref="BJ244" si="100">BN244&amp;BO244</f>
        <v>#REF!</v>
      </c>
      <c r="BK244" s="29" t="e">
        <f t="shared" ref="BK244" si="101">BO244&amp;BP244</f>
        <v>#REF!</v>
      </c>
      <c r="BL244" s="29" t="e">
        <f t="shared" ref="BL244" si="102">BP244&amp;BQ244</f>
        <v>#REF!</v>
      </c>
      <c r="BM244" s="29" t="e">
        <f t="shared" ref="BM244" si="103">BQ244&amp;BR244</f>
        <v>#REF!</v>
      </c>
      <c r="BN244" s="29" t="e">
        <f t="shared" ref="BN244" si="104">BR244&amp;BS244</f>
        <v>#REF!</v>
      </c>
      <c r="BO244" s="29" t="e">
        <f t="shared" ref="BO244" si="105">BS244&amp;BT244</f>
        <v>#REF!</v>
      </c>
      <c r="BP244" s="29" t="e">
        <f t="shared" ref="BP244" si="106">BT244&amp;BU244</f>
        <v>#REF!</v>
      </c>
      <c r="BQ244" s="29" t="e">
        <f t="shared" ref="BQ244" si="107">BU244&amp;BV244</f>
        <v>#REF!</v>
      </c>
      <c r="BR244" s="29" t="e">
        <f t="shared" ref="BR244" si="108">BV244&amp;BW244</f>
        <v>#REF!</v>
      </c>
      <c r="BS244" s="29" t="e">
        <f t="shared" ref="BS244" si="109">BW244&amp;BX244</f>
        <v>#REF!</v>
      </c>
      <c r="BT244" s="29" t="e">
        <f t="shared" ref="BT244" si="110">BX244&amp;BY244</f>
        <v>#REF!</v>
      </c>
      <c r="BU244" s="29" t="e">
        <f t="shared" ref="BU244" si="111">BY244&amp;BZ244</f>
        <v>#REF!</v>
      </c>
      <c r="BV244" s="29" t="e">
        <f t="shared" ref="BV244" si="112">BZ244&amp;CA244</f>
        <v>#REF!</v>
      </c>
      <c r="BW244" s="29" t="e">
        <f t="shared" ref="BW244" si="113">CA244&amp;CB244</f>
        <v>#REF!</v>
      </c>
      <c r="BX244" s="29" t="e">
        <f t="shared" ref="BX244" si="114">CB244&amp;CC244</f>
        <v>#REF!</v>
      </c>
      <c r="BY244" s="29" t="e">
        <f t="shared" ref="BY244" si="115">CC244&amp;CD244</f>
        <v>#REF!</v>
      </c>
      <c r="BZ244" s="29" t="e">
        <f t="shared" ref="BZ244" si="116">CD244&amp;CE244</f>
        <v>#REF!</v>
      </c>
      <c r="CA244" s="29" t="e">
        <f t="shared" ref="CA244" si="117">CE244&amp;CF244</f>
        <v>#REF!</v>
      </c>
      <c r="CB244" s="29" t="e">
        <f t="shared" ref="CB244" si="118">CF244&amp;CG244</f>
        <v>#REF!</v>
      </c>
      <c r="CC244" s="29" t="e">
        <f t="shared" ref="CC244" si="119">CG244&amp;CH244</f>
        <v>#REF!</v>
      </c>
      <c r="CD244" s="29" t="e">
        <f t="shared" ref="CD244" si="120">CH244&amp;CI244</f>
        <v>#REF!</v>
      </c>
      <c r="CE244" s="29" t="e">
        <f t="shared" ref="CE244" si="121">CI244&amp;CJ244</f>
        <v>#REF!</v>
      </c>
      <c r="CF244" s="29" t="e">
        <f t="shared" ref="CF244" si="122">CJ244&amp;CK244</f>
        <v>#REF!</v>
      </c>
      <c r="CG244" s="29" t="e">
        <f t="shared" ref="CG244" si="123">CK244&amp;CL244</f>
        <v>#REF!</v>
      </c>
      <c r="CH244" s="29" t="e">
        <f t="shared" ref="CH244" si="124">CL244&amp;CM244</f>
        <v>#REF!</v>
      </c>
      <c r="CI244" s="29" t="e">
        <f t="shared" ref="CI244" si="125">CM244&amp;CN244</f>
        <v>#REF!</v>
      </c>
      <c r="CJ244" s="29" t="e">
        <f t="shared" ref="CJ244" si="126">CN244&amp;CO244</f>
        <v>#REF!</v>
      </c>
      <c r="CK244" s="29" t="e">
        <f t="shared" ref="CK244" si="127">CO244&amp;CP244</f>
        <v>#REF!</v>
      </c>
      <c r="CL244" s="29" t="e">
        <f t="shared" ref="CL244" si="128">CP244&amp;CQ244</f>
        <v>#REF!</v>
      </c>
      <c r="CM244" s="29" t="e">
        <f t="shared" ref="CM244" si="129">CQ244&amp;CR244</f>
        <v>#REF!</v>
      </c>
      <c r="CN244" s="29" t="e">
        <f t="shared" ref="CN244" si="130">CR244&amp;CS244</f>
        <v>#REF!</v>
      </c>
      <c r="CO244" s="29" t="e">
        <f t="shared" ref="CO244" si="131">CS244&amp;CT244</f>
        <v>#REF!</v>
      </c>
      <c r="CP244" s="29" t="e">
        <f t="shared" ref="CP244" si="132">CT244&amp;CU244</f>
        <v>#REF!</v>
      </c>
      <c r="CQ244" s="29" t="e">
        <f t="shared" ref="CQ244" si="133">CU244&amp;CV244</f>
        <v>#REF!</v>
      </c>
      <c r="CR244" s="29" t="e">
        <f t="shared" ref="CR244" si="134">CV244&amp;CW244</f>
        <v>#REF!</v>
      </c>
      <c r="CS244" s="29" t="e">
        <f t="shared" ref="CS244" si="135">CW244&amp;CX244</f>
        <v>#REF!</v>
      </c>
      <c r="CT244" s="29" t="e">
        <f t="shared" ref="CT244" si="136">CX244&amp;CY244</f>
        <v>#REF!</v>
      </c>
      <c r="CU244" s="29" t="e">
        <f t="shared" ref="CU244" si="137">CY244&amp;CZ244</f>
        <v>#REF!</v>
      </c>
      <c r="CV244" s="29" t="e">
        <f t="shared" ref="CV244" si="138">CZ244&amp;DA244</f>
        <v>#REF!</v>
      </c>
      <c r="CW244" s="29" t="e">
        <f t="shared" ref="CW244" si="139">DA244&amp;DB244</f>
        <v>#REF!</v>
      </c>
      <c r="CX244" s="29" t="e">
        <f t="shared" ref="CX244" si="140">DB244&amp;DC244</f>
        <v>#REF!</v>
      </c>
      <c r="CY244" s="29" t="e">
        <f t="shared" ref="CY244" si="141">DC244&amp;DD244</f>
        <v>#REF!</v>
      </c>
      <c r="CZ244" s="29" t="e">
        <f t="shared" ref="CZ244" si="142">DD244&amp;DE244</f>
        <v>#REF!</v>
      </c>
      <c r="DA244" s="29" t="e">
        <f t="shared" ref="DA244" si="143">DE244&amp;DF244</f>
        <v>#REF!</v>
      </c>
      <c r="DB244" s="29" t="e">
        <f t="shared" ref="DB244" si="144">DF244&amp;DG244</f>
        <v>#REF!</v>
      </c>
      <c r="DC244" s="29" t="e">
        <f t="shared" ref="DC244" si="145">DG244&amp;DH244</f>
        <v>#REF!</v>
      </c>
      <c r="DD244" s="29" t="e">
        <f t="shared" ref="DD244" si="146">DH244&amp;DI244</f>
        <v>#REF!</v>
      </c>
      <c r="DE244" s="29" t="e">
        <f t="shared" ref="DE244" si="147">DI244&amp;DJ244</f>
        <v>#REF!</v>
      </c>
      <c r="DF244" s="29" t="e">
        <f t="shared" ref="DF244" si="148">DJ244&amp;DK244</f>
        <v>#REF!</v>
      </c>
      <c r="DG244" s="29" t="e">
        <f t="shared" ref="DG244" si="149">DK244&amp;DL244</f>
        <v>#REF!</v>
      </c>
      <c r="DH244" s="29" t="e">
        <f t="shared" ref="DH244" si="150">DL244&amp;DM244</f>
        <v>#REF!</v>
      </c>
      <c r="DI244" s="29" t="e">
        <f t="shared" ref="DI244" si="151">DM244&amp;DN244</f>
        <v>#REF!</v>
      </c>
      <c r="DJ244" s="29" t="e">
        <f t="shared" ref="DJ244" si="152">DN244&amp;DO244</f>
        <v>#REF!</v>
      </c>
      <c r="DK244" s="29" t="e">
        <f t="shared" ref="DK244" si="153">DO244&amp;DP244</f>
        <v>#REF!</v>
      </c>
      <c r="DL244" s="29" t="e">
        <f t="shared" ref="DL244" si="154">DP244&amp;DQ244</f>
        <v>#REF!</v>
      </c>
      <c r="DM244" s="29" t="e">
        <f t="shared" ref="DM244" si="155">DQ244&amp;DR244</f>
        <v>#REF!</v>
      </c>
      <c r="DN244" s="29" t="e">
        <f t="shared" ref="DN244" si="156">DR244&amp;DS244</f>
        <v>#REF!</v>
      </c>
      <c r="DO244" s="29" t="e">
        <f t="shared" ref="DO244" si="157">DS244&amp;DT244</f>
        <v>#REF!</v>
      </c>
      <c r="DP244" s="29" t="e">
        <f t="shared" ref="DP244" si="158">DT244&amp;DU244</f>
        <v>#REF!</v>
      </c>
      <c r="DQ244" s="29" t="e">
        <f t="shared" ref="DQ244" si="159">DU244&amp;DV244</f>
        <v>#REF!</v>
      </c>
      <c r="DR244" s="29" t="e">
        <f t="shared" ref="DR244" si="160">DV244&amp;DW244</f>
        <v>#REF!</v>
      </c>
      <c r="DS244" s="29" t="e">
        <f t="shared" ref="DS244" si="161">DW244&amp;DX244</f>
        <v>#REF!</v>
      </c>
      <c r="DT244" s="29" t="e">
        <f t="shared" ref="DT244" si="162">DX244&amp;DY244</f>
        <v>#REF!</v>
      </c>
      <c r="DU244" s="29" t="e">
        <f t="shared" ref="DU244" si="163">DY244&amp;DZ244</f>
        <v>#REF!</v>
      </c>
      <c r="DV244" s="29" t="e">
        <f t="shared" ref="DV244" si="164">DZ244&amp;EA244</f>
        <v>#REF!</v>
      </c>
      <c r="DW244" s="29" t="e">
        <f t="shared" ref="DW244" si="165">EA244&amp;EB244</f>
        <v>#REF!</v>
      </c>
      <c r="DX244" s="29" t="e">
        <f t="shared" ref="DX244" si="166">EB244&amp;EC244</f>
        <v>#REF!</v>
      </c>
      <c r="DY244" s="29" t="e">
        <f t="shared" ref="DY244" si="167">EC244&amp;ED244</f>
        <v>#REF!</v>
      </c>
      <c r="DZ244" s="29" t="e">
        <f t="shared" ref="DZ244" si="168">ED244&amp;EE244</f>
        <v>#REF!</v>
      </c>
      <c r="EA244" s="29" t="e">
        <f t="shared" ref="EA244" si="169">EE244&amp;EF244</f>
        <v>#REF!</v>
      </c>
      <c r="EB244" s="29" t="e">
        <f t="shared" ref="EB244" si="170">EF244&amp;EG244</f>
        <v>#REF!</v>
      </c>
      <c r="EC244" s="29" t="e">
        <f t="shared" ref="EC244" si="171">EG244&amp;EH244</f>
        <v>#REF!</v>
      </c>
      <c r="ED244" s="29" t="e">
        <f t="shared" ref="ED244" si="172">EH244&amp;EI244</f>
        <v>#REF!</v>
      </c>
      <c r="EE244" s="29" t="e">
        <f t="shared" ref="EE244" si="173">EI244&amp;EJ244</f>
        <v>#REF!</v>
      </c>
      <c r="EF244" s="29" t="e">
        <f t="shared" ref="EF244" si="174">EJ244&amp;EK244</f>
        <v>#REF!</v>
      </c>
      <c r="EG244" s="29" t="e">
        <f t="shared" ref="EG244" si="175">EK244&amp;EL244</f>
        <v>#REF!</v>
      </c>
      <c r="EH244" s="29" t="e">
        <f t="shared" ref="EH244" si="176">EL244&amp;EM244</f>
        <v>#REF!</v>
      </c>
      <c r="EI244" s="29" t="e">
        <f t="shared" ref="EI244" si="177">EM244&amp;EN244</f>
        <v>#REF!</v>
      </c>
      <c r="EJ244" s="29" t="e">
        <f t="shared" ref="EJ244" si="178">EN244&amp;EO244</f>
        <v>#REF!</v>
      </c>
      <c r="EK244" s="29" t="e">
        <f t="shared" ref="EK244" si="179">EO244&amp;EP244</f>
        <v>#REF!</v>
      </c>
      <c r="EL244" s="29" t="e">
        <f t="shared" ref="EL244" si="180">EP244&amp;EQ244</f>
        <v>#REF!</v>
      </c>
      <c r="EM244" s="29" t="e">
        <f t="shared" ref="EM244" si="181">EQ244&amp;ER244</f>
        <v>#REF!</v>
      </c>
      <c r="EN244" s="29" t="e">
        <f t="shared" ref="EN244" si="182">ER244&amp;ES244</f>
        <v>#REF!</v>
      </c>
      <c r="EO244" s="29" t="e">
        <f t="shared" ref="EO244" si="183">ES244&amp;ET244</f>
        <v>#REF!</v>
      </c>
      <c r="EP244" s="29" t="e">
        <f t="shared" ref="EP244" si="184">ET244&amp;EU244</f>
        <v>#REF!</v>
      </c>
      <c r="EQ244" s="29" t="e">
        <f t="shared" ref="EQ244" si="185">EU244&amp;EV244</f>
        <v>#REF!</v>
      </c>
      <c r="ER244" s="29" t="e">
        <f t="shared" ref="ER244" si="186">EV244&amp;EW244</f>
        <v>#REF!</v>
      </c>
      <c r="ES244" s="29" t="e">
        <f t="shared" ref="ES244" si="187">EW244&amp;EX244</f>
        <v>#REF!</v>
      </c>
      <c r="ET244" s="29" t="e">
        <f t="shared" ref="ET244" si="188">EX244&amp;EY244</f>
        <v>#REF!</v>
      </c>
      <c r="EU244" s="29" t="e">
        <f t="shared" ref="EU244" si="189">EY244&amp;EZ244</f>
        <v>#REF!</v>
      </c>
      <c r="EV244" s="29" t="e">
        <f t="shared" ref="EV244" si="190">EZ244&amp;FA244</f>
        <v>#REF!</v>
      </c>
      <c r="EW244" s="29" t="e">
        <f t="shared" ref="EW244" si="191">FA244&amp;FB244</f>
        <v>#REF!</v>
      </c>
      <c r="EX244" s="29" t="e">
        <f t="shared" ref="EX244" si="192">FB244&amp;FC244</f>
        <v>#REF!</v>
      </c>
      <c r="EY244" s="29" t="e">
        <f t="shared" ref="EY244" si="193">FC244&amp;FD244</f>
        <v>#REF!</v>
      </c>
      <c r="EZ244" s="29" t="e">
        <f t="shared" ref="EZ244" si="194">FD244&amp;FE244</f>
        <v>#REF!</v>
      </c>
      <c r="FA244" s="29" t="e">
        <f t="shared" ref="FA244" si="195">FE244&amp;FF244</f>
        <v>#REF!</v>
      </c>
      <c r="FB244" s="29" t="e">
        <f t="shared" ref="FB244" si="196">FF244&amp;FG244</f>
        <v>#REF!</v>
      </c>
      <c r="FC244" s="29" t="e">
        <f t="shared" ref="FC244" si="197">FG244&amp;FH244</f>
        <v>#REF!</v>
      </c>
      <c r="FD244" s="29" t="e">
        <f t="shared" ref="FD244" si="198">FH244&amp;FI244</f>
        <v>#REF!</v>
      </c>
      <c r="FE244" s="29" t="e">
        <f t="shared" ref="FE244" si="199">FI244&amp;FJ244</f>
        <v>#REF!</v>
      </c>
      <c r="FF244" s="29" t="e">
        <f t="shared" ref="FF244" si="200">FJ244&amp;FK244</f>
        <v>#REF!</v>
      </c>
      <c r="FG244" s="29" t="e">
        <f t="shared" ref="FG244" si="201">FK244&amp;FL244</f>
        <v>#REF!</v>
      </c>
      <c r="FH244" s="29" t="e">
        <f t="shared" ref="FH244" si="202">FL244&amp;FM244</f>
        <v>#REF!</v>
      </c>
      <c r="FI244" s="29" t="e">
        <f t="shared" ref="FI244" si="203">FM244&amp;FN244</f>
        <v>#REF!</v>
      </c>
      <c r="FJ244" s="29" t="e">
        <f t="shared" ref="FJ244" si="204">FN244&amp;FO244</f>
        <v>#REF!</v>
      </c>
      <c r="FK244" s="29" t="e">
        <f t="shared" ref="FK244" si="205">FO244&amp;FP244</f>
        <v>#REF!</v>
      </c>
      <c r="FL244" s="29" t="e">
        <f t="shared" ref="FL244" si="206">FP244&amp;FQ244</f>
        <v>#REF!</v>
      </c>
      <c r="FM244" s="29" t="e">
        <f t="shared" ref="FM244" si="207">FQ244&amp;FR244</f>
        <v>#REF!</v>
      </c>
      <c r="FN244" s="29" t="e">
        <f t="shared" ref="FN244" si="208">FR244&amp;FS244</f>
        <v>#REF!</v>
      </c>
      <c r="FO244" s="29" t="e">
        <f t="shared" ref="FO244" si="209">FS244&amp;FT244</f>
        <v>#REF!</v>
      </c>
      <c r="FP244" s="29" t="e">
        <f t="shared" ref="FP244" si="210">FT244&amp;FU244</f>
        <v>#REF!</v>
      </c>
      <c r="FQ244" s="29" t="e">
        <f t="shared" ref="FQ244" si="211">FU244&amp;FV244</f>
        <v>#REF!</v>
      </c>
      <c r="FR244" s="29" t="e">
        <f t="shared" ref="FR244" si="212">FV244&amp;FW244</f>
        <v>#REF!</v>
      </c>
      <c r="FS244" s="29" t="e">
        <f t="shared" ref="FS244" si="213">FW244&amp;FX244</f>
        <v>#REF!</v>
      </c>
      <c r="FT244" s="29" t="e">
        <f t="shared" ref="FT244" si="214">FX244&amp;FY244</f>
        <v>#REF!</v>
      </c>
      <c r="FU244" s="29" t="e">
        <f t="shared" ref="FU244" si="215">FY244&amp;FZ244</f>
        <v>#REF!</v>
      </c>
      <c r="FV244" s="29" t="e">
        <f t="shared" ref="FV244" si="216">FZ244&amp;GA244</f>
        <v>#REF!</v>
      </c>
      <c r="FW244" s="29" t="e">
        <f t="shared" ref="FW244" si="217">GA244&amp;GB244</f>
        <v>#REF!</v>
      </c>
      <c r="FX244" s="29" t="e">
        <f t="shared" ref="FX244" si="218">GB244&amp;GC244</f>
        <v>#REF!</v>
      </c>
      <c r="FY244" s="29" t="e">
        <f t="shared" ref="FY244" si="219">GC244&amp;GD244</f>
        <v>#REF!</v>
      </c>
      <c r="FZ244" s="29" t="e">
        <f t="shared" ref="FZ244" si="220">GD244&amp;GE244</f>
        <v>#REF!</v>
      </c>
      <c r="GA244" s="29" t="e">
        <f t="shared" ref="GA244" si="221">GE244&amp;GF244</f>
        <v>#REF!</v>
      </c>
      <c r="GB244" s="29" t="e">
        <f t="shared" ref="GB244" si="222">GF244&amp;GG244</f>
        <v>#REF!</v>
      </c>
      <c r="GC244" s="29" t="e">
        <f t="shared" ref="GC244" si="223">GG244&amp;GH244</f>
        <v>#REF!</v>
      </c>
      <c r="GD244" s="29" t="e">
        <f t="shared" ref="GD244" si="224">GH244&amp;GI244</f>
        <v>#REF!</v>
      </c>
      <c r="GE244" s="29" t="e">
        <f t="shared" ref="GE244" si="225">GI244&amp;GJ244</f>
        <v>#REF!</v>
      </c>
      <c r="GF244" s="29" t="e">
        <f t="shared" ref="GF244" si="226">GJ244&amp;GK244</f>
        <v>#REF!</v>
      </c>
      <c r="GG244" s="29" t="e">
        <f t="shared" ref="GG244" si="227">GK244&amp;GL244</f>
        <v>#REF!</v>
      </c>
      <c r="GH244" s="29" t="e">
        <f t="shared" ref="GH244" si="228">GL244&amp;GM244</f>
        <v>#REF!</v>
      </c>
      <c r="GI244" s="29" t="e">
        <f t="shared" ref="GI244" si="229">GM244&amp;GN244</f>
        <v>#REF!</v>
      </c>
      <c r="GJ244" s="29" t="e">
        <f t="shared" ref="GJ244" si="230">GN244&amp;GO244</f>
        <v>#REF!</v>
      </c>
      <c r="GK244" s="29" t="e">
        <f t="shared" ref="GK244" si="231">GO244&amp;GP244</f>
        <v>#REF!</v>
      </c>
      <c r="GL244" s="29" t="e">
        <f t="shared" ref="GL244" si="232">GP244&amp;GQ244</f>
        <v>#REF!</v>
      </c>
      <c r="GM244" s="29" t="e">
        <f t="shared" ref="GM244" si="233">GQ244&amp;GR244</f>
        <v>#REF!</v>
      </c>
      <c r="GN244" s="29" t="e">
        <f t="shared" ref="GN244" si="234">GR244&amp;GS244</f>
        <v>#REF!</v>
      </c>
      <c r="GO244" s="29" t="e">
        <f t="shared" ref="GO244" si="235">GS244&amp;GT244</f>
        <v>#REF!</v>
      </c>
      <c r="GP244" s="29" t="e">
        <f t="shared" ref="GP244" si="236">GT244&amp;GU244</f>
        <v>#REF!</v>
      </c>
      <c r="GQ244" s="29" t="e">
        <f t="shared" ref="GQ244" si="237">GU244&amp;GV244</f>
        <v>#REF!</v>
      </c>
      <c r="GR244" s="29" t="e">
        <f t="shared" ref="GR244" si="238">GV244&amp;GW244</f>
        <v>#REF!</v>
      </c>
      <c r="GS244" s="29" t="e">
        <f t="shared" ref="GS244" si="239">GW244&amp;GX244</f>
        <v>#REF!</v>
      </c>
      <c r="GT244" s="29" t="e">
        <f t="shared" ref="GT244" si="240">GX244&amp;GY244</f>
        <v>#REF!</v>
      </c>
      <c r="GU244" s="29" t="e">
        <f t="shared" ref="GU244" si="241">GY244&amp;GZ244</f>
        <v>#REF!</v>
      </c>
      <c r="GV244" s="29" t="e">
        <f t="shared" ref="GV244" si="242">GZ244&amp;HA244</f>
        <v>#REF!</v>
      </c>
      <c r="GW244" s="29" t="e">
        <f t="shared" ref="GW244" si="243">HA244&amp;HB244</f>
        <v>#REF!</v>
      </c>
      <c r="GX244" s="29" t="e">
        <f t="shared" ref="GX244" si="244">HB244&amp;HC244</f>
        <v>#REF!</v>
      </c>
      <c r="GY244" s="29" t="e">
        <f t="shared" ref="GY244" si="245">HC244&amp;HD244</f>
        <v>#REF!</v>
      </c>
      <c r="GZ244" s="29" t="e">
        <f t="shared" ref="GZ244" si="246">HD244&amp;HE244</f>
        <v>#REF!</v>
      </c>
      <c r="HA244" s="29" t="e">
        <f t="shared" ref="HA244" si="247">HE244&amp;HF244</f>
        <v>#REF!</v>
      </c>
      <c r="HB244" s="29" t="e">
        <f t="shared" ref="HB244" si="248">HF244&amp;HG244</f>
        <v>#REF!</v>
      </c>
      <c r="HC244" s="29" t="e">
        <f t="shared" ref="HC244" si="249">HG244&amp;HH244</f>
        <v>#REF!</v>
      </c>
      <c r="HD244" s="29" t="e">
        <f t="shared" ref="HD244" si="250">HH244&amp;HI244</f>
        <v>#REF!</v>
      </c>
      <c r="HE244" s="29" t="e">
        <f t="shared" ref="HE244" si="251">HI244&amp;HJ244</f>
        <v>#REF!</v>
      </c>
      <c r="HF244" s="29" t="e">
        <f t="shared" ref="HF244" si="252">HJ244&amp;HK244</f>
        <v>#REF!</v>
      </c>
      <c r="HG244" s="29" t="e">
        <f t="shared" ref="HG244" si="253">HK244&amp;HL244</f>
        <v>#REF!</v>
      </c>
      <c r="HH244" s="29" t="e">
        <f t="shared" ref="HH244" si="254">HL244&amp;HM244</f>
        <v>#REF!</v>
      </c>
      <c r="HI244" s="29" t="e">
        <f t="shared" ref="HI244" si="255">HM244&amp;HN244</f>
        <v>#REF!</v>
      </c>
      <c r="HJ244" s="29" t="e">
        <f t="shared" ref="HJ244" si="256">HN244&amp;HO244</f>
        <v>#REF!</v>
      </c>
      <c r="HK244" s="29" t="e">
        <f t="shared" ref="HK244" si="257">HO244&amp;HP244</f>
        <v>#REF!</v>
      </c>
      <c r="HL244" s="29" t="e">
        <f t="shared" ref="HL244" si="258">HP244&amp;HQ244</f>
        <v>#REF!</v>
      </c>
      <c r="HM244" s="29" t="e">
        <f t="shared" ref="HM244" si="259">HQ244&amp;HR244</f>
        <v>#REF!</v>
      </c>
      <c r="HN244" s="29" t="e">
        <f t="shared" ref="HN244" si="260">HR244&amp;HS244</f>
        <v>#REF!</v>
      </c>
      <c r="HO244" s="29" t="e">
        <f t="shared" ref="HO244" si="261">HS244&amp;HT244</f>
        <v>#REF!</v>
      </c>
      <c r="HP244" s="29" t="e">
        <f t="shared" ref="HP244" si="262">HT244&amp;HU244</f>
        <v>#REF!</v>
      </c>
      <c r="HQ244" s="29" t="e">
        <f t="shared" ref="HQ244" si="263">HU244&amp;HV244</f>
        <v>#REF!</v>
      </c>
      <c r="HR244" s="29" t="e">
        <f t="shared" ref="HR244" si="264">HV244&amp;HW244</f>
        <v>#REF!</v>
      </c>
      <c r="HS244" s="29" t="e">
        <f t="shared" ref="HS244" si="265">HW244&amp;HX244</f>
        <v>#REF!</v>
      </c>
      <c r="HT244" s="29" t="e">
        <f t="shared" ref="HT244" si="266">HX244&amp;HY244</f>
        <v>#REF!</v>
      </c>
      <c r="HU244" s="29" t="e">
        <f t="shared" ref="HU244" si="267">HY244&amp;HZ244</f>
        <v>#REF!</v>
      </c>
      <c r="HV244" s="29" t="e">
        <f t="shared" ref="HV244" si="268">HZ244&amp;IA244</f>
        <v>#REF!</v>
      </c>
      <c r="HW244" s="29" t="e">
        <f t="shared" ref="HW244" si="269">IA244&amp;IB244</f>
        <v>#REF!</v>
      </c>
      <c r="HX244" s="29" t="e">
        <f t="shared" ref="HX244" si="270">IB244&amp;IC244</f>
        <v>#REF!</v>
      </c>
      <c r="HY244" s="29" t="e">
        <f t="shared" ref="HY244" si="271">IC244&amp;ID244</f>
        <v>#REF!</v>
      </c>
      <c r="HZ244" s="29" t="e">
        <f t="shared" ref="HZ244" si="272">ID244&amp;IE244</f>
        <v>#REF!</v>
      </c>
      <c r="IA244" s="29" t="e">
        <f t="shared" ref="IA244" si="273">IE244&amp;IF244</f>
        <v>#REF!</v>
      </c>
      <c r="IB244" s="29" t="e">
        <f t="shared" ref="IB244" si="274">IF244&amp;IG244</f>
        <v>#REF!</v>
      </c>
      <c r="IC244" s="29" t="e">
        <f t="shared" ref="IC244" si="275">IG244&amp;IH244</f>
        <v>#REF!</v>
      </c>
      <c r="ID244" s="29" t="e">
        <f t="shared" ref="ID244" si="276">IH244&amp;II244</f>
        <v>#REF!</v>
      </c>
      <c r="IE244" s="29" t="e">
        <f t="shared" ref="IE244" si="277">II244&amp;IJ244</f>
        <v>#REF!</v>
      </c>
      <c r="IF244" s="29" t="e">
        <f t="shared" ref="IF244" si="278">IJ244&amp;IK244</f>
        <v>#REF!</v>
      </c>
      <c r="IG244" s="29" t="e">
        <f t="shared" ref="IG244" si="279">IK244&amp;IL244</f>
        <v>#REF!</v>
      </c>
      <c r="IH244" s="29" t="e">
        <f t="shared" ref="IH244" si="280">IL244&amp;IM244</f>
        <v>#REF!</v>
      </c>
      <c r="II244" s="29" t="e">
        <f t="shared" ref="II244" si="281">IM244&amp;IN244</f>
        <v>#REF!</v>
      </c>
      <c r="IJ244" s="29" t="e">
        <f t="shared" ref="IJ244" si="282">IN244&amp;IO244</f>
        <v>#REF!</v>
      </c>
      <c r="IK244" s="29" t="e">
        <f t="shared" ref="IK244" si="283">IO244&amp;IP244</f>
        <v>#REF!</v>
      </c>
      <c r="IL244" s="29" t="e">
        <f t="shared" ref="IL244" si="284">IP244&amp;IQ244</f>
        <v>#REF!</v>
      </c>
      <c r="IM244" s="29" t="e">
        <f t="shared" ref="IM244" si="285">IQ244&amp;IR244</f>
        <v>#REF!</v>
      </c>
      <c r="IN244" s="29" t="e">
        <f t="shared" ref="IN244" si="286">IR244&amp;IS244</f>
        <v>#REF!</v>
      </c>
      <c r="IO244" s="29" t="e">
        <f t="shared" ref="IO244" si="287">IS244&amp;IT244</f>
        <v>#REF!</v>
      </c>
      <c r="IP244" s="29" t="e">
        <f t="shared" ref="IP244" si="288">IT244&amp;IU244</f>
        <v>#REF!</v>
      </c>
      <c r="IQ244" s="29" t="e">
        <f t="shared" ref="IQ244" si="289">IU244&amp;IV244</f>
        <v>#REF!</v>
      </c>
      <c r="IR244" s="29" t="e">
        <f t="shared" ref="IR244" si="290">IV244&amp;IW244</f>
        <v>#REF!</v>
      </c>
      <c r="IS244" s="29" t="e">
        <f t="shared" ref="IS244" si="291">IW244&amp;IX244</f>
        <v>#REF!</v>
      </c>
      <c r="IT244" s="29" t="e">
        <f t="shared" ref="IT244" si="292">IX244&amp;IY244</f>
        <v>#REF!</v>
      </c>
      <c r="IU244" s="29" t="e">
        <f t="shared" ref="IU244" si="293">IY244&amp;IZ244</f>
        <v>#REF!</v>
      </c>
      <c r="IV244" s="29" t="e">
        <f t="shared" ref="IV244" si="294">IZ244&amp;JA244</f>
        <v>#REF!</v>
      </c>
      <c r="IW244" s="29" t="e">
        <f t="shared" ref="IW244" si="295">JA244&amp;JB244</f>
        <v>#REF!</v>
      </c>
      <c r="IX244" s="29" t="e">
        <f t="shared" ref="IX244" si="296">JB244&amp;JC244</f>
        <v>#REF!</v>
      </c>
      <c r="IY244" s="29" t="e">
        <f t="shared" ref="IY244" si="297">JC244&amp;JD244</f>
        <v>#REF!</v>
      </c>
      <c r="IZ244" s="29" t="e">
        <f t="shared" ref="IZ244" si="298">JD244&amp;JE244</f>
        <v>#REF!</v>
      </c>
      <c r="JA244" s="29" t="e">
        <f t="shared" ref="JA244" si="299">JE244&amp;JF244</f>
        <v>#REF!</v>
      </c>
      <c r="JB244" s="29" t="e">
        <f t="shared" ref="JB244" si="300">JF244&amp;JG244</f>
        <v>#REF!</v>
      </c>
      <c r="JC244" s="29" t="e">
        <f t="shared" ref="JC244" si="301">JG244&amp;JH244</f>
        <v>#REF!</v>
      </c>
      <c r="JD244" s="29" t="e">
        <f t="shared" ref="JD244" si="302">JH244&amp;JI244</f>
        <v>#REF!</v>
      </c>
      <c r="JE244" s="29" t="e">
        <f t="shared" ref="JE244" si="303">JI244&amp;JJ244</f>
        <v>#REF!</v>
      </c>
      <c r="JF244" s="29" t="e">
        <f t="shared" ref="JF244" si="304">JJ244&amp;JK244</f>
        <v>#REF!</v>
      </c>
      <c r="JG244" s="29" t="e">
        <f t="shared" ref="JG244" si="305">JK244&amp;JL244</f>
        <v>#REF!</v>
      </c>
      <c r="JH244" s="29" t="e">
        <f t="shared" ref="JH244" si="306">JL244&amp;JM244</f>
        <v>#REF!</v>
      </c>
      <c r="JI244" s="29" t="e">
        <f t="shared" ref="JI244" si="307">JM244&amp;JN244</f>
        <v>#REF!</v>
      </c>
      <c r="JJ244" s="29" t="e">
        <f t="shared" ref="JJ244" si="308">JN244&amp;JO244</f>
        <v>#REF!</v>
      </c>
      <c r="JK244" s="29" t="e">
        <f t="shared" ref="JK244" si="309">JO244&amp;JP244</f>
        <v>#REF!</v>
      </c>
      <c r="JL244" s="29" t="e">
        <f t="shared" ref="JL244" si="310">JP244&amp;JQ244</f>
        <v>#REF!</v>
      </c>
      <c r="JM244" s="29" t="e">
        <f t="shared" ref="JM244" si="311">JQ244&amp;JR244</f>
        <v>#REF!</v>
      </c>
      <c r="JN244" s="29" t="e">
        <f t="shared" ref="JN244" si="312">JR244&amp;JS244</f>
        <v>#REF!</v>
      </c>
      <c r="JO244" s="29" t="e">
        <f t="shared" ref="JO244" si="313">JS244&amp;JT244</f>
        <v>#REF!</v>
      </c>
      <c r="JP244" s="29" t="e">
        <f t="shared" ref="JP244" si="314">JT244&amp;JU244</f>
        <v>#REF!</v>
      </c>
      <c r="JQ244" s="29" t="e">
        <f t="shared" ref="JQ244" si="315">JU244&amp;JV244</f>
        <v>#REF!</v>
      </c>
      <c r="JR244" s="29" t="e">
        <f t="shared" ref="JR244" si="316">JV244&amp;JW244</f>
        <v>#REF!</v>
      </c>
      <c r="JS244" s="29" t="e">
        <f t="shared" ref="JS244" si="317">JW244&amp;JX244</f>
        <v>#REF!</v>
      </c>
      <c r="JT244" s="29" t="e">
        <f t="shared" ref="JT244" si="318">JX244&amp;JY244</f>
        <v>#REF!</v>
      </c>
      <c r="JU244" s="29" t="e">
        <f t="shared" ref="JU244" si="319">JY244&amp;JZ244</f>
        <v>#REF!</v>
      </c>
      <c r="JV244" s="29" t="e">
        <f t="shared" ref="JV244" si="320">JZ244&amp;KA244</f>
        <v>#REF!</v>
      </c>
      <c r="JW244" s="29" t="e">
        <f t="shared" ref="JW244" si="321">KA244&amp;KB244</f>
        <v>#REF!</v>
      </c>
      <c r="JX244" s="29" t="e">
        <f t="shared" ref="JX244" si="322">KB244&amp;KC244</f>
        <v>#REF!</v>
      </c>
      <c r="JY244" s="29" t="e">
        <f t="shared" ref="JY244" si="323">KC244&amp;KD244</f>
        <v>#REF!</v>
      </c>
      <c r="JZ244" s="29" t="e">
        <f t="shared" ref="JZ244" si="324">KD244&amp;KE244</f>
        <v>#REF!</v>
      </c>
      <c r="KA244" s="29" t="e">
        <f t="shared" ref="KA244" si="325">KE244&amp;KF244</f>
        <v>#REF!</v>
      </c>
      <c r="KB244" s="29" t="e">
        <f t="shared" ref="KB244" si="326">KF244&amp;KG244</f>
        <v>#REF!</v>
      </c>
      <c r="KC244" s="29" t="e">
        <f t="shared" ref="KC244" si="327">KG244&amp;KH244</f>
        <v>#REF!</v>
      </c>
      <c r="KD244" s="29" t="e">
        <f t="shared" ref="KD244" si="328">KH244&amp;KI244</f>
        <v>#REF!</v>
      </c>
      <c r="KE244" s="29" t="e">
        <f t="shared" ref="KE244" si="329">KI244&amp;KJ244</f>
        <v>#REF!</v>
      </c>
      <c r="KF244" s="29" t="e">
        <f t="shared" ref="KF244" si="330">KJ244&amp;KK244</f>
        <v>#REF!</v>
      </c>
      <c r="KG244" s="29" t="e">
        <f t="shared" ref="KG244" si="331">KK244&amp;KL244</f>
        <v>#REF!</v>
      </c>
      <c r="KH244" s="29" t="e">
        <f t="shared" ref="KH244" si="332">KL244&amp;KM244</f>
        <v>#REF!</v>
      </c>
      <c r="KI244" s="29" t="e">
        <f t="shared" ref="KI244" si="333">KM244&amp;KN244</f>
        <v>#REF!</v>
      </c>
      <c r="KJ244" s="29" t="e">
        <f t="shared" ref="KJ244" si="334">KN244&amp;KO244</f>
        <v>#REF!</v>
      </c>
      <c r="KK244" s="29" t="e">
        <f t="shared" ref="KK244" si="335">KO244&amp;KP244</f>
        <v>#REF!</v>
      </c>
      <c r="KL244" s="29" t="e">
        <f t="shared" ref="KL244" si="336">KP244&amp;KQ244</f>
        <v>#REF!</v>
      </c>
      <c r="KM244" s="29" t="e">
        <f t="shared" ref="KM244" si="337">KQ244&amp;KR244</f>
        <v>#REF!</v>
      </c>
      <c r="KN244" s="29" t="e">
        <f t="shared" ref="KN244" si="338">KR244&amp;KS244</f>
        <v>#REF!</v>
      </c>
      <c r="KO244" s="29" t="e">
        <f t="shared" ref="KO244" si="339">KS244&amp;KT244</f>
        <v>#REF!</v>
      </c>
      <c r="KP244" s="29" t="e">
        <f t="shared" ref="KP244" si="340">KT244&amp;KU244</f>
        <v>#REF!</v>
      </c>
      <c r="KQ244" s="29" t="e">
        <f t="shared" ref="KQ244" si="341">KU244&amp;KV244</f>
        <v>#REF!</v>
      </c>
      <c r="KR244" s="29" t="e">
        <f t="shared" ref="KR244" si="342">KV244&amp;KW244</f>
        <v>#REF!</v>
      </c>
      <c r="KS244" s="29" t="e">
        <f t="shared" ref="KS244" si="343">KW244&amp;KX244</f>
        <v>#REF!</v>
      </c>
      <c r="KT244" s="29" t="e">
        <f t="shared" ref="KT244" si="344">KX244&amp;KY244</f>
        <v>#REF!</v>
      </c>
      <c r="KU244" s="29" t="e">
        <f t="shared" ref="KU244" si="345">KY244&amp;KZ244</f>
        <v>#REF!</v>
      </c>
      <c r="KV244" s="29" t="e">
        <f t="shared" ref="KV244" si="346">KZ244&amp;LA244</f>
        <v>#REF!</v>
      </c>
      <c r="KW244" s="29" t="e">
        <f t="shared" ref="KW244" si="347">LA244&amp;LB244</f>
        <v>#REF!</v>
      </c>
      <c r="KX244" s="29" t="e">
        <f t="shared" ref="KX244" si="348">LB244&amp;LC244</f>
        <v>#REF!</v>
      </c>
      <c r="KY244" s="29" t="e">
        <f t="shared" ref="KY244" si="349">LC244&amp;LD244</f>
        <v>#REF!</v>
      </c>
      <c r="KZ244" s="29" t="e">
        <f t="shared" ref="KZ244" si="350">LD244&amp;LE244</f>
        <v>#REF!</v>
      </c>
      <c r="LA244" s="29" t="e">
        <f t="shared" ref="LA244" si="351">LE244&amp;LF244</f>
        <v>#REF!</v>
      </c>
      <c r="LB244" s="29" t="e">
        <f t="shared" ref="LB244" si="352">LF244&amp;LG244</f>
        <v>#REF!</v>
      </c>
      <c r="LC244" s="29" t="e">
        <f t="shared" ref="LC244" si="353">LG244&amp;LH244</f>
        <v>#REF!</v>
      </c>
      <c r="LD244" s="29" t="e">
        <f t="shared" ref="LD244" si="354">LH244&amp;LI244</f>
        <v>#REF!</v>
      </c>
      <c r="LE244" s="29" t="e">
        <f t="shared" ref="LE244" si="355">LI244&amp;LJ244</f>
        <v>#REF!</v>
      </c>
      <c r="LF244" s="29" t="e">
        <f t="shared" ref="LF244" si="356">LJ244&amp;LK244</f>
        <v>#REF!</v>
      </c>
      <c r="LG244" s="29" t="e">
        <f t="shared" ref="LG244" si="357">LK244&amp;LL244</f>
        <v>#REF!</v>
      </c>
      <c r="LH244" s="29" t="e">
        <f t="shared" ref="LH244" si="358">LL244&amp;LM244</f>
        <v>#REF!</v>
      </c>
      <c r="LI244" s="29" t="e">
        <f t="shared" ref="LI244" si="359">LM244&amp;LN244</f>
        <v>#REF!</v>
      </c>
      <c r="LJ244" s="29" t="e">
        <f t="shared" ref="LJ244" si="360">LN244&amp;LO244</f>
        <v>#REF!</v>
      </c>
      <c r="LK244" s="29" t="e">
        <f t="shared" ref="LK244" si="361">LO244&amp;LP244</f>
        <v>#REF!</v>
      </c>
      <c r="LL244" s="29" t="e">
        <f t="shared" ref="LL244" si="362">LP244&amp;LQ244</f>
        <v>#REF!</v>
      </c>
      <c r="LM244" s="29" t="e">
        <f t="shared" ref="LM244" si="363">LQ244&amp;LR244</f>
        <v>#REF!</v>
      </c>
      <c r="LN244" s="29" t="e">
        <f t="shared" ref="LN244" si="364">LR244&amp;LS244</f>
        <v>#REF!</v>
      </c>
      <c r="LO244" s="29" t="e">
        <f t="shared" ref="LO244" si="365">LS244&amp;LT244</f>
        <v>#REF!</v>
      </c>
      <c r="LP244" s="29" t="e">
        <f t="shared" ref="LP244" si="366">LT244&amp;LU244</f>
        <v>#REF!</v>
      </c>
      <c r="LQ244" s="29" t="e">
        <f t="shared" ref="LQ244" si="367">LU244&amp;LV244</f>
        <v>#REF!</v>
      </c>
      <c r="LR244" s="29" t="e">
        <f t="shared" ref="LR244" si="368">LV244&amp;LW244</f>
        <v>#REF!</v>
      </c>
      <c r="LS244" s="29" t="e">
        <f t="shared" ref="LS244" si="369">LW244&amp;LX244</f>
        <v>#REF!</v>
      </c>
      <c r="LT244" s="29" t="e">
        <f t="shared" ref="LT244" si="370">LX244&amp;LY244</f>
        <v>#REF!</v>
      </c>
      <c r="LU244" s="29" t="e">
        <f t="shared" ref="LU244" si="371">LY244&amp;LZ244</f>
        <v>#REF!</v>
      </c>
      <c r="LV244" s="29" t="e">
        <f t="shared" ref="LV244" si="372">LZ244&amp;MA244</f>
        <v>#REF!</v>
      </c>
      <c r="LW244" s="29" t="e">
        <f t="shared" ref="LW244" si="373">MA244&amp;MB244</f>
        <v>#REF!</v>
      </c>
      <c r="LX244" s="29" t="e">
        <f t="shared" ref="LX244" si="374">MB244&amp;MC244</f>
        <v>#REF!</v>
      </c>
      <c r="LY244" s="29" t="e">
        <f t="shared" ref="LY244" si="375">MC244&amp;MD244</f>
        <v>#REF!</v>
      </c>
      <c r="LZ244" s="29" t="e">
        <f t="shared" ref="LZ244" si="376">MD244&amp;ME244</f>
        <v>#REF!</v>
      </c>
      <c r="MA244" s="29" t="e">
        <f t="shared" ref="MA244" si="377">ME244&amp;MF244</f>
        <v>#REF!</v>
      </c>
      <c r="MB244" s="29" t="e">
        <f t="shared" ref="MB244" si="378">MF244&amp;MG244</f>
        <v>#REF!</v>
      </c>
      <c r="MC244" s="29" t="e">
        <f t="shared" ref="MC244" si="379">MG244&amp;MH244</f>
        <v>#REF!</v>
      </c>
      <c r="MD244" s="29" t="e">
        <f t="shared" ref="MD244" si="380">MH244&amp;MI244</f>
        <v>#REF!</v>
      </c>
      <c r="ME244" s="29" t="e">
        <f t="shared" ref="ME244" si="381">MI244&amp;MJ244</f>
        <v>#REF!</v>
      </c>
      <c r="MF244" s="29" t="e">
        <f t="shared" ref="MF244" si="382">MJ244&amp;MK244</f>
        <v>#REF!</v>
      </c>
      <c r="MG244" s="29" t="e">
        <f t="shared" ref="MG244" si="383">MK244&amp;ML244</f>
        <v>#REF!</v>
      </c>
      <c r="MH244" s="29" t="e">
        <f t="shared" ref="MH244" si="384">ML244&amp;MM244</f>
        <v>#REF!</v>
      </c>
      <c r="MI244" s="29" t="e">
        <f t="shared" ref="MI244" si="385">MM244&amp;MN244</f>
        <v>#REF!</v>
      </c>
      <c r="MJ244" s="29" t="e">
        <f t="shared" ref="MJ244" si="386">MN244&amp;MO244</f>
        <v>#REF!</v>
      </c>
      <c r="MK244" s="29" t="e">
        <f t="shared" ref="MK244" si="387">MO244&amp;MP244</f>
        <v>#REF!</v>
      </c>
      <c r="ML244" s="29" t="e">
        <f t="shared" ref="ML244" si="388">MP244&amp;MQ244</f>
        <v>#REF!</v>
      </c>
      <c r="MM244" s="29" t="e">
        <f t="shared" ref="MM244" si="389">MQ244&amp;MR244</f>
        <v>#REF!</v>
      </c>
      <c r="MN244" s="29" t="e">
        <f t="shared" ref="MN244" si="390">MR244&amp;MS244</f>
        <v>#REF!</v>
      </c>
      <c r="MO244" s="29" t="e">
        <f t="shared" ref="MO244" si="391">MS244&amp;MT244</f>
        <v>#REF!</v>
      </c>
      <c r="MP244" s="29" t="e">
        <f t="shared" ref="MP244" si="392">MT244&amp;MU244</f>
        <v>#REF!</v>
      </c>
      <c r="MQ244" s="29" t="e">
        <f t="shared" ref="MQ244" si="393">MU244&amp;MV244</f>
        <v>#REF!</v>
      </c>
      <c r="MR244" s="29" t="e">
        <f t="shared" ref="MR244" si="394">MV244&amp;MW244</f>
        <v>#REF!</v>
      </c>
      <c r="MS244" s="29" t="e">
        <f t="shared" ref="MS244" si="395">MW244&amp;MX244</f>
        <v>#REF!</v>
      </c>
      <c r="MT244" s="29" t="e">
        <f t="shared" ref="MT244" si="396">MX244&amp;MY244</f>
        <v>#REF!</v>
      </c>
      <c r="MU244" s="29" t="e">
        <f t="shared" ref="MU244" si="397">MY244&amp;MZ244</f>
        <v>#REF!</v>
      </c>
      <c r="MV244" s="29" t="e">
        <f t="shared" ref="MV244" si="398">MZ244&amp;NA244</f>
        <v>#REF!</v>
      </c>
      <c r="MW244" s="29" t="e">
        <f t="shared" ref="MW244" si="399">NA244&amp;NB244</f>
        <v>#REF!</v>
      </c>
      <c r="MX244" s="29" t="e">
        <f t="shared" ref="MX244" si="400">NB244&amp;NC244</f>
        <v>#REF!</v>
      </c>
      <c r="MY244" s="29" t="e">
        <f t="shared" ref="MY244" si="401">NC244&amp;ND244</f>
        <v>#REF!</v>
      </c>
      <c r="MZ244" s="29" t="e">
        <f t="shared" ref="MZ244" si="402">ND244&amp;NE244</f>
        <v>#REF!</v>
      </c>
      <c r="NA244" s="29" t="e">
        <f t="shared" ref="NA244" si="403">NE244&amp;NF244</f>
        <v>#REF!</v>
      </c>
      <c r="NB244" s="29" t="e">
        <f t="shared" ref="NB244" si="404">NF244&amp;NG244</f>
        <v>#REF!</v>
      </c>
      <c r="NC244" s="29" t="e">
        <f t="shared" ref="NC244" si="405">NG244&amp;NH244</f>
        <v>#REF!</v>
      </c>
      <c r="ND244" s="29" t="e">
        <f t="shared" ref="ND244" si="406">NH244&amp;NI244</f>
        <v>#REF!</v>
      </c>
      <c r="NE244" s="29" t="e">
        <f t="shared" ref="NE244" si="407">NI244&amp;NJ244</f>
        <v>#REF!</v>
      </c>
      <c r="NF244" s="29" t="e">
        <f t="shared" ref="NF244" si="408">NJ244&amp;NK244</f>
        <v>#REF!</v>
      </c>
      <c r="NG244" s="29" t="e">
        <f t="shared" ref="NG244" si="409">NK244&amp;NL244</f>
        <v>#REF!</v>
      </c>
      <c r="NH244" s="29" t="e">
        <f t="shared" ref="NH244" si="410">NL244&amp;NM244</f>
        <v>#REF!</v>
      </c>
      <c r="NI244" s="29" t="e">
        <f t="shared" ref="NI244" si="411">NM244&amp;NN244</f>
        <v>#REF!</v>
      </c>
      <c r="NJ244" s="29" t="e">
        <f t="shared" ref="NJ244" si="412">NN244&amp;NO244</f>
        <v>#REF!</v>
      </c>
      <c r="NK244" s="29" t="e">
        <f t="shared" ref="NK244" si="413">NO244&amp;NP244</f>
        <v>#REF!</v>
      </c>
      <c r="NL244" s="29" t="e">
        <f t="shared" ref="NL244" si="414">NP244&amp;NQ244</f>
        <v>#REF!</v>
      </c>
      <c r="NM244" s="29" t="e">
        <f t="shared" ref="NM244" si="415">NQ244&amp;NR244</f>
        <v>#REF!</v>
      </c>
      <c r="NN244" s="29" t="e">
        <f t="shared" ref="NN244" si="416">NR244&amp;NS244</f>
        <v>#REF!</v>
      </c>
      <c r="NO244" s="29" t="e">
        <f t="shared" ref="NO244" si="417">NS244&amp;NT244</f>
        <v>#REF!</v>
      </c>
      <c r="NP244" s="29" t="e">
        <f t="shared" ref="NP244" si="418">NT244&amp;NU244</f>
        <v>#REF!</v>
      </c>
      <c r="NQ244" s="29" t="e">
        <f t="shared" ref="NQ244" si="419">NU244&amp;NV244</f>
        <v>#REF!</v>
      </c>
      <c r="NR244" s="29" t="e">
        <f t="shared" ref="NR244" si="420">NV244&amp;NW244</f>
        <v>#REF!</v>
      </c>
      <c r="NS244" s="29" t="e">
        <f t="shared" ref="NS244" si="421">NW244&amp;NX244</f>
        <v>#REF!</v>
      </c>
      <c r="NT244" s="29" t="e">
        <f t="shared" ref="NT244" si="422">NX244&amp;NY244</f>
        <v>#REF!</v>
      </c>
      <c r="NU244" s="29" t="e">
        <f t="shared" ref="NU244" si="423">NY244&amp;NZ244</f>
        <v>#REF!</v>
      </c>
      <c r="NV244" s="29" t="e">
        <f t="shared" ref="NV244" si="424">NZ244&amp;OA244</f>
        <v>#REF!</v>
      </c>
      <c r="NW244" s="29" t="e">
        <f t="shared" ref="NW244" si="425">OA244&amp;OB244</f>
        <v>#REF!</v>
      </c>
      <c r="NX244" s="29" t="e">
        <f t="shared" ref="NX244" si="426">OB244&amp;OC244</f>
        <v>#REF!</v>
      </c>
      <c r="NY244" s="29" t="e">
        <f t="shared" ref="NY244" si="427">OC244&amp;OD244</f>
        <v>#REF!</v>
      </c>
      <c r="NZ244" s="29" t="e">
        <f t="shared" ref="NZ244" si="428">OD244&amp;OE244</f>
        <v>#REF!</v>
      </c>
      <c r="OA244" s="29" t="e">
        <f t="shared" ref="OA244" si="429">OE244&amp;OF244</f>
        <v>#REF!</v>
      </c>
      <c r="OB244" s="29" t="e">
        <f t="shared" ref="OB244" si="430">OF244&amp;OG244</f>
        <v>#REF!</v>
      </c>
      <c r="OC244" s="29" t="e">
        <f t="shared" ref="OC244" si="431">OG244&amp;OH244</f>
        <v>#REF!</v>
      </c>
      <c r="OD244" s="29" t="e">
        <f t="shared" ref="OD244" si="432">OH244&amp;OI244</f>
        <v>#REF!</v>
      </c>
      <c r="OE244" s="29" t="e">
        <f t="shared" ref="OE244" si="433">OI244&amp;OJ244</f>
        <v>#REF!</v>
      </c>
      <c r="OF244" s="29" t="e">
        <f t="shared" ref="OF244" si="434">OJ244&amp;OK244</f>
        <v>#REF!</v>
      </c>
      <c r="OG244" s="29" t="e">
        <f t="shared" ref="OG244" si="435">OK244&amp;OL244</f>
        <v>#REF!</v>
      </c>
      <c r="OH244" s="29" t="e">
        <f t="shared" ref="OH244" si="436">OL244&amp;OM244</f>
        <v>#REF!</v>
      </c>
      <c r="OI244" s="29" t="e">
        <f t="shared" ref="OI244" si="437">OM244&amp;ON244</f>
        <v>#REF!</v>
      </c>
      <c r="OJ244" s="29" t="e">
        <f t="shared" ref="OJ244" si="438">ON244&amp;OO244</f>
        <v>#REF!</v>
      </c>
      <c r="OK244" s="29" t="e">
        <f t="shared" ref="OK244" si="439">OO244&amp;OP244</f>
        <v>#REF!</v>
      </c>
      <c r="OL244" s="29" t="e">
        <f t="shared" ref="OL244" si="440">OP244&amp;OQ244</f>
        <v>#REF!</v>
      </c>
      <c r="OM244" s="29" t="e">
        <f t="shared" ref="OM244" si="441">OQ244&amp;OR244</f>
        <v>#REF!</v>
      </c>
      <c r="ON244" s="29" t="e">
        <f t="shared" ref="ON244" si="442">OR244&amp;OS244</f>
        <v>#REF!</v>
      </c>
      <c r="OO244" s="29" t="e">
        <f t="shared" ref="OO244" si="443">OS244&amp;OT244</f>
        <v>#REF!</v>
      </c>
      <c r="OP244" s="29" t="e">
        <f t="shared" ref="OP244" si="444">OT244&amp;OU244</f>
        <v>#REF!</v>
      </c>
      <c r="OQ244" s="29" t="e">
        <f t="shared" ref="OQ244" si="445">OU244&amp;OV244</f>
        <v>#REF!</v>
      </c>
      <c r="OR244" s="29" t="e">
        <f t="shared" ref="OR244" si="446">OV244&amp;OW244</f>
        <v>#REF!</v>
      </c>
      <c r="OS244" s="29" t="e">
        <f t="shared" ref="OS244" si="447">OW244&amp;OX244</f>
        <v>#REF!</v>
      </c>
      <c r="OT244" s="29" t="e">
        <f t="shared" ref="OT244" si="448">OX244&amp;OY244</f>
        <v>#REF!</v>
      </c>
      <c r="OU244" s="29" t="e">
        <f t="shared" ref="OU244" si="449">OY244&amp;OZ244</f>
        <v>#REF!</v>
      </c>
      <c r="OV244" s="29" t="e">
        <f t="shared" ref="OV244" si="450">OZ244&amp;PA244</f>
        <v>#REF!</v>
      </c>
      <c r="OW244" s="29" t="e">
        <f t="shared" ref="OW244" si="451">PA244&amp;PB244</f>
        <v>#REF!</v>
      </c>
      <c r="OX244" s="29" t="e">
        <f t="shared" ref="OX244" si="452">PB244&amp;PC244</f>
        <v>#REF!</v>
      </c>
      <c r="OY244" s="29" t="e">
        <f t="shared" ref="OY244" si="453">PC244&amp;PD244</f>
        <v>#REF!</v>
      </c>
      <c r="OZ244" s="29" t="e">
        <f t="shared" ref="OZ244" si="454">PD244&amp;PE244</f>
        <v>#REF!</v>
      </c>
      <c r="PA244" s="29" t="e">
        <f t="shared" ref="PA244" si="455">PE244&amp;PF244</f>
        <v>#REF!</v>
      </c>
      <c r="PB244" s="29" t="e">
        <f t="shared" ref="PB244" si="456">PF244&amp;PG244</f>
        <v>#REF!</v>
      </c>
      <c r="PC244" s="29" t="e">
        <f t="shared" ref="PC244" si="457">PG244&amp;PH244</f>
        <v>#REF!</v>
      </c>
      <c r="PD244" s="29" t="e">
        <f t="shared" ref="PD244" si="458">PH244&amp;PI244</f>
        <v>#REF!</v>
      </c>
      <c r="PE244" s="29" t="e">
        <f t="shared" ref="PE244" si="459">PI244&amp;PJ244</f>
        <v>#REF!</v>
      </c>
      <c r="PF244" s="29" t="e">
        <f t="shared" ref="PF244" si="460">PJ244&amp;PK244</f>
        <v>#REF!</v>
      </c>
      <c r="PG244" s="29" t="e">
        <f t="shared" ref="PG244" si="461">PK244&amp;PL244</f>
        <v>#REF!</v>
      </c>
      <c r="PH244" s="29" t="e">
        <f t="shared" ref="PH244" si="462">PL244&amp;PM244</f>
        <v>#REF!</v>
      </c>
      <c r="PI244" s="29" t="e">
        <f t="shared" ref="PI244" si="463">PM244&amp;PN244</f>
        <v>#REF!</v>
      </c>
      <c r="PJ244" s="29" t="e">
        <f t="shared" ref="PJ244" si="464">PN244&amp;PO244</f>
        <v>#REF!</v>
      </c>
      <c r="PK244" s="29" t="e">
        <f t="shared" ref="PK244" si="465">PO244&amp;PP244</f>
        <v>#REF!</v>
      </c>
      <c r="PL244" s="29" t="e">
        <f t="shared" ref="PL244" si="466">PP244&amp;PQ244</f>
        <v>#REF!</v>
      </c>
      <c r="PM244" s="29" t="e">
        <f t="shared" ref="PM244" si="467">PQ244&amp;PR244</f>
        <v>#REF!</v>
      </c>
      <c r="PN244" s="29" t="e">
        <f t="shared" ref="PN244" si="468">PR244&amp;PS244</f>
        <v>#REF!</v>
      </c>
      <c r="PO244" s="29" t="e">
        <f t="shared" ref="PO244" si="469">PS244&amp;PT244</f>
        <v>#REF!</v>
      </c>
      <c r="PP244" s="29" t="e">
        <f t="shared" ref="PP244" si="470">PT244&amp;PU244</f>
        <v>#REF!</v>
      </c>
      <c r="PQ244" s="29" t="e">
        <f t="shared" ref="PQ244" si="471">PU244&amp;PV244</f>
        <v>#REF!</v>
      </c>
      <c r="PR244" s="29" t="e">
        <f t="shared" ref="PR244" si="472">PV244&amp;PW244</f>
        <v>#REF!</v>
      </c>
      <c r="PS244" s="29" t="e">
        <f t="shared" ref="PS244" si="473">PW244&amp;PX244</f>
        <v>#REF!</v>
      </c>
      <c r="PT244" s="29" t="e">
        <f t="shared" ref="PT244" si="474">PX244&amp;PY244</f>
        <v>#REF!</v>
      </c>
      <c r="PU244" s="29" t="e">
        <f t="shared" ref="PU244" si="475">PY244&amp;PZ244</f>
        <v>#REF!</v>
      </c>
      <c r="PV244" s="29" t="e">
        <f t="shared" ref="PV244" si="476">PZ244&amp;QA244</f>
        <v>#REF!</v>
      </c>
      <c r="PW244" s="29" t="e">
        <f t="shared" ref="PW244" si="477">QA244&amp;QB244</f>
        <v>#REF!</v>
      </c>
      <c r="PX244" s="29" t="e">
        <f t="shared" ref="PX244" si="478">QB244&amp;QC244</f>
        <v>#REF!</v>
      </c>
      <c r="PY244" s="29" t="e">
        <f t="shared" ref="PY244" si="479">QC244&amp;QD244</f>
        <v>#REF!</v>
      </c>
      <c r="PZ244" s="29" t="e">
        <f t="shared" ref="PZ244" si="480">QD244&amp;QE244</f>
        <v>#REF!</v>
      </c>
      <c r="QA244" s="29" t="e">
        <f t="shared" ref="QA244" si="481">QE244&amp;QF244</f>
        <v>#REF!</v>
      </c>
      <c r="QB244" s="29" t="e">
        <f t="shared" ref="QB244" si="482">QF244&amp;QG244</f>
        <v>#REF!</v>
      </c>
      <c r="QC244" s="29" t="e">
        <f t="shared" ref="QC244" si="483">QG244&amp;QH244</f>
        <v>#REF!</v>
      </c>
      <c r="QD244" s="29" t="e">
        <f t="shared" ref="QD244" si="484">QH244&amp;QI244</f>
        <v>#REF!</v>
      </c>
      <c r="QE244" s="29" t="e">
        <f t="shared" ref="QE244" si="485">QI244&amp;QJ244</f>
        <v>#REF!</v>
      </c>
      <c r="QF244" s="29" t="e">
        <f t="shared" ref="QF244" si="486">QJ244&amp;QK244</f>
        <v>#REF!</v>
      </c>
      <c r="QG244" s="29" t="e">
        <f t="shared" ref="QG244" si="487">QK244&amp;QL244</f>
        <v>#REF!</v>
      </c>
      <c r="QH244" s="29" t="e">
        <f t="shared" ref="QH244" si="488">QL244&amp;QM244</f>
        <v>#REF!</v>
      </c>
      <c r="QI244" s="29" t="e">
        <f t="shared" ref="QI244" si="489">QM244&amp;QN244</f>
        <v>#REF!</v>
      </c>
      <c r="QJ244" s="29" t="e">
        <f t="shared" ref="QJ244" si="490">QN244&amp;QO244</f>
        <v>#REF!</v>
      </c>
      <c r="QK244" s="29" t="e">
        <f t="shared" ref="QK244" si="491">QO244&amp;QP244</f>
        <v>#REF!</v>
      </c>
      <c r="QL244" s="29" t="e">
        <f t="shared" ref="QL244" si="492">QP244&amp;QQ244</f>
        <v>#REF!</v>
      </c>
      <c r="QM244" s="29" t="e">
        <f t="shared" ref="QM244" si="493">QQ244&amp;QR244</f>
        <v>#REF!</v>
      </c>
      <c r="QN244" s="29" t="e">
        <f t="shared" ref="QN244" si="494">QR244&amp;QS244</f>
        <v>#REF!</v>
      </c>
      <c r="QO244" s="29" t="e">
        <f t="shared" ref="QO244" si="495">QS244&amp;QT244</f>
        <v>#REF!</v>
      </c>
      <c r="QP244" s="29" t="e">
        <f t="shared" ref="QP244" si="496">QT244&amp;QU244</f>
        <v>#REF!</v>
      </c>
      <c r="QQ244" s="29" t="e">
        <f t="shared" ref="QQ244" si="497">QU244&amp;QV244</f>
        <v>#REF!</v>
      </c>
      <c r="QR244" s="29" t="e">
        <f t="shared" ref="QR244" si="498">QV244&amp;QW244</f>
        <v>#REF!</v>
      </c>
      <c r="QS244" s="29" t="e">
        <f t="shared" ref="QS244" si="499">QW244&amp;QX244</f>
        <v>#REF!</v>
      </c>
      <c r="QT244" s="29" t="e">
        <f t="shared" ref="QT244" si="500">QX244&amp;QY244</f>
        <v>#REF!</v>
      </c>
      <c r="QU244" s="29" t="e">
        <f t="shared" ref="QU244" si="501">QY244&amp;QZ244</f>
        <v>#REF!</v>
      </c>
      <c r="QV244" s="29" t="e">
        <f t="shared" ref="QV244" si="502">QZ244&amp;RA244</f>
        <v>#REF!</v>
      </c>
      <c r="QW244" s="29" t="e">
        <f t="shared" ref="QW244" si="503">RA244&amp;RB244</f>
        <v>#REF!</v>
      </c>
      <c r="QX244" s="29" t="e">
        <f t="shared" ref="QX244" si="504">RB244&amp;RC244</f>
        <v>#REF!</v>
      </c>
      <c r="QY244" s="29" t="e">
        <f t="shared" ref="QY244" si="505">RC244&amp;RD244</f>
        <v>#REF!</v>
      </c>
      <c r="QZ244" s="29" t="e">
        <f t="shared" ref="QZ244" si="506">RD244&amp;RE244</f>
        <v>#REF!</v>
      </c>
      <c r="RA244" s="29" t="e">
        <f t="shared" ref="RA244" si="507">RE244&amp;RF244</f>
        <v>#REF!</v>
      </c>
      <c r="RB244" s="29" t="e">
        <f t="shared" ref="RB244" si="508">RF244&amp;RG244</f>
        <v>#REF!</v>
      </c>
      <c r="RC244" s="29" t="e">
        <f t="shared" ref="RC244" si="509">RG244&amp;RH244</f>
        <v>#REF!</v>
      </c>
      <c r="RD244" s="29" t="e">
        <f t="shared" ref="RD244" si="510">RH244&amp;RI244</f>
        <v>#REF!</v>
      </c>
      <c r="RE244" s="29" t="e">
        <f t="shared" ref="RE244" si="511">RI244&amp;RJ244</f>
        <v>#REF!</v>
      </c>
      <c r="RF244" s="29" t="e">
        <f t="shared" ref="RF244" si="512">RJ244&amp;RK244</f>
        <v>#REF!</v>
      </c>
      <c r="RG244" s="29" t="e">
        <f t="shared" ref="RG244" si="513">RK244&amp;RL244</f>
        <v>#REF!</v>
      </c>
      <c r="RH244" s="29" t="e">
        <f t="shared" ref="RH244" si="514">RL244&amp;RM244</f>
        <v>#REF!</v>
      </c>
      <c r="RI244" s="29" t="e">
        <f t="shared" ref="RI244" si="515">RM244&amp;RN244</f>
        <v>#REF!</v>
      </c>
      <c r="RJ244" s="29" t="e">
        <f t="shared" ref="RJ244" si="516">RN244&amp;RO244</f>
        <v>#REF!</v>
      </c>
      <c r="RK244" s="29" t="e">
        <f t="shared" ref="RK244" si="517">RO244&amp;RP244</f>
        <v>#REF!</v>
      </c>
      <c r="RL244" s="29" t="e">
        <f t="shared" ref="RL244" si="518">RP244&amp;RQ244</f>
        <v>#REF!</v>
      </c>
      <c r="RM244" s="29" t="e">
        <f t="shared" ref="RM244" si="519">RQ244&amp;RR244</f>
        <v>#REF!</v>
      </c>
      <c r="RN244" s="29" t="e">
        <f t="shared" ref="RN244" si="520">RR244&amp;RS244</f>
        <v>#REF!</v>
      </c>
      <c r="RO244" s="29" t="e">
        <f t="shared" ref="RO244" si="521">RS244&amp;RT244</f>
        <v>#REF!</v>
      </c>
      <c r="RP244" s="29" t="e">
        <f t="shared" ref="RP244" si="522">RT244&amp;RU244</f>
        <v>#REF!</v>
      </c>
      <c r="RQ244" s="29" t="e">
        <f t="shared" ref="RQ244" si="523">RU244&amp;RV244</f>
        <v>#REF!</v>
      </c>
      <c r="RR244" s="29" t="e">
        <f t="shared" ref="RR244" si="524">RV244&amp;RW244</f>
        <v>#REF!</v>
      </c>
      <c r="RS244" s="29" t="e">
        <f t="shared" ref="RS244" si="525">RW244&amp;RX244</f>
        <v>#REF!</v>
      </c>
      <c r="RT244" s="29" t="e">
        <f t="shared" ref="RT244" si="526">RX244&amp;RY244</f>
        <v>#REF!</v>
      </c>
      <c r="RU244" s="29" t="e">
        <f t="shared" ref="RU244" si="527">RY244&amp;RZ244</f>
        <v>#REF!</v>
      </c>
      <c r="RV244" s="29" t="e">
        <f t="shared" ref="RV244" si="528">RZ244&amp;SA244</f>
        <v>#REF!</v>
      </c>
      <c r="RW244" s="29" t="e">
        <f t="shared" ref="RW244" si="529">SA244&amp;SB244</f>
        <v>#REF!</v>
      </c>
      <c r="RX244" s="29" t="e">
        <f t="shared" ref="RX244" si="530">SB244&amp;SC244</f>
        <v>#REF!</v>
      </c>
      <c r="RY244" s="29" t="e">
        <f t="shared" ref="RY244" si="531">SC244&amp;SD244</f>
        <v>#REF!</v>
      </c>
      <c r="RZ244" s="29" t="e">
        <f t="shared" ref="RZ244" si="532">SD244&amp;SE244</f>
        <v>#REF!</v>
      </c>
      <c r="SA244" s="29" t="e">
        <f t="shared" ref="SA244" si="533">SE244&amp;SF244</f>
        <v>#REF!</v>
      </c>
      <c r="SB244" s="29" t="e">
        <f t="shared" ref="SB244" si="534">SF244&amp;SG244</f>
        <v>#REF!</v>
      </c>
      <c r="SC244" s="29" t="e">
        <f t="shared" ref="SC244" si="535">SG244&amp;SH244</f>
        <v>#REF!</v>
      </c>
      <c r="SD244" s="29" t="e">
        <f t="shared" ref="SD244" si="536">SH244&amp;SI244</f>
        <v>#REF!</v>
      </c>
      <c r="SE244" s="29" t="e">
        <f t="shared" ref="SE244" si="537">SI244&amp;SJ244</f>
        <v>#REF!</v>
      </c>
      <c r="SF244" s="29" t="e">
        <f t="shared" ref="SF244" si="538">SJ244&amp;SK244</f>
        <v>#REF!</v>
      </c>
      <c r="SG244" s="29" t="e">
        <f t="shared" ref="SG244" si="539">SK244&amp;SL244</f>
        <v>#REF!</v>
      </c>
      <c r="SH244" s="29" t="e">
        <f t="shared" ref="SH244" si="540">SL244&amp;SM244</f>
        <v>#REF!</v>
      </c>
      <c r="SI244" s="29" t="e">
        <f t="shared" ref="SI244" si="541">SM244&amp;SN244</f>
        <v>#REF!</v>
      </c>
      <c r="SJ244" s="29" t="e">
        <f t="shared" ref="SJ244" si="542">SN244&amp;SO244</f>
        <v>#REF!</v>
      </c>
      <c r="SK244" s="29" t="e">
        <f t="shared" ref="SK244" si="543">SO244&amp;SP244</f>
        <v>#REF!</v>
      </c>
      <c r="SL244" s="29" t="e">
        <f t="shared" ref="SL244" si="544">SP244&amp;SQ244</f>
        <v>#REF!</v>
      </c>
      <c r="SM244" s="29" t="e">
        <f t="shared" ref="SM244" si="545">SQ244&amp;SR244</f>
        <v>#REF!</v>
      </c>
      <c r="SN244" s="29" t="e">
        <f t="shared" ref="SN244" si="546">SR244&amp;SS244</f>
        <v>#REF!</v>
      </c>
      <c r="SO244" s="29" t="e">
        <f t="shared" ref="SO244" si="547">SS244&amp;ST244</f>
        <v>#REF!</v>
      </c>
      <c r="SP244" s="29" t="e">
        <f t="shared" ref="SP244" si="548">ST244&amp;SU244</f>
        <v>#REF!</v>
      </c>
      <c r="SQ244" s="29" t="e">
        <f t="shared" ref="SQ244" si="549">SU244&amp;SV244</f>
        <v>#REF!</v>
      </c>
      <c r="SR244" s="29" t="e">
        <f t="shared" ref="SR244" si="550">SV244&amp;SW244</f>
        <v>#REF!</v>
      </c>
      <c r="SS244" s="29" t="e">
        <f t="shared" ref="SS244" si="551">SW244&amp;SX244</f>
        <v>#REF!</v>
      </c>
      <c r="ST244" s="29" t="e">
        <f t="shared" ref="ST244" si="552">SX244&amp;SY244</f>
        <v>#REF!</v>
      </c>
      <c r="SU244" s="29" t="e">
        <f t="shared" ref="SU244" si="553">SY244&amp;SZ244</f>
        <v>#REF!</v>
      </c>
      <c r="SV244" s="29" t="e">
        <f t="shared" ref="SV244" si="554">SZ244&amp;TA244</f>
        <v>#REF!</v>
      </c>
      <c r="SW244" s="29" t="e">
        <f t="shared" ref="SW244" si="555">TA244&amp;TB244</f>
        <v>#REF!</v>
      </c>
      <c r="SX244" s="29" t="e">
        <f t="shared" ref="SX244" si="556">TB244&amp;TC244</f>
        <v>#REF!</v>
      </c>
      <c r="SY244" s="29" t="e">
        <f t="shared" ref="SY244" si="557">TC244&amp;TD244</f>
        <v>#REF!</v>
      </c>
      <c r="SZ244" s="29" t="e">
        <f t="shared" ref="SZ244" si="558">TD244&amp;TE244</f>
        <v>#REF!</v>
      </c>
      <c r="TA244" s="29" t="e">
        <f t="shared" ref="TA244" si="559">TE244&amp;TF244</f>
        <v>#REF!</v>
      </c>
      <c r="TB244" s="29" t="e">
        <f t="shared" ref="TB244" si="560">TF244&amp;TG244</f>
        <v>#REF!</v>
      </c>
      <c r="TC244" s="29" t="e">
        <f t="shared" ref="TC244" si="561">TG244&amp;TH244</f>
        <v>#REF!</v>
      </c>
      <c r="TD244" s="29" t="e">
        <f t="shared" ref="TD244" si="562">TH244&amp;TI244</f>
        <v>#REF!</v>
      </c>
      <c r="TE244" s="29" t="e">
        <f t="shared" ref="TE244" si="563">TI244&amp;TJ244</f>
        <v>#REF!</v>
      </c>
      <c r="TF244" s="29" t="e">
        <f t="shared" ref="TF244" si="564">TJ244&amp;TK244</f>
        <v>#REF!</v>
      </c>
      <c r="TG244" s="29" t="e">
        <f t="shared" ref="TG244" si="565">TK244&amp;TL244</f>
        <v>#REF!</v>
      </c>
      <c r="TH244" s="29" t="e">
        <f t="shared" ref="TH244" si="566">TL244&amp;TM244</f>
        <v>#REF!</v>
      </c>
      <c r="TI244" s="29" t="e">
        <f t="shared" ref="TI244" si="567">TM244&amp;TN244</f>
        <v>#REF!</v>
      </c>
      <c r="TJ244" s="29" t="e">
        <f t="shared" ref="TJ244" si="568">TN244&amp;TO244</f>
        <v>#REF!</v>
      </c>
      <c r="TK244" s="29" t="e">
        <f t="shared" ref="TK244" si="569">TO244&amp;TP244</f>
        <v>#REF!</v>
      </c>
      <c r="TL244" s="29" t="e">
        <f t="shared" ref="TL244" si="570">TP244&amp;TQ244</f>
        <v>#REF!</v>
      </c>
      <c r="TM244" s="29" t="e">
        <f t="shared" ref="TM244" si="571">TQ244&amp;TR244</f>
        <v>#REF!</v>
      </c>
      <c r="TN244" s="29" t="e">
        <f t="shared" ref="TN244" si="572">TR244&amp;TS244</f>
        <v>#REF!</v>
      </c>
      <c r="TO244" s="29" t="e">
        <f t="shared" ref="TO244" si="573">TS244&amp;TT244</f>
        <v>#REF!</v>
      </c>
      <c r="TP244" s="29" t="e">
        <f t="shared" ref="TP244" si="574">TT244&amp;TU244</f>
        <v>#REF!</v>
      </c>
      <c r="TQ244" s="29" t="e">
        <f t="shared" ref="TQ244" si="575">TU244&amp;TV244</f>
        <v>#REF!</v>
      </c>
      <c r="TR244" s="29" t="e">
        <f t="shared" ref="TR244" si="576">TV244&amp;TW244</f>
        <v>#REF!</v>
      </c>
      <c r="TS244" s="29" t="e">
        <f t="shared" ref="TS244" si="577">TW244&amp;TX244</f>
        <v>#REF!</v>
      </c>
      <c r="TT244" s="29" t="e">
        <f t="shared" ref="TT244" si="578">TX244&amp;TY244</f>
        <v>#REF!</v>
      </c>
      <c r="TU244" s="29" t="e">
        <f t="shared" ref="TU244" si="579">TY244&amp;TZ244</f>
        <v>#REF!</v>
      </c>
      <c r="TV244" s="29" t="e">
        <f t="shared" ref="TV244" si="580">TZ244&amp;UA244</f>
        <v>#REF!</v>
      </c>
      <c r="TW244" s="29" t="e">
        <f t="shared" ref="TW244" si="581">UA244&amp;UB244</f>
        <v>#REF!</v>
      </c>
      <c r="TX244" s="29" t="e">
        <f t="shared" ref="TX244" si="582">UB244&amp;UC244</f>
        <v>#REF!</v>
      </c>
      <c r="TY244" s="29" t="e">
        <f t="shared" ref="TY244" si="583">UC244&amp;UD244</f>
        <v>#REF!</v>
      </c>
      <c r="TZ244" s="29" t="e">
        <f t="shared" ref="TZ244" si="584">UD244&amp;UE244</f>
        <v>#REF!</v>
      </c>
      <c r="UA244" s="29" t="e">
        <f t="shared" ref="UA244" si="585">UE244&amp;UF244</f>
        <v>#REF!</v>
      </c>
      <c r="UB244" s="29" t="e">
        <f t="shared" ref="UB244" si="586">UF244&amp;UG244</f>
        <v>#REF!</v>
      </c>
      <c r="UC244" s="29" t="e">
        <f t="shared" ref="UC244" si="587">UG244&amp;UH244</f>
        <v>#REF!</v>
      </c>
      <c r="UD244" s="29" t="e">
        <f t="shared" ref="UD244" si="588">UH244&amp;UI244</f>
        <v>#REF!</v>
      </c>
      <c r="UE244" s="29" t="e">
        <f t="shared" ref="UE244" si="589">UI244&amp;UJ244</f>
        <v>#REF!</v>
      </c>
      <c r="UF244" s="29" t="e">
        <f t="shared" ref="UF244" si="590">UJ244&amp;UK244</f>
        <v>#REF!</v>
      </c>
      <c r="UG244" s="29" t="e">
        <f t="shared" ref="UG244" si="591">UK244&amp;UL244</f>
        <v>#REF!</v>
      </c>
      <c r="UH244" s="29" t="e">
        <f t="shared" ref="UH244" si="592">UL244&amp;UM244</f>
        <v>#REF!</v>
      </c>
      <c r="UI244" s="29" t="e">
        <f t="shared" ref="UI244" si="593">UM244&amp;UN244</f>
        <v>#REF!</v>
      </c>
      <c r="UJ244" s="29" t="e">
        <f t="shared" ref="UJ244" si="594">UN244&amp;UO244</f>
        <v>#REF!</v>
      </c>
      <c r="UK244" s="29" t="e">
        <f t="shared" ref="UK244" si="595">UO244&amp;UP244</f>
        <v>#REF!</v>
      </c>
      <c r="UL244" s="29" t="e">
        <f t="shared" ref="UL244" si="596">UP244&amp;UQ244</f>
        <v>#REF!</v>
      </c>
      <c r="UM244" s="29" t="e">
        <f t="shared" ref="UM244" si="597">UQ244&amp;UR244</f>
        <v>#REF!</v>
      </c>
      <c r="UN244" s="29" t="e">
        <f t="shared" ref="UN244" si="598">UR244&amp;US244</f>
        <v>#REF!</v>
      </c>
      <c r="UO244" s="29" t="e">
        <f t="shared" ref="UO244" si="599">US244&amp;UT244</f>
        <v>#REF!</v>
      </c>
      <c r="UP244" s="29" t="e">
        <f t="shared" ref="UP244" si="600">UT244&amp;UU244</f>
        <v>#REF!</v>
      </c>
      <c r="UQ244" s="29" t="e">
        <f t="shared" ref="UQ244" si="601">UU244&amp;UV244</f>
        <v>#REF!</v>
      </c>
      <c r="UR244" s="29" t="e">
        <f t="shared" ref="UR244" si="602">UV244&amp;UW244</f>
        <v>#REF!</v>
      </c>
      <c r="US244" s="29" t="e">
        <f t="shared" ref="US244" si="603">UW244&amp;UX244</f>
        <v>#REF!</v>
      </c>
      <c r="UT244" s="29" t="e">
        <f t="shared" ref="UT244" si="604">UX244&amp;UY244</f>
        <v>#REF!</v>
      </c>
      <c r="UU244" s="29" t="e">
        <f t="shared" ref="UU244" si="605">UY244&amp;UZ244</f>
        <v>#REF!</v>
      </c>
      <c r="UV244" s="29" t="e">
        <f t="shared" ref="UV244" si="606">UZ244&amp;VA244</f>
        <v>#REF!</v>
      </c>
      <c r="UW244" s="29" t="e">
        <f t="shared" ref="UW244" si="607">VA244&amp;VB244</f>
        <v>#REF!</v>
      </c>
      <c r="UX244" s="29" t="e">
        <f t="shared" ref="UX244" si="608">VB244&amp;VC244</f>
        <v>#REF!</v>
      </c>
      <c r="UY244" s="29" t="e">
        <f t="shared" ref="UY244" si="609">VC244&amp;VD244</f>
        <v>#REF!</v>
      </c>
      <c r="UZ244" s="29" t="e">
        <f t="shared" ref="UZ244" si="610">VD244&amp;VE244</f>
        <v>#REF!</v>
      </c>
      <c r="VA244" s="29" t="e">
        <f t="shared" ref="VA244" si="611">VE244&amp;VF244</f>
        <v>#REF!</v>
      </c>
      <c r="VB244" s="29" t="e">
        <f t="shared" ref="VB244" si="612">VF244&amp;VG244</f>
        <v>#REF!</v>
      </c>
      <c r="VC244" s="29" t="e">
        <f t="shared" ref="VC244" si="613">VG244&amp;VH244</f>
        <v>#REF!</v>
      </c>
      <c r="VD244" s="29" t="e">
        <f t="shared" ref="VD244" si="614">VH244&amp;VI244</f>
        <v>#REF!</v>
      </c>
      <c r="VE244" s="29" t="e">
        <f t="shared" ref="VE244" si="615">VI244&amp;VJ244</f>
        <v>#REF!</v>
      </c>
      <c r="VF244" s="29" t="e">
        <f t="shared" ref="VF244" si="616">VJ244&amp;VK244</f>
        <v>#REF!</v>
      </c>
      <c r="VG244" s="29" t="e">
        <f t="shared" ref="VG244" si="617">VK244&amp;VL244</f>
        <v>#REF!</v>
      </c>
      <c r="VH244" s="29" t="e">
        <f t="shared" ref="VH244" si="618">VL244&amp;VM244</f>
        <v>#REF!</v>
      </c>
      <c r="VI244" s="29" t="e">
        <f t="shared" ref="VI244" si="619">VM244&amp;VN244</f>
        <v>#REF!</v>
      </c>
      <c r="VJ244" s="29" t="e">
        <f t="shared" ref="VJ244" si="620">VN244&amp;VO244</f>
        <v>#REF!</v>
      </c>
      <c r="VK244" s="29" t="e">
        <f t="shared" ref="VK244" si="621">VO244&amp;VP244</f>
        <v>#REF!</v>
      </c>
      <c r="VL244" s="29" t="e">
        <f t="shared" ref="VL244" si="622">VP244&amp;VQ244</f>
        <v>#REF!</v>
      </c>
      <c r="VM244" s="29" t="e">
        <f t="shared" ref="VM244" si="623">VQ244&amp;VR244</f>
        <v>#REF!</v>
      </c>
      <c r="VN244" s="29" t="e">
        <f t="shared" ref="VN244" si="624">VR244&amp;VS244</f>
        <v>#REF!</v>
      </c>
      <c r="VO244" s="29" t="e">
        <f t="shared" ref="VO244" si="625">VS244&amp;VT244</f>
        <v>#REF!</v>
      </c>
      <c r="VP244" s="29" t="e">
        <f t="shared" ref="VP244" si="626">VT244&amp;VU244</f>
        <v>#REF!</v>
      </c>
      <c r="VQ244" s="29" t="e">
        <f t="shared" ref="VQ244" si="627">VU244&amp;VV244</f>
        <v>#REF!</v>
      </c>
      <c r="VR244" s="29" t="e">
        <f t="shared" ref="VR244" si="628">VV244&amp;VW244</f>
        <v>#REF!</v>
      </c>
      <c r="VS244" s="29" t="e">
        <f t="shared" ref="VS244" si="629">VW244&amp;VX244</f>
        <v>#REF!</v>
      </c>
      <c r="VT244" s="29" t="e">
        <f t="shared" ref="VT244" si="630">VX244&amp;VY244</f>
        <v>#REF!</v>
      </c>
      <c r="VU244" s="29" t="e">
        <f t="shared" ref="VU244" si="631">VY244&amp;VZ244</f>
        <v>#REF!</v>
      </c>
      <c r="VV244" s="29" t="e">
        <f t="shared" ref="VV244" si="632">VZ244&amp;WA244</f>
        <v>#REF!</v>
      </c>
      <c r="VW244" s="29" t="e">
        <f t="shared" ref="VW244" si="633">WA244&amp;WB244</f>
        <v>#REF!</v>
      </c>
      <c r="VX244" s="29" t="e">
        <f t="shared" ref="VX244" si="634">WB244&amp;WC244</f>
        <v>#REF!</v>
      </c>
      <c r="VY244" s="29" t="e">
        <f t="shared" ref="VY244" si="635">WC244&amp;WD244</f>
        <v>#REF!</v>
      </c>
      <c r="VZ244" s="29" t="e">
        <f t="shared" ref="VZ244" si="636">WD244&amp;WE244</f>
        <v>#REF!</v>
      </c>
      <c r="WA244" s="29" t="e">
        <f t="shared" ref="WA244" si="637">WE244&amp;WF244</f>
        <v>#REF!</v>
      </c>
      <c r="WB244" s="29" t="e">
        <f t="shared" ref="WB244" si="638">WF244&amp;WG244</f>
        <v>#REF!</v>
      </c>
      <c r="WC244" s="29" t="e">
        <f t="shared" ref="WC244" si="639">WG244&amp;WH244</f>
        <v>#REF!</v>
      </c>
      <c r="WD244" s="29" t="e">
        <f t="shared" ref="WD244" si="640">WH244&amp;WI244</f>
        <v>#REF!</v>
      </c>
      <c r="WE244" s="29" t="e">
        <f t="shared" ref="WE244" si="641">WI244&amp;WJ244</f>
        <v>#REF!</v>
      </c>
      <c r="WF244" s="29" t="e">
        <f t="shared" ref="WF244" si="642">WJ244&amp;WK244</f>
        <v>#REF!</v>
      </c>
      <c r="WG244" s="29" t="e">
        <f t="shared" ref="WG244" si="643">WK244&amp;WL244</f>
        <v>#REF!</v>
      </c>
      <c r="WH244" s="29" t="e">
        <f t="shared" ref="WH244" si="644">WL244&amp;WM244</f>
        <v>#REF!</v>
      </c>
      <c r="WI244" s="29" t="e">
        <f t="shared" ref="WI244" si="645">WM244&amp;WN244</f>
        <v>#REF!</v>
      </c>
      <c r="WJ244" s="29" t="e">
        <f t="shared" ref="WJ244" si="646">WN244&amp;WO244</f>
        <v>#REF!</v>
      </c>
      <c r="WK244" s="29" t="e">
        <f t="shared" ref="WK244" si="647">WO244&amp;WP244</f>
        <v>#REF!</v>
      </c>
      <c r="WL244" s="29" t="e">
        <f t="shared" ref="WL244" si="648">WP244&amp;WQ244</f>
        <v>#REF!</v>
      </c>
      <c r="WM244" s="29" t="e">
        <f t="shared" ref="WM244" si="649">WQ244&amp;WR244</f>
        <v>#REF!</v>
      </c>
      <c r="WN244" s="29" t="e">
        <f t="shared" ref="WN244" si="650">WR244&amp;WS244</f>
        <v>#REF!</v>
      </c>
      <c r="WO244" s="29" t="e">
        <f t="shared" ref="WO244" si="651">WS244&amp;WT244</f>
        <v>#REF!</v>
      </c>
      <c r="WP244" s="29" t="e">
        <f t="shared" ref="WP244" si="652">WT244&amp;WU244</f>
        <v>#REF!</v>
      </c>
      <c r="WQ244" s="29" t="e">
        <f t="shared" ref="WQ244" si="653">WU244&amp;WV244</f>
        <v>#REF!</v>
      </c>
      <c r="WR244" s="29" t="e">
        <f t="shared" ref="WR244" si="654">WV244&amp;WW244</f>
        <v>#REF!</v>
      </c>
      <c r="WS244" s="29" t="e">
        <f t="shared" ref="WS244" si="655">WW244&amp;WX244</f>
        <v>#REF!</v>
      </c>
      <c r="WT244" s="29" t="e">
        <f t="shared" ref="WT244" si="656">WX244&amp;WY244</f>
        <v>#REF!</v>
      </c>
      <c r="WU244" s="29" t="e">
        <f t="shared" ref="WU244" si="657">WY244&amp;WZ244</f>
        <v>#REF!</v>
      </c>
      <c r="WV244" s="29" t="e">
        <f t="shared" ref="WV244" si="658">WZ244&amp;XA244</f>
        <v>#REF!</v>
      </c>
      <c r="WW244" s="29" t="e">
        <f t="shared" ref="WW244" si="659">XA244&amp;XB244</f>
        <v>#REF!</v>
      </c>
      <c r="WX244" s="29" t="e">
        <f t="shared" ref="WX244" si="660">XB244&amp;XC244</f>
        <v>#REF!</v>
      </c>
      <c r="WY244" s="29" t="e">
        <f t="shared" ref="WY244" si="661">XC244&amp;XD244</f>
        <v>#REF!</v>
      </c>
      <c r="WZ244" s="29" t="e">
        <f t="shared" ref="WZ244" si="662">XD244&amp;XE244</f>
        <v>#REF!</v>
      </c>
      <c r="XA244" s="29" t="e">
        <f t="shared" ref="XA244" si="663">XE244&amp;XF244</f>
        <v>#REF!</v>
      </c>
      <c r="XB244" s="29" t="e">
        <f t="shared" ref="XB244" si="664">XF244&amp;XG244</f>
        <v>#REF!</v>
      </c>
      <c r="XC244" s="29" t="e">
        <f t="shared" ref="XC244" si="665">XG244&amp;XH244</f>
        <v>#REF!</v>
      </c>
      <c r="XD244" s="29" t="e">
        <f t="shared" ref="XD244" si="666">XH244&amp;XI244</f>
        <v>#REF!</v>
      </c>
      <c r="XE244" s="29" t="e">
        <f t="shared" ref="XE244" si="667">XI244&amp;XJ244</f>
        <v>#REF!</v>
      </c>
      <c r="XF244" s="29" t="e">
        <f t="shared" ref="XF244" si="668">XJ244&amp;XK244</f>
        <v>#REF!</v>
      </c>
      <c r="XG244" s="29" t="e">
        <f t="shared" ref="XG244" si="669">XK244&amp;XL244</f>
        <v>#REF!</v>
      </c>
      <c r="XH244" s="29" t="e">
        <f t="shared" ref="XH244" si="670">XL244&amp;XM244</f>
        <v>#REF!</v>
      </c>
      <c r="XI244" s="29" t="e">
        <f t="shared" ref="XI244" si="671">XM244&amp;XN244</f>
        <v>#REF!</v>
      </c>
      <c r="XJ244" s="29" t="e">
        <f t="shared" ref="XJ244" si="672">XN244&amp;XO244</f>
        <v>#REF!</v>
      </c>
      <c r="XK244" s="29" t="e">
        <f t="shared" ref="XK244" si="673">XO244&amp;XP244</f>
        <v>#REF!</v>
      </c>
      <c r="XL244" s="29" t="e">
        <f t="shared" ref="XL244" si="674">XP244&amp;XQ244</f>
        <v>#REF!</v>
      </c>
      <c r="XM244" s="29" t="e">
        <f t="shared" ref="XM244" si="675">XQ244&amp;XR244</f>
        <v>#REF!</v>
      </c>
      <c r="XN244" s="29" t="e">
        <f t="shared" ref="XN244" si="676">XR244&amp;XS244</f>
        <v>#REF!</v>
      </c>
      <c r="XO244" s="29" t="e">
        <f t="shared" ref="XO244" si="677">XS244&amp;XT244</f>
        <v>#REF!</v>
      </c>
      <c r="XP244" s="29" t="e">
        <f t="shared" ref="XP244" si="678">XT244&amp;XU244</f>
        <v>#REF!</v>
      </c>
      <c r="XQ244" s="29" t="e">
        <f t="shared" ref="XQ244" si="679">XU244&amp;XV244</f>
        <v>#REF!</v>
      </c>
      <c r="XR244" s="29" t="e">
        <f t="shared" ref="XR244" si="680">XV244&amp;XW244</f>
        <v>#REF!</v>
      </c>
      <c r="XS244" s="29" t="e">
        <f t="shared" ref="XS244" si="681">XW244&amp;XX244</f>
        <v>#REF!</v>
      </c>
      <c r="XT244" s="29" t="e">
        <f t="shared" ref="XT244" si="682">XX244&amp;XY244</f>
        <v>#REF!</v>
      </c>
      <c r="XU244" s="29" t="e">
        <f t="shared" ref="XU244" si="683">XY244&amp;XZ244</f>
        <v>#REF!</v>
      </c>
      <c r="XV244" s="29" t="e">
        <f t="shared" ref="XV244" si="684">XZ244&amp;YA244</f>
        <v>#REF!</v>
      </c>
      <c r="XW244" s="29" t="e">
        <f t="shared" ref="XW244" si="685">YA244&amp;YB244</f>
        <v>#REF!</v>
      </c>
      <c r="XX244" s="29" t="e">
        <f t="shared" ref="XX244" si="686">YB244&amp;YC244</f>
        <v>#REF!</v>
      </c>
      <c r="XY244" s="29" t="e">
        <f t="shared" ref="XY244" si="687">YC244&amp;YD244</f>
        <v>#REF!</v>
      </c>
      <c r="XZ244" s="29" t="e">
        <f t="shared" ref="XZ244" si="688">YD244&amp;YE244</f>
        <v>#REF!</v>
      </c>
      <c r="YA244" s="29" t="e">
        <f t="shared" ref="YA244" si="689">YE244&amp;YF244</f>
        <v>#REF!</v>
      </c>
      <c r="YB244" s="29" t="e">
        <f t="shared" ref="YB244" si="690">YF244&amp;YG244</f>
        <v>#REF!</v>
      </c>
      <c r="YC244" s="29" t="e">
        <f t="shared" ref="YC244" si="691">YG244&amp;YH244</f>
        <v>#REF!</v>
      </c>
      <c r="YD244" s="29" t="e">
        <f t="shared" ref="YD244" si="692">YH244&amp;YI244</f>
        <v>#REF!</v>
      </c>
      <c r="YE244" s="29" t="e">
        <f t="shared" ref="YE244" si="693">YI244&amp;YJ244</f>
        <v>#REF!</v>
      </c>
      <c r="YF244" s="29" t="e">
        <f t="shared" ref="YF244" si="694">YJ244&amp;YK244</f>
        <v>#REF!</v>
      </c>
      <c r="YG244" s="29" t="e">
        <f t="shared" ref="YG244" si="695">YK244&amp;YL244</f>
        <v>#REF!</v>
      </c>
      <c r="YH244" s="29" t="e">
        <f t="shared" ref="YH244" si="696">YL244&amp;YM244</f>
        <v>#REF!</v>
      </c>
      <c r="YI244" s="29" t="e">
        <f t="shared" ref="YI244" si="697">YM244&amp;YN244</f>
        <v>#REF!</v>
      </c>
      <c r="YJ244" s="29" t="e">
        <f t="shared" ref="YJ244" si="698">YN244&amp;YO244</f>
        <v>#REF!</v>
      </c>
      <c r="YK244" s="29" t="e">
        <f t="shared" ref="YK244" si="699">YO244&amp;YP244</f>
        <v>#REF!</v>
      </c>
      <c r="YL244" s="29" t="e">
        <f t="shared" ref="YL244" si="700">YP244&amp;YQ244</f>
        <v>#REF!</v>
      </c>
      <c r="YM244" s="29" t="e">
        <f t="shared" ref="YM244" si="701">YQ244&amp;YR244</f>
        <v>#REF!</v>
      </c>
      <c r="YN244" s="29" t="e">
        <f t="shared" ref="YN244" si="702">YR244&amp;YS244</f>
        <v>#REF!</v>
      </c>
      <c r="YO244" s="29" t="e">
        <f t="shared" ref="YO244" si="703">YS244&amp;YT244</f>
        <v>#REF!</v>
      </c>
      <c r="YP244" s="29" t="e">
        <f t="shared" ref="YP244" si="704">YT244&amp;YU244</f>
        <v>#REF!</v>
      </c>
      <c r="YQ244" s="29" t="e">
        <f t="shared" ref="YQ244" si="705">YU244&amp;YV244</f>
        <v>#REF!</v>
      </c>
      <c r="YR244" s="29" t="e">
        <f t="shared" ref="YR244" si="706">YV244&amp;YW244</f>
        <v>#REF!</v>
      </c>
      <c r="YS244" s="29" t="e">
        <f t="shared" ref="YS244" si="707">YW244&amp;YX244</f>
        <v>#REF!</v>
      </c>
      <c r="YT244" s="29" t="e">
        <f t="shared" ref="YT244" si="708">YX244&amp;YY244</f>
        <v>#REF!</v>
      </c>
      <c r="YU244" s="29" t="e">
        <f t="shared" ref="YU244" si="709">YY244&amp;YZ244</f>
        <v>#REF!</v>
      </c>
      <c r="YV244" s="29" t="e">
        <f t="shared" ref="YV244" si="710">YZ244&amp;ZA244</f>
        <v>#REF!</v>
      </c>
      <c r="YW244" s="29" t="e">
        <f t="shared" ref="YW244" si="711">ZA244&amp;ZB244</f>
        <v>#REF!</v>
      </c>
      <c r="YX244" s="29" t="e">
        <f t="shared" ref="YX244" si="712">ZB244&amp;ZC244</f>
        <v>#REF!</v>
      </c>
      <c r="YY244" s="29" t="e">
        <f t="shared" ref="YY244" si="713">ZC244&amp;ZD244</f>
        <v>#REF!</v>
      </c>
      <c r="YZ244" s="29" t="e">
        <f t="shared" ref="YZ244" si="714">ZD244&amp;ZE244</f>
        <v>#REF!</v>
      </c>
      <c r="ZA244" s="29" t="e">
        <f t="shared" ref="ZA244" si="715">ZE244&amp;ZF244</f>
        <v>#REF!</v>
      </c>
      <c r="ZB244" s="29" t="e">
        <f t="shared" ref="ZB244" si="716">ZF244&amp;ZG244</f>
        <v>#REF!</v>
      </c>
      <c r="ZC244" s="29" t="e">
        <f t="shared" ref="ZC244" si="717">ZG244&amp;ZH244</f>
        <v>#REF!</v>
      </c>
      <c r="ZD244" s="29" t="e">
        <f t="shared" ref="ZD244" si="718">ZH244&amp;ZI244</f>
        <v>#REF!</v>
      </c>
      <c r="ZE244" s="29" t="e">
        <f t="shared" ref="ZE244" si="719">ZI244&amp;ZJ244</f>
        <v>#REF!</v>
      </c>
      <c r="ZF244" s="29" t="e">
        <f t="shared" ref="ZF244" si="720">ZJ244&amp;ZK244</f>
        <v>#REF!</v>
      </c>
      <c r="ZG244" s="29" t="e">
        <f t="shared" ref="ZG244" si="721">ZK244&amp;ZL244</f>
        <v>#REF!</v>
      </c>
      <c r="ZH244" s="29" t="e">
        <f t="shared" ref="ZH244" si="722">ZL244&amp;ZM244</f>
        <v>#REF!</v>
      </c>
      <c r="ZI244" s="29" t="e">
        <f t="shared" ref="ZI244" si="723">ZM244&amp;ZN244</f>
        <v>#REF!</v>
      </c>
      <c r="ZJ244" s="29" t="e">
        <f t="shared" ref="ZJ244" si="724">ZN244&amp;ZO244</f>
        <v>#REF!</v>
      </c>
      <c r="ZK244" s="29" t="e">
        <f t="shared" ref="ZK244" si="725">ZO244&amp;ZP244</f>
        <v>#REF!</v>
      </c>
      <c r="ZL244" s="29" t="e">
        <f t="shared" ref="ZL244" si="726">ZP244&amp;ZQ244</f>
        <v>#REF!</v>
      </c>
      <c r="ZM244" s="29" t="e">
        <f t="shared" ref="ZM244" si="727">ZQ244&amp;ZR244</f>
        <v>#REF!</v>
      </c>
      <c r="ZN244" s="29" t="e">
        <f t="shared" ref="ZN244" si="728">ZR244&amp;ZS244</f>
        <v>#REF!</v>
      </c>
      <c r="ZO244" s="29" t="e">
        <f t="shared" ref="ZO244" si="729">ZS244&amp;ZT244</f>
        <v>#REF!</v>
      </c>
      <c r="ZP244" s="29" t="e">
        <f t="shared" ref="ZP244" si="730">ZT244&amp;ZU244</f>
        <v>#REF!</v>
      </c>
      <c r="ZQ244" s="29" t="e">
        <f t="shared" ref="ZQ244" si="731">ZU244&amp;ZV244</f>
        <v>#REF!</v>
      </c>
      <c r="ZR244" s="29" t="e">
        <f t="shared" ref="ZR244" si="732">ZV244&amp;ZW244</f>
        <v>#REF!</v>
      </c>
      <c r="ZS244" s="29" t="e">
        <f t="shared" ref="ZS244" si="733">ZW244&amp;ZX244</f>
        <v>#REF!</v>
      </c>
      <c r="ZT244" s="29" t="e">
        <f t="shared" ref="ZT244" si="734">ZX244&amp;ZY244</f>
        <v>#REF!</v>
      </c>
      <c r="ZU244" s="29" t="e">
        <f t="shared" ref="ZU244" si="735">ZY244&amp;ZZ244</f>
        <v>#REF!</v>
      </c>
      <c r="ZV244" s="29" t="e">
        <f t="shared" ref="ZV244" si="736">ZZ244&amp;AAA244</f>
        <v>#REF!</v>
      </c>
      <c r="ZW244" s="29" t="e">
        <f t="shared" ref="ZW244" si="737">AAA244&amp;AAB244</f>
        <v>#REF!</v>
      </c>
      <c r="ZX244" s="29" t="e">
        <f t="shared" ref="ZX244" si="738">AAB244&amp;AAC244</f>
        <v>#REF!</v>
      </c>
      <c r="ZY244" s="29" t="e">
        <f t="shared" ref="ZY244" si="739">AAC244&amp;AAD244</f>
        <v>#REF!</v>
      </c>
      <c r="ZZ244" s="29" t="e">
        <f t="shared" ref="ZZ244" si="740">AAD244&amp;AAE244</f>
        <v>#REF!</v>
      </c>
      <c r="AAA244" s="29" t="e">
        <f t="shared" ref="AAA244" si="741">AAE244&amp;AAF244</f>
        <v>#REF!</v>
      </c>
      <c r="AAB244" s="29" t="e">
        <f t="shared" ref="AAB244" si="742">AAF244&amp;AAG244</f>
        <v>#REF!</v>
      </c>
      <c r="AAC244" s="29" t="e">
        <f t="shared" ref="AAC244" si="743">AAG244&amp;AAH244</f>
        <v>#REF!</v>
      </c>
      <c r="AAD244" s="29" t="e">
        <f t="shared" ref="AAD244" si="744">AAH244&amp;AAI244</f>
        <v>#REF!</v>
      </c>
      <c r="AAE244" s="29" t="e">
        <f t="shared" ref="AAE244" si="745">AAI244&amp;AAJ244</f>
        <v>#REF!</v>
      </c>
      <c r="AAF244" s="29" t="e">
        <f t="shared" ref="AAF244" si="746">AAJ244&amp;AAK244</f>
        <v>#REF!</v>
      </c>
      <c r="AAG244" s="29" t="e">
        <f t="shared" ref="AAG244" si="747">AAK244&amp;AAL244</f>
        <v>#REF!</v>
      </c>
      <c r="AAH244" s="29" t="e">
        <f t="shared" ref="AAH244" si="748">AAL244&amp;AAM244</f>
        <v>#REF!</v>
      </c>
      <c r="AAI244" s="29" t="e">
        <f t="shared" ref="AAI244" si="749">AAM244&amp;AAN244</f>
        <v>#REF!</v>
      </c>
      <c r="AAJ244" s="29" t="e">
        <f t="shared" ref="AAJ244" si="750">AAN244&amp;AAO244</f>
        <v>#REF!</v>
      </c>
      <c r="AAK244" s="29" t="e">
        <f t="shared" ref="AAK244" si="751">AAO244&amp;AAP244</f>
        <v>#REF!</v>
      </c>
      <c r="AAL244" s="29" t="e">
        <f t="shared" ref="AAL244" si="752">AAP244&amp;AAQ244</f>
        <v>#REF!</v>
      </c>
      <c r="AAM244" s="29" t="e">
        <f t="shared" ref="AAM244" si="753">AAQ244&amp;AAR244</f>
        <v>#REF!</v>
      </c>
      <c r="AAN244" s="29" t="e">
        <f t="shared" ref="AAN244" si="754">AAR244&amp;AAS244</f>
        <v>#REF!</v>
      </c>
      <c r="AAO244" s="29" t="e">
        <f t="shared" ref="AAO244" si="755">AAS244&amp;AAT244</f>
        <v>#REF!</v>
      </c>
      <c r="AAP244" s="29" t="e">
        <f t="shared" ref="AAP244" si="756">AAT244&amp;AAU244</f>
        <v>#REF!</v>
      </c>
      <c r="AAQ244" s="29" t="e">
        <f t="shared" ref="AAQ244" si="757">AAU244&amp;AAV244</f>
        <v>#REF!</v>
      </c>
      <c r="AAR244" s="29" t="e">
        <f t="shared" ref="AAR244" si="758">AAV244&amp;AAW244</f>
        <v>#REF!</v>
      </c>
      <c r="AAS244" s="29" t="e">
        <f t="shared" ref="AAS244" si="759">AAW244&amp;AAX244</f>
        <v>#REF!</v>
      </c>
      <c r="AAT244" s="29" t="e">
        <f t="shared" ref="AAT244" si="760">AAX244&amp;AAY244</f>
        <v>#REF!</v>
      </c>
      <c r="AAU244" s="29" t="e">
        <f t="shared" ref="AAU244" si="761">AAY244&amp;AAZ244</f>
        <v>#REF!</v>
      </c>
      <c r="AAV244" s="29" t="e">
        <f t="shared" ref="AAV244" si="762">AAZ244&amp;ABA244</f>
        <v>#REF!</v>
      </c>
      <c r="AAW244" s="29" t="e">
        <f t="shared" ref="AAW244" si="763">ABA244&amp;ABB244</f>
        <v>#REF!</v>
      </c>
      <c r="AAX244" s="29" t="e">
        <f t="shared" ref="AAX244" si="764">ABB244&amp;ABC244</f>
        <v>#REF!</v>
      </c>
      <c r="AAY244" s="29" t="e">
        <f t="shared" ref="AAY244" si="765">ABC244&amp;ABD244</f>
        <v>#REF!</v>
      </c>
      <c r="AAZ244" s="29" t="e">
        <f t="shared" ref="AAZ244" si="766">ABD244&amp;ABE244</f>
        <v>#REF!</v>
      </c>
      <c r="ABA244" s="29" t="e">
        <f t="shared" ref="ABA244" si="767">ABE244&amp;ABF244</f>
        <v>#REF!</v>
      </c>
      <c r="ABB244" s="29" t="e">
        <f t="shared" ref="ABB244" si="768">ABF244&amp;ABG244</f>
        <v>#REF!</v>
      </c>
      <c r="ABC244" s="29" t="e">
        <f t="shared" ref="ABC244" si="769">ABG244&amp;ABH244</f>
        <v>#REF!</v>
      </c>
      <c r="ABD244" s="29" t="e">
        <f t="shared" ref="ABD244" si="770">ABH244&amp;ABI244</f>
        <v>#REF!</v>
      </c>
      <c r="ABE244" s="29" t="e">
        <f t="shared" ref="ABE244" si="771">ABI244&amp;ABJ244</f>
        <v>#REF!</v>
      </c>
      <c r="ABF244" s="29" t="e">
        <f t="shared" ref="ABF244" si="772">ABJ244&amp;ABK244</f>
        <v>#REF!</v>
      </c>
      <c r="ABG244" s="29" t="e">
        <f t="shared" ref="ABG244" si="773">ABK244&amp;ABL244</f>
        <v>#REF!</v>
      </c>
      <c r="ABH244" s="29" t="e">
        <f t="shared" ref="ABH244" si="774">ABL244&amp;ABM244</f>
        <v>#REF!</v>
      </c>
      <c r="ABI244" s="29" t="e">
        <f t="shared" ref="ABI244" si="775">ABM244&amp;ABN244</f>
        <v>#REF!</v>
      </c>
      <c r="ABJ244" s="29" t="e">
        <f t="shared" ref="ABJ244" si="776">ABN244&amp;ABO244</f>
        <v>#REF!</v>
      </c>
      <c r="ABK244" s="29" t="e">
        <f t="shared" ref="ABK244" si="777">ABO244&amp;ABP244</f>
        <v>#REF!</v>
      </c>
      <c r="ABL244" s="29" t="e">
        <f t="shared" ref="ABL244" si="778">ABP244&amp;ABQ244</f>
        <v>#REF!</v>
      </c>
      <c r="ABM244" s="29" t="e">
        <f t="shared" ref="ABM244" si="779">ABQ244&amp;ABR244</f>
        <v>#REF!</v>
      </c>
      <c r="ABN244" s="29" t="e">
        <f t="shared" ref="ABN244" si="780">ABR244&amp;ABS244</f>
        <v>#REF!</v>
      </c>
      <c r="ABO244" s="29" t="e">
        <f t="shared" ref="ABO244" si="781">ABS244&amp;ABT244</f>
        <v>#REF!</v>
      </c>
      <c r="ABP244" s="29" t="e">
        <f t="shared" ref="ABP244" si="782">ABT244&amp;ABU244</f>
        <v>#REF!</v>
      </c>
      <c r="ABQ244" s="29" t="e">
        <f t="shared" ref="ABQ244" si="783">ABU244&amp;ABV244</f>
        <v>#REF!</v>
      </c>
      <c r="ABR244" s="29" t="e">
        <f t="shared" ref="ABR244" si="784">ABV244&amp;ABW244</f>
        <v>#REF!</v>
      </c>
      <c r="ABS244" s="29" t="e">
        <f t="shared" ref="ABS244" si="785">ABW244&amp;ABX244</f>
        <v>#REF!</v>
      </c>
      <c r="ABT244" s="29" t="e">
        <f t="shared" ref="ABT244" si="786">ABX244&amp;ABY244</f>
        <v>#REF!</v>
      </c>
      <c r="ABU244" s="29" t="e">
        <f t="shared" ref="ABU244" si="787">ABY244&amp;ABZ244</f>
        <v>#REF!</v>
      </c>
      <c r="ABV244" s="29" t="e">
        <f t="shared" ref="ABV244" si="788">ABZ244&amp;ACA244</f>
        <v>#REF!</v>
      </c>
      <c r="ABW244" s="29" t="e">
        <f t="shared" ref="ABW244" si="789">ACA244&amp;ACB244</f>
        <v>#REF!</v>
      </c>
      <c r="ABX244" s="29" t="e">
        <f t="shared" ref="ABX244" si="790">ACB244&amp;ACC244</f>
        <v>#REF!</v>
      </c>
      <c r="ABY244" s="29" t="e">
        <f t="shared" ref="ABY244" si="791">ACC244&amp;ACD244</f>
        <v>#REF!</v>
      </c>
      <c r="ABZ244" s="29" t="e">
        <f t="shared" ref="ABZ244" si="792">ACD244&amp;ACE244</f>
        <v>#REF!</v>
      </c>
      <c r="ACA244" s="29" t="e">
        <f t="shared" ref="ACA244" si="793">ACE244&amp;ACF244</f>
        <v>#REF!</v>
      </c>
      <c r="ACB244" s="29" t="e">
        <f t="shared" ref="ACB244" si="794">ACF244&amp;ACG244</f>
        <v>#REF!</v>
      </c>
      <c r="ACC244" s="29" t="e">
        <f t="shared" ref="ACC244" si="795">ACG244&amp;ACH244</f>
        <v>#REF!</v>
      </c>
      <c r="ACD244" s="29" t="e">
        <f t="shared" ref="ACD244" si="796">ACH244&amp;ACI244</f>
        <v>#REF!</v>
      </c>
      <c r="ACE244" s="29" t="e">
        <f t="shared" ref="ACE244" si="797">ACI244&amp;ACJ244</f>
        <v>#REF!</v>
      </c>
      <c r="ACF244" s="29" t="e">
        <f t="shared" ref="ACF244" si="798">ACJ244&amp;ACK244</f>
        <v>#REF!</v>
      </c>
      <c r="ACG244" s="29" t="e">
        <f t="shared" ref="ACG244" si="799">ACK244&amp;ACL244</f>
        <v>#REF!</v>
      </c>
      <c r="ACH244" s="29" t="e">
        <f t="shared" ref="ACH244" si="800">ACL244&amp;ACM244</f>
        <v>#REF!</v>
      </c>
      <c r="ACI244" s="29" t="e">
        <f t="shared" ref="ACI244" si="801">ACM244&amp;ACN244</f>
        <v>#REF!</v>
      </c>
      <c r="ACJ244" s="29" t="e">
        <f t="shared" ref="ACJ244" si="802">ACN244&amp;ACO244</f>
        <v>#REF!</v>
      </c>
      <c r="ACK244" s="29" t="e">
        <f t="shared" ref="ACK244" si="803">ACO244&amp;ACP244</f>
        <v>#REF!</v>
      </c>
      <c r="ACL244" s="29" t="e">
        <f t="shared" ref="ACL244" si="804">ACP244&amp;ACQ244</f>
        <v>#REF!</v>
      </c>
      <c r="ACM244" s="29" t="e">
        <f t="shared" ref="ACM244" si="805">ACQ244&amp;ACR244</f>
        <v>#REF!</v>
      </c>
      <c r="ACN244" s="29" t="e">
        <f t="shared" ref="ACN244" si="806">ACR244&amp;ACS244</f>
        <v>#REF!</v>
      </c>
      <c r="ACO244" s="29" t="e">
        <f t="shared" ref="ACO244" si="807">ACS244&amp;ACT244</f>
        <v>#REF!</v>
      </c>
      <c r="ACP244" s="29" t="e">
        <f t="shared" ref="ACP244" si="808">ACT244&amp;ACU244</f>
        <v>#REF!</v>
      </c>
      <c r="ACQ244" s="29" t="e">
        <f t="shared" ref="ACQ244" si="809">ACU244&amp;ACV244</f>
        <v>#REF!</v>
      </c>
      <c r="ACR244" s="29" t="e">
        <f t="shared" ref="ACR244" si="810">ACV244&amp;ACW244</f>
        <v>#REF!</v>
      </c>
      <c r="ACS244" s="29" t="e">
        <f t="shared" ref="ACS244" si="811">ACW244&amp;ACX244</f>
        <v>#REF!</v>
      </c>
      <c r="ACT244" s="29" t="e">
        <f t="shared" ref="ACT244" si="812">ACX244&amp;ACY244</f>
        <v>#REF!</v>
      </c>
      <c r="ACU244" s="29" t="e">
        <f t="shared" ref="ACU244" si="813">ACY244&amp;ACZ244</f>
        <v>#REF!</v>
      </c>
      <c r="ACV244" s="29" t="e">
        <f t="shared" ref="ACV244" si="814">ACZ244&amp;ADA244</f>
        <v>#REF!</v>
      </c>
      <c r="ACW244" s="29" t="e">
        <f t="shared" ref="ACW244" si="815">ADA244&amp;ADB244</f>
        <v>#REF!</v>
      </c>
      <c r="ACX244" s="29" t="e">
        <f t="shared" ref="ACX244" si="816">ADB244&amp;ADC244</f>
        <v>#REF!</v>
      </c>
      <c r="ACY244" s="29" t="e">
        <f t="shared" ref="ACY244" si="817">ADC244&amp;ADD244</f>
        <v>#REF!</v>
      </c>
      <c r="ACZ244" s="29" t="e">
        <f t="shared" ref="ACZ244" si="818">ADD244&amp;ADE244</f>
        <v>#REF!</v>
      </c>
      <c r="ADA244" s="29" t="e">
        <f t="shared" ref="ADA244" si="819">ADE244&amp;ADF244</f>
        <v>#REF!</v>
      </c>
      <c r="ADB244" s="29" t="e">
        <f t="shared" ref="ADB244" si="820">ADF244&amp;ADG244</f>
        <v>#REF!</v>
      </c>
      <c r="ADC244" s="29" t="e">
        <f t="shared" ref="ADC244" si="821">ADG244&amp;ADH244</f>
        <v>#REF!</v>
      </c>
      <c r="ADD244" s="29" t="e">
        <f t="shared" ref="ADD244" si="822">ADH244&amp;ADI244</f>
        <v>#REF!</v>
      </c>
      <c r="ADE244" s="29" t="e">
        <f t="shared" ref="ADE244" si="823">ADI244&amp;ADJ244</f>
        <v>#REF!</v>
      </c>
      <c r="ADF244" s="29" t="e">
        <f t="shared" ref="ADF244" si="824">ADJ244&amp;ADK244</f>
        <v>#REF!</v>
      </c>
      <c r="ADG244" s="29" t="e">
        <f t="shared" ref="ADG244" si="825">ADK244&amp;ADL244</f>
        <v>#REF!</v>
      </c>
      <c r="ADH244" s="29" t="e">
        <f t="shared" ref="ADH244" si="826">ADL244&amp;ADM244</f>
        <v>#REF!</v>
      </c>
      <c r="ADI244" s="29" t="e">
        <f t="shared" ref="ADI244" si="827">ADM244&amp;ADN244</f>
        <v>#REF!</v>
      </c>
      <c r="ADJ244" s="29" t="e">
        <f t="shared" ref="ADJ244" si="828">ADN244&amp;ADO244</f>
        <v>#REF!</v>
      </c>
      <c r="ADK244" s="29" t="e">
        <f t="shared" ref="ADK244" si="829">ADO244&amp;ADP244</f>
        <v>#REF!</v>
      </c>
      <c r="ADL244" s="29" t="e">
        <f t="shared" ref="ADL244" si="830">ADP244&amp;ADQ244</f>
        <v>#REF!</v>
      </c>
      <c r="ADM244" s="29" t="e">
        <f t="shared" ref="ADM244" si="831">ADQ244&amp;ADR244</f>
        <v>#REF!</v>
      </c>
      <c r="ADN244" s="29" t="e">
        <f t="shared" ref="ADN244" si="832">ADR244&amp;ADS244</f>
        <v>#REF!</v>
      </c>
      <c r="ADO244" s="29" t="e">
        <f t="shared" ref="ADO244" si="833">ADS244&amp;ADT244</f>
        <v>#REF!</v>
      </c>
      <c r="ADP244" s="29" t="e">
        <f t="shared" ref="ADP244" si="834">ADT244&amp;ADU244</f>
        <v>#REF!</v>
      </c>
      <c r="ADQ244" s="29" t="e">
        <f t="shared" ref="ADQ244" si="835">ADU244&amp;ADV244</f>
        <v>#REF!</v>
      </c>
      <c r="ADR244" s="29" t="e">
        <f t="shared" ref="ADR244" si="836">ADV244&amp;ADW244</f>
        <v>#REF!</v>
      </c>
      <c r="ADS244" s="29" t="e">
        <f t="shared" ref="ADS244" si="837">ADW244&amp;ADX244</f>
        <v>#REF!</v>
      </c>
      <c r="ADT244" s="29" t="e">
        <f t="shared" ref="ADT244" si="838">ADX244&amp;ADY244</f>
        <v>#REF!</v>
      </c>
      <c r="ADU244" s="29" t="e">
        <f t="shared" ref="ADU244" si="839">ADY244&amp;ADZ244</f>
        <v>#REF!</v>
      </c>
      <c r="ADV244" s="29" t="e">
        <f t="shared" ref="ADV244" si="840">ADZ244&amp;AEA244</f>
        <v>#REF!</v>
      </c>
      <c r="ADW244" s="29" t="e">
        <f t="shared" ref="ADW244" si="841">AEA244&amp;AEB244</f>
        <v>#REF!</v>
      </c>
      <c r="ADX244" s="29" t="e">
        <f t="shared" ref="ADX244" si="842">AEB244&amp;AEC244</f>
        <v>#REF!</v>
      </c>
      <c r="ADY244" s="29" t="e">
        <f t="shared" ref="ADY244" si="843">AEC244&amp;AED244</f>
        <v>#REF!</v>
      </c>
      <c r="ADZ244" s="29" t="e">
        <f t="shared" ref="ADZ244" si="844">AED244&amp;AEE244</f>
        <v>#REF!</v>
      </c>
      <c r="AEA244" s="29" t="e">
        <f t="shared" ref="AEA244" si="845">AEE244&amp;AEF244</f>
        <v>#REF!</v>
      </c>
      <c r="AEB244" s="29" t="e">
        <f t="shared" ref="AEB244" si="846">AEF244&amp;AEG244</f>
        <v>#REF!</v>
      </c>
      <c r="AEC244" s="29" t="e">
        <f t="shared" ref="AEC244" si="847">AEG244&amp;AEH244</f>
        <v>#REF!</v>
      </c>
      <c r="AED244" s="29" t="e">
        <f t="shared" ref="AED244" si="848">AEH244&amp;AEI244</f>
        <v>#REF!</v>
      </c>
      <c r="AEE244" s="29" t="e">
        <f t="shared" ref="AEE244" si="849">AEI244&amp;AEJ244</f>
        <v>#REF!</v>
      </c>
      <c r="AEF244" s="29" t="e">
        <f t="shared" ref="AEF244" si="850">AEJ244&amp;AEK244</f>
        <v>#REF!</v>
      </c>
      <c r="AEG244" s="29" t="e">
        <f t="shared" ref="AEG244" si="851">AEK244&amp;AEL244</f>
        <v>#REF!</v>
      </c>
      <c r="AEH244" s="29" t="e">
        <f t="shared" ref="AEH244" si="852">AEL244&amp;AEM244</f>
        <v>#REF!</v>
      </c>
      <c r="AEI244" s="29" t="e">
        <f t="shared" ref="AEI244" si="853">AEM244&amp;AEN244</f>
        <v>#REF!</v>
      </c>
      <c r="AEJ244" s="29" t="e">
        <f t="shared" ref="AEJ244" si="854">AEN244&amp;AEO244</f>
        <v>#REF!</v>
      </c>
      <c r="AEK244" s="29" t="e">
        <f t="shared" ref="AEK244" si="855">AEO244&amp;AEP244</f>
        <v>#REF!</v>
      </c>
      <c r="AEL244" s="29" t="e">
        <f t="shared" ref="AEL244" si="856">AEP244&amp;AEQ244</f>
        <v>#REF!</v>
      </c>
      <c r="AEM244" s="29" t="e">
        <f t="shared" ref="AEM244" si="857">AEQ244&amp;AER244</f>
        <v>#REF!</v>
      </c>
      <c r="AEN244" s="29" t="e">
        <f t="shared" ref="AEN244" si="858">AER244&amp;AES244</f>
        <v>#REF!</v>
      </c>
      <c r="AEO244" s="29" t="e">
        <f t="shared" ref="AEO244" si="859">AES244&amp;AET244</f>
        <v>#REF!</v>
      </c>
      <c r="AEP244" s="29" t="e">
        <f t="shared" ref="AEP244" si="860">AET244&amp;AEU244</f>
        <v>#REF!</v>
      </c>
      <c r="AEQ244" s="29" t="e">
        <f t="shared" ref="AEQ244" si="861">AEU244&amp;AEV244</f>
        <v>#REF!</v>
      </c>
      <c r="AER244" s="29" t="e">
        <f t="shared" ref="AER244" si="862">AEV244&amp;AEW244</f>
        <v>#REF!</v>
      </c>
      <c r="AES244" s="29" t="e">
        <f t="shared" ref="AES244" si="863">AEW244&amp;AEX244</f>
        <v>#REF!</v>
      </c>
      <c r="AET244" s="29" t="e">
        <f t="shared" ref="AET244" si="864">AEX244&amp;AEY244</f>
        <v>#REF!</v>
      </c>
      <c r="AEU244" s="29" t="e">
        <f t="shared" ref="AEU244" si="865">AEY244&amp;AEZ244</f>
        <v>#REF!</v>
      </c>
      <c r="AEV244" s="29" t="e">
        <f t="shared" ref="AEV244" si="866">AEZ244&amp;AFA244</f>
        <v>#REF!</v>
      </c>
      <c r="AEW244" s="29" t="e">
        <f t="shared" ref="AEW244" si="867">AFA244&amp;AFB244</f>
        <v>#REF!</v>
      </c>
      <c r="AEX244" s="29" t="e">
        <f t="shared" ref="AEX244" si="868">AFB244&amp;AFC244</f>
        <v>#REF!</v>
      </c>
      <c r="AEY244" s="29" t="e">
        <f t="shared" ref="AEY244" si="869">AFC244&amp;AFD244</f>
        <v>#REF!</v>
      </c>
      <c r="AEZ244" s="29" t="e">
        <f t="shared" ref="AEZ244" si="870">AFD244&amp;AFE244</f>
        <v>#REF!</v>
      </c>
      <c r="AFA244" s="29" t="e">
        <f t="shared" ref="AFA244" si="871">AFE244&amp;AFF244</f>
        <v>#REF!</v>
      </c>
      <c r="AFB244" s="29" t="e">
        <f t="shared" ref="AFB244" si="872">AFF244&amp;AFG244</f>
        <v>#REF!</v>
      </c>
      <c r="AFC244" s="29" t="e">
        <f t="shared" ref="AFC244" si="873">AFG244&amp;AFH244</f>
        <v>#REF!</v>
      </c>
      <c r="AFD244" s="29" t="e">
        <f t="shared" ref="AFD244" si="874">AFH244&amp;AFI244</f>
        <v>#REF!</v>
      </c>
      <c r="AFE244" s="29" t="e">
        <f t="shared" ref="AFE244" si="875">AFI244&amp;AFJ244</f>
        <v>#REF!</v>
      </c>
      <c r="AFF244" s="29" t="e">
        <f t="shared" ref="AFF244" si="876">AFJ244&amp;AFK244</f>
        <v>#REF!</v>
      </c>
      <c r="AFG244" s="29" t="e">
        <f t="shared" ref="AFG244" si="877">AFK244&amp;AFL244</f>
        <v>#REF!</v>
      </c>
      <c r="AFH244" s="29" t="e">
        <f t="shared" ref="AFH244" si="878">AFL244&amp;AFM244</f>
        <v>#REF!</v>
      </c>
      <c r="AFI244" s="29" t="e">
        <f t="shared" ref="AFI244" si="879">AFM244&amp;AFN244</f>
        <v>#REF!</v>
      </c>
      <c r="AFJ244" s="29" t="e">
        <f t="shared" ref="AFJ244" si="880">AFN244&amp;AFO244</f>
        <v>#REF!</v>
      </c>
      <c r="AFK244" s="29" t="e">
        <f t="shared" ref="AFK244" si="881">AFO244&amp;AFP244</f>
        <v>#REF!</v>
      </c>
      <c r="AFL244" s="29" t="e">
        <f t="shared" ref="AFL244" si="882">AFP244&amp;AFQ244</f>
        <v>#REF!</v>
      </c>
      <c r="AFM244" s="29" t="e">
        <f t="shared" ref="AFM244" si="883">AFQ244&amp;AFR244</f>
        <v>#REF!</v>
      </c>
      <c r="AFN244" s="29" t="e">
        <f t="shared" ref="AFN244" si="884">AFR244&amp;AFS244</f>
        <v>#REF!</v>
      </c>
      <c r="AFO244" s="29" t="e">
        <f t="shared" ref="AFO244" si="885">AFS244&amp;AFT244</f>
        <v>#REF!</v>
      </c>
      <c r="AFP244" s="29" t="e">
        <f t="shared" ref="AFP244" si="886">AFT244&amp;AFU244</f>
        <v>#REF!</v>
      </c>
      <c r="AFQ244" s="29" t="e">
        <f t="shared" ref="AFQ244" si="887">AFU244&amp;AFV244</f>
        <v>#REF!</v>
      </c>
      <c r="AFR244" s="29" t="e">
        <f t="shared" ref="AFR244" si="888">AFV244&amp;AFW244</f>
        <v>#REF!</v>
      </c>
      <c r="AFS244" s="29" t="e">
        <f t="shared" ref="AFS244" si="889">AFW244&amp;AFX244</f>
        <v>#REF!</v>
      </c>
      <c r="AFT244" s="29" t="e">
        <f t="shared" ref="AFT244" si="890">AFX244&amp;AFY244</f>
        <v>#REF!</v>
      </c>
      <c r="AFU244" s="29" t="e">
        <f t="shared" ref="AFU244" si="891">AFY244&amp;AFZ244</f>
        <v>#REF!</v>
      </c>
      <c r="AFV244" s="29" t="e">
        <f t="shared" ref="AFV244" si="892">AFZ244&amp;AGA244</f>
        <v>#REF!</v>
      </c>
      <c r="AFW244" s="29" t="e">
        <f t="shared" ref="AFW244" si="893">AGA244&amp;AGB244</f>
        <v>#REF!</v>
      </c>
      <c r="AFX244" s="29" t="e">
        <f t="shared" ref="AFX244" si="894">AGB244&amp;AGC244</f>
        <v>#REF!</v>
      </c>
      <c r="AFY244" s="29" t="e">
        <f t="shared" ref="AFY244" si="895">AGC244&amp;AGD244</f>
        <v>#REF!</v>
      </c>
      <c r="AFZ244" s="29" t="e">
        <f t="shared" ref="AFZ244" si="896">AGD244&amp;AGE244</f>
        <v>#REF!</v>
      </c>
      <c r="AGA244" s="29" t="e">
        <f t="shared" ref="AGA244" si="897">AGE244&amp;AGF244</f>
        <v>#REF!</v>
      </c>
      <c r="AGB244" s="29" t="e">
        <f t="shared" ref="AGB244" si="898">AGF244&amp;AGG244</f>
        <v>#REF!</v>
      </c>
      <c r="AGC244" s="29" t="e">
        <f t="shared" ref="AGC244" si="899">AGG244&amp;AGH244</f>
        <v>#REF!</v>
      </c>
      <c r="AGD244" s="29" t="e">
        <f t="shared" ref="AGD244" si="900">AGH244&amp;AGI244</f>
        <v>#REF!</v>
      </c>
      <c r="AGE244" s="29" t="e">
        <f t="shared" ref="AGE244" si="901">AGI244&amp;AGJ244</f>
        <v>#REF!</v>
      </c>
      <c r="AGF244" s="29" t="e">
        <f t="shared" ref="AGF244" si="902">AGJ244&amp;AGK244</f>
        <v>#REF!</v>
      </c>
      <c r="AGG244" s="29" t="e">
        <f t="shared" ref="AGG244" si="903">AGK244&amp;AGL244</f>
        <v>#REF!</v>
      </c>
      <c r="AGH244" s="29" t="e">
        <f t="shared" ref="AGH244" si="904">AGL244&amp;AGM244</f>
        <v>#REF!</v>
      </c>
      <c r="AGI244" s="29" t="e">
        <f t="shared" ref="AGI244" si="905">AGM244&amp;AGN244</f>
        <v>#REF!</v>
      </c>
      <c r="AGJ244" s="29" t="e">
        <f t="shared" ref="AGJ244" si="906">AGN244&amp;AGO244</f>
        <v>#REF!</v>
      </c>
      <c r="AGK244" s="29" t="e">
        <f t="shared" ref="AGK244" si="907">AGO244&amp;AGP244</f>
        <v>#REF!</v>
      </c>
      <c r="AGL244" s="29" t="e">
        <f t="shared" ref="AGL244" si="908">AGP244&amp;AGQ244</f>
        <v>#REF!</v>
      </c>
      <c r="AGM244" s="29" t="e">
        <f t="shared" ref="AGM244" si="909">AGQ244&amp;AGR244</f>
        <v>#REF!</v>
      </c>
      <c r="AGN244" s="29" t="e">
        <f t="shared" ref="AGN244" si="910">AGR244&amp;AGS244</f>
        <v>#REF!</v>
      </c>
      <c r="AGO244" s="29" t="e">
        <f t="shared" ref="AGO244" si="911">AGS244&amp;AGT244</f>
        <v>#REF!</v>
      </c>
      <c r="AGP244" s="29" t="e">
        <f t="shared" ref="AGP244" si="912">AGT244&amp;AGU244</f>
        <v>#REF!</v>
      </c>
      <c r="AGQ244" s="29" t="e">
        <f t="shared" ref="AGQ244" si="913">AGU244&amp;AGV244</f>
        <v>#REF!</v>
      </c>
      <c r="AGR244" s="29" t="e">
        <f t="shared" ref="AGR244" si="914">AGV244&amp;AGW244</f>
        <v>#REF!</v>
      </c>
      <c r="AGS244" s="29" t="e">
        <f t="shared" ref="AGS244" si="915">AGW244&amp;AGX244</f>
        <v>#REF!</v>
      </c>
      <c r="AGT244" s="29" t="e">
        <f t="shared" ref="AGT244" si="916">AGX244&amp;AGY244</f>
        <v>#REF!</v>
      </c>
      <c r="AGU244" s="29" t="e">
        <f t="shared" ref="AGU244" si="917">AGY244&amp;AGZ244</f>
        <v>#REF!</v>
      </c>
      <c r="AGV244" s="29" t="e">
        <f t="shared" ref="AGV244" si="918">AGZ244&amp;AHA244</f>
        <v>#REF!</v>
      </c>
      <c r="AGW244" s="29" t="e">
        <f t="shared" ref="AGW244" si="919">AHA244&amp;AHB244</f>
        <v>#REF!</v>
      </c>
      <c r="AGX244" s="29" t="e">
        <f t="shared" ref="AGX244" si="920">AHB244&amp;AHC244</f>
        <v>#REF!</v>
      </c>
      <c r="AGY244" s="29" t="e">
        <f t="shared" ref="AGY244" si="921">AHC244&amp;AHD244</f>
        <v>#REF!</v>
      </c>
      <c r="AGZ244" s="29" t="e">
        <f t="shared" ref="AGZ244" si="922">AHD244&amp;AHE244</f>
        <v>#REF!</v>
      </c>
      <c r="AHA244" s="29" t="e">
        <f t="shared" ref="AHA244" si="923">AHE244&amp;AHF244</f>
        <v>#REF!</v>
      </c>
      <c r="AHB244" s="29" t="e">
        <f t="shared" ref="AHB244" si="924">AHF244&amp;AHG244</f>
        <v>#REF!</v>
      </c>
      <c r="AHC244" s="29" t="e">
        <f t="shared" ref="AHC244" si="925">AHG244&amp;AHH244</f>
        <v>#REF!</v>
      </c>
      <c r="AHD244" s="29" t="e">
        <f t="shared" ref="AHD244" si="926">AHH244&amp;AHI244</f>
        <v>#REF!</v>
      </c>
      <c r="AHE244" s="29" t="e">
        <f t="shared" ref="AHE244" si="927">AHI244&amp;AHJ244</f>
        <v>#REF!</v>
      </c>
      <c r="AHF244" s="29" t="e">
        <f t="shared" ref="AHF244" si="928">AHJ244&amp;AHK244</f>
        <v>#REF!</v>
      </c>
      <c r="AHG244" s="29" t="e">
        <f t="shared" ref="AHG244" si="929">AHK244&amp;AHL244</f>
        <v>#REF!</v>
      </c>
      <c r="AHH244" s="29" t="e">
        <f t="shared" ref="AHH244" si="930">AHL244&amp;AHM244</f>
        <v>#REF!</v>
      </c>
      <c r="AHI244" s="29" t="e">
        <f t="shared" ref="AHI244" si="931">AHM244&amp;AHN244</f>
        <v>#REF!</v>
      </c>
      <c r="AHJ244" s="29" t="e">
        <f t="shared" ref="AHJ244" si="932">AHN244&amp;AHO244</f>
        <v>#REF!</v>
      </c>
      <c r="AHK244" s="29" t="e">
        <f t="shared" ref="AHK244" si="933">AHO244&amp;AHP244</f>
        <v>#REF!</v>
      </c>
      <c r="AHL244" s="29" t="e">
        <f t="shared" ref="AHL244" si="934">AHP244&amp;AHQ244</f>
        <v>#REF!</v>
      </c>
      <c r="AHM244" s="29" t="e">
        <f t="shared" ref="AHM244" si="935">AHQ244&amp;AHR244</f>
        <v>#REF!</v>
      </c>
      <c r="AHN244" s="29" t="e">
        <f t="shared" ref="AHN244" si="936">AHR244&amp;AHS244</f>
        <v>#REF!</v>
      </c>
      <c r="AHO244" s="29" t="e">
        <f t="shared" ref="AHO244" si="937">AHS244&amp;AHT244</f>
        <v>#REF!</v>
      </c>
      <c r="AHP244" s="29" t="e">
        <f t="shared" ref="AHP244" si="938">AHT244&amp;AHU244</f>
        <v>#REF!</v>
      </c>
      <c r="AHQ244" s="29" t="e">
        <f t="shared" ref="AHQ244" si="939">AHU244&amp;AHV244</f>
        <v>#REF!</v>
      </c>
      <c r="AHR244" s="29" t="e">
        <f t="shared" ref="AHR244" si="940">AHV244&amp;AHW244</f>
        <v>#REF!</v>
      </c>
      <c r="AHS244" s="29" t="e">
        <f t="shared" ref="AHS244" si="941">AHW244&amp;AHX244</f>
        <v>#REF!</v>
      </c>
      <c r="AHT244" s="29" t="e">
        <f t="shared" ref="AHT244" si="942">AHX244&amp;AHY244</f>
        <v>#REF!</v>
      </c>
      <c r="AHU244" s="29" t="e">
        <f t="shared" ref="AHU244" si="943">AHY244&amp;AHZ244</f>
        <v>#REF!</v>
      </c>
      <c r="AHV244" s="29" t="e">
        <f t="shared" ref="AHV244" si="944">AHZ244&amp;AIA244</f>
        <v>#REF!</v>
      </c>
      <c r="AHW244" s="29" t="e">
        <f t="shared" ref="AHW244" si="945">AIA244&amp;AIB244</f>
        <v>#REF!</v>
      </c>
      <c r="AHX244" s="29" t="e">
        <f t="shared" ref="AHX244" si="946">AIB244&amp;AIC244</f>
        <v>#REF!</v>
      </c>
      <c r="AHY244" s="29" t="e">
        <f t="shared" ref="AHY244" si="947">AIC244&amp;AID244</f>
        <v>#REF!</v>
      </c>
      <c r="AHZ244" s="29" t="e">
        <f t="shared" ref="AHZ244" si="948">AID244&amp;AIE244</f>
        <v>#REF!</v>
      </c>
      <c r="AIA244" s="29" t="e">
        <f t="shared" ref="AIA244" si="949">AIE244&amp;AIF244</f>
        <v>#REF!</v>
      </c>
      <c r="AIB244" s="29" t="e">
        <f t="shared" ref="AIB244" si="950">AIF244&amp;AIG244</f>
        <v>#REF!</v>
      </c>
      <c r="AIC244" s="29" t="e">
        <f t="shared" ref="AIC244" si="951">AIG244&amp;AIH244</f>
        <v>#REF!</v>
      </c>
      <c r="AID244" s="29" t="e">
        <f t="shared" ref="AID244" si="952">AIH244&amp;AII244</f>
        <v>#REF!</v>
      </c>
      <c r="AIE244" s="29" t="e">
        <f t="shared" ref="AIE244" si="953">AII244&amp;AIJ244</f>
        <v>#REF!</v>
      </c>
      <c r="AIF244" s="29" t="e">
        <f t="shared" ref="AIF244" si="954">AIJ244&amp;AIK244</f>
        <v>#REF!</v>
      </c>
      <c r="AIG244" s="29" t="e">
        <f t="shared" ref="AIG244" si="955">AIK244&amp;AIL244</f>
        <v>#REF!</v>
      </c>
      <c r="AIH244" s="29" t="e">
        <f t="shared" ref="AIH244" si="956">AIL244&amp;AIM244</f>
        <v>#REF!</v>
      </c>
      <c r="AII244" s="29" t="e">
        <f t="shared" ref="AII244" si="957">AIM244&amp;AIN244</f>
        <v>#REF!</v>
      </c>
      <c r="AIJ244" s="29" t="e">
        <f t="shared" ref="AIJ244" si="958">AIN244&amp;AIO244</f>
        <v>#REF!</v>
      </c>
      <c r="AIK244" s="29" t="e">
        <f t="shared" ref="AIK244" si="959">AIO244&amp;AIP244</f>
        <v>#REF!</v>
      </c>
      <c r="AIL244" s="29" t="e">
        <f t="shared" ref="AIL244" si="960">AIP244&amp;AIQ244</f>
        <v>#REF!</v>
      </c>
      <c r="AIM244" s="29" t="e">
        <f t="shared" ref="AIM244" si="961">AIQ244&amp;AIR244</f>
        <v>#REF!</v>
      </c>
      <c r="AIN244" s="29" t="e">
        <f t="shared" ref="AIN244" si="962">AIR244&amp;AIS244</f>
        <v>#REF!</v>
      </c>
      <c r="AIO244" s="29" t="e">
        <f t="shared" ref="AIO244" si="963">AIS244&amp;AIT244</f>
        <v>#REF!</v>
      </c>
      <c r="AIP244" s="29" t="e">
        <f t="shared" ref="AIP244" si="964">AIT244&amp;AIU244</f>
        <v>#REF!</v>
      </c>
      <c r="AIQ244" s="29" t="e">
        <f t="shared" ref="AIQ244" si="965">AIU244&amp;AIV244</f>
        <v>#REF!</v>
      </c>
      <c r="AIR244" s="29" t="e">
        <f t="shared" ref="AIR244" si="966">AIV244&amp;AIW244</f>
        <v>#REF!</v>
      </c>
      <c r="AIS244" s="29" t="e">
        <f t="shared" ref="AIS244" si="967">AIW244&amp;AIX244</f>
        <v>#REF!</v>
      </c>
      <c r="AIT244" s="29" t="e">
        <f t="shared" ref="AIT244" si="968">AIX244&amp;AIY244</f>
        <v>#REF!</v>
      </c>
      <c r="AIU244" s="29" t="e">
        <f t="shared" ref="AIU244" si="969">AIY244&amp;AIZ244</f>
        <v>#REF!</v>
      </c>
      <c r="AIV244" s="29" t="e">
        <f t="shared" ref="AIV244" si="970">AIZ244&amp;AJA244</f>
        <v>#REF!</v>
      </c>
      <c r="AIW244" s="29" t="e">
        <f t="shared" ref="AIW244" si="971">AJA244&amp;AJB244</f>
        <v>#REF!</v>
      </c>
      <c r="AIX244" s="29" t="e">
        <f t="shared" ref="AIX244" si="972">AJB244&amp;AJC244</f>
        <v>#REF!</v>
      </c>
      <c r="AIY244" s="29" t="e">
        <f t="shared" ref="AIY244" si="973">AJC244&amp;AJD244</f>
        <v>#REF!</v>
      </c>
      <c r="AIZ244" s="29" t="e">
        <f t="shared" ref="AIZ244" si="974">AJD244&amp;AJE244</f>
        <v>#REF!</v>
      </c>
      <c r="AJA244" s="29" t="e">
        <f t="shared" ref="AJA244" si="975">AJE244&amp;AJF244</f>
        <v>#REF!</v>
      </c>
      <c r="AJB244" s="29" t="e">
        <f t="shared" ref="AJB244" si="976">AJF244&amp;AJG244</f>
        <v>#REF!</v>
      </c>
      <c r="AJC244" s="29" t="e">
        <f t="shared" ref="AJC244" si="977">AJG244&amp;AJH244</f>
        <v>#REF!</v>
      </c>
      <c r="AJD244" s="29" t="e">
        <f t="shared" ref="AJD244" si="978">AJH244&amp;AJI244</f>
        <v>#REF!</v>
      </c>
      <c r="AJE244" s="29" t="e">
        <f t="shared" ref="AJE244" si="979">AJI244&amp;AJJ244</f>
        <v>#REF!</v>
      </c>
      <c r="AJF244" s="29" t="e">
        <f t="shared" ref="AJF244" si="980">AJJ244&amp;AJK244</f>
        <v>#REF!</v>
      </c>
      <c r="AJG244" s="29" t="e">
        <f t="shared" ref="AJG244" si="981">AJK244&amp;AJL244</f>
        <v>#REF!</v>
      </c>
      <c r="AJH244" s="29" t="e">
        <f t="shared" ref="AJH244" si="982">AJL244&amp;AJM244</f>
        <v>#REF!</v>
      </c>
      <c r="AJI244" s="29" t="e">
        <f t="shared" ref="AJI244" si="983">AJM244&amp;AJN244</f>
        <v>#REF!</v>
      </c>
      <c r="AJJ244" s="29" t="e">
        <f t="shared" ref="AJJ244" si="984">AJN244&amp;AJO244</f>
        <v>#REF!</v>
      </c>
      <c r="AJK244" s="29" t="e">
        <f t="shared" ref="AJK244" si="985">AJO244&amp;AJP244</f>
        <v>#REF!</v>
      </c>
      <c r="AJL244" s="29" t="e">
        <f t="shared" ref="AJL244" si="986">AJP244&amp;AJQ244</f>
        <v>#REF!</v>
      </c>
      <c r="AJM244" s="29" t="e">
        <f t="shared" ref="AJM244" si="987">AJQ244&amp;AJR244</f>
        <v>#REF!</v>
      </c>
      <c r="AJN244" s="29" t="e">
        <f t="shared" ref="AJN244" si="988">AJR244&amp;AJS244</f>
        <v>#REF!</v>
      </c>
      <c r="AJO244" s="29" t="e">
        <f t="shared" ref="AJO244" si="989">AJS244&amp;AJT244</f>
        <v>#REF!</v>
      </c>
      <c r="AJP244" s="29" t="e">
        <f t="shared" ref="AJP244" si="990">AJT244&amp;AJU244</f>
        <v>#REF!</v>
      </c>
      <c r="AJQ244" s="29" t="e">
        <f t="shared" ref="AJQ244" si="991">AJU244&amp;AJV244</f>
        <v>#REF!</v>
      </c>
      <c r="AJR244" s="29" t="e">
        <f t="shared" ref="AJR244" si="992">AJV244&amp;AJW244</f>
        <v>#REF!</v>
      </c>
      <c r="AJS244" s="29" t="e">
        <f t="shared" ref="AJS244" si="993">AJW244&amp;AJX244</f>
        <v>#REF!</v>
      </c>
      <c r="AJT244" s="29" t="e">
        <f t="shared" ref="AJT244" si="994">AJX244&amp;AJY244</f>
        <v>#REF!</v>
      </c>
      <c r="AJU244" s="29" t="e">
        <f t="shared" ref="AJU244" si="995">AJY244&amp;AJZ244</f>
        <v>#REF!</v>
      </c>
      <c r="AJV244" s="29" t="e">
        <f t="shared" ref="AJV244" si="996">AJZ244&amp;AKA244</f>
        <v>#REF!</v>
      </c>
      <c r="AJW244" s="29" t="e">
        <f t="shared" ref="AJW244" si="997">AKA244&amp;AKB244</f>
        <v>#REF!</v>
      </c>
      <c r="AJX244" s="29" t="e">
        <f t="shared" ref="AJX244" si="998">AKB244&amp;AKC244</f>
        <v>#REF!</v>
      </c>
      <c r="AJY244" s="29" t="e">
        <f t="shared" ref="AJY244" si="999">AKC244&amp;AKD244</f>
        <v>#REF!</v>
      </c>
      <c r="AJZ244" s="29" t="e">
        <f t="shared" ref="AJZ244" si="1000">AKD244&amp;AKE244</f>
        <v>#REF!</v>
      </c>
      <c r="AKA244" s="29" t="e">
        <f t="shared" ref="AKA244" si="1001">AKE244&amp;AKF244</f>
        <v>#REF!</v>
      </c>
      <c r="AKB244" s="29" t="e">
        <f t="shared" ref="AKB244" si="1002">AKF244&amp;AKG244</f>
        <v>#REF!</v>
      </c>
      <c r="AKC244" s="29" t="e">
        <f t="shared" ref="AKC244" si="1003">AKG244&amp;AKH244</f>
        <v>#REF!</v>
      </c>
      <c r="AKD244" s="29" t="e">
        <f t="shared" ref="AKD244" si="1004">AKH244&amp;AKI244</f>
        <v>#REF!</v>
      </c>
      <c r="AKE244" s="29" t="e">
        <f t="shared" ref="AKE244" si="1005">AKI244&amp;AKJ244</f>
        <v>#REF!</v>
      </c>
      <c r="AKF244" s="29" t="e">
        <f t="shared" ref="AKF244" si="1006">AKJ244&amp;AKK244</f>
        <v>#REF!</v>
      </c>
      <c r="AKG244" s="29" t="e">
        <f t="shared" ref="AKG244" si="1007">AKK244&amp;AKL244</f>
        <v>#REF!</v>
      </c>
      <c r="AKH244" s="29" t="e">
        <f t="shared" ref="AKH244" si="1008">AKL244&amp;AKM244</f>
        <v>#REF!</v>
      </c>
      <c r="AKI244" s="29" t="e">
        <f t="shared" ref="AKI244" si="1009">AKM244&amp;AKN244</f>
        <v>#REF!</v>
      </c>
      <c r="AKJ244" s="29" t="e">
        <f t="shared" ref="AKJ244" si="1010">AKN244&amp;AKO244</f>
        <v>#REF!</v>
      </c>
      <c r="AKK244" s="29" t="e">
        <f t="shared" ref="AKK244" si="1011">AKO244&amp;AKP244</f>
        <v>#REF!</v>
      </c>
      <c r="AKL244" s="29" t="e">
        <f t="shared" ref="AKL244" si="1012">AKP244&amp;AKQ244</f>
        <v>#REF!</v>
      </c>
      <c r="AKM244" s="29" t="e">
        <f t="shared" ref="AKM244" si="1013">AKQ244&amp;AKR244</f>
        <v>#REF!</v>
      </c>
      <c r="AKN244" s="29" t="e">
        <f t="shared" ref="AKN244" si="1014">AKR244&amp;AKS244</f>
        <v>#REF!</v>
      </c>
      <c r="AKO244" s="29" t="e">
        <f t="shared" ref="AKO244" si="1015">AKS244&amp;AKT244</f>
        <v>#REF!</v>
      </c>
      <c r="AKP244" s="29" t="e">
        <f t="shared" ref="AKP244" si="1016">AKT244&amp;AKU244</f>
        <v>#REF!</v>
      </c>
      <c r="AKQ244" s="29" t="e">
        <f t="shared" ref="AKQ244" si="1017">AKU244&amp;AKV244</f>
        <v>#REF!</v>
      </c>
      <c r="AKR244" s="29" t="e">
        <f t="shared" ref="AKR244" si="1018">AKV244&amp;AKW244</f>
        <v>#REF!</v>
      </c>
      <c r="AKS244" s="29" t="e">
        <f t="shared" ref="AKS244" si="1019">AKW244&amp;AKX244</f>
        <v>#REF!</v>
      </c>
      <c r="AKT244" s="29" t="e">
        <f t="shared" ref="AKT244" si="1020">AKX244&amp;AKY244</f>
        <v>#REF!</v>
      </c>
      <c r="AKU244" s="29" t="e">
        <f t="shared" ref="AKU244" si="1021">AKY244&amp;AKZ244</f>
        <v>#REF!</v>
      </c>
      <c r="AKV244" s="29" t="e">
        <f t="shared" ref="AKV244" si="1022">AKZ244&amp;ALA244</f>
        <v>#REF!</v>
      </c>
      <c r="AKW244" s="29" t="e">
        <f t="shared" ref="AKW244" si="1023">ALA244&amp;ALB244</f>
        <v>#REF!</v>
      </c>
      <c r="AKX244" s="29" t="e">
        <f t="shared" ref="AKX244" si="1024">ALB244&amp;ALC244</f>
        <v>#REF!</v>
      </c>
      <c r="AKY244" s="29" t="e">
        <f t="shared" ref="AKY244" si="1025">ALC244&amp;ALD244</f>
        <v>#REF!</v>
      </c>
      <c r="AKZ244" s="29" t="e">
        <f t="shared" ref="AKZ244" si="1026">ALD244&amp;ALE244</f>
        <v>#REF!</v>
      </c>
      <c r="ALA244" s="29" t="e">
        <f t="shared" ref="ALA244" si="1027">ALE244&amp;ALF244</f>
        <v>#REF!</v>
      </c>
      <c r="ALB244" s="29" t="e">
        <f t="shared" ref="ALB244" si="1028">ALF244&amp;ALG244</f>
        <v>#REF!</v>
      </c>
      <c r="ALC244" s="29" t="e">
        <f t="shared" ref="ALC244" si="1029">ALG244&amp;ALH244</f>
        <v>#REF!</v>
      </c>
      <c r="ALD244" s="29" t="e">
        <f t="shared" ref="ALD244" si="1030">ALH244&amp;ALI244</f>
        <v>#REF!</v>
      </c>
      <c r="ALE244" s="29" t="e">
        <f t="shared" ref="ALE244" si="1031">ALI244&amp;ALJ244</f>
        <v>#REF!</v>
      </c>
      <c r="ALF244" s="29" t="e">
        <f t="shared" ref="ALF244" si="1032">ALJ244&amp;ALK244</f>
        <v>#REF!</v>
      </c>
      <c r="ALG244" s="29" t="e">
        <f t="shared" ref="ALG244" si="1033">ALK244&amp;ALL244</f>
        <v>#REF!</v>
      </c>
      <c r="ALH244" s="29" t="e">
        <f t="shared" ref="ALH244" si="1034">ALL244&amp;ALM244</f>
        <v>#REF!</v>
      </c>
      <c r="ALI244" s="29" t="e">
        <f t="shared" ref="ALI244" si="1035">ALM244&amp;ALN244</f>
        <v>#REF!</v>
      </c>
      <c r="ALJ244" s="29" t="e">
        <f t="shared" ref="ALJ244" si="1036">ALN244&amp;ALO244</f>
        <v>#REF!</v>
      </c>
      <c r="ALK244" s="29" t="e">
        <f t="shared" ref="ALK244" si="1037">ALO244&amp;ALP244</f>
        <v>#REF!</v>
      </c>
      <c r="ALL244" s="29" t="e">
        <f t="shared" ref="ALL244" si="1038">ALP244&amp;ALQ244</f>
        <v>#REF!</v>
      </c>
      <c r="ALM244" s="29" t="e">
        <f t="shared" ref="ALM244" si="1039">ALQ244&amp;ALR244</f>
        <v>#REF!</v>
      </c>
      <c r="ALN244" s="29" t="e">
        <f t="shared" ref="ALN244" si="1040">ALR244&amp;ALS244</f>
        <v>#REF!</v>
      </c>
      <c r="ALO244" s="29" t="e">
        <f t="shared" ref="ALO244" si="1041">ALS244&amp;ALT244</f>
        <v>#REF!</v>
      </c>
      <c r="ALP244" s="29" t="e">
        <f t="shared" ref="ALP244" si="1042">ALT244&amp;ALU244</f>
        <v>#REF!</v>
      </c>
      <c r="ALQ244" s="29" t="e">
        <f t="shared" ref="ALQ244" si="1043">ALU244&amp;ALV244</f>
        <v>#REF!</v>
      </c>
      <c r="ALR244" s="29" t="e">
        <f t="shared" ref="ALR244" si="1044">ALV244&amp;ALW244</f>
        <v>#REF!</v>
      </c>
      <c r="ALS244" s="29" t="e">
        <f t="shared" ref="ALS244" si="1045">ALW244&amp;ALX244</f>
        <v>#REF!</v>
      </c>
      <c r="ALT244" s="29" t="e">
        <f t="shared" ref="ALT244" si="1046">ALX244&amp;ALY244</f>
        <v>#REF!</v>
      </c>
      <c r="ALU244" s="29" t="e">
        <f t="shared" ref="ALU244" si="1047">ALY244&amp;ALZ244</f>
        <v>#REF!</v>
      </c>
      <c r="ALV244" s="29" t="e">
        <f t="shared" ref="ALV244" si="1048">ALZ244&amp;AMA244</f>
        <v>#REF!</v>
      </c>
      <c r="ALW244" s="29" t="e">
        <f t="shared" ref="ALW244" si="1049">AMA244&amp;AMB244</f>
        <v>#REF!</v>
      </c>
      <c r="ALX244" s="29" t="e">
        <f t="shared" ref="ALX244" si="1050">AMB244&amp;AMC244</f>
        <v>#REF!</v>
      </c>
      <c r="ALY244" s="29" t="e">
        <f t="shared" ref="ALY244" si="1051">AMC244&amp;AMD244</f>
        <v>#REF!</v>
      </c>
      <c r="ALZ244" s="29" t="e">
        <f t="shared" ref="ALZ244" si="1052">AMD244&amp;AME244</f>
        <v>#REF!</v>
      </c>
      <c r="AMA244" s="29" t="e">
        <f t="shared" ref="AMA244" si="1053">AME244&amp;AMF244</f>
        <v>#REF!</v>
      </c>
      <c r="AMB244" s="29" t="e">
        <f t="shared" ref="AMB244" si="1054">AMF244&amp;AMG244</f>
        <v>#REF!</v>
      </c>
      <c r="AMC244" s="29" t="e">
        <f t="shared" ref="AMC244" si="1055">AMG244&amp;AMH244</f>
        <v>#REF!</v>
      </c>
      <c r="AMD244" s="29" t="e">
        <f t="shared" ref="AMD244" si="1056">AMH244&amp;AMI244</f>
        <v>#REF!</v>
      </c>
      <c r="AME244" s="29" t="e">
        <f t="shared" ref="AME244" si="1057">AMI244&amp;AMJ244</f>
        <v>#REF!</v>
      </c>
      <c r="AMF244" s="29" t="e">
        <f t="shared" ref="AMF244" si="1058">AMJ244&amp;AMK244</f>
        <v>#REF!</v>
      </c>
      <c r="AMG244" s="29" t="e">
        <f t="shared" ref="AMG244" si="1059">AMK244&amp;AML244</f>
        <v>#REF!</v>
      </c>
      <c r="AMH244" s="29" t="e">
        <f t="shared" ref="AMH244" si="1060">AML244&amp;AMM244</f>
        <v>#REF!</v>
      </c>
      <c r="AMI244" s="29" t="e">
        <f t="shared" ref="AMI244" si="1061">AMM244&amp;AMN244</f>
        <v>#REF!</v>
      </c>
      <c r="AMJ244" s="29" t="e">
        <f t="shared" ref="AMJ244" si="1062">AMN244&amp;AMO244</f>
        <v>#REF!</v>
      </c>
      <c r="AMK244" s="29" t="e">
        <f t="shared" ref="AMK244" si="1063">AMO244&amp;AMP244</f>
        <v>#REF!</v>
      </c>
      <c r="AML244" s="29" t="e">
        <f t="shared" ref="AML244" si="1064">AMP244&amp;AMQ244</f>
        <v>#REF!</v>
      </c>
      <c r="AMM244" s="29" t="e">
        <f t="shared" ref="AMM244" si="1065">AMQ244&amp;AMR244</f>
        <v>#REF!</v>
      </c>
      <c r="AMN244" s="29" t="e">
        <f t="shared" ref="AMN244" si="1066">AMR244&amp;AMS244</f>
        <v>#REF!</v>
      </c>
      <c r="AMO244" s="29" t="e">
        <f t="shared" ref="AMO244" si="1067">AMS244&amp;AMT244</f>
        <v>#REF!</v>
      </c>
      <c r="AMP244" s="29" t="e">
        <f t="shared" ref="AMP244" si="1068">AMT244&amp;AMU244</f>
        <v>#REF!</v>
      </c>
      <c r="AMQ244" s="29" t="e">
        <f t="shared" ref="AMQ244" si="1069">AMU244&amp;AMV244</f>
        <v>#REF!</v>
      </c>
      <c r="AMR244" s="29" t="e">
        <f t="shared" ref="AMR244" si="1070">AMV244&amp;AMW244</f>
        <v>#REF!</v>
      </c>
      <c r="AMS244" s="29" t="e">
        <f t="shared" ref="AMS244" si="1071">AMW244&amp;AMX244</f>
        <v>#REF!</v>
      </c>
      <c r="AMT244" s="29" t="e">
        <f t="shared" ref="AMT244" si="1072">AMX244&amp;AMY244</f>
        <v>#REF!</v>
      </c>
      <c r="AMU244" s="29" t="e">
        <f t="shared" ref="AMU244" si="1073">AMY244&amp;AMZ244</f>
        <v>#REF!</v>
      </c>
      <c r="AMV244" s="29" t="e">
        <f t="shared" ref="AMV244" si="1074">AMZ244&amp;ANA244</f>
        <v>#REF!</v>
      </c>
      <c r="AMW244" s="29" t="e">
        <f t="shared" ref="AMW244" si="1075">ANA244&amp;ANB244</f>
        <v>#REF!</v>
      </c>
      <c r="AMX244" s="29" t="e">
        <f t="shared" ref="AMX244" si="1076">ANB244&amp;ANC244</f>
        <v>#REF!</v>
      </c>
      <c r="AMY244" s="29" t="e">
        <f t="shared" ref="AMY244" si="1077">ANC244&amp;AND244</f>
        <v>#REF!</v>
      </c>
      <c r="AMZ244" s="29" t="e">
        <f t="shared" ref="AMZ244" si="1078">AND244&amp;ANE244</f>
        <v>#REF!</v>
      </c>
      <c r="ANA244" s="29" t="e">
        <f t="shared" ref="ANA244" si="1079">ANE244&amp;ANF244</f>
        <v>#REF!</v>
      </c>
      <c r="ANB244" s="29" t="e">
        <f t="shared" ref="ANB244" si="1080">ANF244&amp;ANG244</f>
        <v>#REF!</v>
      </c>
      <c r="ANC244" s="29" t="e">
        <f t="shared" ref="ANC244" si="1081">ANG244&amp;ANH244</f>
        <v>#REF!</v>
      </c>
      <c r="AND244" s="29" t="e">
        <f t="shared" ref="AND244" si="1082">ANH244&amp;ANI244</f>
        <v>#REF!</v>
      </c>
      <c r="ANE244" s="29" t="e">
        <f t="shared" ref="ANE244" si="1083">ANI244&amp;ANJ244</f>
        <v>#REF!</v>
      </c>
      <c r="ANF244" s="29" t="e">
        <f t="shared" ref="ANF244" si="1084">ANJ244&amp;ANK244</f>
        <v>#REF!</v>
      </c>
      <c r="ANG244" s="29" t="e">
        <f t="shared" ref="ANG244" si="1085">ANK244&amp;ANL244</f>
        <v>#REF!</v>
      </c>
      <c r="ANH244" s="29" t="e">
        <f t="shared" ref="ANH244" si="1086">ANL244&amp;ANM244</f>
        <v>#REF!</v>
      </c>
      <c r="ANI244" s="29" t="e">
        <f t="shared" ref="ANI244" si="1087">ANM244&amp;ANN244</f>
        <v>#REF!</v>
      </c>
      <c r="ANJ244" s="29" t="e">
        <f t="shared" ref="ANJ244" si="1088">ANN244&amp;ANO244</f>
        <v>#REF!</v>
      </c>
      <c r="ANK244" s="29" t="e">
        <f t="shared" ref="ANK244" si="1089">ANO244&amp;ANP244</f>
        <v>#REF!</v>
      </c>
      <c r="ANL244" s="29" t="e">
        <f t="shared" ref="ANL244" si="1090">ANP244&amp;ANQ244</f>
        <v>#REF!</v>
      </c>
      <c r="ANM244" s="29" t="e">
        <f t="shared" ref="ANM244" si="1091">ANQ244&amp;ANR244</f>
        <v>#REF!</v>
      </c>
      <c r="ANN244" s="29" t="e">
        <f t="shared" ref="ANN244" si="1092">ANR244&amp;ANS244</f>
        <v>#REF!</v>
      </c>
      <c r="ANO244" s="29" t="e">
        <f t="shared" ref="ANO244" si="1093">ANS244&amp;ANT244</f>
        <v>#REF!</v>
      </c>
      <c r="ANP244" s="29" t="e">
        <f t="shared" ref="ANP244" si="1094">ANT244&amp;ANU244</f>
        <v>#REF!</v>
      </c>
      <c r="ANQ244" s="29" t="e">
        <f t="shared" ref="ANQ244" si="1095">ANU244&amp;ANV244</f>
        <v>#REF!</v>
      </c>
      <c r="ANR244" s="29" t="e">
        <f t="shared" ref="ANR244" si="1096">ANV244&amp;ANW244</f>
        <v>#REF!</v>
      </c>
      <c r="ANS244" s="29" t="e">
        <f t="shared" ref="ANS244" si="1097">ANW244&amp;ANX244</f>
        <v>#REF!</v>
      </c>
      <c r="ANT244" s="29" t="e">
        <f t="shared" ref="ANT244" si="1098">ANX244&amp;ANY244</f>
        <v>#REF!</v>
      </c>
      <c r="ANU244" s="29" t="e">
        <f t="shared" ref="ANU244" si="1099">ANY244&amp;ANZ244</f>
        <v>#REF!</v>
      </c>
      <c r="ANV244" s="29" t="e">
        <f t="shared" ref="ANV244" si="1100">ANZ244&amp;AOA244</f>
        <v>#REF!</v>
      </c>
      <c r="ANW244" s="29" t="e">
        <f t="shared" ref="ANW244" si="1101">AOA244&amp;AOB244</f>
        <v>#REF!</v>
      </c>
      <c r="ANX244" s="29" t="e">
        <f t="shared" ref="ANX244" si="1102">AOB244&amp;AOC244</f>
        <v>#REF!</v>
      </c>
      <c r="ANY244" s="29" t="e">
        <f t="shared" ref="ANY244" si="1103">AOC244&amp;AOD244</f>
        <v>#REF!</v>
      </c>
      <c r="ANZ244" s="29" t="e">
        <f t="shared" ref="ANZ244" si="1104">AOD244&amp;AOE244</f>
        <v>#REF!</v>
      </c>
      <c r="AOA244" s="29" t="e">
        <f t="shared" ref="AOA244" si="1105">AOE244&amp;AOF244</f>
        <v>#REF!</v>
      </c>
      <c r="AOB244" s="29" t="e">
        <f t="shared" ref="AOB244" si="1106">AOF244&amp;AOG244</f>
        <v>#REF!</v>
      </c>
      <c r="AOC244" s="29" t="e">
        <f t="shared" ref="AOC244" si="1107">AOG244&amp;AOH244</f>
        <v>#REF!</v>
      </c>
      <c r="AOD244" s="29" t="e">
        <f t="shared" ref="AOD244" si="1108">AOH244&amp;AOI244</f>
        <v>#REF!</v>
      </c>
      <c r="AOE244" s="29" t="e">
        <f t="shared" ref="AOE244" si="1109">AOI244&amp;AOJ244</f>
        <v>#REF!</v>
      </c>
      <c r="AOF244" s="29" t="e">
        <f t="shared" ref="AOF244" si="1110">AOJ244&amp;AOK244</f>
        <v>#REF!</v>
      </c>
      <c r="AOG244" s="29" t="e">
        <f t="shared" ref="AOG244" si="1111">AOK244&amp;AOL244</f>
        <v>#REF!</v>
      </c>
      <c r="AOH244" s="29" t="e">
        <f t="shared" ref="AOH244" si="1112">AOL244&amp;AOM244</f>
        <v>#REF!</v>
      </c>
      <c r="AOI244" s="29" t="e">
        <f t="shared" ref="AOI244" si="1113">AOM244&amp;AON244</f>
        <v>#REF!</v>
      </c>
      <c r="AOJ244" s="29" t="e">
        <f t="shared" ref="AOJ244" si="1114">AON244&amp;AOO244</f>
        <v>#REF!</v>
      </c>
      <c r="AOK244" s="29" t="e">
        <f t="shared" ref="AOK244" si="1115">AOO244&amp;AOP244</f>
        <v>#REF!</v>
      </c>
      <c r="AOL244" s="29" t="e">
        <f t="shared" ref="AOL244" si="1116">AOP244&amp;AOQ244</f>
        <v>#REF!</v>
      </c>
      <c r="AOM244" s="29" t="e">
        <f t="shared" ref="AOM244" si="1117">AOQ244&amp;AOR244</f>
        <v>#REF!</v>
      </c>
      <c r="AON244" s="29" t="e">
        <f t="shared" ref="AON244" si="1118">AOR244&amp;AOS244</f>
        <v>#REF!</v>
      </c>
      <c r="AOO244" s="29" t="e">
        <f t="shared" ref="AOO244" si="1119">AOS244&amp;AOT244</f>
        <v>#REF!</v>
      </c>
      <c r="AOP244" s="29" t="e">
        <f t="shared" ref="AOP244" si="1120">AOT244&amp;AOU244</f>
        <v>#REF!</v>
      </c>
      <c r="AOQ244" s="29" t="e">
        <f t="shared" ref="AOQ244" si="1121">AOU244&amp;AOV244</f>
        <v>#REF!</v>
      </c>
      <c r="AOR244" s="29" t="e">
        <f t="shared" ref="AOR244" si="1122">AOV244&amp;AOW244</f>
        <v>#REF!</v>
      </c>
      <c r="AOS244" s="29" t="e">
        <f t="shared" ref="AOS244" si="1123">AOW244&amp;AOX244</f>
        <v>#REF!</v>
      </c>
      <c r="AOT244" s="29" t="e">
        <f t="shared" ref="AOT244" si="1124">AOX244&amp;AOY244</f>
        <v>#REF!</v>
      </c>
      <c r="AOU244" s="29" t="e">
        <f t="shared" ref="AOU244" si="1125">AOY244&amp;AOZ244</f>
        <v>#REF!</v>
      </c>
      <c r="AOV244" s="29" t="e">
        <f t="shared" ref="AOV244" si="1126">AOZ244&amp;APA244</f>
        <v>#REF!</v>
      </c>
      <c r="AOW244" s="29" t="e">
        <f t="shared" ref="AOW244" si="1127">APA244&amp;APB244</f>
        <v>#REF!</v>
      </c>
      <c r="AOX244" s="29" t="e">
        <f t="shared" ref="AOX244" si="1128">APB244&amp;APC244</f>
        <v>#REF!</v>
      </c>
      <c r="AOY244" s="29" t="e">
        <f t="shared" ref="AOY244" si="1129">APC244&amp;APD244</f>
        <v>#REF!</v>
      </c>
      <c r="AOZ244" s="29" t="e">
        <f t="shared" ref="AOZ244" si="1130">APD244&amp;APE244</f>
        <v>#REF!</v>
      </c>
      <c r="APA244" s="29" t="e">
        <f t="shared" ref="APA244" si="1131">APE244&amp;APF244</f>
        <v>#REF!</v>
      </c>
      <c r="APB244" s="29" t="e">
        <f t="shared" ref="APB244" si="1132">APF244&amp;APG244</f>
        <v>#REF!</v>
      </c>
      <c r="APC244" s="29" t="e">
        <f t="shared" ref="APC244" si="1133">APG244&amp;APH244</f>
        <v>#REF!</v>
      </c>
      <c r="APD244" s="29" t="e">
        <f t="shared" ref="APD244" si="1134">APH244&amp;API244</f>
        <v>#REF!</v>
      </c>
      <c r="APE244" s="29" t="e">
        <f t="shared" ref="APE244" si="1135">API244&amp;APJ244</f>
        <v>#REF!</v>
      </c>
      <c r="APF244" s="29" t="e">
        <f t="shared" ref="APF244" si="1136">APJ244&amp;APK244</f>
        <v>#REF!</v>
      </c>
      <c r="APG244" s="29" t="e">
        <f t="shared" ref="APG244" si="1137">APK244&amp;APL244</f>
        <v>#REF!</v>
      </c>
      <c r="APH244" s="29" t="e">
        <f t="shared" ref="APH244" si="1138">APL244&amp;APM244</f>
        <v>#REF!</v>
      </c>
      <c r="API244" s="29" t="e">
        <f t="shared" ref="API244" si="1139">APM244&amp;APN244</f>
        <v>#REF!</v>
      </c>
      <c r="APJ244" s="29" t="e">
        <f t="shared" ref="APJ244" si="1140">APN244&amp;APO244</f>
        <v>#REF!</v>
      </c>
      <c r="APK244" s="29" t="e">
        <f t="shared" ref="APK244" si="1141">APO244&amp;APP244</f>
        <v>#REF!</v>
      </c>
      <c r="APL244" s="29" t="e">
        <f t="shared" ref="APL244" si="1142">APP244&amp;APQ244</f>
        <v>#REF!</v>
      </c>
      <c r="APM244" s="29" t="e">
        <f t="shared" ref="APM244" si="1143">APQ244&amp;APR244</f>
        <v>#REF!</v>
      </c>
      <c r="APN244" s="29" t="e">
        <f t="shared" ref="APN244" si="1144">APR244&amp;APS244</f>
        <v>#REF!</v>
      </c>
      <c r="APO244" s="29" t="e">
        <f t="shared" ref="APO244" si="1145">APS244&amp;APT244</f>
        <v>#REF!</v>
      </c>
      <c r="APP244" s="29" t="e">
        <f t="shared" ref="APP244" si="1146">APT244&amp;APU244</f>
        <v>#REF!</v>
      </c>
      <c r="APQ244" s="29" t="e">
        <f t="shared" ref="APQ244" si="1147">APU244&amp;APV244</f>
        <v>#REF!</v>
      </c>
      <c r="APR244" s="29" t="e">
        <f t="shared" ref="APR244" si="1148">APV244&amp;APW244</f>
        <v>#REF!</v>
      </c>
      <c r="APS244" s="29" t="e">
        <f t="shared" ref="APS244" si="1149">APW244&amp;APX244</f>
        <v>#REF!</v>
      </c>
      <c r="APT244" s="29" t="e">
        <f t="shared" ref="APT244" si="1150">APX244&amp;APY244</f>
        <v>#REF!</v>
      </c>
      <c r="APU244" s="29" t="e">
        <f t="shared" ref="APU244" si="1151">APY244&amp;APZ244</f>
        <v>#REF!</v>
      </c>
      <c r="APV244" s="29" t="e">
        <f t="shared" ref="APV244" si="1152">APZ244&amp;AQA244</f>
        <v>#REF!</v>
      </c>
      <c r="APW244" s="29" t="e">
        <f t="shared" ref="APW244" si="1153">AQA244&amp;AQB244</f>
        <v>#REF!</v>
      </c>
      <c r="APX244" s="29" t="e">
        <f t="shared" ref="APX244" si="1154">AQB244&amp;AQC244</f>
        <v>#REF!</v>
      </c>
      <c r="APY244" s="29" t="e">
        <f t="shared" ref="APY244" si="1155">AQC244&amp;AQD244</f>
        <v>#REF!</v>
      </c>
      <c r="APZ244" s="29" t="e">
        <f t="shared" ref="APZ244" si="1156">AQD244&amp;AQE244</f>
        <v>#REF!</v>
      </c>
      <c r="AQA244" s="29" t="e">
        <f t="shared" ref="AQA244" si="1157">AQE244&amp;AQF244</f>
        <v>#REF!</v>
      </c>
      <c r="AQB244" s="29" t="e">
        <f t="shared" ref="AQB244" si="1158">AQF244&amp;AQG244</f>
        <v>#REF!</v>
      </c>
      <c r="AQC244" s="29" t="e">
        <f t="shared" ref="AQC244" si="1159">AQG244&amp;AQH244</f>
        <v>#REF!</v>
      </c>
      <c r="AQD244" s="29" t="e">
        <f t="shared" ref="AQD244" si="1160">AQH244&amp;AQI244</f>
        <v>#REF!</v>
      </c>
      <c r="AQE244" s="29" t="e">
        <f t="shared" ref="AQE244" si="1161">AQI244&amp;AQJ244</f>
        <v>#REF!</v>
      </c>
      <c r="AQF244" s="29" t="e">
        <f t="shared" ref="AQF244" si="1162">AQJ244&amp;AQK244</f>
        <v>#REF!</v>
      </c>
      <c r="AQG244" s="29" t="e">
        <f t="shared" ref="AQG244" si="1163">AQK244&amp;AQL244</f>
        <v>#REF!</v>
      </c>
      <c r="AQH244" s="29" t="e">
        <f t="shared" ref="AQH244" si="1164">AQL244&amp;AQM244</f>
        <v>#REF!</v>
      </c>
      <c r="AQI244" s="29" t="e">
        <f t="shared" ref="AQI244" si="1165">AQM244&amp;AQN244</f>
        <v>#REF!</v>
      </c>
      <c r="AQJ244" s="29" t="e">
        <f t="shared" ref="AQJ244" si="1166">AQN244&amp;AQO244</f>
        <v>#REF!</v>
      </c>
      <c r="AQK244" s="29" t="e">
        <f t="shared" ref="AQK244" si="1167">AQO244&amp;AQP244</f>
        <v>#REF!</v>
      </c>
      <c r="AQL244" s="29" t="e">
        <f t="shared" ref="AQL244" si="1168">AQP244&amp;AQQ244</f>
        <v>#REF!</v>
      </c>
      <c r="AQM244" s="29" t="e">
        <f t="shared" ref="AQM244" si="1169">AQQ244&amp;AQR244</f>
        <v>#REF!</v>
      </c>
      <c r="AQN244" s="29" t="e">
        <f t="shared" ref="AQN244" si="1170">AQR244&amp;AQS244</f>
        <v>#REF!</v>
      </c>
      <c r="AQO244" s="29" t="e">
        <f t="shared" ref="AQO244" si="1171">AQS244&amp;AQT244</f>
        <v>#REF!</v>
      </c>
      <c r="AQP244" s="29" t="e">
        <f t="shared" ref="AQP244" si="1172">AQT244&amp;AQU244</f>
        <v>#REF!</v>
      </c>
      <c r="AQQ244" s="29" t="e">
        <f t="shared" ref="AQQ244" si="1173">AQU244&amp;AQV244</f>
        <v>#REF!</v>
      </c>
      <c r="AQR244" s="29" t="e">
        <f t="shared" ref="AQR244" si="1174">AQV244&amp;AQW244</f>
        <v>#REF!</v>
      </c>
      <c r="AQS244" s="29" t="e">
        <f t="shared" ref="AQS244" si="1175">AQW244&amp;AQX244</f>
        <v>#REF!</v>
      </c>
      <c r="AQT244" s="29" t="e">
        <f t="shared" ref="AQT244" si="1176">AQX244&amp;AQY244</f>
        <v>#REF!</v>
      </c>
      <c r="AQU244" s="29" t="e">
        <f t="shared" ref="AQU244" si="1177">AQY244&amp;AQZ244</f>
        <v>#REF!</v>
      </c>
      <c r="AQV244" s="29" t="e">
        <f t="shared" ref="AQV244" si="1178">AQZ244&amp;ARA244</f>
        <v>#REF!</v>
      </c>
      <c r="AQW244" s="29" t="e">
        <f t="shared" ref="AQW244" si="1179">ARA244&amp;ARB244</f>
        <v>#REF!</v>
      </c>
      <c r="AQX244" s="29" t="e">
        <f t="shared" ref="AQX244" si="1180">ARB244&amp;ARC244</f>
        <v>#REF!</v>
      </c>
      <c r="AQY244" s="29" t="e">
        <f t="shared" ref="AQY244" si="1181">ARC244&amp;ARD244</f>
        <v>#REF!</v>
      </c>
      <c r="AQZ244" s="29" t="e">
        <f t="shared" ref="AQZ244" si="1182">ARD244&amp;ARE244</f>
        <v>#REF!</v>
      </c>
      <c r="ARA244" s="29" t="e">
        <f t="shared" ref="ARA244" si="1183">ARE244&amp;ARF244</f>
        <v>#REF!</v>
      </c>
      <c r="ARB244" s="29" t="e">
        <f t="shared" ref="ARB244" si="1184">ARF244&amp;ARG244</f>
        <v>#REF!</v>
      </c>
      <c r="ARC244" s="29" t="e">
        <f t="shared" ref="ARC244" si="1185">ARG244&amp;ARH244</f>
        <v>#REF!</v>
      </c>
      <c r="ARD244" s="29" t="e">
        <f t="shared" ref="ARD244" si="1186">ARH244&amp;ARI244</f>
        <v>#REF!</v>
      </c>
      <c r="ARE244" s="29" t="e">
        <f t="shared" ref="ARE244" si="1187">ARI244&amp;ARJ244</f>
        <v>#REF!</v>
      </c>
      <c r="ARF244" s="29" t="e">
        <f t="shared" ref="ARF244" si="1188">ARJ244&amp;ARK244</f>
        <v>#REF!</v>
      </c>
      <c r="ARG244" s="29" t="e">
        <f t="shared" ref="ARG244" si="1189">ARK244&amp;ARL244</f>
        <v>#REF!</v>
      </c>
      <c r="ARH244" s="29" t="e">
        <f t="shared" ref="ARH244" si="1190">ARL244&amp;ARM244</f>
        <v>#REF!</v>
      </c>
      <c r="ARI244" s="29" t="e">
        <f t="shared" ref="ARI244" si="1191">ARM244&amp;ARN244</f>
        <v>#REF!</v>
      </c>
      <c r="ARJ244" s="29" t="e">
        <f t="shared" ref="ARJ244" si="1192">ARN244&amp;ARO244</f>
        <v>#REF!</v>
      </c>
      <c r="ARK244" s="29" t="e">
        <f t="shared" ref="ARK244" si="1193">ARO244&amp;ARP244</f>
        <v>#REF!</v>
      </c>
      <c r="ARL244" s="29" t="e">
        <f t="shared" ref="ARL244" si="1194">ARP244&amp;ARQ244</f>
        <v>#REF!</v>
      </c>
      <c r="ARM244" s="29" t="e">
        <f t="shared" ref="ARM244" si="1195">ARQ244&amp;ARR244</f>
        <v>#REF!</v>
      </c>
      <c r="ARN244" s="29" t="e">
        <f t="shared" ref="ARN244" si="1196">ARR244&amp;ARS244</f>
        <v>#REF!</v>
      </c>
      <c r="ARO244" s="29" t="e">
        <f t="shared" ref="ARO244" si="1197">ARS244&amp;ART244</f>
        <v>#REF!</v>
      </c>
      <c r="ARP244" s="29" t="e">
        <f t="shared" ref="ARP244" si="1198">ART244&amp;ARU244</f>
        <v>#REF!</v>
      </c>
      <c r="ARQ244" s="29" t="e">
        <f t="shared" ref="ARQ244" si="1199">ARU244&amp;ARV244</f>
        <v>#REF!</v>
      </c>
      <c r="ARR244" s="29" t="e">
        <f t="shared" ref="ARR244" si="1200">ARV244&amp;ARW244</f>
        <v>#REF!</v>
      </c>
      <c r="ARS244" s="29" t="e">
        <f t="shared" ref="ARS244" si="1201">ARW244&amp;ARX244</f>
        <v>#REF!</v>
      </c>
      <c r="ART244" s="29" t="e">
        <f t="shared" ref="ART244" si="1202">ARX244&amp;ARY244</f>
        <v>#REF!</v>
      </c>
      <c r="ARU244" s="29" t="e">
        <f t="shared" ref="ARU244" si="1203">ARY244&amp;ARZ244</f>
        <v>#REF!</v>
      </c>
      <c r="ARV244" s="29" t="e">
        <f t="shared" ref="ARV244" si="1204">ARZ244&amp;ASA244</f>
        <v>#REF!</v>
      </c>
      <c r="ARW244" s="29" t="e">
        <f t="shared" ref="ARW244" si="1205">ASA244&amp;ASB244</f>
        <v>#REF!</v>
      </c>
      <c r="ARX244" s="29" t="e">
        <f t="shared" ref="ARX244" si="1206">ASB244&amp;ASC244</f>
        <v>#REF!</v>
      </c>
      <c r="ARY244" s="29" t="e">
        <f t="shared" ref="ARY244" si="1207">ASC244&amp;ASD244</f>
        <v>#REF!</v>
      </c>
      <c r="ARZ244" s="29" t="e">
        <f t="shared" ref="ARZ244" si="1208">ASD244&amp;ASE244</f>
        <v>#REF!</v>
      </c>
      <c r="ASA244" s="29" t="e">
        <f t="shared" ref="ASA244" si="1209">ASE244&amp;ASF244</f>
        <v>#REF!</v>
      </c>
      <c r="ASB244" s="29" t="e">
        <f t="shared" ref="ASB244" si="1210">ASF244&amp;ASG244</f>
        <v>#REF!</v>
      </c>
      <c r="ASC244" s="29" t="e">
        <f t="shared" ref="ASC244" si="1211">ASG244&amp;ASH244</f>
        <v>#REF!</v>
      </c>
      <c r="ASD244" s="29" t="e">
        <f t="shared" ref="ASD244" si="1212">ASH244&amp;ASI244</f>
        <v>#REF!</v>
      </c>
      <c r="ASE244" s="29" t="e">
        <f t="shared" ref="ASE244" si="1213">ASI244&amp;ASJ244</f>
        <v>#REF!</v>
      </c>
      <c r="ASF244" s="29" t="e">
        <f t="shared" ref="ASF244" si="1214">ASJ244&amp;ASK244</f>
        <v>#REF!</v>
      </c>
      <c r="ASG244" s="29" t="e">
        <f t="shared" ref="ASG244" si="1215">ASK244&amp;ASL244</f>
        <v>#REF!</v>
      </c>
      <c r="ASH244" s="29" t="e">
        <f t="shared" ref="ASH244" si="1216">ASL244&amp;ASM244</f>
        <v>#REF!</v>
      </c>
      <c r="ASI244" s="29" t="e">
        <f t="shared" ref="ASI244" si="1217">ASM244&amp;ASN244</f>
        <v>#REF!</v>
      </c>
      <c r="ASJ244" s="29" t="e">
        <f t="shared" ref="ASJ244" si="1218">ASN244&amp;ASO244</f>
        <v>#REF!</v>
      </c>
      <c r="ASK244" s="29" t="e">
        <f t="shared" ref="ASK244" si="1219">ASO244&amp;ASP244</f>
        <v>#REF!</v>
      </c>
      <c r="ASL244" s="29" t="e">
        <f t="shared" ref="ASL244" si="1220">ASP244&amp;ASQ244</f>
        <v>#REF!</v>
      </c>
      <c r="ASM244" s="29" t="e">
        <f t="shared" ref="ASM244" si="1221">ASQ244&amp;ASR244</f>
        <v>#REF!</v>
      </c>
      <c r="ASN244" s="29" t="e">
        <f t="shared" ref="ASN244" si="1222">ASR244&amp;ASS244</f>
        <v>#REF!</v>
      </c>
      <c r="ASO244" s="29" t="e">
        <f t="shared" ref="ASO244" si="1223">ASS244&amp;AST244</f>
        <v>#REF!</v>
      </c>
      <c r="ASP244" s="29" t="e">
        <f t="shared" ref="ASP244" si="1224">AST244&amp;ASU244</f>
        <v>#REF!</v>
      </c>
      <c r="ASQ244" s="29" t="e">
        <f t="shared" ref="ASQ244" si="1225">ASU244&amp;ASV244</f>
        <v>#REF!</v>
      </c>
      <c r="ASR244" s="29" t="e">
        <f t="shared" ref="ASR244" si="1226">ASV244&amp;ASW244</f>
        <v>#REF!</v>
      </c>
      <c r="ASS244" s="29" t="e">
        <f t="shared" ref="ASS244" si="1227">ASW244&amp;ASX244</f>
        <v>#REF!</v>
      </c>
      <c r="AST244" s="29" t="e">
        <f t="shared" ref="AST244" si="1228">ASX244&amp;ASY244</f>
        <v>#REF!</v>
      </c>
      <c r="ASU244" s="29" t="e">
        <f t="shared" ref="ASU244" si="1229">ASY244&amp;ASZ244</f>
        <v>#REF!</v>
      </c>
      <c r="ASV244" s="29" t="e">
        <f t="shared" ref="ASV244" si="1230">ASZ244&amp;ATA244</f>
        <v>#REF!</v>
      </c>
      <c r="ASW244" s="29" t="e">
        <f t="shared" ref="ASW244" si="1231">ATA244&amp;ATB244</f>
        <v>#REF!</v>
      </c>
      <c r="ASX244" s="29" t="e">
        <f t="shared" ref="ASX244" si="1232">ATB244&amp;ATC244</f>
        <v>#REF!</v>
      </c>
      <c r="ASY244" s="29" t="e">
        <f t="shared" ref="ASY244" si="1233">ATC244&amp;ATD244</f>
        <v>#REF!</v>
      </c>
      <c r="ASZ244" s="29" t="e">
        <f t="shared" ref="ASZ244" si="1234">ATD244&amp;ATE244</f>
        <v>#REF!</v>
      </c>
      <c r="ATA244" s="29" t="e">
        <f t="shared" ref="ATA244" si="1235">ATE244&amp;ATF244</f>
        <v>#REF!</v>
      </c>
      <c r="ATB244" s="29" t="e">
        <f t="shared" ref="ATB244" si="1236">ATF244&amp;ATG244</f>
        <v>#REF!</v>
      </c>
      <c r="ATC244" s="29" t="e">
        <f t="shared" ref="ATC244" si="1237">ATG244&amp;ATH244</f>
        <v>#REF!</v>
      </c>
      <c r="ATD244" s="29" t="e">
        <f t="shared" ref="ATD244" si="1238">ATH244&amp;ATI244</f>
        <v>#REF!</v>
      </c>
      <c r="ATE244" s="29" t="e">
        <f t="shared" ref="ATE244" si="1239">ATI244&amp;ATJ244</f>
        <v>#REF!</v>
      </c>
      <c r="ATF244" s="29" t="e">
        <f t="shared" ref="ATF244" si="1240">ATJ244&amp;ATK244</f>
        <v>#REF!</v>
      </c>
      <c r="ATG244" s="29" t="e">
        <f t="shared" ref="ATG244" si="1241">ATK244&amp;ATL244</f>
        <v>#REF!</v>
      </c>
      <c r="ATH244" s="29" t="e">
        <f t="shared" ref="ATH244" si="1242">ATL244&amp;ATM244</f>
        <v>#REF!</v>
      </c>
      <c r="ATI244" s="29" t="e">
        <f t="shared" ref="ATI244" si="1243">ATM244&amp;ATN244</f>
        <v>#REF!</v>
      </c>
      <c r="ATJ244" s="29" t="e">
        <f t="shared" ref="ATJ244" si="1244">ATN244&amp;ATO244</f>
        <v>#REF!</v>
      </c>
      <c r="ATK244" s="29" t="e">
        <f t="shared" ref="ATK244" si="1245">ATO244&amp;ATP244</f>
        <v>#REF!</v>
      </c>
      <c r="ATL244" s="29" t="e">
        <f t="shared" ref="ATL244" si="1246">ATP244&amp;ATQ244</f>
        <v>#REF!</v>
      </c>
      <c r="ATM244" s="29" t="e">
        <f t="shared" ref="ATM244" si="1247">ATQ244&amp;ATR244</f>
        <v>#REF!</v>
      </c>
      <c r="ATN244" s="29" t="e">
        <f t="shared" ref="ATN244" si="1248">ATR244&amp;ATS244</f>
        <v>#REF!</v>
      </c>
      <c r="ATO244" s="29" t="e">
        <f t="shared" ref="ATO244" si="1249">ATS244&amp;ATT244</f>
        <v>#REF!</v>
      </c>
      <c r="ATP244" s="29" t="e">
        <f t="shared" ref="ATP244" si="1250">ATT244&amp;ATU244</f>
        <v>#REF!</v>
      </c>
      <c r="ATQ244" s="29" t="e">
        <f t="shared" ref="ATQ244" si="1251">ATU244&amp;ATV244</f>
        <v>#REF!</v>
      </c>
      <c r="ATR244" s="29" t="e">
        <f t="shared" ref="ATR244" si="1252">ATV244&amp;ATW244</f>
        <v>#REF!</v>
      </c>
      <c r="ATS244" s="29" t="e">
        <f t="shared" ref="ATS244" si="1253">ATW244&amp;ATX244</f>
        <v>#REF!</v>
      </c>
      <c r="ATT244" s="29" t="e">
        <f t="shared" ref="ATT244" si="1254">ATX244&amp;ATY244</f>
        <v>#REF!</v>
      </c>
      <c r="ATU244" s="29" t="e">
        <f t="shared" ref="ATU244" si="1255">ATY244&amp;ATZ244</f>
        <v>#REF!</v>
      </c>
      <c r="ATV244" s="29" t="e">
        <f t="shared" ref="ATV244" si="1256">ATZ244&amp;AUA244</f>
        <v>#REF!</v>
      </c>
      <c r="ATW244" s="29" t="e">
        <f t="shared" ref="ATW244" si="1257">AUA244&amp;AUB244</f>
        <v>#REF!</v>
      </c>
      <c r="ATX244" s="29" t="e">
        <f t="shared" ref="ATX244" si="1258">AUB244&amp;AUC244</f>
        <v>#REF!</v>
      </c>
      <c r="ATY244" s="29" t="e">
        <f t="shared" ref="ATY244" si="1259">AUC244&amp;AUD244</f>
        <v>#REF!</v>
      </c>
      <c r="ATZ244" s="29" t="e">
        <f t="shared" ref="ATZ244" si="1260">AUD244&amp;AUE244</f>
        <v>#REF!</v>
      </c>
      <c r="AUA244" s="29" t="e">
        <f t="shared" ref="AUA244" si="1261">AUE244&amp;AUF244</f>
        <v>#REF!</v>
      </c>
      <c r="AUB244" s="29" t="e">
        <f t="shared" ref="AUB244" si="1262">AUF244&amp;AUG244</f>
        <v>#REF!</v>
      </c>
      <c r="AUC244" s="29" t="e">
        <f t="shared" ref="AUC244" si="1263">AUG244&amp;AUH244</f>
        <v>#REF!</v>
      </c>
      <c r="AUD244" s="29" t="e">
        <f t="shared" ref="AUD244" si="1264">AUH244&amp;AUI244</f>
        <v>#REF!</v>
      </c>
      <c r="AUE244" s="29" t="e">
        <f t="shared" ref="AUE244" si="1265">AUI244&amp;AUJ244</f>
        <v>#REF!</v>
      </c>
      <c r="AUF244" s="29" t="e">
        <f t="shared" ref="AUF244" si="1266">AUJ244&amp;AUK244</f>
        <v>#REF!</v>
      </c>
      <c r="AUG244" s="29" t="e">
        <f t="shared" ref="AUG244" si="1267">AUK244&amp;AUL244</f>
        <v>#REF!</v>
      </c>
      <c r="AUH244" s="29" t="e">
        <f t="shared" ref="AUH244" si="1268">AUL244&amp;AUM244</f>
        <v>#REF!</v>
      </c>
      <c r="AUI244" s="29" t="e">
        <f t="shared" ref="AUI244" si="1269">AUM244&amp;AUN244</f>
        <v>#REF!</v>
      </c>
      <c r="AUJ244" s="29" t="e">
        <f t="shared" ref="AUJ244" si="1270">AUN244&amp;AUO244</f>
        <v>#REF!</v>
      </c>
      <c r="AUK244" s="29" t="e">
        <f t="shared" ref="AUK244" si="1271">AUO244&amp;AUP244</f>
        <v>#REF!</v>
      </c>
      <c r="AUL244" s="29" t="e">
        <f t="shared" ref="AUL244" si="1272">AUP244&amp;AUQ244</f>
        <v>#REF!</v>
      </c>
      <c r="AUM244" s="29" t="e">
        <f t="shared" ref="AUM244" si="1273">AUQ244&amp;AUR244</f>
        <v>#REF!</v>
      </c>
      <c r="AUN244" s="29" t="e">
        <f t="shared" ref="AUN244" si="1274">AUR244&amp;AUS244</f>
        <v>#REF!</v>
      </c>
      <c r="AUO244" s="29" t="e">
        <f t="shared" ref="AUO244" si="1275">AUS244&amp;AUT244</f>
        <v>#REF!</v>
      </c>
      <c r="AUP244" s="29" t="e">
        <f t="shared" ref="AUP244" si="1276">AUT244&amp;AUU244</f>
        <v>#REF!</v>
      </c>
      <c r="AUQ244" s="29" t="e">
        <f t="shared" ref="AUQ244" si="1277">AUU244&amp;AUV244</f>
        <v>#REF!</v>
      </c>
      <c r="AUR244" s="29" t="e">
        <f t="shared" ref="AUR244" si="1278">AUV244&amp;AUW244</f>
        <v>#REF!</v>
      </c>
      <c r="AUS244" s="29" t="e">
        <f t="shared" ref="AUS244" si="1279">AUW244&amp;AUX244</f>
        <v>#REF!</v>
      </c>
      <c r="AUT244" s="29" t="e">
        <f t="shared" ref="AUT244" si="1280">AUX244&amp;AUY244</f>
        <v>#REF!</v>
      </c>
      <c r="AUU244" s="29" t="e">
        <f t="shared" ref="AUU244" si="1281">AUY244&amp;AUZ244</f>
        <v>#REF!</v>
      </c>
      <c r="AUV244" s="29" t="e">
        <f t="shared" ref="AUV244" si="1282">AUZ244&amp;AVA244</f>
        <v>#REF!</v>
      </c>
      <c r="AUW244" s="29" t="e">
        <f t="shared" ref="AUW244" si="1283">AVA244&amp;AVB244</f>
        <v>#REF!</v>
      </c>
      <c r="AUX244" s="29" t="e">
        <f t="shared" ref="AUX244" si="1284">AVB244&amp;AVC244</f>
        <v>#REF!</v>
      </c>
      <c r="AUY244" s="29" t="e">
        <f t="shared" ref="AUY244" si="1285">AVC244&amp;AVD244</f>
        <v>#REF!</v>
      </c>
      <c r="AUZ244" s="29" t="e">
        <f t="shared" ref="AUZ244" si="1286">AVD244&amp;AVE244</f>
        <v>#REF!</v>
      </c>
      <c r="AVA244" s="29" t="e">
        <f t="shared" ref="AVA244" si="1287">AVE244&amp;AVF244</f>
        <v>#REF!</v>
      </c>
      <c r="AVB244" s="29" t="e">
        <f t="shared" ref="AVB244" si="1288">AVF244&amp;AVG244</f>
        <v>#REF!</v>
      </c>
      <c r="AVC244" s="29" t="e">
        <f t="shared" ref="AVC244" si="1289">AVG244&amp;AVH244</f>
        <v>#REF!</v>
      </c>
      <c r="AVD244" s="29" t="e">
        <f t="shared" ref="AVD244" si="1290">AVH244&amp;AVI244</f>
        <v>#REF!</v>
      </c>
      <c r="AVE244" s="29" t="e">
        <f t="shared" ref="AVE244" si="1291">AVI244&amp;AVJ244</f>
        <v>#REF!</v>
      </c>
      <c r="AVF244" s="29" t="e">
        <f t="shared" ref="AVF244" si="1292">AVJ244&amp;AVK244</f>
        <v>#REF!</v>
      </c>
      <c r="AVG244" s="29" t="e">
        <f t="shared" ref="AVG244" si="1293">AVK244&amp;AVL244</f>
        <v>#REF!</v>
      </c>
      <c r="AVH244" s="29" t="e">
        <f t="shared" ref="AVH244" si="1294">AVL244&amp;AVM244</f>
        <v>#REF!</v>
      </c>
      <c r="AVI244" s="29" t="e">
        <f t="shared" ref="AVI244" si="1295">AVM244&amp;AVN244</f>
        <v>#REF!</v>
      </c>
      <c r="AVJ244" s="29" t="e">
        <f t="shared" ref="AVJ244" si="1296">AVN244&amp;AVO244</f>
        <v>#REF!</v>
      </c>
      <c r="AVK244" s="29" t="e">
        <f t="shared" ref="AVK244" si="1297">AVO244&amp;AVP244</f>
        <v>#REF!</v>
      </c>
      <c r="AVL244" s="29" t="e">
        <f t="shared" ref="AVL244" si="1298">AVP244&amp;AVQ244</f>
        <v>#REF!</v>
      </c>
      <c r="AVM244" s="29" t="e">
        <f t="shared" ref="AVM244" si="1299">AVQ244&amp;AVR244</f>
        <v>#REF!</v>
      </c>
      <c r="AVN244" s="29" t="e">
        <f t="shared" ref="AVN244" si="1300">AVR244&amp;AVS244</f>
        <v>#REF!</v>
      </c>
      <c r="AVO244" s="29" t="e">
        <f t="shared" ref="AVO244" si="1301">AVS244&amp;AVT244</f>
        <v>#REF!</v>
      </c>
      <c r="AVP244" s="29" t="e">
        <f t="shared" ref="AVP244" si="1302">AVT244&amp;AVU244</f>
        <v>#REF!</v>
      </c>
      <c r="AVQ244" s="29" t="e">
        <f t="shared" ref="AVQ244" si="1303">AVU244&amp;AVV244</f>
        <v>#REF!</v>
      </c>
      <c r="AVR244" s="29" t="e">
        <f t="shared" ref="AVR244" si="1304">AVV244&amp;AVW244</f>
        <v>#REF!</v>
      </c>
      <c r="AVS244" s="29" t="e">
        <f t="shared" ref="AVS244" si="1305">AVW244&amp;AVX244</f>
        <v>#REF!</v>
      </c>
      <c r="AVT244" s="29" t="e">
        <f t="shared" ref="AVT244" si="1306">AVX244&amp;AVY244</f>
        <v>#REF!</v>
      </c>
      <c r="AVU244" s="29" t="e">
        <f t="shared" ref="AVU244" si="1307">AVY244&amp;AVZ244</f>
        <v>#REF!</v>
      </c>
      <c r="AVV244" s="29" t="e">
        <f t="shared" ref="AVV244" si="1308">AVZ244&amp;AWA244</f>
        <v>#REF!</v>
      </c>
      <c r="AVW244" s="29" t="e">
        <f t="shared" ref="AVW244" si="1309">AWA244&amp;AWB244</f>
        <v>#REF!</v>
      </c>
      <c r="AVX244" s="29" t="e">
        <f t="shared" ref="AVX244" si="1310">AWB244&amp;AWC244</f>
        <v>#REF!</v>
      </c>
      <c r="AVY244" s="29" t="e">
        <f t="shared" ref="AVY244" si="1311">AWC244&amp;AWD244</f>
        <v>#REF!</v>
      </c>
      <c r="AVZ244" s="29" t="e">
        <f t="shared" ref="AVZ244" si="1312">AWD244&amp;AWE244</f>
        <v>#REF!</v>
      </c>
      <c r="AWA244" s="29" t="e">
        <f t="shared" ref="AWA244" si="1313">AWE244&amp;AWF244</f>
        <v>#REF!</v>
      </c>
      <c r="AWB244" s="29" t="e">
        <f t="shared" ref="AWB244" si="1314">AWF244&amp;AWG244</f>
        <v>#REF!</v>
      </c>
      <c r="AWC244" s="29" t="e">
        <f t="shared" ref="AWC244" si="1315">AWG244&amp;AWH244</f>
        <v>#REF!</v>
      </c>
      <c r="AWD244" s="29" t="e">
        <f t="shared" ref="AWD244" si="1316">AWH244&amp;AWI244</f>
        <v>#REF!</v>
      </c>
      <c r="AWE244" s="29" t="e">
        <f t="shared" ref="AWE244" si="1317">AWI244&amp;AWJ244</f>
        <v>#REF!</v>
      </c>
      <c r="AWF244" s="29" t="e">
        <f t="shared" ref="AWF244" si="1318">AWJ244&amp;AWK244</f>
        <v>#REF!</v>
      </c>
      <c r="AWG244" s="29" t="e">
        <f t="shared" ref="AWG244" si="1319">AWK244&amp;AWL244</f>
        <v>#REF!</v>
      </c>
      <c r="AWH244" s="29" t="e">
        <f t="shared" ref="AWH244" si="1320">AWL244&amp;AWM244</f>
        <v>#REF!</v>
      </c>
      <c r="AWI244" s="29" t="e">
        <f t="shared" ref="AWI244" si="1321">AWM244&amp;AWN244</f>
        <v>#REF!</v>
      </c>
      <c r="AWJ244" s="29" t="e">
        <f t="shared" ref="AWJ244" si="1322">AWN244&amp;AWO244</f>
        <v>#REF!</v>
      </c>
      <c r="AWK244" s="29" t="e">
        <f t="shared" ref="AWK244" si="1323">AWO244&amp;AWP244</f>
        <v>#REF!</v>
      </c>
      <c r="AWL244" s="29" t="e">
        <f t="shared" ref="AWL244" si="1324">AWP244&amp;AWQ244</f>
        <v>#REF!</v>
      </c>
      <c r="AWM244" s="29" t="e">
        <f t="shared" ref="AWM244" si="1325">AWQ244&amp;AWR244</f>
        <v>#REF!</v>
      </c>
      <c r="AWN244" s="29" t="e">
        <f t="shared" ref="AWN244" si="1326">AWR244&amp;AWS244</f>
        <v>#REF!</v>
      </c>
      <c r="AWO244" s="29" t="e">
        <f t="shared" ref="AWO244" si="1327">AWS244&amp;AWT244</f>
        <v>#REF!</v>
      </c>
      <c r="AWP244" s="29" t="e">
        <f t="shared" ref="AWP244" si="1328">AWT244&amp;AWU244</f>
        <v>#REF!</v>
      </c>
      <c r="AWQ244" s="29" t="e">
        <f t="shared" ref="AWQ244" si="1329">AWU244&amp;AWV244</f>
        <v>#REF!</v>
      </c>
      <c r="AWR244" s="29" t="e">
        <f t="shared" ref="AWR244" si="1330">AWV244&amp;AWW244</f>
        <v>#REF!</v>
      </c>
      <c r="AWS244" s="29" t="e">
        <f t="shared" ref="AWS244" si="1331">AWW244&amp;AWX244</f>
        <v>#REF!</v>
      </c>
      <c r="AWT244" s="29" t="e">
        <f t="shared" ref="AWT244" si="1332">AWX244&amp;AWY244</f>
        <v>#REF!</v>
      </c>
      <c r="AWU244" s="29" t="e">
        <f t="shared" ref="AWU244" si="1333">AWY244&amp;AWZ244</f>
        <v>#REF!</v>
      </c>
      <c r="AWV244" s="29" t="e">
        <f t="shared" ref="AWV244" si="1334">AWZ244&amp;AXA244</f>
        <v>#REF!</v>
      </c>
      <c r="AWW244" s="29" t="e">
        <f t="shared" ref="AWW244" si="1335">AXA244&amp;AXB244</f>
        <v>#REF!</v>
      </c>
      <c r="AWX244" s="29" t="e">
        <f t="shared" ref="AWX244" si="1336">AXB244&amp;AXC244</f>
        <v>#REF!</v>
      </c>
      <c r="AWY244" s="29" t="e">
        <f t="shared" ref="AWY244" si="1337">AXC244&amp;AXD244</f>
        <v>#REF!</v>
      </c>
      <c r="AWZ244" s="29" t="e">
        <f t="shared" ref="AWZ244" si="1338">AXD244&amp;AXE244</f>
        <v>#REF!</v>
      </c>
      <c r="AXA244" s="29" t="e">
        <f t="shared" ref="AXA244" si="1339">AXE244&amp;AXF244</f>
        <v>#REF!</v>
      </c>
      <c r="AXB244" s="29" t="e">
        <f t="shared" ref="AXB244" si="1340">AXF244&amp;AXG244</f>
        <v>#REF!</v>
      </c>
      <c r="AXC244" s="29" t="e">
        <f t="shared" ref="AXC244" si="1341">AXG244&amp;AXH244</f>
        <v>#REF!</v>
      </c>
      <c r="AXD244" s="29" t="e">
        <f t="shared" ref="AXD244" si="1342">AXH244&amp;AXI244</f>
        <v>#REF!</v>
      </c>
      <c r="AXE244" s="29" t="e">
        <f t="shared" ref="AXE244" si="1343">AXI244&amp;AXJ244</f>
        <v>#REF!</v>
      </c>
      <c r="AXF244" s="29" t="e">
        <f t="shared" ref="AXF244" si="1344">AXJ244&amp;AXK244</f>
        <v>#REF!</v>
      </c>
      <c r="AXG244" s="29" t="e">
        <f t="shared" ref="AXG244" si="1345">AXK244&amp;AXL244</f>
        <v>#REF!</v>
      </c>
      <c r="AXH244" s="29" t="e">
        <f t="shared" ref="AXH244" si="1346">AXL244&amp;AXM244</f>
        <v>#REF!</v>
      </c>
      <c r="AXI244" s="29" t="e">
        <f t="shared" ref="AXI244" si="1347">AXM244&amp;AXN244</f>
        <v>#REF!</v>
      </c>
      <c r="AXJ244" s="29" t="e">
        <f t="shared" ref="AXJ244" si="1348">AXN244&amp;AXO244</f>
        <v>#REF!</v>
      </c>
      <c r="AXK244" s="29" t="e">
        <f t="shared" ref="AXK244" si="1349">AXO244&amp;AXP244</f>
        <v>#REF!</v>
      </c>
      <c r="AXL244" s="29" t="e">
        <f t="shared" ref="AXL244" si="1350">AXP244&amp;AXQ244</f>
        <v>#REF!</v>
      </c>
      <c r="AXM244" s="29" t="e">
        <f t="shared" ref="AXM244" si="1351">AXQ244&amp;AXR244</f>
        <v>#REF!</v>
      </c>
      <c r="AXN244" s="29" t="e">
        <f t="shared" ref="AXN244" si="1352">AXR244&amp;AXS244</f>
        <v>#REF!</v>
      </c>
      <c r="AXO244" s="29" t="e">
        <f t="shared" ref="AXO244" si="1353">AXS244&amp;AXT244</f>
        <v>#REF!</v>
      </c>
      <c r="AXP244" s="29" t="e">
        <f t="shared" ref="AXP244" si="1354">AXT244&amp;AXU244</f>
        <v>#REF!</v>
      </c>
      <c r="AXQ244" s="29" t="e">
        <f t="shared" ref="AXQ244" si="1355">AXU244&amp;AXV244</f>
        <v>#REF!</v>
      </c>
      <c r="AXR244" s="29" t="e">
        <f t="shared" ref="AXR244" si="1356">AXV244&amp;AXW244</f>
        <v>#REF!</v>
      </c>
      <c r="AXS244" s="29" t="e">
        <f t="shared" ref="AXS244" si="1357">AXW244&amp;AXX244</f>
        <v>#REF!</v>
      </c>
      <c r="AXT244" s="29" t="e">
        <f t="shared" ref="AXT244" si="1358">AXX244&amp;AXY244</f>
        <v>#REF!</v>
      </c>
      <c r="AXU244" s="29" t="e">
        <f t="shared" ref="AXU244" si="1359">AXY244&amp;AXZ244</f>
        <v>#REF!</v>
      </c>
      <c r="AXV244" s="29" t="e">
        <f t="shared" ref="AXV244" si="1360">AXZ244&amp;AYA244</f>
        <v>#REF!</v>
      </c>
      <c r="AXW244" s="29" t="e">
        <f t="shared" ref="AXW244" si="1361">AYA244&amp;AYB244</f>
        <v>#REF!</v>
      </c>
      <c r="AXX244" s="29" t="e">
        <f t="shared" ref="AXX244" si="1362">AYB244&amp;AYC244</f>
        <v>#REF!</v>
      </c>
      <c r="AXY244" s="29" t="e">
        <f t="shared" ref="AXY244" si="1363">AYC244&amp;AYD244</f>
        <v>#REF!</v>
      </c>
      <c r="AXZ244" s="29" t="e">
        <f t="shared" ref="AXZ244" si="1364">AYD244&amp;AYE244</f>
        <v>#REF!</v>
      </c>
      <c r="AYA244" s="29" t="e">
        <f t="shared" ref="AYA244" si="1365">AYE244&amp;AYF244</f>
        <v>#REF!</v>
      </c>
      <c r="AYB244" s="29" t="e">
        <f t="shared" ref="AYB244" si="1366">AYF244&amp;AYG244</f>
        <v>#REF!</v>
      </c>
      <c r="AYC244" s="29" t="e">
        <f t="shared" ref="AYC244" si="1367">AYG244&amp;AYH244</f>
        <v>#REF!</v>
      </c>
      <c r="AYD244" s="29" t="e">
        <f t="shared" ref="AYD244" si="1368">AYH244&amp;AYI244</f>
        <v>#REF!</v>
      </c>
      <c r="AYE244" s="29" t="e">
        <f t="shared" ref="AYE244" si="1369">AYI244&amp;AYJ244</f>
        <v>#REF!</v>
      </c>
      <c r="AYF244" s="29" t="e">
        <f t="shared" ref="AYF244" si="1370">AYJ244&amp;AYK244</f>
        <v>#REF!</v>
      </c>
      <c r="AYG244" s="29" t="e">
        <f t="shared" ref="AYG244" si="1371">AYK244&amp;AYL244</f>
        <v>#REF!</v>
      </c>
      <c r="AYH244" s="29" t="e">
        <f t="shared" ref="AYH244" si="1372">AYL244&amp;AYM244</f>
        <v>#REF!</v>
      </c>
      <c r="AYI244" s="29" t="e">
        <f t="shared" ref="AYI244" si="1373">AYM244&amp;AYN244</f>
        <v>#REF!</v>
      </c>
      <c r="AYJ244" s="29" t="e">
        <f t="shared" ref="AYJ244" si="1374">AYN244&amp;AYO244</f>
        <v>#REF!</v>
      </c>
      <c r="AYK244" s="29" t="e">
        <f t="shared" ref="AYK244" si="1375">AYO244&amp;AYP244</f>
        <v>#REF!</v>
      </c>
      <c r="AYL244" s="29" t="e">
        <f t="shared" ref="AYL244" si="1376">AYP244&amp;AYQ244</f>
        <v>#REF!</v>
      </c>
      <c r="AYM244" s="29" t="e">
        <f t="shared" ref="AYM244" si="1377">AYQ244&amp;AYR244</f>
        <v>#REF!</v>
      </c>
      <c r="AYN244" s="29" t="e">
        <f t="shared" ref="AYN244" si="1378">AYR244&amp;AYS244</f>
        <v>#REF!</v>
      </c>
      <c r="AYO244" s="29" t="e">
        <f t="shared" ref="AYO244" si="1379">AYS244&amp;AYT244</f>
        <v>#REF!</v>
      </c>
      <c r="AYP244" s="29" t="e">
        <f t="shared" ref="AYP244" si="1380">AYT244&amp;AYU244</f>
        <v>#REF!</v>
      </c>
      <c r="AYQ244" s="29" t="e">
        <f t="shared" ref="AYQ244" si="1381">AYU244&amp;AYV244</f>
        <v>#REF!</v>
      </c>
      <c r="AYR244" s="29" t="e">
        <f t="shared" ref="AYR244" si="1382">AYV244&amp;AYW244</f>
        <v>#REF!</v>
      </c>
      <c r="AYS244" s="29" t="e">
        <f t="shared" ref="AYS244" si="1383">AYW244&amp;AYX244</f>
        <v>#REF!</v>
      </c>
      <c r="AYT244" s="29" t="e">
        <f t="shared" ref="AYT244" si="1384">AYX244&amp;AYY244</f>
        <v>#REF!</v>
      </c>
      <c r="AYU244" s="29" t="e">
        <f t="shared" ref="AYU244" si="1385">AYY244&amp;AYZ244</f>
        <v>#REF!</v>
      </c>
      <c r="AYV244" s="29" t="e">
        <f t="shared" ref="AYV244" si="1386">AYZ244&amp;AZA244</f>
        <v>#REF!</v>
      </c>
      <c r="AYW244" s="29" t="e">
        <f t="shared" ref="AYW244" si="1387">AZA244&amp;AZB244</f>
        <v>#REF!</v>
      </c>
      <c r="AYX244" s="29" t="e">
        <f t="shared" ref="AYX244" si="1388">AZB244&amp;AZC244</f>
        <v>#REF!</v>
      </c>
      <c r="AYY244" s="29" t="e">
        <f t="shared" ref="AYY244" si="1389">AZC244&amp;AZD244</f>
        <v>#REF!</v>
      </c>
      <c r="AYZ244" s="29" t="e">
        <f t="shared" ref="AYZ244" si="1390">AZD244&amp;AZE244</f>
        <v>#REF!</v>
      </c>
      <c r="AZA244" s="29" t="e">
        <f t="shared" ref="AZA244" si="1391">AZE244&amp;AZF244</f>
        <v>#REF!</v>
      </c>
      <c r="AZB244" s="29" t="e">
        <f t="shared" ref="AZB244" si="1392">AZF244&amp;AZG244</f>
        <v>#REF!</v>
      </c>
      <c r="AZC244" s="29" t="e">
        <f t="shared" ref="AZC244" si="1393">AZG244&amp;AZH244</f>
        <v>#REF!</v>
      </c>
      <c r="AZD244" s="29" t="e">
        <f t="shared" ref="AZD244" si="1394">AZH244&amp;AZI244</f>
        <v>#REF!</v>
      </c>
      <c r="AZE244" s="29" t="e">
        <f t="shared" ref="AZE244" si="1395">AZI244&amp;AZJ244</f>
        <v>#REF!</v>
      </c>
      <c r="AZF244" s="29" t="e">
        <f t="shared" ref="AZF244" si="1396">AZJ244&amp;AZK244</f>
        <v>#REF!</v>
      </c>
      <c r="AZG244" s="29" t="e">
        <f t="shared" ref="AZG244" si="1397">AZK244&amp;AZL244</f>
        <v>#REF!</v>
      </c>
      <c r="AZH244" s="29" t="e">
        <f t="shared" ref="AZH244" si="1398">AZL244&amp;AZM244</f>
        <v>#REF!</v>
      </c>
      <c r="AZI244" s="29" t="e">
        <f t="shared" ref="AZI244" si="1399">AZM244&amp;AZN244</f>
        <v>#REF!</v>
      </c>
      <c r="AZJ244" s="29" t="e">
        <f t="shared" ref="AZJ244" si="1400">AZN244&amp;AZO244</f>
        <v>#REF!</v>
      </c>
      <c r="AZK244" s="29" t="e">
        <f t="shared" ref="AZK244" si="1401">AZO244&amp;AZP244</f>
        <v>#REF!</v>
      </c>
      <c r="AZL244" s="29" t="e">
        <f t="shared" ref="AZL244" si="1402">AZP244&amp;AZQ244</f>
        <v>#REF!</v>
      </c>
      <c r="AZM244" s="29" t="e">
        <f t="shared" ref="AZM244" si="1403">AZQ244&amp;AZR244</f>
        <v>#REF!</v>
      </c>
      <c r="AZN244" s="29" t="e">
        <f t="shared" ref="AZN244" si="1404">AZR244&amp;AZS244</f>
        <v>#REF!</v>
      </c>
      <c r="AZO244" s="29" t="e">
        <f t="shared" ref="AZO244" si="1405">AZS244&amp;AZT244</f>
        <v>#REF!</v>
      </c>
      <c r="AZP244" s="29" t="e">
        <f t="shared" ref="AZP244" si="1406">AZT244&amp;AZU244</f>
        <v>#REF!</v>
      </c>
      <c r="AZQ244" s="29" t="e">
        <f t="shared" ref="AZQ244" si="1407">AZU244&amp;AZV244</f>
        <v>#REF!</v>
      </c>
      <c r="AZR244" s="29" t="e">
        <f t="shared" ref="AZR244" si="1408">AZV244&amp;AZW244</f>
        <v>#REF!</v>
      </c>
      <c r="AZS244" s="29" t="e">
        <f t="shared" ref="AZS244" si="1409">AZW244&amp;AZX244</f>
        <v>#REF!</v>
      </c>
      <c r="AZT244" s="29" t="e">
        <f t="shared" ref="AZT244" si="1410">AZX244&amp;AZY244</f>
        <v>#REF!</v>
      </c>
      <c r="AZU244" s="29" t="e">
        <f t="shared" ref="AZU244" si="1411">AZY244&amp;AZZ244</f>
        <v>#REF!</v>
      </c>
      <c r="AZV244" s="29" t="e">
        <f t="shared" ref="AZV244" si="1412">AZZ244&amp;BAA244</f>
        <v>#REF!</v>
      </c>
      <c r="AZW244" s="29" t="e">
        <f t="shared" ref="AZW244" si="1413">BAA244&amp;BAB244</f>
        <v>#REF!</v>
      </c>
      <c r="AZX244" s="29" t="e">
        <f t="shared" ref="AZX244" si="1414">BAB244&amp;BAC244</f>
        <v>#REF!</v>
      </c>
      <c r="AZY244" s="29" t="e">
        <f t="shared" ref="AZY244" si="1415">BAC244&amp;BAD244</f>
        <v>#REF!</v>
      </c>
      <c r="AZZ244" s="29" t="e">
        <f t="shared" ref="AZZ244" si="1416">BAD244&amp;BAE244</f>
        <v>#REF!</v>
      </c>
      <c r="BAA244" s="29" t="e">
        <f t="shared" ref="BAA244" si="1417">BAE244&amp;BAF244</f>
        <v>#REF!</v>
      </c>
      <c r="BAB244" s="29" t="e">
        <f t="shared" ref="BAB244" si="1418">BAF244&amp;BAG244</f>
        <v>#REF!</v>
      </c>
      <c r="BAC244" s="29" t="e">
        <f t="shared" ref="BAC244" si="1419">BAG244&amp;BAH244</f>
        <v>#REF!</v>
      </c>
      <c r="BAD244" s="29" t="e">
        <f t="shared" ref="BAD244" si="1420">BAH244&amp;BAI244</f>
        <v>#REF!</v>
      </c>
      <c r="BAE244" s="29" t="e">
        <f t="shared" ref="BAE244" si="1421">BAI244&amp;BAJ244</f>
        <v>#REF!</v>
      </c>
      <c r="BAF244" s="29" t="e">
        <f t="shared" ref="BAF244" si="1422">BAJ244&amp;BAK244</f>
        <v>#REF!</v>
      </c>
      <c r="BAG244" s="29" t="e">
        <f t="shared" ref="BAG244" si="1423">BAK244&amp;BAL244</f>
        <v>#REF!</v>
      </c>
      <c r="BAH244" s="29" t="e">
        <f t="shared" ref="BAH244" si="1424">BAL244&amp;BAM244</f>
        <v>#REF!</v>
      </c>
      <c r="BAI244" s="29" t="e">
        <f t="shared" ref="BAI244" si="1425">BAM244&amp;BAN244</f>
        <v>#REF!</v>
      </c>
      <c r="BAJ244" s="29" t="e">
        <f t="shared" ref="BAJ244" si="1426">BAN244&amp;BAO244</f>
        <v>#REF!</v>
      </c>
      <c r="BAK244" s="29" t="e">
        <f t="shared" ref="BAK244" si="1427">BAO244&amp;BAP244</f>
        <v>#REF!</v>
      </c>
      <c r="BAL244" s="29" t="e">
        <f t="shared" ref="BAL244" si="1428">BAP244&amp;BAQ244</f>
        <v>#REF!</v>
      </c>
      <c r="BAM244" s="29" t="e">
        <f t="shared" ref="BAM244" si="1429">BAQ244&amp;BAR244</f>
        <v>#REF!</v>
      </c>
      <c r="BAN244" s="29" t="e">
        <f t="shared" ref="BAN244" si="1430">BAR244&amp;BAS244</f>
        <v>#REF!</v>
      </c>
      <c r="BAO244" s="29" t="e">
        <f t="shared" ref="BAO244" si="1431">BAS244&amp;BAT244</f>
        <v>#REF!</v>
      </c>
      <c r="BAP244" s="29" t="e">
        <f t="shared" ref="BAP244" si="1432">BAT244&amp;BAU244</f>
        <v>#REF!</v>
      </c>
      <c r="BAQ244" s="29" t="e">
        <f t="shared" ref="BAQ244" si="1433">BAU244&amp;BAV244</f>
        <v>#REF!</v>
      </c>
      <c r="BAR244" s="29" t="e">
        <f t="shared" ref="BAR244" si="1434">BAV244&amp;BAW244</f>
        <v>#REF!</v>
      </c>
      <c r="BAS244" s="29" t="e">
        <f t="shared" ref="BAS244" si="1435">BAW244&amp;BAX244</f>
        <v>#REF!</v>
      </c>
      <c r="BAT244" s="29" t="e">
        <f t="shared" ref="BAT244" si="1436">BAX244&amp;BAY244</f>
        <v>#REF!</v>
      </c>
      <c r="BAU244" s="29" t="e">
        <f t="shared" ref="BAU244" si="1437">BAY244&amp;BAZ244</f>
        <v>#REF!</v>
      </c>
      <c r="BAV244" s="29" t="e">
        <f t="shared" ref="BAV244" si="1438">BAZ244&amp;BBA244</f>
        <v>#REF!</v>
      </c>
      <c r="BAW244" s="29" t="e">
        <f t="shared" ref="BAW244" si="1439">BBA244&amp;BBB244</f>
        <v>#REF!</v>
      </c>
      <c r="BAX244" s="29" t="e">
        <f t="shared" ref="BAX244" si="1440">BBB244&amp;BBC244</f>
        <v>#REF!</v>
      </c>
      <c r="BAY244" s="29" t="e">
        <f t="shared" ref="BAY244" si="1441">BBC244&amp;BBD244</f>
        <v>#REF!</v>
      </c>
      <c r="BAZ244" s="29" t="e">
        <f t="shared" ref="BAZ244" si="1442">BBD244&amp;BBE244</f>
        <v>#REF!</v>
      </c>
      <c r="BBA244" s="29" t="e">
        <f t="shared" ref="BBA244" si="1443">BBE244&amp;BBF244</f>
        <v>#REF!</v>
      </c>
      <c r="BBB244" s="29" t="e">
        <f t="shared" ref="BBB244" si="1444">BBF244&amp;BBG244</f>
        <v>#REF!</v>
      </c>
      <c r="BBC244" s="29" t="e">
        <f t="shared" ref="BBC244" si="1445">BBG244&amp;BBH244</f>
        <v>#REF!</v>
      </c>
      <c r="BBD244" s="29" t="e">
        <f t="shared" ref="BBD244" si="1446">BBH244&amp;BBI244</f>
        <v>#REF!</v>
      </c>
      <c r="BBE244" s="29" t="e">
        <f t="shared" ref="BBE244" si="1447">BBI244&amp;BBJ244</f>
        <v>#REF!</v>
      </c>
      <c r="BBF244" s="29" t="e">
        <f t="shared" ref="BBF244" si="1448">BBJ244&amp;BBK244</f>
        <v>#REF!</v>
      </c>
      <c r="BBG244" s="29" t="e">
        <f t="shared" ref="BBG244" si="1449">BBK244&amp;BBL244</f>
        <v>#REF!</v>
      </c>
      <c r="BBH244" s="29" t="e">
        <f t="shared" ref="BBH244" si="1450">BBL244&amp;BBM244</f>
        <v>#REF!</v>
      </c>
      <c r="BBI244" s="29" t="e">
        <f t="shared" ref="BBI244" si="1451">BBM244&amp;BBN244</f>
        <v>#REF!</v>
      </c>
      <c r="BBJ244" s="29" t="e">
        <f t="shared" ref="BBJ244" si="1452">BBN244&amp;BBO244</f>
        <v>#REF!</v>
      </c>
      <c r="BBK244" s="29" t="e">
        <f t="shared" ref="BBK244" si="1453">BBO244&amp;BBP244</f>
        <v>#REF!</v>
      </c>
      <c r="BBL244" s="29" t="e">
        <f t="shared" ref="BBL244" si="1454">BBP244&amp;BBQ244</f>
        <v>#REF!</v>
      </c>
      <c r="BBM244" s="29" t="e">
        <f t="shared" ref="BBM244" si="1455">BBQ244&amp;BBR244</f>
        <v>#REF!</v>
      </c>
      <c r="BBN244" s="29" t="e">
        <f t="shared" ref="BBN244" si="1456">BBR244&amp;BBS244</f>
        <v>#REF!</v>
      </c>
      <c r="BBO244" s="29" t="e">
        <f t="shared" ref="BBO244" si="1457">BBS244&amp;BBT244</f>
        <v>#REF!</v>
      </c>
      <c r="BBP244" s="29" t="e">
        <f t="shared" ref="BBP244" si="1458">BBT244&amp;BBU244</f>
        <v>#REF!</v>
      </c>
      <c r="BBQ244" s="29" t="e">
        <f t="shared" ref="BBQ244" si="1459">BBU244&amp;BBV244</f>
        <v>#REF!</v>
      </c>
      <c r="BBR244" s="29" t="e">
        <f t="shared" ref="BBR244" si="1460">BBV244&amp;BBW244</f>
        <v>#REF!</v>
      </c>
      <c r="BBS244" s="29" t="e">
        <f t="shared" ref="BBS244" si="1461">BBW244&amp;BBX244</f>
        <v>#REF!</v>
      </c>
      <c r="BBT244" s="29" t="e">
        <f t="shared" ref="BBT244" si="1462">BBX244&amp;BBY244</f>
        <v>#REF!</v>
      </c>
      <c r="BBU244" s="29" t="e">
        <f t="shared" ref="BBU244" si="1463">BBY244&amp;BBZ244</f>
        <v>#REF!</v>
      </c>
      <c r="BBV244" s="29" t="e">
        <f t="shared" ref="BBV244" si="1464">BBZ244&amp;BCA244</f>
        <v>#REF!</v>
      </c>
      <c r="BBW244" s="29" t="e">
        <f t="shared" ref="BBW244" si="1465">BCA244&amp;BCB244</f>
        <v>#REF!</v>
      </c>
      <c r="BBX244" s="29" t="e">
        <f t="shared" ref="BBX244" si="1466">BCB244&amp;BCC244</f>
        <v>#REF!</v>
      </c>
      <c r="BBY244" s="29" t="e">
        <f t="shared" ref="BBY244" si="1467">BCC244&amp;BCD244</f>
        <v>#REF!</v>
      </c>
      <c r="BBZ244" s="29" t="e">
        <f t="shared" ref="BBZ244" si="1468">BCD244&amp;BCE244</f>
        <v>#REF!</v>
      </c>
      <c r="BCA244" s="29" t="e">
        <f t="shared" ref="BCA244" si="1469">BCE244&amp;BCF244</f>
        <v>#REF!</v>
      </c>
      <c r="BCB244" s="29" t="e">
        <f t="shared" ref="BCB244" si="1470">BCF244&amp;BCG244</f>
        <v>#REF!</v>
      </c>
      <c r="BCC244" s="29" t="e">
        <f t="shared" ref="BCC244" si="1471">BCG244&amp;BCH244</f>
        <v>#REF!</v>
      </c>
      <c r="BCD244" s="29" t="e">
        <f t="shared" ref="BCD244" si="1472">BCH244&amp;BCI244</f>
        <v>#REF!</v>
      </c>
      <c r="BCE244" s="29" t="e">
        <f t="shared" ref="BCE244" si="1473">BCI244&amp;BCJ244</f>
        <v>#REF!</v>
      </c>
      <c r="BCF244" s="29" t="e">
        <f t="shared" ref="BCF244" si="1474">BCJ244&amp;BCK244</f>
        <v>#REF!</v>
      </c>
      <c r="BCG244" s="29" t="e">
        <f t="shared" ref="BCG244" si="1475">BCK244&amp;BCL244</f>
        <v>#REF!</v>
      </c>
      <c r="BCH244" s="29" t="e">
        <f t="shared" ref="BCH244" si="1476">BCL244&amp;BCM244</f>
        <v>#REF!</v>
      </c>
      <c r="BCI244" s="29" t="e">
        <f t="shared" ref="BCI244" si="1477">BCM244&amp;BCN244</f>
        <v>#REF!</v>
      </c>
      <c r="BCJ244" s="29" t="e">
        <f t="shared" ref="BCJ244" si="1478">BCN244&amp;BCO244</f>
        <v>#REF!</v>
      </c>
      <c r="BCK244" s="29" t="e">
        <f t="shared" ref="BCK244" si="1479">BCO244&amp;BCP244</f>
        <v>#REF!</v>
      </c>
      <c r="BCL244" s="29" t="e">
        <f t="shared" ref="BCL244" si="1480">BCP244&amp;BCQ244</f>
        <v>#REF!</v>
      </c>
      <c r="BCM244" s="29" t="e">
        <f t="shared" ref="BCM244" si="1481">BCQ244&amp;BCR244</f>
        <v>#REF!</v>
      </c>
      <c r="BCN244" s="29" t="e">
        <f t="shared" ref="BCN244" si="1482">BCR244&amp;BCS244</f>
        <v>#REF!</v>
      </c>
      <c r="BCO244" s="29" t="e">
        <f t="shared" ref="BCO244" si="1483">BCS244&amp;BCT244</f>
        <v>#REF!</v>
      </c>
      <c r="BCP244" s="29" t="e">
        <f t="shared" ref="BCP244" si="1484">BCT244&amp;BCU244</f>
        <v>#REF!</v>
      </c>
      <c r="BCQ244" s="29" t="e">
        <f t="shared" ref="BCQ244" si="1485">BCU244&amp;BCV244</f>
        <v>#REF!</v>
      </c>
      <c r="BCR244" s="29" t="e">
        <f t="shared" ref="BCR244" si="1486">BCV244&amp;BCW244</f>
        <v>#REF!</v>
      </c>
      <c r="BCS244" s="29" t="e">
        <f t="shared" ref="BCS244" si="1487">BCW244&amp;BCX244</f>
        <v>#REF!</v>
      </c>
      <c r="BCT244" s="29" t="e">
        <f t="shared" ref="BCT244" si="1488">BCX244&amp;BCY244</f>
        <v>#REF!</v>
      </c>
      <c r="BCU244" s="29" t="e">
        <f t="shared" ref="BCU244" si="1489">BCY244&amp;BCZ244</f>
        <v>#REF!</v>
      </c>
      <c r="BCV244" s="29" t="e">
        <f t="shared" ref="BCV244" si="1490">BCZ244&amp;BDA244</f>
        <v>#REF!</v>
      </c>
      <c r="BCW244" s="29" t="e">
        <f t="shared" ref="BCW244" si="1491">BDA244&amp;BDB244</f>
        <v>#REF!</v>
      </c>
      <c r="BCX244" s="29" t="e">
        <f t="shared" ref="BCX244" si="1492">BDB244&amp;BDC244</f>
        <v>#REF!</v>
      </c>
      <c r="BCY244" s="29" t="e">
        <f t="shared" ref="BCY244" si="1493">BDC244&amp;BDD244</f>
        <v>#REF!</v>
      </c>
      <c r="BCZ244" s="29" t="e">
        <f t="shared" ref="BCZ244" si="1494">BDD244&amp;BDE244</f>
        <v>#REF!</v>
      </c>
      <c r="BDA244" s="29" t="e">
        <f t="shared" ref="BDA244" si="1495">BDE244&amp;BDF244</f>
        <v>#REF!</v>
      </c>
      <c r="BDB244" s="29" t="e">
        <f t="shared" ref="BDB244" si="1496">BDF244&amp;BDG244</f>
        <v>#REF!</v>
      </c>
      <c r="BDC244" s="29" t="e">
        <f t="shared" ref="BDC244" si="1497">BDG244&amp;BDH244</f>
        <v>#REF!</v>
      </c>
      <c r="BDD244" s="29" t="e">
        <f t="shared" ref="BDD244" si="1498">BDH244&amp;BDI244</f>
        <v>#REF!</v>
      </c>
      <c r="BDE244" s="29" t="e">
        <f t="shared" ref="BDE244" si="1499">BDI244&amp;BDJ244</f>
        <v>#REF!</v>
      </c>
      <c r="BDF244" s="29" t="e">
        <f t="shared" ref="BDF244" si="1500">BDJ244&amp;BDK244</f>
        <v>#REF!</v>
      </c>
      <c r="BDG244" s="29" t="e">
        <f t="shared" ref="BDG244" si="1501">BDK244&amp;BDL244</f>
        <v>#REF!</v>
      </c>
      <c r="BDH244" s="29" t="e">
        <f t="shared" ref="BDH244" si="1502">BDL244&amp;BDM244</f>
        <v>#REF!</v>
      </c>
      <c r="BDI244" s="29" t="e">
        <f t="shared" ref="BDI244" si="1503">BDM244&amp;BDN244</f>
        <v>#REF!</v>
      </c>
      <c r="BDJ244" s="29" t="e">
        <f t="shared" ref="BDJ244" si="1504">BDN244&amp;BDO244</f>
        <v>#REF!</v>
      </c>
      <c r="BDK244" s="29" t="e">
        <f t="shared" ref="BDK244" si="1505">BDO244&amp;BDP244</f>
        <v>#REF!</v>
      </c>
      <c r="BDL244" s="29" t="e">
        <f t="shared" ref="BDL244" si="1506">BDP244&amp;BDQ244</f>
        <v>#REF!</v>
      </c>
      <c r="BDM244" s="29" t="e">
        <f t="shared" ref="BDM244" si="1507">BDQ244&amp;BDR244</f>
        <v>#REF!</v>
      </c>
      <c r="BDN244" s="29" t="e">
        <f t="shared" ref="BDN244" si="1508">BDR244&amp;BDS244</f>
        <v>#REF!</v>
      </c>
      <c r="BDO244" s="29" t="e">
        <f t="shared" ref="BDO244" si="1509">BDS244&amp;BDT244</f>
        <v>#REF!</v>
      </c>
      <c r="BDP244" s="29" t="e">
        <f t="shared" ref="BDP244" si="1510">BDT244&amp;BDU244</f>
        <v>#REF!</v>
      </c>
      <c r="BDQ244" s="29" t="e">
        <f t="shared" ref="BDQ244" si="1511">BDU244&amp;BDV244</f>
        <v>#REF!</v>
      </c>
      <c r="BDR244" s="29" t="e">
        <f t="shared" ref="BDR244" si="1512">BDV244&amp;BDW244</f>
        <v>#REF!</v>
      </c>
      <c r="BDS244" s="29" t="e">
        <f t="shared" ref="BDS244" si="1513">BDW244&amp;BDX244</f>
        <v>#REF!</v>
      </c>
      <c r="BDT244" s="29" t="e">
        <f t="shared" ref="BDT244" si="1514">BDX244&amp;BDY244</f>
        <v>#REF!</v>
      </c>
      <c r="BDU244" s="29" t="e">
        <f t="shared" ref="BDU244" si="1515">BDY244&amp;BDZ244</f>
        <v>#REF!</v>
      </c>
      <c r="BDV244" s="29" t="e">
        <f t="shared" ref="BDV244" si="1516">BDZ244&amp;BEA244</f>
        <v>#REF!</v>
      </c>
      <c r="BDW244" s="29" t="e">
        <f t="shared" ref="BDW244" si="1517">BEA244&amp;BEB244</f>
        <v>#REF!</v>
      </c>
      <c r="BDX244" s="29" t="e">
        <f t="shared" ref="BDX244" si="1518">BEB244&amp;BEC244</f>
        <v>#REF!</v>
      </c>
      <c r="BDY244" s="29" t="e">
        <f t="shared" ref="BDY244" si="1519">BEC244&amp;BED244</f>
        <v>#REF!</v>
      </c>
      <c r="BDZ244" s="29" t="e">
        <f t="shared" ref="BDZ244" si="1520">BED244&amp;BEE244</f>
        <v>#REF!</v>
      </c>
      <c r="BEA244" s="29" t="e">
        <f t="shared" ref="BEA244" si="1521">BEE244&amp;BEF244</f>
        <v>#REF!</v>
      </c>
      <c r="BEB244" s="29" t="e">
        <f t="shared" ref="BEB244" si="1522">BEF244&amp;BEG244</f>
        <v>#REF!</v>
      </c>
      <c r="BEC244" s="29" t="e">
        <f t="shared" ref="BEC244" si="1523">BEG244&amp;BEH244</f>
        <v>#REF!</v>
      </c>
      <c r="BED244" s="29" t="e">
        <f t="shared" ref="BED244" si="1524">BEH244&amp;BEI244</f>
        <v>#REF!</v>
      </c>
      <c r="BEE244" s="29" t="e">
        <f t="shared" ref="BEE244" si="1525">BEI244&amp;BEJ244</f>
        <v>#REF!</v>
      </c>
      <c r="BEF244" s="29" t="e">
        <f t="shared" ref="BEF244" si="1526">BEJ244&amp;BEK244</f>
        <v>#REF!</v>
      </c>
      <c r="BEG244" s="29" t="e">
        <f t="shared" ref="BEG244" si="1527">BEK244&amp;BEL244</f>
        <v>#REF!</v>
      </c>
      <c r="BEH244" s="29" t="e">
        <f t="shared" ref="BEH244" si="1528">BEL244&amp;BEM244</f>
        <v>#REF!</v>
      </c>
      <c r="BEI244" s="29" t="e">
        <f t="shared" ref="BEI244" si="1529">BEM244&amp;BEN244</f>
        <v>#REF!</v>
      </c>
      <c r="BEJ244" s="29" t="e">
        <f t="shared" ref="BEJ244" si="1530">BEN244&amp;BEO244</f>
        <v>#REF!</v>
      </c>
      <c r="BEK244" s="29" t="e">
        <f t="shared" ref="BEK244" si="1531">BEO244&amp;BEP244</f>
        <v>#REF!</v>
      </c>
      <c r="BEL244" s="29" t="e">
        <f t="shared" ref="BEL244" si="1532">BEP244&amp;BEQ244</f>
        <v>#REF!</v>
      </c>
      <c r="BEM244" s="29" t="e">
        <f t="shared" ref="BEM244" si="1533">BEQ244&amp;BER244</f>
        <v>#REF!</v>
      </c>
      <c r="BEN244" s="29" t="e">
        <f t="shared" ref="BEN244" si="1534">BER244&amp;BES244</f>
        <v>#REF!</v>
      </c>
      <c r="BEO244" s="29" t="e">
        <f t="shared" ref="BEO244" si="1535">BES244&amp;BET244</f>
        <v>#REF!</v>
      </c>
      <c r="BEP244" s="29" t="e">
        <f t="shared" ref="BEP244" si="1536">BET244&amp;BEU244</f>
        <v>#REF!</v>
      </c>
      <c r="BEQ244" s="29" t="e">
        <f t="shared" ref="BEQ244" si="1537">BEU244&amp;BEV244</f>
        <v>#REF!</v>
      </c>
      <c r="BER244" s="29" t="e">
        <f t="shared" ref="BER244" si="1538">BEV244&amp;BEW244</f>
        <v>#REF!</v>
      </c>
      <c r="BES244" s="29" t="e">
        <f t="shared" ref="BES244" si="1539">BEW244&amp;BEX244</f>
        <v>#REF!</v>
      </c>
      <c r="BET244" s="29" t="e">
        <f t="shared" ref="BET244" si="1540">BEX244&amp;BEY244</f>
        <v>#REF!</v>
      </c>
      <c r="BEU244" s="29" t="e">
        <f t="shared" ref="BEU244" si="1541">BEY244&amp;BEZ244</f>
        <v>#REF!</v>
      </c>
      <c r="BEV244" s="29" t="e">
        <f t="shared" ref="BEV244" si="1542">BEZ244&amp;BFA244</f>
        <v>#REF!</v>
      </c>
      <c r="BEW244" s="29" t="e">
        <f t="shared" ref="BEW244" si="1543">BFA244&amp;BFB244</f>
        <v>#REF!</v>
      </c>
      <c r="BEX244" s="29" t="e">
        <f t="shared" ref="BEX244" si="1544">BFB244&amp;BFC244</f>
        <v>#REF!</v>
      </c>
      <c r="BEY244" s="29" t="e">
        <f t="shared" ref="BEY244" si="1545">BFC244&amp;BFD244</f>
        <v>#REF!</v>
      </c>
      <c r="BEZ244" s="29" t="e">
        <f t="shared" ref="BEZ244" si="1546">BFD244&amp;BFE244</f>
        <v>#REF!</v>
      </c>
      <c r="BFA244" s="29" t="e">
        <f t="shared" ref="BFA244" si="1547">BFE244&amp;BFF244</f>
        <v>#REF!</v>
      </c>
      <c r="BFB244" s="29" t="e">
        <f t="shared" ref="BFB244" si="1548">BFF244&amp;BFG244</f>
        <v>#REF!</v>
      </c>
      <c r="BFC244" s="29" t="e">
        <f t="shared" ref="BFC244" si="1549">BFG244&amp;BFH244</f>
        <v>#REF!</v>
      </c>
      <c r="BFD244" s="29" t="e">
        <f t="shared" ref="BFD244" si="1550">BFH244&amp;BFI244</f>
        <v>#REF!</v>
      </c>
      <c r="BFE244" s="29" t="e">
        <f t="shared" ref="BFE244" si="1551">BFI244&amp;BFJ244</f>
        <v>#REF!</v>
      </c>
      <c r="BFF244" s="29" t="e">
        <f t="shared" ref="BFF244" si="1552">BFJ244&amp;BFK244</f>
        <v>#REF!</v>
      </c>
      <c r="BFG244" s="29" t="e">
        <f t="shared" ref="BFG244" si="1553">BFK244&amp;BFL244</f>
        <v>#REF!</v>
      </c>
      <c r="BFH244" s="29" t="e">
        <f t="shared" ref="BFH244" si="1554">BFL244&amp;BFM244</f>
        <v>#REF!</v>
      </c>
      <c r="BFI244" s="29" t="e">
        <f t="shared" ref="BFI244" si="1555">BFM244&amp;BFN244</f>
        <v>#REF!</v>
      </c>
      <c r="BFJ244" s="29" t="e">
        <f t="shared" ref="BFJ244" si="1556">BFN244&amp;BFO244</f>
        <v>#REF!</v>
      </c>
      <c r="BFK244" s="29" t="e">
        <f t="shared" ref="BFK244" si="1557">BFO244&amp;BFP244</f>
        <v>#REF!</v>
      </c>
      <c r="BFL244" s="29" t="e">
        <f t="shared" ref="BFL244" si="1558">BFP244&amp;BFQ244</f>
        <v>#REF!</v>
      </c>
      <c r="BFM244" s="29" t="e">
        <f t="shared" ref="BFM244" si="1559">BFQ244&amp;BFR244</f>
        <v>#REF!</v>
      </c>
      <c r="BFN244" s="29" t="e">
        <f t="shared" ref="BFN244" si="1560">BFR244&amp;BFS244</f>
        <v>#REF!</v>
      </c>
      <c r="BFO244" s="29" t="e">
        <f t="shared" ref="BFO244" si="1561">BFS244&amp;BFT244</f>
        <v>#REF!</v>
      </c>
      <c r="BFP244" s="29" t="e">
        <f t="shared" ref="BFP244" si="1562">BFT244&amp;BFU244</f>
        <v>#REF!</v>
      </c>
      <c r="BFQ244" s="29" t="e">
        <f t="shared" ref="BFQ244" si="1563">BFU244&amp;BFV244</f>
        <v>#REF!</v>
      </c>
      <c r="BFR244" s="29" t="e">
        <f t="shared" ref="BFR244" si="1564">BFV244&amp;BFW244</f>
        <v>#REF!</v>
      </c>
      <c r="BFS244" s="29" t="e">
        <f t="shared" ref="BFS244" si="1565">BFW244&amp;BFX244</f>
        <v>#REF!</v>
      </c>
      <c r="BFT244" s="29" t="e">
        <f t="shared" ref="BFT244" si="1566">BFX244&amp;BFY244</f>
        <v>#REF!</v>
      </c>
      <c r="BFU244" s="29" t="e">
        <f t="shared" ref="BFU244" si="1567">BFY244&amp;BFZ244</f>
        <v>#REF!</v>
      </c>
      <c r="BFV244" s="29" t="e">
        <f t="shared" ref="BFV244" si="1568">BFZ244&amp;BGA244</f>
        <v>#REF!</v>
      </c>
      <c r="BFW244" s="29" t="e">
        <f t="shared" ref="BFW244" si="1569">BGA244&amp;BGB244</f>
        <v>#REF!</v>
      </c>
      <c r="BFX244" s="29" t="e">
        <f t="shared" ref="BFX244" si="1570">BGB244&amp;BGC244</f>
        <v>#REF!</v>
      </c>
      <c r="BFY244" s="29" t="e">
        <f t="shared" ref="BFY244" si="1571">BGC244&amp;BGD244</f>
        <v>#REF!</v>
      </c>
      <c r="BFZ244" s="29" t="e">
        <f t="shared" ref="BFZ244" si="1572">BGD244&amp;BGE244</f>
        <v>#REF!</v>
      </c>
      <c r="BGA244" s="29" t="e">
        <f t="shared" ref="BGA244" si="1573">BGE244&amp;BGF244</f>
        <v>#REF!</v>
      </c>
      <c r="BGB244" s="29" t="e">
        <f t="shared" ref="BGB244" si="1574">BGF244&amp;BGG244</f>
        <v>#REF!</v>
      </c>
      <c r="BGC244" s="29" t="e">
        <f t="shared" ref="BGC244" si="1575">BGG244&amp;BGH244</f>
        <v>#REF!</v>
      </c>
      <c r="BGD244" s="29" t="e">
        <f t="shared" ref="BGD244" si="1576">BGH244&amp;BGI244</f>
        <v>#REF!</v>
      </c>
      <c r="BGE244" s="29" t="e">
        <f t="shared" ref="BGE244" si="1577">BGI244&amp;BGJ244</f>
        <v>#REF!</v>
      </c>
      <c r="BGF244" s="29" t="e">
        <f t="shared" ref="BGF244" si="1578">BGJ244&amp;BGK244</f>
        <v>#REF!</v>
      </c>
      <c r="BGG244" s="29" t="e">
        <f t="shared" ref="BGG244" si="1579">BGK244&amp;BGL244</f>
        <v>#REF!</v>
      </c>
      <c r="BGH244" s="29" t="e">
        <f t="shared" ref="BGH244" si="1580">BGL244&amp;BGM244</f>
        <v>#REF!</v>
      </c>
      <c r="BGI244" s="29" t="e">
        <f t="shared" ref="BGI244" si="1581">BGM244&amp;BGN244</f>
        <v>#REF!</v>
      </c>
      <c r="BGJ244" s="29" t="e">
        <f t="shared" ref="BGJ244" si="1582">BGN244&amp;BGO244</f>
        <v>#REF!</v>
      </c>
      <c r="BGK244" s="29" t="e">
        <f t="shared" ref="BGK244" si="1583">BGO244&amp;BGP244</f>
        <v>#REF!</v>
      </c>
      <c r="BGL244" s="29" t="e">
        <f t="shared" ref="BGL244" si="1584">BGP244&amp;BGQ244</f>
        <v>#REF!</v>
      </c>
      <c r="BGM244" s="29" t="e">
        <f t="shared" ref="BGM244" si="1585">BGQ244&amp;BGR244</f>
        <v>#REF!</v>
      </c>
      <c r="BGN244" s="29" t="e">
        <f t="shared" ref="BGN244" si="1586">BGR244&amp;BGS244</f>
        <v>#REF!</v>
      </c>
      <c r="BGO244" s="29" t="e">
        <f t="shared" ref="BGO244" si="1587">BGS244&amp;BGT244</f>
        <v>#REF!</v>
      </c>
      <c r="BGP244" s="29" t="e">
        <f t="shared" ref="BGP244" si="1588">BGT244&amp;BGU244</f>
        <v>#REF!</v>
      </c>
      <c r="BGQ244" s="29" t="e">
        <f t="shared" ref="BGQ244" si="1589">BGU244&amp;BGV244</f>
        <v>#REF!</v>
      </c>
      <c r="BGR244" s="29" t="e">
        <f t="shared" ref="BGR244" si="1590">BGV244&amp;BGW244</f>
        <v>#REF!</v>
      </c>
      <c r="BGS244" s="29" t="e">
        <f t="shared" ref="BGS244" si="1591">BGW244&amp;BGX244</f>
        <v>#REF!</v>
      </c>
      <c r="BGT244" s="29" t="e">
        <f t="shared" ref="BGT244" si="1592">BGX244&amp;BGY244</f>
        <v>#REF!</v>
      </c>
      <c r="BGU244" s="29" t="e">
        <f t="shared" ref="BGU244" si="1593">BGY244&amp;BGZ244</f>
        <v>#REF!</v>
      </c>
      <c r="BGV244" s="29" t="e">
        <f t="shared" ref="BGV244" si="1594">BGZ244&amp;BHA244</f>
        <v>#REF!</v>
      </c>
      <c r="BGW244" s="29" t="e">
        <f t="shared" ref="BGW244" si="1595">BHA244&amp;BHB244</f>
        <v>#REF!</v>
      </c>
      <c r="BGX244" s="29" t="e">
        <f t="shared" ref="BGX244" si="1596">BHB244&amp;BHC244</f>
        <v>#REF!</v>
      </c>
      <c r="BGY244" s="29" t="e">
        <f t="shared" ref="BGY244" si="1597">BHC244&amp;BHD244</f>
        <v>#REF!</v>
      </c>
      <c r="BGZ244" s="29" t="e">
        <f t="shared" ref="BGZ244" si="1598">BHD244&amp;BHE244</f>
        <v>#REF!</v>
      </c>
      <c r="BHA244" s="29" t="e">
        <f t="shared" ref="BHA244" si="1599">BHE244&amp;BHF244</f>
        <v>#REF!</v>
      </c>
      <c r="BHB244" s="29" t="e">
        <f t="shared" ref="BHB244" si="1600">BHF244&amp;BHG244</f>
        <v>#REF!</v>
      </c>
      <c r="BHC244" s="29" t="e">
        <f t="shared" ref="BHC244" si="1601">BHG244&amp;BHH244</f>
        <v>#REF!</v>
      </c>
      <c r="BHD244" s="29" t="e">
        <f t="shared" ref="BHD244" si="1602">BHH244&amp;BHI244</f>
        <v>#REF!</v>
      </c>
      <c r="BHE244" s="29" t="e">
        <f t="shared" ref="BHE244" si="1603">BHI244&amp;BHJ244</f>
        <v>#REF!</v>
      </c>
      <c r="BHF244" s="29" t="e">
        <f t="shared" ref="BHF244" si="1604">BHJ244&amp;BHK244</f>
        <v>#REF!</v>
      </c>
      <c r="BHG244" s="29" t="e">
        <f t="shared" ref="BHG244" si="1605">BHK244&amp;BHL244</f>
        <v>#REF!</v>
      </c>
      <c r="BHH244" s="29" t="e">
        <f t="shared" ref="BHH244" si="1606">BHL244&amp;BHM244</f>
        <v>#REF!</v>
      </c>
      <c r="BHI244" s="29" t="e">
        <f t="shared" ref="BHI244" si="1607">BHM244&amp;BHN244</f>
        <v>#REF!</v>
      </c>
      <c r="BHJ244" s="29" t="e">
        <f t="shared" ref="BHJ244" si="1608">BHN244&amp;BHO244</f>
        <v>#REF!</v>
      </c>
      <c r="BHK244" s="29" t="e">
        <f t="shared" ref="BHK244" si="1609">BHO244&amp;BHP244</f>
        <v>#REF!</v>
      </c>
      <c r="BHL244" s="29" t="e">
        <f t="shared" ref="BHL244" si="1610">BHP244&amp;BHQ244</f>
        <v>#REF!</v>
      </c>
      <c r="BHM244" s="29" t="e">
        <f t="shared" ref="BHM244" si="1611">BHQ244&amp;BHR244</f>
        <v>#REF!</v>
      </c>
      <c r="BHN244" s="29" t="e">
        <f t="shared" ref="BHN244" si="1612">BHR244&amp;BHS244</f>
        <v>#REF!</v>
      </c>
      <c r="BHO244" s="29" t="e">
        <f t="shared" ref="BHO244" si="1613">BHS244&amp;BHT244</f>
        <v>#REF!</v>
      </c>
      <c r="BHP244" s="29" t="e">
        <f t="shared" ref="BHP244" si="1614">BHT244&amp;BHU244</f>
        <v>#REF!</v>
      </c>
      <c r="BHQ244" s="29" t="e">
        <f t="shared" ref="BHQ244" si="1615">BHU244&amp;BHV244</f>
        <v>#REF!</v>
      </c>
      <c r="BHR244" s="29" t="e">
        <f t="shared" ref="BHR244" si="1616">BHV244&amp;BHW244</f>
        <v>#REF!</v>
      </c>
      <c r="BHS244" s="29" t="e">
        <f t="shared" ref="BHS244" si="1617">BHW244&amp;BHX244</f>
        <v>#REF!</v>
      </c>
      <c r="BHT244" s="29" t="e">
        <f t="shared" ref="BHT244" si="1618">BHX244&amp;BHY244</f>
        <v>#REF!</v>
      </c>
      <c r="BHU244" s="29" t="e">
        <f t="shared" ref="BHU244" si="1619">BHY244&amp;BHZ244</f>
        <v>#REF!</v>
      </c>
      <c r="BHV244" s="29" t="e">
        <f t="shared" ref="BHV244" si="1620">BHZ244&amp;BIA244</f>
        <v>#REF!</v>
      </c>
      <c r="BHW244" s="29" t="e">
        <f t="shared" ref="BHW244" si="1621">BIA244&amp;BIB244</f>
        <v>#REF!</v>
      </c>
      <c r="BHX244" s="29" t="e">
        <f t="shared" ref="BHX244" si="1622">BIB244&amp;BIC244</f>
        <v>#REF!</v>
      </c>
      <c r="BHY244" s="29" t="e">
        <f t="shared" ref="BHY244" si="1623">BIC244&amp;BID244</f>
        <v>#REF!</v>
      </c>
      <c r="BHZ244" s="29" t="e">
        <f t="shared" ref="BHZ244" si="1624">BID244&amp;BIE244</f>
        <v>#REF!</v>
      </c>
      <c r="BIA244" s="29" t="e">
        <f t="shared" ref="BIA244" si="1625">BIE244&amp;BIF244</f>
        <v>#REF!</v>
      </c>
      <c r="BIB244" s="29" t="e">
        <f t="shared" ref="BIB244" si="1626">BIF244&amp;BIG244</f>
        <v>#REF!</v>
      </c>
      <c r="BIC244" s="29" t="e">
        <f t="shared" ref="BIC244" si="1627">BIG244&amp;BIH244</f>
        <v>#REF!</v>
      </c>
      <c r="BID244" s="29" t="e">
        <f t="shared" ref="BID244" si="1628">BIH244&amp;BII244</f>
        <v>#REF!</v>
      </c>
      <c r="BIE244" s="29" t="e">
        <f t="shared" ref="BIE244" si="1629">BII244&amp;BIJ244</f>
        <v>#REF!</v>
      </c>
      <c r="BIF244" s="29" t="e">
        <f t="shared" ref="BIF244" si="1630">BIJ244&amp;BIK244</f>
        <v>#REF!</v>
      </c>
      <c r="BIG244" s="29" t="e">
        <f t="shared" ref="BIG244" si="1631">BIK244&amp;BIL244</f>
        <v>#REF!</v>
      </c>
      <c r="BIH244" s="29" t="e">
        <f t="shared" ref="BIH244" si="1632">BIL244&amp;BIM244</f>
        <v>#REF!</v>
      </c>
      <c r="BII244" s="29" t="e">
        <f t="shared" ref="BII244" si="1633">BIM244&amp;BIN244</f>
        <v>#REF!</v>
      </c>
      <c r="BIJ244" s="29" t="e">
        <f t="shared" ref="BIJ244" si="1634">BIN244&amp;BIO244</f>
        <v>#REF!</v>
      </c>
      <c r="BIK244" s="29" t="e">
        <f t="shared" ref="BIK244" si="1635">BIO244&amp;BIP244</f>
        <v>#REF!</v>
      </c>
      <c r="BIL244" s="29" t="e">
        <f t="shared" ref="BIL244" si="1636">BIP244&amp;BIQ244</f>
        <v>#REF!</v>
      </c>
      <c r="BIM244" s="29" t="e">
        <f t="shared" ref="BIM244" si="1637">BIQ244&amp;BIR244</f>
        <v>#REF!</v>
      </c>
      <c r="BIN244" s="29" t="e">
        <f t="shared" ref="BIN244" si="1638">BIR244&amp;BIS244</f>
        <v>#REF!</v>
      </c>
      <c r="BIO244" s="29" t="e">
        <f t="shared" ref="BIO244" si="1639">BIS244&amp;BIT244</f>
        <v>#REF!</v>
      </c>
      <c r="BIP244" s="29" t="e">
        <f t="shared" ref="BIP244" si="1640">BIT244&amp;BIU244</f>
        <v>#REF!</v>
      </c>
      <c r="BIQ244" s="29" t="e">
        <f t="shared" ref="BIQ244" si="1641">BIU244&amp;BIV244</f>
        <v>#REF!</v>
      </c>
      <c r="BIR244" s="29" t="e">
        <f t="shared" ref="BIR244" si="1642">BIV244&amp;BIW244</f>
        <v>#REF!</v>
      </c>
      <c r="BIS244" s="29" t="e">
        <f t="shared" ref="BIS244" si="1643">BIW244&amp;BIX244</f>
        <v>#REF!</v>
      </c>
      <c r="BIT244" s="29" t="e">
        <f t="shared" ref="BIT244" si="1644">BIX244&amp;BIY244</f>
        <v>#REF!</v>
      </c>
      <c r="BIU244" s="29" t="e">
        <f t="shared" ref="BIU244" si="1645">BIY244&amp;BIZ244</f>
        <v>#REF!</v>
      </c>
      <c r="BIV244" s="29" t="e">
        <f t="shared" ref="BIV244" si="1646">BIZ244&amp;BJA244</f>
        <v>#REF!</v>
      </c>
      <c r="BIW244" s="29" t="e">
        <f t="shared" ref="BIW244" si="1647">BJA244&amp;BJB244</f>
        <v>#REF!</v>
      </c>
      <c r="BIX244" s="29" t="e">
        <f t="shared" ref="BIX244" si="1648">BJB244&amp;BJC244</f>
        <v>#REF!</v>
      </c>
      <c r="BIY244" s="29" t="e">
        <f t="shared" ref="BIY244" si="1649">BJC244&amp;BJD244</f>
        <v>#REF!</v>
      </c>
      <c r="BIZ244" s="29" t="e">
        <f t="shared" ref="BIZ244" si="1650">BJD244&amp;BJE244</f>
        <v>#REF!</v>
      </c>
      <c r="BJA244" s="29" t="e">
        <f t="shared" ref="BJA244" si="1651">BJE244&amp;BJF244</f>
        <v>#REF!</v>
      </c>
      <c r="BJB244" s="29" t="e">
        <f t="shared" ref="BJB244" si="1652">BJF244&amp;BJG244</f>
        <v>#REF!</v>
      </c>
      <c r="BJC244" s="29" t="e">
        <f t="shared" ref="BJC244" si="1653">BJG244&amp;BJH244</f>
        <v>#REF!</v>
      </c>
      <c r="BJD244" s="29" t="e">
        <f t="shared" ref="BJD244" si="1654">BJH244&amp;BJI244</f>
        <v>#REF!</v>
      </c>
      <c r="BJE244" s="29" t="e">
        <f t="shared" ref="BJE244" si="1655">BJI244&amp;BJJ244</f>
        <v>#REF!</v>
      </c>
      <c r="BJF244" s="29" t="e">
        <f t="shared" ref="BJF244" si="1656">BJJ244&amp;BJK244</f>
        <v>#REF!</v>
      </c>
      <c r="BJG244" s="29" t="e">
        <f t="shared" ref="BJG244" si="1657">BJK244&amp;BJL244</f>
        <v>#REF!</v>
      </c>
      <c r="BJH244" s="29" t="e">
        <f t="shared" ref="BJH244" si="1658">BJL244&amp;BJM244</f>
        <v>#REF!</v>
      </c>
      <c r="BJI244" s="29" t="e">
        <f t="shared" ref="BJI244" si="1659">BJM244&amp;BJN244</f>
        <v>#REF!</v>
      </c>
      <c r="BJJ244" s="29" t="e">
        <f t="shared" ref="BJJ244" si="1660">BJN244&amp;BJO244</f>
        <v>#REF!</v>
      </c>
      <c r="BJK244" s="29" t="e">
        <f t="shared" ref="BJK244" si="1661">BJO244&amp;BJP244</f>
        <v>#REF!</v>
      </c>
      <c r="BJL244" s="29" t="e">
        <f t="shared" ref="BJL244" si="1662">BJP244&amp;BJQ244</f>
        <v>#REF!</v>
      </c>
      <c r="BJM244" s="29" t="e">
        <f t="shared" ref="BJM244" si="1663">BJQ244&amp;BJR244</f>
        <v>#REF!</v>
      </c>
      <c r="BJN244" s="29" t="e">
        <f t="shared" ref="BJN244" si="1664">BJR244&amp;BJS244</f>
        <v>#REF!</v>
      </c>
      <c r="BJO244" s="29" t="e">
        <f t="shared" ref="BJO244" si="1665">BJS244&amp;BJT244</f>
        <v>#REF!</v>
      </c>
      <c r="BJP244" s="29" t="e">
        <f t="shared" ref="BJP244" si="1666">BJT244&amp;BJU244</f>
        <v>#REF!</v>
      </c>
      <c r="BJQ244" s="29" t="e">
        <f t="shared" ref="BJQ244" si="1667">BJU244&amp;BJV244</f>
        <v>#REF!</v>
      </c>
      <c r="BJR244" s="29" t="e">
        <f t="shared" ref="BJR244" si="1668">BJV244&amp;BJW244</f>
        <v>#REF!</v>
      </c>
      <c r="BJS244" s="29" t="e">
        <f t="shared" ref="BJS244" si="1669">BJW244&amp;BJX244</f>
        <v>#REF!</v>
      </c>
      <c r="BJT244" s="29" t="e">
        <f t="shared" ref="BJT244" si="1670">BJX244&amp;BJY244</f>
        <v>#REF!</v>
      </c>
      <c r="BJU244" s="29" t="e">
        <f t="shared" ref="BJU244" si="1671">BJY244&amp;BJZ244</f>
        <v>#REF!</v>
      </c>
      <c r="BJV244" s="29" t="e">
        <f t="shared" ref="BJV244" si="1672">BJZ244&amp;BKA244</f>
        <v>#REF!</v>
      </c>
      <c r="BJW244" s="29" t="e">
        <f t="shared" ref="BJW244" si="1673">BKA244&amp;BKB244</f>
        <v>#REF!</v>
      </c>
      <c r="BJX244" s="29" t="e">
        <f t="shared" ref="BJX244" si="1674">BKB244&amp;BKC244</f>
        <v>#REF!</v>
      </c>
      <c r="BJY244" s="29" t="e">
        <f t="shared" ref="BJY244" si="1675">BKC244&amp;BKD244</f>
        <v>#REF!</v>
      </c>
      <c r="BJZ244" s="29" t="e">
        <f t="shared" ref="BJZ244" si="1676">BKD244&amp;BKE244</f>
        <v>#REF!</v>
      </c>
      <c r="BKA244" s="29" t="e">
        <f t="shared" ref="BKA244" si="1677">BKE244&amp;BKF244</f>
        <v>#REF!</v>
      </c>
      <c r="BKB244" s="29" t="e">
        <f t="shared" ref="BKB244" si="1678">BKF244&amp;BKG244</f>
        <v>#REF!</v>
      </c>
      <c r="BKC244" s="29" t="e">
        <f t="shared" ref="BKC244" si="1679">BKG244&amp;BKH244</f>
        <v>#REF!</v>
      </c>
      <c r="BKD244" s="29" t="e">
        <f t="shared" ref="BKD244" si="1680">BKH244&amp;BKI244</f>
        <v>#REF!</v>
      </c>
      <c r="BKE244" s="29" t="e">
        <f t="shared" ref="BKE244" si="1681">BKI244&amp;BKJ244</f>
        <v>#REF!</v>
      </c>
      <c r="BKF244" s="29" t="e">
        <f t="shared" ref="BKF244" si="1682">BKJ244&amp;BKK244</f>
        <v>#REF!</v>
      </c>
      <c r="BKG244" s="29" t="e">
        <f t="shared" ref="BKG244" si="1683">BKK244&amp;BKL244</f>
        <v>#REF!</v>
      </c>
      <c r="BKH244" s="29" t="e">
        <f t="shared" ref="BKH244" si="1684">BKL244&amp;BKM244</f>
        <v>#REF!</v>
      </c>
      <c r="BKI244" s="29" t="e">
        <f t="shared" ref="BKI244" si="1685">BKM244&amp;BKN244</f>
        <v>#REF!</v>
      </c>
      <c r="BKJ244" s="29" t="e">
        <f t="shared" ref="BKJ244" si="1686">BKN244&amp;BKO244</f>
        <v>#REF!</v>
      </c>
      <c r="BKK244" s="29" t="e">
        <f t="shared" ref="BKK244" si="1687">BKO244&amp;BKP244</f>
        <v>#REF!</v>
      </c>
      <c r="BKL244" s="29" t="e">
        <f t="shared" ref="BKL244" si="1688">BKP244&amp;BKQ244</f>
        <v>#REF!</v>
      </c>
      <c r="BKM244" s="29" t="e">
        <f t="shared" ref="BKM244" si="1689">BKQ244&amp;BKR244</f>
        <v>#REF!</v>
      </c>
      <c r="BKN244" s="29" t="e">
        <f t="shared" ref="BKN244" si="1690">BKR244&amp;BKS244</f>
        <v>#REF!</v>
      </c>
      <c r="BKO244" s="29" t="e">
        <f t="shared" ref="BKO244" si="1691">BKS244&amp;BKT244</f>
        <v>#REF!</v>
      </c>
      <c r="BKP244" s="29" t="e">
        <f t="shared" ref="BKP244" si="1692">BKT244&amp;BKU244</f>
        <v>#REF!</v>
      </c>
      <c r="BKQ244" s="29" t="e">
        <f t="shared" ref="BKQ244" si="1693">BKU244&amp;BKV244</f>
        <v>#REF!</v>
      </c>
      <c r="BKR244" s="29" t="e">
        <f t="shared" ref="BKR244" si="1694">BKV244&amp;BKW244</f>
        <v>#REF!</v>
      </c>
      <c r="BKS244" s="29" t="e">
        <f t="shared" ref="BKS244" si="1695">BKW244&amp;BKX244</f>
        <v>#REF!</v>
      </c>
      <c r="BKT244" s="29" t="e">
        <f t="shared" ref="BKT244" si="1696">BKX244&amp;BKY244</f>
        <v>#REF!</v>
      </c>
      <c r="BKU244" s="29" t="e">
        <f t="shared" ref="BKU244" si="1697">BKY244&amp;BKZ244</f>
        <v>#REF!</v>
      </c>
      <c r="BKV244" s="29" t="e">
        <f t="shared" ref="BKV244" si="1698">BKZ244&amp;BLA244</f>
        <v>#REF!</v>
      </c>
      <c r="BKW244" s="29" t="e">
        <f t="shared" ref="BKW244" si="1699">BLA244&amp;BLB244</f>
        <v>#REF!</v>
      </c>
      <c r="BKX244" s="29" t="e">
        <f t="shared" ref="BKX244" si="1700">BLB244&amp;BLC244</f>
        <v>#REF!</v>
      </c>
      <c r="BKY244" s="29" t="e">
        <f t="shared" ref="BKY244" si="1701">BLC244&amp;BLD244</f>
        <v>#REF!</v>
      </c>
      <c r="BKZ244" s="29" t="e">
        <f t="shared" ref="BKZ244" si="1702">BLD244&amp;BLE244</f>
        <v>#REF!</v>
      </c>
      <c r="BLA244" s="29" t="e">
        <f t="shared" ref="BLA244" si="1703">BLE244&amp;BLF244</f>
        <v>#REF!</v>
      </c>
      <c r="BLB244" s="29" t="e">
        <f t="shared" ref="BLB244" si="1704">BLF244&amp;BLG244</f>
        <v>#REF!</v>
      </c>
      <c r="BLC244" s="29" t="e">
        <f t="shared" ref="BLC244" si="1705">BLG244&amp;BLH244</f>
        <v>#REF!</v>
      </c>
      <c r="BLD244" s="29" t="e">
        <f t="shared" ref="BLD244" si="1706">BLH244&amp;BLI244</f>
        <v>#REF!</v>
      </c>
      <c r="BLE244" s="29" t="e">
        <f t="shared" ref="BLE244" si="1707">BLI244&amp;BLJ244</f>
        <v>#REF!</v>
      </c>
      <c r="BLF244" s="29" t="e">
        <f t="shared" ref="BLF244" si="1708">BLJ244&amp;BLK244</f>
        <v>#REF!</v>
      </c>
      <c r="BLG244" s="29" t="e">
        <f t="shared" ref="BLG244" si="1709">BLK244&amp;BLL244</f>
        <v>#REF!</v>
      </c>
      <c r="BLH244" s="29" t="e">
        <f t="shared" ref="BLH244" si="1710">BLL244&amp;BLM244</f>
        <v>#REF!</v>
      </c>
      <c r="BLI244" s="29" t="e">
        <f t="shared" ref="BLI244" si="1711">BLM244&amp;BLN244</f>
        <v>#REF!</v>
      </c>
      <c r="BLJ244" s="29" t="e">
        <f t="shared" ref="BLJ244" si="1712">BLN244&amp;BLO244</f>
        <v>#REF!</v>
      </c>
      <c r="BLK244" s="29" t="e">
        <f t="shared" ref="BLK244" si="1713">BLO244&amp;BLP244</f>
        <v>#REF!</v>
      </c>
      <c r="BLL244" s="29" t="e">
        <f t="shared" ref="BLL244" si="1714">BLP244&amp;BLQ244</f>
        <v>#REF!</v>
      </c>
      <c r="BLM244" s="29" t="e">
        <f t="shared" ref="BLM244" si="1715">BLQ244&amp;BLR244</f>
        <v>#REF!</v>
      </c>
      <c r="BLN244" s="29" t="e">
        <f t="shared" ref="BLN244" si="1716">BLR244&amp;BLS244</f>
        <v>#REF!</v>
      </c>
      <c r="BLO244" s="29" t="e">
        <f t="shared" ref="BLO244" si="1717">BLS244&amp;BLT244</f>
        <v>#REF!</v>
      </c>
      <c r="BLP244" s="29" t="e">
        <f t="shared" ref="BLP244" si="1718">BLT244&amp;BLU244</f>
        <v>#REF!</v>
      </c>
      <c r="BLQ244" s="29" t="e">
        <f t="shared" ref="BLQ244" si="1719">BLU244&amp;BLV244</f>
        <v>#REF!</v>
      </c>
      <c r="BLR244" s="29" t="e">
        <f t="shared" ref="BLR244" si="1720">BLV244&amp;BLW244</f>
        <v>#REF!</v>
      </c>
      <c r="BLS244" s="29" t="e">
        <f t="shared" ref="BLS244" si="1721">BLW244&amp;BLX244</f>
        <v>#REF!</v>
      </c>
      <c r="BLT244" s="29" t="e">
        <f t="shared" ref="BLT244" si="1722">BLX244&amp;BLY244</f>
        <v>#REF!</v>
      </c>
      <c r="BLU244" s="29" t="e">
        <f t="shared" ref="BLU244" si="1723">BLY244&amp;BLZ244</f>
        <v>#REF!</v>
      </c>
      <c r="BLV244" s="29" t="e">
        <f t="shared" ref="BLV244" si="1724">BLZ244&amp;BMA244</f>
        <v>#REF!</v>
      </c>
      <c r="BLW244" s="29" t="e">
        <f t="shared" ref="BLW244" si="1725">BMA244&amp;BMB244</f>
        <v>#REF!</v>
      </c>
      <c r="BLX244" s="29" t="e">
        <f t="shared" ref="BLX244" si="1726">BMB244&amp;BMC244</f>
        <v>#REF!</v>
      </c>
      <c r="BLY244" s="29" t="e">
        <f t="shared" ref="BLY244" si="1727">BMC244&amp;BMD244</f>
        <v>#REF!</v>
      </c>
      <c r="BLZ244" s="29" t="e">
        <f t="shared" ref="BLZ244" si="1728">BMD244&amp;BME244</f>
        <v>#REF!</v>
      </c>
      <c r="BMA244" s="29" t="e">
        <f t="shared" ref="BMA244" si="1729">BME244&amp;BMF244</f>
        <v>#REF!</v>
      </c>
      <c r="BMB244" s="29" t="e">
        <f t="shared" ref="BMB244" si="1730">BMF244&amp;BMG244</f>
        <v>#REF!</v>
      </c>
      <c r="BMC244" s="29" t="e">
        <f t="shared" ref="BMC244" si="1731">BMG244&amp;BMH244</f>
        <v>#REF!</v>
      </c>
      <c r="BMD244" s="29" t="e">
        <f t="shared" ref="BMD244" si="1732">BMH244&amp;BMI244</f>
        <v>#REF!</v>
      </c>
      <c r="BME244" s="29" t="e">
        <f t="shared" ref="BME244" si="1733">BMI244&amp;BMJ244</f>
        <v>#REF!</v>
      </c>
      <c r="BMF244" s="29" t="e">
        <f t="shared" ref="BMF244" si="1734">BMJ244&amp;BMK244</f>
        <v>#REF!</v>
      </c>
      <c r="BMG244" s="29" t="e">
        <f t="shared" ref="BMG244" si="1735">BMK244&amp;BML244</f>
        <v>#REF!</v>
      </c>
      <c r="BMH244" s="29" t="e">
        <f t="shared" ref="BMH244" si="1736">BML244&amp;BMM244</f>
        <v>#REF!</v>
      </c>
      <c r="BMI244" s="29" t="e">
        <f t="shared" ref="BMI244" si="1737">BMM244&amp;BMN244</f>
        <v>#REF!</v>
      </c>
      <c r="BMJ244" s="29" t="e">
        <f t="shared" ref="BMJ244" si="1738">BMN244&amp;BMO244</f>
        <v>#REF!</v>
      </c>
      <c r="BMK244" s="29" t="e">
        <f t="shared" ref="BMK244" si="1739">BMO244&amp;BMP244</f>
        <v>#REF!</v>
      </c>
      <c r="BML244" s="29" t="e">
        <f t="shared" ref="BML244" si="1740">BMP244&amp;BMQ244</f>
        <v>#REF!</v>
      </c>
      <c r="BMM244" s="29" t="e">
        <f t="shared" ref="BMM244" si="1741">BMQ244&amp;BMR244</f>
        <v>#REF!</v>
      </c>
      <c r="BMN244" s="29" t="e">
        <f t="shared" ref="BMN244" si="1742">BMR244&amp;BMS244</f>
        <v>#REF!</v>
      </c>
      <c r="BMO244" s="29" t="e">
        <f t="shared" ref="BMO244" si="1743">BMS244&amp;BMT244</f>
        <v>#REF!</v>
      </c>
      <c r="BMP244" s="29" t="e">
        <f t="shared" ref="BMP244" si="1744">BMT244&amp;BMU244</f>
        <v>#REF!</v>
      </c>
      <c r="BMQ244" s="29" t="e">
        <f t="shared" ref="BMQ244" si="1745">BMU244&amp;BMV244</f>
        <v>#REF!</v>
      </c>
      <c r="BMR244" s="29" t="e">
        <f t="shared" ref="BMR244" si="1746">BMV244&amp;BMW244</f>
        <v>#REF!</v>
      </c>
      <c r="BMS244" s="29" t="e">
        <f t="shared" ref="BMS244" si="1747">BMW244&amp;BMX244</f>
        <v>#REF!</v>
      </c>
      <c r="BMT244" s="29" t="e">
        <f t="shared" ref="BMT244" si="1748">BMX244&amp;BMY244</f>
        <v>#REF!</v>
      </c>
      <c r="BMU244" s="29" t="e">
        <f t="shared" ref="BMU244" si="1749">BMY244&amp;BMZ244</f>
        <v>#REF!</v>
      </c>
      <c r="BMV244" s="29" t="e">
        <f t="shared" ref="BMV244" si="1750">BMZ244&amp;BNA244</f>
        <v>#REF!</v>
      </c>
      <c r="BMW244" s="29" t="e">
        <f t="shared" ref="BMW244" si="1751">BNA244&amp;BNB244</f>
        <v>#REF!</v>
      </c>
      <c r="BMX244" s="29" t="e">
        <f t="shared" ref="BMX244" si="1752">BNB244&amp;BNC244</f>
        <v>#REF!</v>
      </c>
      <c r="BMY244" s="29" t="e">
        <f t="shared" ref="BMY244" si="1753">BNC244&amp;BND244</f>
        <v>#REF!</v>
      </c>
      <c r="BMZ244" s="29" t="e">
        <f t="shared" ref="BMZ244" si="1754">BND244&amp;BNE244</f>
        <v>#REF!</v>
      </c>
      <c r="BNA244" s="29" t="e">
        <f t="shared" ref="BNA244" si="1755">BNE244&amp;BNF244</f>
        <v>#REF!</v>
      </c>
      <c r="BNB244" s="29" t="e">
        <f t="shared" ref="BNB244" si="1756">BNF244&amp;BNG244</f>
        <v>#REF!</v>
      </c>
      <c r="BNC244" s="29" t="e">
        <f t="shared" ref="BNC244" si="1757">BNG244&amp;BNH244</f>
        <v>#REF!</v>
      </c>
      <c r="BND244" s="29" t="e">
        <f t="shared" ref="BND244" si="1758">BNH244&amp;BNI244</f>
        <v>#REF!</v>
      </c>
      <c r="BNE244" s="29" t="e">
        <f t="shared" ref="BNE244" si="1759">BNI244&amp;BNJ244</f>
        <v>#REF!</v>
      </c>
      <c r="BNF244" s="29" t="e">
        <f t="shared" ref="BNF244" si="1760">BNJ244&amp;BNK244</f>
        <v>#REF!</v>
      </c>
      <c r="BNG244" s="29" t="e">
        <f t="shared" ref="BNG244" si="1761">BNK244&amp;BNL244</f>
        <v>#REF!</v>
      </c>
      <c r="BNH244" s="29" t="e">
        <f t="shared" ref="BNH244" si="1762">BNL244&amp;BNM244</f>
        <v>#REF!</v>
      </c>
      <c r="BNI244" s="29" t="e">
        <f t="shared" ref="BNI244" si="1763">BNM244&amp;BNN244</f>
        <v>#REF!</v>
      </c>
      <c r="BNJ244" s="29" t="e">
        <f t="shared" ref="BNJ244" si="1764">BNN244&amp;BNO244</f>
        <v>#REF!</v>
      </c>
      <c r="BNK244" s="29" t="e">
        <f t="shared" ref="BNK244" si="1765">BNO244&amp;BNP244</f>
        <v>#REF!</v>
      </c>
      <c r="BNL244" s="29" t="e">
        <f t="shared" ref="BNL244" si="1766">BNP244&amp;BNQ244</f>
        <v>#REF!</v>
      </c>
      <c r="BNM244" s="29" t="e">
        <f t="shared" ref="BNM244" si="1767">BNQ244&amp;BNR244</f>
        <v>#REF!</v>
      </c>
      <c r="BNN244" s="29" t="e">
        <f t="shared" ref="BNN244" si="1768">BNR244&amp;BNS244</f>
        <v>#REF!</v>
      </c>
      <c r="BNO244" s="29" t="e">
        <f t="shared" ref="BNO244" si="1769">BNS244&amp;BNT244</f>
        <v>#REF!</v>
      </c>
      <c r="BNP244" s="29" t="e">
        <f t="shared" ref="BNP244" si="1770">BNT244&amp;BNU244</f>
        <v>#REF!</v>
      </c>
      <c r="BNQ244" s="29" t="e">
        <f t="shared" ref="BNQ244" si="1771">BNU244&amp;BNV244</f>
        <v>#REF!</v>
      </c>
      <c r="BNR244" s="29" t="e">
        <f t="shared" ref="BNR244" si="1772">BNV244&amp;BNW244</f>
        <v>#REF!</v>
      </c>
      <c r="BNS244" s="29" t="e">
        <f t="shared" ref="BNS244" si="1773">BNW244&amp;BNX244</f>
        <v>#REF!</v>
      </c>
      <c r="BNT244" s="29" t="e">
        <f t="shared" ref="BNT244" si="1774">BNX244&amp;BNY244</f>
        <v>#REF!</v>
      </c>
      <c r="BNU244" s="29" t="e">
        <f t="shared" ref="BNU244" si="1775">BNY244&amp;BNZ244</f>
        <v>#REF!</v>
      </c>
      <c r="BNV244" s="29" t="e">
        <f t="shared" ref="BNV244" si="1776">BNZ244&amp;BOA244</f>
        <v>#REF!</v>
      </c>
      <c r="BNW244" s="29" t="e">
        <f t="shared" ref="BNW244" si="1777">BOA244&amp;BOB244</f>
        <v>#REF!</v>
      </c>
      <c r="BNX244" s="29" t="e">
        <f t="shared" ref="BNX244" si="1778">BOB244&amp;BOC244</f>
        <v>#REF!</v>
      </c>
      <c r="BNY244" s="29" t="e">
        <f t="shared" ref="BNY244" si="1779">BOC244&amp;BOD244</f>
        <v>#REF!</v>
      </c>
      <c r="BNZ244" s="29" t="e">
        <f t="shared" ref="BNZ244" si="1780">BOD244&amp;BOE244</f>
        <v>#REF!</v>
      </c>
      <c r="BOA244" s="29" t="e">
        <f t="shared" ref="BOA244" si="1781">BOE244&amp;BOF244</f>
        <v>#REF!</v>
      </c>
      <c r="BOB244" s="29" t="e">
        <f t="shared" ref="BOB244" si="1782">BOF244&amp;BOG244</f>
        <v>#REF!</v>
      </c>
      <c r="BOC244" s="29" t="e">
        <f t="shared" ref="BOC244" si="1783">BOG244&amp;BOH244</f>
        <v>#REF!</v>
      </c>
      <c r="BOD244" s="29" t="e">
        <f t="shared" ref="BOD244" si="1784">BOH244&amp;BOI244</f>
        <v>#REF!</v>
      </c>
      <c r="BOE244" s="29" t="e">
        <f t="shared" ref="BOE244" si="1785">BOI244&amp;BOJ244</f>
        <v>#REF!</v>
      </c>
      <c r="BOF244" s="29" t="e">
        <f t="shared" ref="BOF244" si="1786">BOJ244&amp;BOK244</f>
        <v>#REF!</v>
      </c>
      <c r="BOG244" s="29" t="e">
        <f t="shared" ref="BOG244" si="1787">BOK244&amp;BOL244</f>
        <v>#REF!</v>
      </c>
      <c r="BOH244" s="29" t="e">
        <f t="shared" ref="BOH244" si="1788">BOL244&amp;BOM244</f>
        <v>#REF!</v>
      </c>
      <c r="BOI244" s="29" t="e">
        <f t="shared" ref="BOI244" si="1789">BOM244&amp;BON244</f>
        <v>#REF!</v>
      </c>
      <c r="BOJ244" s="29" t="e">
        <f t="shared" ref="BOJ244" si="1790">BON244&amp;BOO244</f>
        <v>#REF!</v>
      </c>
      <c r="BOK244" s="29" t="e">
        <f t="shared" ref="BOK244" si="1791">BOO244&amp;BOP244</f>
        <v>#REF!</v>
      </c>
      <c r="BOL244" s="29" t="e">
        <f t="shared" ref="BOL244" si="1792">BOP244&amp;BOQ244</f>
        <v>#REF!</v>
      </c>
      <c r="BOM244" s="29" t="e">
        <f t="shared" ref="BOM244" si="1793">BOQ244&amp;BOR244</f>
        <v>#REF!</v>
      </c>
      <c r="BON244" s="29" t="e">
        <f t="shared" ref="BON244" si="1794">BOR244&amp;BOS244</f>
        <v>#REF!</v>
      </c>
      <c r="BOO244" s="29" t="e">
        <f t="shared" ref="BOO244" si="1795">BOS244&amp;BOT244</f>
        <v>#REF!</v>
      </c>
      <c r="BOP244" s="29" t="e">
        <f t="shared" ref="BOP244" si="1796">BOT244&amp;BOU244</f>
        <v>#REF!</v>
      </c>
      <c r="BOQ244" s="29" t="e">
        <f t="shared" ref="BOQ244" si="1797">BOU244&amp;BOV244</f>
        <v>#REF!</v>
      </c>
      <c r="BOR244" s="29" t="e">
        <f t="shared" ref="BOR244" si="1798">BOV244&amp;BOW244</f>
        <v>#REF!</v>
      </c>
      <c r="BOS244" s="29" t="e">
        <f t="shared" ref="BOS244" si="1799">BOW244&amp;BOX244</f>
        <v>#REF!</v>
      </c>
      <c r="BOT244" s="29" t="e">
        <f t="shared" ref="BOT244" si="1800">BOX244&amp;BOY244</f>
        <v>#REF!</v>
      </c>
      <c r="BOU244" s="29" t="e">
        <f t="shared" ref="BOU244" si="1801">BOY244&amp;BOZ244</f>
        <v>#REF!</v>
      </c>
      <c r="BOV244" s="29" t="e">
        <f t="shared" ref="BOV244" si="1802">BOZ244&amp;BPA244</f>
        <v>#REF!</v>
      </c>
      <c r="BOW244" s="29" t="e">
        <f t="shared" ref="BOW244" si="1803">BPA244&amp;BPB244</f>
        <v>#REF!</v>
      </c>
      <c r="BOX244" s="29" t="e">
        <f t="shared" ref="BOX244" si="1804">BPB244&amp;BPC244</f>
        <v>#REF!</v>
      </c>
      <c r="BOY244" s="29" t="e">
        <f t="shared" ref="BOY244" si="1805">BPC244&amp;BPD244</f>
        <v>#REF!</v>
      </c>
      <c r="BOZ244" s="29" t="e">
        <f t="shared" ref="BOZ244" si="1806">BPD244&amp;BPE244</f>
        <v>#REF!</v>
      </c>
      <c r="BPA244" s="29" t="e">
        <f t="shared" ref="BPA244" si="1807">BPE244&amp;BPF244</f>
        <v>#REF!</v>
      </c>
      <c r="BPB244" s="29" t="e">
        <f t="shared" ref="BPB244" si="1808">BPF244&amp;BPG244</f>
        <v>#REF!</v>
      </c>
      <c r="BPC244" s="29" t="e">
        <f t="shared" ref="BPC244" si="1809">BPG244&amp;BPH244</f>
        <v>#REF!</v>
      </c>
      <c r="BPD244" s="29" t="e">
        <f t="shared" ref="BPD244" si="1810">BPH244&amp;BPI244</f>
        <v>#REF!</v>
      </c>
      <c r="BPE244" s="29" t="e">
        <f t="shared" ref="BPE244" si="1811">BPI244&amp;BPJ244</f>
        <v>#REF!</v>
      </c>
      <c r="BPF244" s="29" t="e">
        <f t="shared" ref="BPF244" si="1812">BPJ244&amp;BPK244</f>
        <v>#REF!</v>
      </c>
      <c r="BPG244" s="29" t="e">
        <f t="shared" ref="BPG244" si="1813">BPK244&amp;BPL244</f>
        <v>#REF!</v>
      </c>
      <c r="BPH244" s="29" t="e">
        <f t="shared" ref="BPH244" si="1814">BPL244&amp;BPM244</f>
        <v>#REF!</v>
      </c>
      <c r="BPI244" s="29" t="e">
        <f t="shared" ref="BPI244" si="1815">BPM244&amp;BPN244</f>
        <v>#REF!</v>
      </c>
      <c r="BPJ244" s="29" t="e">
        <f t="shared" ref="BPJ244" si="1816">BPN244&amp;BPO244</f>
        <v>#REF!</v>
      </c>
      <c r="BPK244" s="29" t="e">
        <f t="shared" ref="BPK244" si="1817">BPO244&amp;BPP244</f>
        <v>#REF!</v>
      </c>
      <c r="BPL244" s="29" t="e">
        <f t="shared" ref="BPL244" si="1818">BPP244&amp;BPQ244</f>
        <v>#REF!</v>
      </c>
      <c r="BPM244" s="29" t="e">
        <f t="shared" ref="BPM244" si="1819">BPQ244&amp;BPR244</f>
        <v>#REF!</v>
      </c>
      <c r="BPN244" s="29" t="e">
        <f t="shared" ref="BPN244" si="1820">BPR244&amp;BPS244</f>
        <v>#REF!</v>
      </c>
      <c r="BPO244" s="29" t="e">
        <f t="shared" ref="BPO244" si="1821">BPS244&amp;BPT244</f>
        <v>#REF!</v>
      </c>
      <c r="BPP244" s="29" t="e">
        <f t="shared" ref="BPP244" si="1822">BPT244&amp;BPU244</f>
        <v>#REF!</v>
      </c>
      <c r="BPQ244" s="29" t="e">
        <f t="shared" ref="BPQ244" si="1823">BPU244&amp;BPV244</f>
        <v>#REF!</v>
      </c>
      <c r="BPR244" s="29" t="e">
        <f t="shared" ref="BPR244" si="1824">BPV244&amp;BPW244</f>
        <v>#REF!</v>
      </c>
      <c r="BPS244" s="29" t="e">
        <f t="shared" ref="BPS244" si="1825">BPW244&amp;BPX244</f>
        <v>#REF!</v>
      </c>
      <c r="BPT244" s="29" t="e">
        <f t="shared" ref="BPT244" si="1826">BPX244&amp;BPY244</f>
        <v>#REF!</v>
      </c>
      <c r="BPU244" s="29" t="e">
        <f t="shared" ref="BPU244" si="1827">BPY244&amp;BPZ244</f>
        <v>#REF!</v>
      </c>
      <c r="BPV244" s="29" t="e">
        <f t="shared" ref="BPV244" si="1828">BPZ244&amp;BQA244</f>
        <v>#REF!</v>
      </c>
      <c r="BPW244" s="29" t="e">
        <f t="shared" ref="BPW244" si="1829">BQA244&amp;BQB244</f>
        <v>#REF!</v>
      </c>
      <c r="BPX244" s="29" t="e">
        <f t="shared" ref="BPX244" si="1830">BQB244&amp;BQC244</f>
        <v>#REF!</v>
      </c>
      <c r="BPY244" s="29" t="e">
        <f t="shared" ref="BPY244" si="1831">BQC244&amp;BQD244</f>
        <v>#REF!</v>
      </c>
      <c r="BPZ244" s="29" t="e">
        <f t="shared" ref="BPZ244" si="1832">BQD244&amp;BQE244</f>
        <v>#REF!</v>
      </c>
      <c r="BQA244" s="29" t="e">
        <f t="shared" ref="BQA244" si="1833">BQE244&amp;BQF244</f>
        <v>#REF!</v>
      </c>
      <c r="BQB244" s="29" t="e">
        <f t="shared" ref="BQB244" si="1834">BQF244&amp;BQG244</f>
        <v>#REF!</v>
      </c>
      <c r="BQC244" s="29" t="e">
        <f t="shared" ref="BQC244" si="1835">BQG244&amp;BQH244</f>
        <v>#REF!</v>
      </c>
      <c r="BQD244" s="29" t="e">
        <f t="shared" ref="BQD244" si="1836">BQH244&amp;BQI244</f>
        <v>#REF!</v>
      </c>
      <c r="BQE244" s="29" t="e">
        <f t="shared" ref="BQE244" si="1837">BQI244&amp;BQJ244</f>
        <v>#REF!</v>
      </c>
      <c r="BQF244" s="29" t="e">
        <f t="shared" ref="BQF244" si="1838">BQJ244&amp;BQK244</f>
        <v>#REF!</v>
      </c>
      <c r="BQG244" s="29" t="e">
        <f t="shared" ref="BQG244" si="1839">BQK244&amp;BQL244</f>
        <v>#REF!</v>
      </c>
      <c r="BQH244" s="29" t="e">
        <f t="shared" ref="BQH244" si="1840">BQL244&amp;BQM244</f>
        <v>#REF!</v>
      </c>
      <c r="BQI244" s="29" t="e">
        <f t="shared" ref="BQI244" si="1841">BQM244&amp;BQN244</f>
        <v>#REF!</v>
      </c>
      <c r="BQJ244" s="29" t="e">
        <f t="shared" ref="BQJ244" si="1842">BQN244&amp;BQO244</f>
        <v>#REF!</v>
      </c>
      <c r="BQK244" s="29" t="e">
        <f t="shared" ref="BQK244" si="1843">BQO244&amp;BQP244</f>
        <v>#REF!</v>
      </c>
      <c r="BQL244" s="29" t="e">
        <f t="shared" ref="BQL244" si="1844">BQP244&amp;BQQ244</f>
        <v>#REF!</v>
      </c>
      <c r="BQM244" s="29" t="e">
        <f t="shared" ref="BQM244" si="1845">BQQ244&amp;BQR244</f>
        <v>#REF!</v>
      </c>
      <c r="BQN244" s="29" t="e">
        <f t="shared" ref="BQN244" si="1846">BQR244&amp;BQS244</f>
        <v>#REF!</v>
      </c>
      <c r="BQO244" s="29" t="e">
        <f t="shared" ref="BQO244" si="1847">BQS244&amp;BQT244</f>
        <v>#REF!</v>
      </c>
      <c r="BQP244" s="29" t="e">
        <f t="shared" ref="BQP244" si="1848">BQT244&amp;BQU244</f>
        <v>#REF!</v>
      </c>
      <c r="BQQ244" s="29" t="e">
        <f t="shared" ref="BQQ244" si="1849">BQU244&amp;BQV244</f>
        <v>#REF!</v>
      </c>
      <c r="BQR244" s="29" t="e">
        <f t="shared" ref="BQR244" si="1850">BQV244&amp;BQW244</f>
        <v>#REF!</v>
      </c>
      <c r="BQS244" s="29" t="e">
        <f t="shared" ref="BQS244" si="1851">BQW244&amp;BQX244</f>
        <v>#REF!</v>
      </c>
      <c r="BQT244" s="29" t="e">
        <f t="shared" ref="BQT244" si="1852">BQX244&amp;BQY244</f>
        <v>#REF!</v>
      </c>
      <c r="BQU244" s="29" t="e">
        <f t="shared" ref="BQU244" si="1853">BQY244&amp;BQZ244</f>
        <v>#REF!</v>
      </c>
      <c r="BQV244" s="29" t="e">
        <f t="shared" ref="BQV244" si="1854">BQZ244&amp;BRA244</f>
        <v>#REF!</v>
      </c>
      <c r="BQW244" s="29" t="e">
        <f t="shared" ref="BQW244" si="1855">BRA244&amp;BRB244</f>
        <v>#REF!</v>
      </c>
      <c r="BQX244" s="29" t="e">
        <f t="shared" ref="BQX244" si="1856">BRB244&amp;BRC244</f>
        <v>#REF!</v>
      </c>
      <c r="BQY244" s="29" t="e">
        <f t="shared" ref="BQY244" si="1857">BRC244&amp;BRD244</f>
        <v>#REF!</v>
      </c>
      <c r="BQZ244" s="29" t="e">
        <f t="shared" ref="BQZ244" si="1858">BRD244&amp;BRE244</f>
        <v>#REF!</v>
      </c>
      <c r="BRA244" s="29" t="e">
        <f t="shared" ref="BRA244" si="1859">BRE244&amp;BRF244</f>
        <v>#REF!</v>
      </c>
      <c r="BRB244" s="29" t="e">
        <f t="shared" ref="BRB244" si="1860">BRF244&amp;BRG244</f>
        <v>#REF!</v>
      </c>
      <c r="BRC244" s="29" t="e">
        <f t="shared" ref="BRC244" si="1861">BRG244&amp;BRH244</f>
        <v>#REF!</v>
      </c>
      <c r="BRD244" s="29" t="e">
        <f t="shared" ref="BRD244" si="1862">BRH244&amp;BRI244</f>
        <v>#REF!</v>
      </c>
      <c r="BRE244" s="29" t="e">
        <f t="shared" ref="BRE244" si="1863">BRI244&amp;BRJ244</f>
        <v>#REF!</v>
      </c>
      <c r="BRF244" s="29" t="e">
        <f t="shared" ref="BRF244" si="1864">BRJ244&amp;BRK244</f>
        <v>#REF!</v>
      </c>
      <c r="BRG244" s="29" t="e">
        <f t="shared" ref="BRG244" si="1865">BRK244&amp;BRL244</f>
        <v>#REF!</v>
      </c>
      <c r="BRH244" s="29" t="e">
        <f t="shared" ref="BRH244" si="1866">BRL244&amp;BRM244</f>
        <v>#REF!</v>
      </c>
      <c r="BRI244" s="29" t="e">
        <f t="shared" ref="BRI244" si="1867">BRM244&amp;BRN244</f>
        <v>#REF!</v>
      </c>
      <c r="BRJ244" s="29" t="e">
        <f t="shared" ref="BRJ244" si="1868">BRN244&amp;BRO244</f>
        <v>#REF!</v>
      </c>
      <c r="BRK244" s="29" t="e">
        <f t="shared" ref="BRK244" si="1869">BRO244&amp;BRP244</f>
        <v>#REF!</v>
      </c>
      <c r="BRL244" s="29" t="e">
        <f t="shared" ref="BRL244" si="1870">BRP244&amp;BRQ244</f>
        <v>#REF!</v>
      </c>
      <c r="BRM244" s="29" t="e">
        <f t="shared" ref="BRM244" si="1871">BRQ244&amp;BRR244</f>
        <v>#REF!</v>
      </c>
      <c r="BRN244" s="29" t="e">
        <f t="shared" ref="BRN244" si="1872">BRR244&amp;BRS244</f>
        <v>#REF!</v>
      </c>
      <c r="BRO244" s="29" t="e">
        <f t="shared" ref="BRO244" si="1873">BRS244&amp;BRT244</f>
        <v>#REF!</v>
      </c>
      <c r="BRP244" s="29" t="e">
        <f t="shared" ref="BRP244" si="1874">BRT244&amp;BRU244</f>
        <v>#REF!</v>
      </c>
      <c r="BRQ244" s="29" t="e">
        <f t="shared" ref="BRQ244" si="1875">BRU244&amp;BRV244</f>
        <v>#REF!</v>
      </c>
      <c r="BRR244" s="29" t="e">
        <f t="shared" ref="BRR244" si="1876">BRV244&amp;BRW244</f>
        <v>#REF!</v>
      </c>
      <c r="BRS244" s="29" t="e">
        <f t="shared" ref="BRS244" si="1877">BRW244&amp;BRX244</f>
        <v>#REF!</v>
      </c>
      <c r="BRT244" s="29" t="e">
        <f t="shared" ref="BRT244" si="1878">BRX244&amp;BRY244</f>
        <v>#REF!</v>
      </c>
      <c r="BRU244" s="29" t="e">
        <f t="shared" ref="BRU244" si="1879">BRY244&amp;BRZ244</f>
        <v>#REF!</v>
      </c>
      <c r="BRV244" s="29" t="e">
        <f t="shared" ref="BRV244" si="1880">BRZ244&amp;BSA244</f>
        <v>#REF!</v>
      </c>
      <c r="BRW244" s="29" t="e">
        <f t="shared" ref="BRW244" si="1881">BSA244&amp;BSB244</f>
        <v>#REF!</v>
      </c>
      <c r="BRX244" s="29" t="e">
        <f t="shared" ref="BRX244" si="1882">BSB244&amp;BSC244</f>
        <v>#REF!</v>
      </c>
      <c r="BRY244" s="29" t="e">
        <f t="shared" ref="BRY244" si="1883">BSC244&amp;BSD244</f>
        <v>#REF!</v>
      </c>
      <c r="BRZ244" s="29" t="e">
        <f t="shared" ref="BRZ244" si="1884">BSD244&amp;BSE244</f>
        <v>#REF!</v>
      </c>
      <c r="BSA244" s="29" t="e">
        <f t="shared" ref="BSA244" si="1885">BSE244&amp;BSF244</f>
        <v>#REF!</v>
      </c>
      <c r="BSB244" s="29" t="e">
        <f t="shared" ref="BSB244" si="1886">BSF244&amp;BSG244</f>
        <v>#REF!</v>
      </c>
      <c r="BSC244" s="29" t="e">
        <f t="shared" ref="BSC244" si="1887">BSG244&amp;BSH244</f>
        <v>#REF!</v>
      </c>
      <c r="BSD244" s="29" t="e">
        <f t="shared" ref="BSD244" si="1888">BSH244&amp;BSI244</f>
        <v>#REF!</v>
      </c>
      <c r="BSE244" s="29" t="e">
        <f t="shared" ref="BSE244" si="1889">BSI244&amp;BSJ244</f>
        <v>#REF!</v>
      </c>
      <c r="BSF244" s="29" t="e">
        <f t="shared" ref="BSF244" si="1890">BSJ244&amp;BSK244</f>
        <v>#REF!</v>
      </c>
      <c r="BSG244" s="29" t="e">
        <f t="shared" ref="BSG244" si="1891">BSK244&amp;BSL244</f>
        <v>#REF!</v>
      </c>
      <c r="BSH244" s="29" t="e">
        <f t="shared" ref="BSH244" si="1892">BSL244&amp;BSM244</f>
        <v>#REF!</v>
      </c>
      <c r="BSI244" s="29" t="e">
        <f t="shared" ref="BSI244" si="1893">BSM244&amp;BSN244</f>
        <v>#REF!</v>
      </c>
      <c r="BSJ244" s="29" t="e">
        <f t="shared" ref="BSJ244" si="1894">BSN244&amp;BSO244</f>
        <v>#REF!</v>
      </c>
      <c r="BSK244" s="29" t="e">
        <f t="shared" ref="BSK244" si="1895">BSO244&amp;BSP244</f>
        <v>#REF!</v>
      </c>
      <c r="BSL244" s="29" t="e">
        <f t="shared" ref="BSL244" si="1896">BSP244&amp;BSQ244</f>
        <v>#REF!</v>
      </c>
      <c r="BSM244" s="29" t="e">
        <f t="shared" ref="BSM244" si="1897">BSQ244&amp;BSR244</f>
        <v>#REF!</v>
      </c>
      <c r="BSN244" s="29" t="e">
        <f t="shared" ref="BSN244" si="1898">BSR244&amp;BSS244</f>
        <v>#REF!</v>
      </c>
      <c r="BSO244" s="29" t="e">
        <f t="shared" ref="BSO244" si="1899">BSS244&amp;BST244</f>
        <v>#REF!</v>
      </c>
      <c r="BSP244" s="29" t="e">
        <f t="shared" ref="BSP244" si="1900">BST244&amp;BSU244</f>
        <v>#REF!</v>
      </c>
      <c r="BSQ244" s="29" t="e">
        <f t="shared" ref="BSQ244" si="1901">BSU244&amp;BSV244</f>
        <v>#REF!</v>
      </c>
      <c r="BSR244" s="29" t="e">
        <f t="shared" ref="BSR244" si="1902">BSV244&amp;BSW244</f>
        <v>#REF!</v>
      </c>
      <c r="BSS244" s="29" t="e">
        <f t="shared" ref="BSS244" si="1903">BSW244&amp;BSX244</f>
        <v>#REF!</v>
      </c>
      <c r="BST244" s="29" t="e">
        <f t="shared" ref="BST244" si="1904">BSX244&amp;BSY244</f>
        <v>#REF!</v>
      </c>
      <c r="BSU244" s="29" t="e">
        <f t="shared" ref="BSU244" si="1905">BSY244&amp;BSZ244</f>
        <v>#REF!</v>
      </c>
      <c r="BSV244" s="29" t="e">
        <f t="shared" ref="BSV244" si="1906">BSZ244&amp;BTA244</f>
        <v>#REF!</v>
      </c>
      <c r="BSW244" s="29" t="e">
        <f t="shared" ref="BSW244" si="1907">BTA244&amp;BTB244</f>
        <v>#REF!</v>
      </c>
      <c r="BSX244" s="29" t="e">
        <f t="shared" ref="BSX244" si="1908">BTB244&amp;BTC244</f>
        <v>#REF!</v>
      </c>
      <c r="BSY244" s="29" t="e">
        <f t="shared" ref="BSY244" si="1909">BTC244&amp;BTD244</f>
        <v>#REF!</v>
      </c>
      <c r="BSZ244" s="29" t="e">
        <f t="shared" ref="BSZ244" si="1910">BTD244&amp;BTE244</f>
        <v>#REF!</v>
      </c>
      <c r="BTA244" s="29" t="e">
        <f t="shared" ref="BTA244" si="1911">BTE244&amp;BTF244</f>
        <v>#REF!</v>
      </c>
      <c r="BTB244" s="29" t="e">
        <f t="shared" ref="BTB244" si="1912">BTF244&amp;BTG244</f>
        <v>#REF!</v>
      </c>
      <c r="BTC244" s="29" t="e">
        <f t="shared" ref="BTC244" si="1913">BTG244&amp;BTH244</f>
        <v>#REF!</v>
      </c>
      <c r="BTD244" s="29" t="e">
        <f t="shared" ref="BTD244" si="1914">BTH244&amp;BTI244</f>
        <v>#REF!</v>
      </c>
      <c r="BTE244" s="29" t="e">
        <f t="shared" ref="BTE244" si="1915">BTI244&amp;BTJ244</f>
        <v>#REF!</v>
      </c>
      <c r="BTF244" s="29" t="e">
        <f t="shared" ref="BTF244" si="1916">BTJ244&amp;BTK244</f>
        <v>#REF!</v>
      </c>
      <c r="BTG244" s="29" t="e">
        <f t="shared" ref="BTG244" si="1917">BTK244&amp;BTL244</f>
        <v>#REF!</v>
      </c>
      <c r="BTH244" s="29" t="e">
        <f t="shared" ref="BTH244" si="1918">BTL244&amp;BTM244</f>
        <v>#REF!</v>
      </c>
      <c r="BTI244" s="29" t="e">
        <f t="shared" ref="BTI244" si="1919">BTM244&amp;BTN244</f>
        <v>#REF!</v>
      </c>
      <c r="BTJ244" s="29" t="e">
        <f t="shared" ref="BTJ244" si="1920">BTN244&amp;BTO244</f>
        <v>#REF!</v>
      </c>
      <c r="BTK244" s="29" t="e">
        <f t="shared" ref="BTK244" si="1921">BTO244&amp;BTP244</f>
        <v>#REF!</v>
      </c>
      <c r="BTL244" s="29" t="e">
        <f t="shared" ref="BTL244" si="1922">BTP244&amp;BTQ244</f>
        <v>#REF!</v>
      </c>
      <c r="BTM244" s="29" t="e">
        <f t="shared" ref="BTM244" si="1923">BTQ244&amp;BTR244</f>
        <v>#REF!</v>
      </c>
      <c r="BTN244" s="29" t="e">
        <f t="shared" ref="BTN244" si="1924">BTR244&amp;BTS244</f>
        <v>#REF!</v>
      </c>
      <c r="BTO244" s="29" t="e">
        <f t="shared" ref="BTO244" si="1925">BTS244&amp;BTT244</f>
        <v>#REF!</v>
      </c>
      <c r="BTP244" s="29" t="e">
        <f t="shared" ref="BTP244" si="1926">BTT244&amp;BTU244</f>
        <v>#REF!</v>
      </c>
      <c r="BTQ244" s="29" t="e">
        <f t="shared" ref="BTQ244" si="1927">BTU244&amp;BTV244</f>
        <v>#REF!</v>
      </c>
      <c r="BTR244" s="29" t="e">
        <f t="shared" ref="BTR244" si="1928">BTV244&amp;BTW244</f>
        <v>#REF!</v>
      </c>
      <c r="BTS244" s="29" t="e">
        <f t="shared" ref="BTS244" si="1929">BTW244&amp;BTX244</f>
        <v>#REF!</v>
      </c>
      <c r="BTT244" s="29" t="e">
        <f t="shared" ref="BTT244" si="1930">BTX244&amp;BTY244</f>
        <v>#REF!</v>
      </c>
      <c r="BTU244" s="29" t="e">
        <f t="shared" ref="BTU244" si="1931">BTY244&amp;BTZ244</f>
        <v>#REF!</v>
      </c>
      <c r="BTV244" s="29" t="e">
        <f t="shared" ref="BTV244" si="1932">BTZ244&amp;BUA244</f>
        <v>#REF!</v>
      </c>
      <c r="BTW244" s="29" t="e">
        <f t="shared" ref="BTW244" si="1933">BUA244&amp;BUB244</f>
        <v>#REF!</v>
      </c>
      <c r="BTX244" s="29" t="e">
        <f t="shared" ref="BTX244" si="1934">BUB244&amp;BUC244</f>
        <v>#REF!</v>
      </c>
      <c r="BTY244" s="29" t="e">
        <f t="shared" ref="BTY244" si="1935">BUC244&amp;BUD244</f>
        <v>#REF!</v>
      </c>
      <c r="BTZ244" s="29" t="e">
        <f t="shared" ref="BTZ244" si="1936">BUD244&amp;BUE244</f>
        <v>#REF!</v>
      </c>
      <c r="BUA244" s="29" t="e">
        <f t="shared" ref="BUA244" si="1937">BUE244&amp;BUF244</f>
        <v>#REF!</v>
      </c>
      <c r="BUB244" s="29" t="e">
        <f t="shared" ref="BUB244" si="1938">BUF244&amp;BUG244</f>
        <v>#REF!</v>
      </c>
      <c r="BUC244" s="29" t="e">
        <f t="shared" ref="BUC244" si="1939">BUG244&amp;BUH244</f>
        <v>#REF!</v>
      </c>
      <c r="BUD244" s="29" t="e">
        <f t="shared" ref="BUD244" si="1940">BUH244&amp;BUI244</f>
        <v>#REF!</v>
      </c>
      <c r="BUE244" s="29" t="e">
        <f t="shared" ref="BUE244" si="1941">BUI244&amp;BUJ244</f>
        <v>#REF!</v>
      </c>
      <c r="BUF244" s="29" t="e">
        <f t="shared" ref="BUF244" si="1942">BUJ244&amp;BUK244</f>
        <v>#REF!</v>
      </c>
      <c r="BUG244" s="29" t="e">
        <f t="shared" ref="BUG244" si="1943">BUK244&amp;BUL244</f>
        <v>#REF!</v>
      </c>
      <c r="BUH244" s="29" t="e">
        <f t="shared" ref="BUH244" si="1944">BUL244&amp;BUM244</f>
        <v>#REF!</v>
      </c>
      <c r="BUI244" s="29" t="e">
        <f t="shared" ref="BUI244" si="1945">BUM244&amp;BUN244</f>
        <v>#REF!</v>
      </c>
      <c r="BUJ244" s="29" t="e">
        <f t="shared" ref="BUJ244" si="1946">BUN244&amp;BUO244</f>
        <v>#REF!</v>
      </c>
      <c r="BUK244" s="29" t="e">
        <f t="shared" ref="BUK244" si="1947">BUO244&amp;BUP244</f>
        <v>#REF!</v>
      </c>
      <c r="BUL244" s="29" t="e">
        <f t="shared" ref="BUL244" si="1948">BUP244&amp;BUQ244</f>
        <v>#REF!</v>
      </c>
      <c r="BUM244" s="29" t="e">
        <f t="shared" ref="BUM244" si="1949">BUQ244&amp;BUR244</f>
        <v>#REF!</v>
      </c>
      <c r="BUN244" s="29" t="e">
        <f t="shared" ref="BUN244" si="1950">BUR244&amp;BUS244</f>
        <v>#REF!</v>
      </c>
      <c r="BUO244" s="29" t="e">
        <f t="shared" ref="BUO244" si="1951">BUS244&amp;BUT244</f>
        <v>#REF!</v>
      </c>
      <c r="BUP244" s="29" t="e">
        <f t="shared" ref="BUP244" si="1952">BUT244&amp;BUU244</f>
        <v>#REF!</v>
      </c>
      <c r="BUQ244" s="29" t="e">
        <f t="shared" ref="BUQ244" si="1953">BUU244&amp;BUV244</f>
        <v>#REF!</v>
      </c>
      <c r="BUR244" s="29" t="e">
        <f t="shared" ref="BUR244" si="1954">BUV244&amp;BUW244</f>
        <v>#REF!</v>
      </c>
      <c r="BUS244" s="29" t="e">
        <f t="shared" ref="BUS244" si="1955">BUW244&amp;BUX244</f>
        <v>#REF!</v>
      </c>
      <c r="BUT244" s="29" t="e">
        <f t="shared" ref="BUT244" si="1956">BUX244&amp;BUY244</f>
        <v>#REF!</v>
      </c>
      <c r="BUU244" s="29" t="e">
        <f t="shared" ref="BUU244" si="1957">BUY244&amp;BUZ244</f>
        <v>#REF!</v>
      </c>
      <c r="BUV244" s="29" t="e">
        <f t="shared" ref="BUV244" si="1958">BUZ244&amp;BVA244</f>
        <v>#REF!</v>
      </c>
      <c r="BUW244" s="29" t="e">
        <f t="shared" ref="BUW244" si="1959">BVA244&amp;BVB244</f>
        <v>#REF!</v>
      </c>
      <c r="BUX244" s="29" t="e">
        <f t="shared" ref="BUX244" si="1960">BVB244&amp;BVC244</f>
        <v>#REF!</v>
      </c>
      <c r="BUY244" s="29" t="e">
        <f t="shared" ref="BUY244" si="1961">BVC244&amp;BVD244</f>
        <v>#REF!</v>
      </c>
      <c r="BUZ244" s="29" t="e">
        <f t="shared" ref="BUZ244" si="1962">BVD244&amp;BVE244</f>
        <v>#REF!</v>
      </c>
      <c r="BVA244" s="29" t="e">
        <f t="shared" ref="BVA244" si="1963">BVE244&amp;BVF244</f>
        <v>#REF!</v>
      </c>
      <c r="BVB244" s="29" t="e">
        <f t="shared" ref="BVB244" si="1964">BVF244&amp;BVG244</f>
        <v>#REF!</v>
      </c>
      <c r="BVC244" s="29" t="e">
        <f t="shared" ref="BVC244" si="1965">BVG244&amp;BVH244</f>
        <v>#REF!</v>
      </c>
      <c r="BVD244" s="29" t="e">
        <f t="shared" ref="BVD244" si="1966">BVH244&amp;BVI244</f>
        <v>#REF!</v>
      </c>
      <c r="BVE244" s="29" t="e">
        <f t="shared" ref="BVE244" si="1967">BVI244&amp;BVJ244</f>
        <v>#REF!</v>
      </c>
      <c r="BVF244" s="29" t="e">
        <f t="shared" ref="BVF244" si="1968">BVJ244&amp;BVK244</f>
        <v>#REF!</v>
      </c>
      <c r="BVG244" s="29" t="e">
        <f t="shared" ref="BVG244" si="1969">BVK244&amp;BVL244</f>
        <v>#REF!</v>
      </c>
      <c r="BVH244" s="29" t="e">
        <f t="shared" ref="BVH244" si="1970">BVL244&amp;BVM244</f>
        <v>#REF!</v>
      </c>
      <c r="BVI244" s="29" t="e">
        <f t="shared" ref="BVI244" si="1971">BVM244&amp;BVN244</f>
        <v>#REF!</v>
      </c>
      <c r="BVJ244" s="29" t="e">
        <f t="shared" ref="BVJ244" si="1972">BVN244&amp;BVO244</f>
        <v>#REF!</v>
      </c>
      <c r="BVK244" s="29" t="e">
        <f t="shared" ref="BVK244" si="1973">BVO244&amp;BVP244</f>
        <v>#REF!</v>
      </c>
      <c r="BVL244" s="29" t="e">
        <f t="shared" ref="BVL244" si="1974">BVP244&amp;BVQ244</f>
        <v>#REF!</v>
      </c>
      <c r="BVM244" s="29" t="e">
        <f t="shared" ref="BVM244" si="1975">BVQ244&amp;BVR244</f>
        <v>#REF!</v>
      </c>
      <c r="BVN244" s="29" t="e">
        <f t="shared" ref="BVN244" si="1976">BVR244&amp;BVS244</f>
        <v>#REF!</v>
      </c>
      <c r="BVO244" s="29" t="e">
        <f t="shared" ref="BVO244" si="1977">BVS244&amp;BVT244</f>
        <v>#REF!</v>
      </c>
      <c r="BVP244" s="29" t="e">
        <f t="shared" ref="BVP244" si="1978">BVT244&amp;BVU244</f>
        <v>#REF!</v>
      </c>
      <c r="BVQ244" s="29" t="e">
        <f t="shared" ref="BVQ244" si="1979">BVU244&amp;BVV244</f>
        <v>#REF!</v>
      </c>
      <c r="BVR244" s="29" t="e">
        <f t="shared" ref="BVR244" si="1980">BVV244&amp;BVW244</f>
        <v>#REF!</v>
      </c>
      <c r="BVS244" s="29" t="e">
        <f t="shared" ref="BVS244" si="1981">BVW244&amp;BVX244</f>
        <v>#REF!</v>
      </c>
      <c r="BVT244" s="29" t="e">
        <f t="shared" ref="BVT244" si="1982">BVX244&amp;BVY244</f>
        <v>#REF!</v>
      </c>
      <c r="BVU244" s="29" t="e">
        <f t="shared" ref="BVU244" si="1983">BVY244&amp;BVZ244</f>
        <v>#REF!</v>
      </c>
      <c r="BVV244" s="29" t="e">
        <f t="shared" ref="BVV244" si="1984">BVZ244&amp;BWA244</f>
        <v>#REF!</v>
      </c>
      <c r="BVW244" s="29" t="e">
        <f t="shared" ref="BVW244" si="1985">BWA244&amp;BWB244</f>
        <v>#REF!</v>
      </c>
      <c r="BVX244" s="29" t="e">
        <f t="shared" ref="BVX244" si="1986">BWB244&amp;BWC244</f>
        <v>#REF!</v>
      </c>
      <c r="BVY244" s="29" t="e">
        <f t="shared" ref="BVY244" si="1987">BWC244&amp;BWD244</f>
        <v>#REF!</v>
      </c>
      <c r="BVZ244" s="29" t="e">
        <f t="shared" ref="BVZ244" si="1988">BWD244&amp;BWE244</f>
        <v>#REF!</v>
      </c>
      <c r="BWA244" s="29" t="e">
        <f t="shared" ref="BWA244" si="1989">BWE244&amp;BWF244</f>
        <v>#REF!</v>
      </c>
      <c r="BWB244" s="29" t="e">
        <f t="shared" ref="BWB244" si="1990">BWF244&amp;BWG244</f>
        <v>#REF!</v>
      </c>
      <c r="BWC244" s="29" t="e">
        <f t="shared" ref="BWC244" si="1991">BWG244&amp;BWH244</f>
        <v>#REF!</v>
      </c>
      <c r="BWD244" s="29" t="e">
        <f t="shared" ref="BWD244" si="1992">BWH244&amp;BWI244</f>
        <v>#REF!</v>
      </c>
      <c r="BWE244" s="29" t="e">
        <f t="shared" ref="BWE244" si="1993">BWI244&amp;BWJ244</f>
        <v>#REF!</v>
      </c>
      <c r="BWF244" s="29" t="e">
        <f t="shared" ref="BWF244" si="1994">BWJ244&amp;BWK244</f>
        <v>#REF!</v>
      </c>
      <c r="BWG244" s="29" t="e">
        <f t="shared" ref="BWG244" si="1995">BWK244&amp;BWL244</f>
        <v>#REF!</v>
      </c>
      <c r="BWH244" s="29" t="e">
        <f t="shared" ref="BWH244" si="1996">BWL244&amp;BWM244</f>
        <v>#REF!</v>
      </c>
      <c r="BWI244" s="29" t="e">
        <f t="shared" ref="BWI244" si="1997">BWM244&amp;BWN244</f>
        <v>#REF!</v>
      </c>
      <c r="BWJ244" s="29" t="e">
        <f t="shared" ref="BWJ244" si="1998">BWN244&amp;BWO244</f>
        <v>#REF!</v>
      </c>
      <c r="BWK244" s="29" t="e">
        <f t="shared" ref="BWK244" si="1999">BWO244&amp;BWP244</f>
        <v>#REF!</v>
      </c>
      <c r="BWL244" s="29" t="e">
        <f t="shared" ref="BWL244" si="2000">BWP244&amp;BWQ244</f>
        <v>#REF!</v>
      </c>
      <c r="BWM244" s="29" t="e">
        <f t="shared" ref="BWM244" si="2001">BWQ244&amp;BWR244</f>
        <v>#REF!</v>
      </c>
      <c r="BWN244" s="29" t="e">
        <f t="shared" ref="BWN244" si="2002">BWR244&amp;BWS244</f>
        <v>#REF!</v>
      </c>
      <c r="BWO244" s="29" t="e">
        <f t="shared" ref="BWO244" si="2003">BWS244&amp;BWT244</f>
        <v>#REF!</v>
      </c>
      <c r="BWP244" s="29" t="e">
        <f t="shared" ref="BWP244" si="2004">BWT244&amp;BWU244</f>
        <v>#REF!</v>
      </c>
      <c r="BWQ244" s="29" t="e">
        <f t="shared" ref="BWQ244" si="2005">BWU244&amp;BWV244</f>
        <v>#REF!</v>
      </c>
      <c r="BWR244" s="29" t="e">
        <f t="shared" ref="BWR244" si="2006">BWV244&amp;BWW244</f>
        <v>#REF!</v>
      </c>
      <c r="BWS244" s="29" t="e">
        <f t="shared" ref="BWS244" si="2007">BWW244&amp;BWX244</f>
        <v>#REF!</v>
      </c>
      <c r="BWT244" s="29" t="e">
        <f t="shared" ref="BWT244" si="2008">BWX244&amp;BWY244</f>
        <v>#REF!</v>
      </c>
      <c r="BWU244" s="29" t="e">
        <f t="shared" ref="BWU244" si="2009">BWY244&amp;BWZ244</f>
        <v>#REF!</v>
      </c>
      <c r="BWV244" s="29" t="e">
        <f t="shared" ref="BWV244" si="2010">BWZ244&amp;BXA244</f>
        <v>#REF!</v>
      </c>
      <c r="BWW244" s="29" t="e">
        <f t="shared" ref="BWW244" si="2011">BXA244&amp;BXB244</f>
        <v>#REF!</v>
      </c>
      <c r="BWX244" s="29" t="e">
        <f t="shared" ref="BWX244" si="2012">BXB244&amp;BXC244</f>
        <v>#REF!</v>
      </c>
      <c r="BWY244" s="29" t="e">
        <f t="shared" ref="BWY244" si="2013">BXC244&amp;BXD244</f>
        <v>#REF!</v>
      </c>
      <c r="BWZ244" s="29" t="e">
        <f t="shared" ref="BWZ244" si="2014">BXD244&amp;BXE244</f>
        <v>#REF!</v>
      </c>
      <c r="BXA244" s="29" t="e">
        <f t="shared" ref="BXA244" si="2015">BXE244&amp;BXF244</f>
        <v>#REF!</v>
      </c>
      <c r="BXB244" s="29" t="e">
        <f t="shared" ref="BXB244" si="2016">BXF244&amp;BXG244</f>
        <v>#REF!</v>
      </c>
      <c r="BXC244" s="29" t="e">
        <f t="shared" ref="BXC244" si="2017">BXG244&amp;BXH244</f>
        <v>#REF!</v>
      </c>
      <c r="BXD244" s="29" t="e">
        <f t="shared" ref="BXD244" si="2018">BXH244&amp;BXI244</f>
        <v>#REF!</v>
      </c>
      <c r="BXE244" s="29" t="e">
        <f t="shared" ref="BXE244" si="2019">BXI244&amp;BXJ244</f>
        <v>#REF!</v>
      </c>
      <c r="BXF244" s="29" t="e">
        <f t="shared" ref="BXF244" si="2020">BXJ244&amp;BXK244</f>
        <v>#REF!</v>
      </c>
      <c r="BXG244" s="29" t="e">
        <f t="shared" ref="BXG244" si="2021">BXK244&amp;BXL244</f>
        <v>#REF!</v>
      </c>
      <c r="BXH244" s="29" t="e">
        <f t="shared" ref="BXH244" si="2022">BXL244&amp;BXM244</f>
        <v>#REF!</v>
      </c>
      <c r="BXI244" s="29" t="e">
        <f t="shared" ref="BXI244" si="2023">BXM244&amp;BXN244</f>
        <v>#REF!</v>
      </c>
      <c r="BXJ244" s="29" t="e">
        <f t="shared" ref="BXJ244" si="2024">BXN244&amp;BXO244</f>
        <v>#REF!</v>
      </c>
      <c r="BXK244" s="29" t="e">
        <f t="shared" ref="BXK244" si="2025">BXO244&amp;BXP244</f>
        <v>#REF!</v>
      </c>
      <c r="BXL244" s="29" t="e">
        <f t="shared" ref="BXL244" si="2026">BXP244&amp;BXQ244</f>
        <v>#REF!</v>
      </c>
      <c r="BXM244" s="29" t="e">
        <f t="shared" ref="BXM244" si="2027">BXQ244&amp;BXR244</f>
        <v>#REF!</v>
      </c>
      <c r="BXN244" s="29" t="e">
        <f t="shared" ref="BXN244" si="2028">BXR244&amp;BXS244</f>
        <v>#REF!</v>
      </c>
      <c r="BXO244" s="29" t="e">
        <f t="shared" ref="BXO244" si="2029">BXS244&amp;BXT244</f>
        <v>#REF!</v>
      </c>
      <c r="BXP244" s="29" t="e">
        <f t="shared" ref="BXP244" si="2030">BXT244&amp;BXU244</f>
        <v>#REF!</v>
      </c>
      <c r="BXQ244" s="29" t="e">
        <f t="shared" ref="BXQ244" si="2031">BXU244&amp;BXV244</f>
        <v>#REF!</v>
      </c>
      <c r="BXR244" s="29" t="e">
        <f t="shared" ref="BXR244" si="2032">BXV244&amp;BXW244</f>
        <v>#REF!</v>
      </c>
      <c r="BXS244" s="29" t="e">
        <f t="shared" ref="BXS244" si="2033">BXW244&amp;BXX244</f>
        <v>#REF!</v>
      </c>
      <c r="BXT244" s="29" t="e">
        <f t="shared" ref="BXT244" si="2034">BXX244&amp;BXY244</f>
        <v>#REF!</v>
      </c>
      <c r="BXU244" s="29" t="e">
        <f t="shared" ref="BXU244" si="2035">BXY244&amp;BXZ244</f>
        <v>#REF!</v>
      </c>
      <c r="BXV244" s="29" t="e">
        <f t="shared" ref="BXV244" si="2036">BXZ244&amp;BYA244</f>
        <v>#REF!</v>
      </c>
      <c r="BXW244" s="29" t="e">
        <f t="shared" ref="BXW244" si="2037">BYA244&amp;BYB244</f>
        <v>#REF!</v>
      </c>
      <c r="BXX244" s="29" t="e">
        <f t="shared" ref="BXX244" si="2038">BYB244&amp;BYC244</f>
        <v>#REF!</v>
      </c>
      <c r="BXY244" s="29" t="e">
        <f t="shared" ref="BXY244" si="2039">BYC244&amp;BYD244</f>
        <v>#REF!</v>
      </c>
      <c r="BXZ244" s="29" t="e">
        <f t="shared" ref="BXZ244" si="2040">BYD244&amp;BYE244</f>
        <v>#REF!</v>
      </c>
      <c r="BYA244" s="29" t="e">
        <f t="shared" ref="BYA244" si="2041">BYE244&amp;BYF244</f>
        <v>#REF!</v>
      </c>
      <c r="BYB244" s="29" t="e">
        <f t="shared" ref="BYB244" si="2042">BYF244&amp;BYG244</f>
        <v>#REF!</v>
      </c>
      <c r="BYC244" s="29" t="e">
        <f t="shared" ref="BYC244" si="2043">BYG244&amp;BYH244</f>
        <v>#REF!</v>
      </c>
      <c r="BYD244" s="29" t="e">
        <f t="shared" ref="BYD244" si="2044">BYH244&amp;BYI244</f>
        <v>#REF!</v>
      </c>
      <c r="BYE244" s="29" t="e">
        <f t="shared" ref="BYE244" si="2045">BYI244&amp;BYJ244</f>
        <v>#REF!</v>
      </c>
      <c r="BYF244" s="29" t="e">
        <f t="shared" ref="BYF244" si="2046">BYJ244&amp;BYK244</f>
        <v>#REF!</v>
      </c>
      <c r="BYG244" s="29" t="e">
        <f t="shared" ref="BYG244" si="2047">BYK244&amp;BYL244</f>
        <v>#REF!</v>
      </c>
      <c r="BYH244" s="29" t="e">
        <f t="shared" ref="BYH244" si="2048">BYL244&amp;BYM244</f>
        <v>#REF!</v>
      </c>
      <c r="BYI244" s="29" t="e">
        <f t="shared" ref="BYI244" si="2049">BYM244&amp;BYN244</f>
        <v>#REF!</v>
      </c>
      <c r="BYJ244" s="29" t="e">
        <f t="shared" ref="BYJ244" si="2050">BYN244&amp;BYO244</f>
        <v>#REF!</v>
      </c>
      <c r="BYK244" s="29" t="e">
        <f t="shared" ref="BYK244" si="2051">BYO244&amp;BYP244</f>
        <v>#REF!</v>
      </c>
      <c r="BYL244" s="29" t="e">
        <f t="shared" ref="BYL244" si="2052">BYP244&amp;BYQ244</f>
        <v>#REF!</v>
      </c>
      <c r="BYM244" s="29" t="e">
        <f t="shared" ref="BYM244" si="2053">BYQ244&amp;BYR244</f>
        <v>#REF!</v>
      </c>
      <c r="BYN244" s="29" t="e">
        <f t="shared" ref="BYN244" si="2054">BYR244&amp;BYS244</f>
        <v>#REF!</v>
      </c>
      <c r="BYO244" s="29" t="e">
        <f t="shared" ref="BYO244" si="2055">BYS244&amp;BYT244</f>
        <v>#REF!</v>
      </c>
      <c r="BYP244" s="29" t="e">
        <f t="shared" ref="BYP244" si="2056">BYT244&amp;BYU244</f>
        <v>#REF!</v>
      </c>
      <c r="BYQ244" s="29" t="e">
        <f t="shared" ref="BYQ244" si="2057">BYU244&amp;BYV244</f>
        <v>#REF!</v>
      </c>
      <c r="BYR244" s="29" t="e">
        <f t="shared" ref="BYR244" si="2058">BYV244&amp;BYW244</f>
        <v>#REF!</v>
      </c>
      <c r="BYS244" s="29" t="e">
        <f t="shared" ref="BYS244" si="2059">BYW244&amp;BYX244</f>
        <v>#REF!</v>
      </c>
      <c r="BYT244" s="29" t="e">
        <f t="shared" ref="BYT244" si="2060">BYX244&amp;BYY244</f>
        <v>#REF!</v>
      </c>
      <c r="BYU244" s="29" t="e">
        <f t="shared" ref="BYU244" si="2061">BYY244&amp;BYZ244</f>
        <v>#REF!</v>
      </c>
      <c r="BYV244" s="29" t="e">
        <f t="shared" ref="BYV244" si="2062">BYZ244&amp;BZA244</f>
        <v>#REF!</v>
      </c>
      <c r="BYW244" s="29" t="e">
        <f t="shared" ref="BYW244" si="2063">BZA244&amp;BZB244</f>
        <v>#REF!</v>
      </c>
      <c r="BYX244" s="29" t="e">
        <f t="shared" ref="BYX244" si="2064">BZB244&amp;BZC244</f>
        <v>#REF!</v>
      </c>
      <c r="BYY244" s="29" t="e">
        <f t="shared" ref="BYY244" si="2065">BZC244&amp;BZD244</f>
        <v>#REF!</v>
      </c>
      <c r="BYZ244" s="29" t="e">
        <f t="shared" ref="BYZ244" si="2066">BZD244&amp;BZE244</f>
        <v>#REF!</v>
      </c>
      <c r="BZA244" s="29" t="e">
        <f t="shared" ref="BZA244" si="2067">BZE244&amp;BZF244</f>
        <v>#REF!</v>
      </c>
      <c r="BZB244" s="29" t="e">
        <f t="shared" ref="BZB244" si="2068">BZF244&amp;BZG244</f>
        <v>#REF!</v>
      </c>
      <c r="BZC244" s="29" t="e">
        <f t="shared" ref="BZC244" si="2069">BZG244&amp;BZH244</f>
        <v>#REF!</v>
      </c>
      <c r="BZD244" s="29" t="e">
        <f t="shared" ref="BZD244" si="2070">BZH244&amp;BZI244</f>
        <v>#REF!</v>
      </c>
      <c r="BZE244" s="29" t="e">
        <f t="shared" ref="BZE244" si="2071">BZI244&amp;BZJ244</f>
        <v>#REF!</v>
      </c>
      <c r="BZF244" s="29" t="e">
        <f t="shared" ref="BZF244" si="2072">BZJ244&amp;BZK244</f>
        <v>#REF!</v>
      </c>
      <c r="BZG244" s="29" t="e">
        <f t="shared" ref="BZG244" si="2073">BZK244&amp;BZL244</f>
        <v>#REF!</v>
      </c>
      <c r="BZH244" s="29" t="e">
        <f t="shared" ref="BZH244" si="2074">BZL244&amp;BZM244</f>
        <v>#REF!</v>
      </c>
      <c r="BZI244" s="29" t="e">
        <f t="shared" ref="BZI244" si="2075">BZM244&amp;BZN244</f>
        <v>#REF!</v>
      </c>
      <c r="BZJ244" s="29" t="e">
        <f t="shared" ref="BZJ244" si="2076">BZN244&amp;BZO244</f>
        <v>#REF!</v>
      </c>
      <c r="BZK244" s="29" t="e">
        <f t="shared" ref="BZK244" si="2077">BZO244&amp;BZP244</f>
        <v>#REF!</v>
      </c>
      <c r="BZL244" s="29" t="e">
        <f t="shared" ref="BZL244" si="2078">BZP244&amp;BZQ244</f>
        <v>#REF!</v>
      </c>
      <c r="BZM244" s="29" t="e">
        <f t="shared" ref="BZM244" si="2079">BZQ244&amp;BZR244</f>
        <v>#REF!</v>
      </c>
      <c r="BZN244" s="29" t="e">
        <f t="shared" ref="BZN244" si="2080">BZR244&amp;BZS244</f>
        <v>#REF!</v>
      </c>
      <c r="BZO244" s="29" t="e">
        <f t="shared" ref="BZO244" si="2081">BZS244&amp;BZT244</f>
        <v>#REF!</v>
      </c>
      <c r="BZP244" s="29" t="e">
        <f t="shared" ref="BZP244" si="2082">BZT244&amp;BZU244</f>
        <v>#REF!</v>
      </c>
      <c r="BZQ244" s="29" t="e">
        <f t="shared" ref="BZQ244" si="2083">BZU244&amp;BZV244</f>
        <v>#REF!</v>
      </c>
      <c r="BZR244" s="29" t="e">
        <f t="shared" ref="BZR244" si="2084">BZV244&amp;BZW244</f>
        <v>#REF!</v>
      </c>
      <c r="BZS244" s="29" t="e">
        <f t="shared" ref="BZS244" si="2085">BZW244&amp;BZX244</f>
        <v>#REF!</v>
      </c>
      <c r="BZT244" s="29" t="e">
        <f t="shared" ref="BZT244" si="2086">BZX244&amp;BZY244</f>
        <v>#REF!</v>
      </c>
      <c r="BZU244" s="29" t="e">
        <f t="shared" ref="BZU244" si="2087">BZY244&amp;BZZ244</f>
        <v>#REF!</v>
      </c>
      <c r="BZV244" s="29" t="e">
        <f t="shared" ref="BZV244" si="2088">BZZ244&amp;CAA244</f>
        <v>#REF!</v>
      </c>
      <c r="BZW244" s="29" t="e">
        <f t="shared" ref="BZW244" si="2089">CAA244&amp;CAB244</f>
        <v>#REF!</v>
      </c>
      <c r="BZX244" s="29" t="e">
        <f t="shared" ref="BZX244" si="2090">CAB244&amp;CAC244</f>
        <v>#REF!</v>
      </c>
      <c r="BZY244" s="29" t="e">
        <f t="shared" ref="BZY244" si="2091">CAC244&amp;CAD244</f>
        <v>#REF!</v>
      </c>
      <c r="BZZ244" s="29" t="e">
        <f t="shared" ref="BZZ244" si="2092">CAD244&amp;CAE244</f>
        <v>#REF!</v>
      </c>
      <c r="CAA244" s="29" t="e">
        <f t="shared" ref="CAA244" si="2093">CAE244&amp;CAF244</f>
        <v>#REF!</v>
      </c>
      <c r="CAB244" s="29" t="e">
        <f t="shared" ref="CAB244" si="2094">CAF244&amp;CAG244</f>
        <v>#REF!</v>
      </c>
      <c r="CAC244" s="29" t="e">
        <f t="shared" ref="CAC244" si="2095">CAG244&amp;CAH244</f>
        <v>#REF!</v>
      </c>
      <c r="CAD244" s="29" t="e">
        <f t="shared" ref="CAD244" si="2096">CAH244&amp;CAI244</f>
        <v>#REF!</v>
      </c>
      <c r="CAE244" s="29" t="e">
        <f t="shared" ref="CAE244" si="2097">CAI244&amp;CAJ244</f>
        <v>#REF!</v>
      </c>
      <c r="CAF244" s="29" t="e">
        <f t="shared" ref="CAF244" si="2098">CAJ244&amp;CAK244</f>
        <v>#REF!</v>
      </c>
      <c r="CAG244" s="29" t="e">
        <f t="shared" ref="CAG244" si="2099">CAK244&amp;CAL244</f>
        <v>#REF!</v>
      </c>
      <c r="CAH244" s="29" t="e">
        <f t="shared" ref="CAH244" si="2100">CAL244&amp;CAM244</f>
        <v>#REF!</v>
      </c>
      <c r="CAI244" s="29" t="e">
        <f t="shared" ref="CAI244" si="2101">CAM244&amp;CAN244</f>
        <v>#REF!</v>
      </c>
      <c r="CAJ244" s="29" t="e">
        <f t="shared" ref="CAJ244" si="2102">CAN244&amp;CAO244</f>
        <v>#REF!</v>
      </c>
      <c r="CAK244" s="29" t="e">
        <f t="shared" ref="CAK244" si="2103">CAO244&amp;CAP244</f>
        <v>#REF!</v>
      </c>
      <c r="CAL244" s="29" t="e">
        <f t="shared" ref="CAL244" si="2104">CAP244&amp;CAQ244</f>
        <v>#REF!</v>
      </c>
      <c r="CAM244" s="29" t="e">
        <f t="shared" ref="CAM244" si="2105">CAQ244&amp;CAR244</f>
        <v>#REF!</v>
      </c>
      <c r="CAN244" s="29" t="e">
        <f t="shared" ref="CAN244" si="2106">CAR244&amp;CAS244</f>
        <v>#REF!</v>
      </c>
      <c r="CAO244" s="29" t="e">
        <f t="shared" ref="CAO244" si="2107">CAS244&amp;CAT244</f>
        <v>#REF!</v>
      </c>
      <c r="CAP244" s="29" t="e">
        <f t="shared" ref="CAP244" si="2108">CAT244&amp;CAU244</f>
        <v>#REF!</v>
      </c>
      <c r="CAQ244" s="29" t="e">
        <f t="shared" ref="CAQ244" si="2109">CAU244&amp;CAV244</f>
        <v>#REF!</v>
      </c>
      <c r="CAR244" s="29" t="e">
        <f t="shared" ref="CAR244" si="2110">CAV244&amp;CAW244</f>
        <v>#REF!</v>
      </c>
      <c r="CAS244" s="29" t="e">
        <f t="shared" ref="CAS244" si="2111">CAW244&amp;CAX244</f>
        <v>#REF!</v>
      </c>
      <c r="CAT244" s="29" t="e">
        <f t="shared" ref="CAT244" si="2112">CAX244&amp;CAY244</f>
        <v>#REF!</v>
      </c>
      <c r="CAU244" s="29" t="e">
        <f t="shared" ref="CAU244" si="2113">CAY244&amp;CAZ244</f>
        <v>#REF!</v>
      </c>
      <c r="CAV244" s="29" t="e">
        <f t="shared" ref="CAV244" si="2114">CAZ244&amp;CBA244</f>
        <v>#REF!</v>
      </c>
      <c r="CAW244" s="29" t="e">
        <f t="shared" ref="CAW244" si="2115">CBA244&amp;CBB244</f>
        <v>#REF!</v>
      </c>
      <c r="CAX244" s="29" t="e">
        <f t="shared" ref="CAX244" si="2116">CBB244&amp;CBC244</f>
        <v>#REF!</v>
      </c>
      <c r="CAY244" s="29" t="e">
        <f t="shared" ref="CAY244" si="2117">CBC244&amp;CBD244</f>
        <v>#REF!</v>
      </c>
      <c r="CAZ244" s="29" t="e">
        <f t="shared" ref="CAZ244" si="2118">CBD244&amp;CBE244</f>
        <v>#REF!</v>
      </c>
      <c r="CBA244" s="29" t="e">
        <f t="shared" ref="CBA244" si="2119">CBE244&amp;CBF244</f>
        <v>#REF!</v>
      </c>
      <c r="CBB244" s="29" t="e">
        <f t="shared" ref="CBB244" si="2120">CBF244&amp;CBG244</f>
        <v>#REF!</v>
      </c>
      <c r="CBC244" s="29" t="e">
        <f t="shared" ref="CBC244" si="2121">CBG244&amp;CBH244</f>
        <v>#REF!</v>
      </c>
      <c r="CBD244" s="29" t="e">
        <f t="shared" ref="CBD244" si="2122">CBH244&amp;CBI244</f>
        <v>#REF!</v>
      </c>
      <c r="CBE244" s="29" t="e">
        <f t="shared" ref="CBE244" si="2123">CBI244&amp;CBJ244</f>
        <v>#REF!</v>
      </c>
      <c r="CBF244" s="29" t="e">
        <f t="shared" ref="CBF244" si="2124">CBJ244&amp;CBK244</f>
        <v>#REF!</v>
      </c>
      <c r="CBG244" s="29" t="e">
        <f t="shared" ref="CBG244" si="2125">CBK244&amp;CBL244</f>
        <v>#REF!</v>
      </c>
      <c r="CBH244" s="29" t="e">
        <f t="shared" ref="CBH244" si="2126">CBL244&amp;CBM244</f>
        <v>#REF!</v>
      </c>
      <c r="CBI244" s="29" t="e">
        <f t="shared" ref="CBI244" si="2127">CBM244&amp;CBN244</f>
        <v>#REF!</v>
      </c>
      <c r="CBJ244" s="29" t="e">
        <f t="shared" ref="CBJ244" si="2128">CBN244&amp;CBO244</f>
        <v>#REF!</v>
      </c>
      <c r="CBK244" s="29" t="e">
        <f t="shared" ref="CBK244" si="2129">CBO244&amp;CBP244</f>
        <v>#REF!</v>
      </c>
      <c r="CBL244" s="29" t="e">
        <f t="shared" ref="CBL244" si="2130">CBP244&amp;CBQ244</f>
        <v>#REF!</v>
      </c>
      <c r="CBM244" s="29" t="e">
        <f t="shared" ref="CBM244" si="2131">CBQ244&amp;CBR244</f>
        <v>#REF!</v>
      </c>
      <c r="CBN244" s="29" t="e">
        <f t="shared" ref="CBN244" si="2132">CBR244&amp;CBS244</f>
        <v>#REF!</v>
      </c>
      <c r="CBO244" s="29" t="e">
        <f t="shared" ref="CBO244" si="2133">CBS244&amp;CBT244</f>
        <v>#REF!</v>
      </c>
      <c r="CBP244" s="29" t="e">
        <f t="shared" ref="CBP244" si="2134">CBT244&amp;CBU244</f>
        <v>#REF!</v>
      </c>
      <c r="CBQ244" s="29" t="e">
        <f t="shared" ref="CBQ244" si="2135">CBU244&amp;CBV244</f>
        <v>#REF!</v>
      </c>
      <c r="CBR244" s="29" t="e">
        <f t="shared" ref="CBR244" si="2136">CBV244&amp;CBW244</f>
        <v>#REF!</v>
      </c>
      <c r="CBS244" s="29" t="e">
        <f t="shared" ref="CBS244" si="2137">CBW244&amp;CBX244</f>
        <v>#REF!</v>
      </c>
      <c r="CBT244" s="29" t="e">
        <f t="shared" ref="CBT244" si="2138">CBX244&amp;CBY244</f>
        <v>#REF!</v>
      </c>
      <c r="CBU244" s="29" t="e">
        <f t="shared" ref="CBU244" si="2139">CBY244&amp;CBZ244</f>
        <v>#REF!</v>
      </c>
      <c r="CBV244" s="29" t="e">
        <f t="shared" ref="CBV244" si="2140">CBZ244&amp;CCA244</f>
        <v>#REF!</v>
      </c>
      <c r="CBW244" s="29" t="e">
        <f t="shared" ref="CBW244" si="2141">CCA244&amp;CCB244</f>
        <v>#REF!</v>
      </c>
      <c r="CBX244" s="29" t="e">
        <f t="shared" ref="CBX244" si="2142">CCB244&amp;CCC244</f>
        <v>#REF!</v>
      </c>
      <c r="CBY244" s="29" t="e">
        <f t="shared" ref="CBY244" si="2143">CCC244&amp;CCD244</f>
        <v>#REF!</v>
      </c>
      <c r="CBZ244" s="29" t="e">
        <f t="shared" ref="CBZ244" si="2144">CCD244&amp;CCE244</f>
        <v>#REF!</v>
      </c>
      <c r="CCA244" s="29" t="e">
        <f t="shared" ref="CCA244" si="2145">CCE244&amp;CCF244</f>
        <v>#REF!</v>
      </c>
      <c r="CCB244" s="29" t="e">
        <f t="shared" ref="CCB244" si="2146">CCF244&amp;CCG244</f>
        <v>#REF!</v>
      </c>
      <c r="CCC244" s="29" t="e">
        <f t="shared" ref="CCC244" si="2147">CCG244&amp;CCH244</f>
        <v>#REF!</v>
      </c>
      <c r="CCD244" s="29" t="e">
        <f t="shared" ref="CCD244" si="2148">CCH244&amp;CCI244</f>
        <v>#REF!</v>
      </c>
      <c r="CCE244" s="29" t="e">
        <f t="shared" ref="CCE244" si="2149">CCI244&amp;CCJ244</f>
        <v>#REF!</v>
      </c>
      <c r="CCF244" s="29" t="e">
        <f t="shared" ref="CCF244" si="2150">CCJ244&amp;CCK244</f>
        <v>#REF!</v>
      </c>
      <c r="CCG244" s="29" t="e">
        <f t="shared" ref="CCG244" si="2151">CCK244&amp;CCL244</f>
        <v>#REF!</v>
      </c>
      <c r="CCH244" s="29" t="e">
        <f t="shared" ref="CCH244" si="2152">CCL244&amp;CCM244</f>
        <v>#REF!</v>
      </c>
      <c r="CCI244" s="29" t="e">
        <f t="shared" ref="CCI244" si="2153">CCM244&amp;CCN244</f>
        <v>#REF!</v>
      </c>
      <c r="CCJ244" s="29" t="e">
        <f t="shared" ref="CCJ244" si="2154">CCN244&amp;CCO244</f>
        <v>#REF!</v>
      </c>
      <c r="CCK244" s="29" t="e">
        <f t="shared" ref="CCK244" si="2155">CCO244&amp;CCP244</f>
        <v>#REF!</v>
      </c>
      <c r="CCL244" s="29" t="e">
        <f t="shared" ref="CCL244" si="2156">CCP244&amp;CCQ244</f>
        <v>#REF!</v>
      </c>
      <c r="CCM244" s="29" t="e">
        <f t="shared" ref="CCM244" si="2157">CCQ244&amp;CCR244</f>
        <v>#REF!</v>
      </c>
      <c r="CCN244" s="29" t="e">
        <f t="shared" ref="CCN244" si="2158">CCR244&amp;CCS244</f>
        <v>#REF!</v>
      </c>
      <c r="CCO244" s="29" t="e">
        <f t="shared" ref="CCO244" si="2159">CCS244&amp;CCT244</f>
        <v>#REF!</v>
      </c>
      <c r="CCP244" s="29" t="e">
        <f t="shared" ref="CCP244" si="2160">CCT244&amp;CCU244</f>
        <v>#REF!</v>
      </c>
      <c r="CCQ244" s="29" t="e">
        <f t="shared" ref="CCQ244" si="2161">CCU244&amp;CCV244</f>
        <v>#REF!</v>
      </c>
      <c r="CCR244" s="29" t="e">
        <f t="shared" ref="CCR244" si="2162">CCV244&amp;CCW244</f>
        <v>#REF!</v>
      </c>
      <c r="CCS244" s="29" t="e">
        <f t="shared" ref="CCS244" si="2163">CCW244&amp;CCX244</f>
        <v>#REF!</v>
      </c>
      <c r="CCT244" s="29" t="e">
        <f t="shared" ref="CCT244" si="2164">CCX244&amp;CCY244</f>
        <v>#REF!</v>
      </c>
      <c r="CCU244" s="29" t="e">
        <f t="shared" ref="CCU244" si="2165">CCY244&amp;CCZ244</f>
        <v>#REF!</v>
      </c>
      <c r="CCV244" s="29" t="e">
        <f t="shared" ref="CCV244" si="2166">CCZ244&amp;CDA244</f>
        <v>#REF!</v>
      </c>
      <c r="CCW244" s="29" t="e">
        <f t="shared" ref="CCW244" si="2167">CDA244&amp;CDB244</f>
        <v>#REF!</v>
      </c>
      <c r="CCX244" s="29" t="e">
        <f t="shared" ref="CCX244" si="2168">CDB244&amp;CDC244</f>
        <v>#REF!</v>
      </c>
      <c r="CCY244" s="29" t="e">
        <f t="shared" ref="CCY244" si="2169">CDC244&amp;CDD244</f>
        <v>#REF!</v>
      </c>
      <c r="CCZ244" s="29" t="e">
        <f t="shared" ref="CCZ244" si="2170">CDD244&amp;CDE244</f>
        <v>#REF!</v>
      </c>
      <c r="CDA244" s="29" t="e">
        <f t="shared" ref="CDA244" si="2171">CDE244&amp;CDF244</f>
        <v>#REF!</v>
      </c>
      <c r="CDB244" s="29" t="e">
        <f t="shared" ref="CDB244" si="2172">CDF244&amp;CDG244</f>
        <v>#REF!</v>
      </c>
      <c r="CDC244" s="29" t="e">
        <f t="shared" ref="CDC244" si="2173">CDG244&amp;CDH244</f>
        <v>#REF!</v>
      </c>
      <c r="CDD244" s="29" t="e">
        <f t="shared" ref="CDD244" si="2174">CDH244&amp;CDI244</f>
        <v>#REF!</v>
      </c>
      <c r="CDE244" s="29" t="e">
        <f t="shared" ref="CDE244" si="2175">CDI244&amp;CDJ244</f>
        <v>#REF!</v>
      </c>
      <c r="CDF244" s="29" t="e">
        <f t="shared" ref="CDF244" si="2176">CDJ244&amp;CDK244</f>
        <v>#REF!</v>
      </c>
      <c r="CDG244" s="29" t="e">
        <f t="shared" ref="CDG244" si="2177">CDK244&amp;CDL244</f>
        <v>#REF!</v>
      </c>
      <c r="CDH244" s="29" t="e">
        <f t="shared" ref="CDH244" si="2178">CDL244&amp;CDM244</f>
        <v>#REF!</v>
      </c>
      <c r="CDI244" s="29" t="e">
        <f t="shared" ref="CDI244" si="2179">CDM244&amp;CDN244</f>
        <v>#REF!</v>
      </c>
      <c r="CDJ244" s="29" t="e">
        <f t="shared" ref="CDJ244" si="2180">CDN244&amp;CDO244</f>
        <v>#REF!</v>
      </c>
      <c r="CDK244" s="29" t="e">
        <f t="shared" ref="CDK244" si="2181">CDO244&amp;CDP244</f>
        <v>#REF!</v>
      </c>
      <c r="CDL244" s="29" t="e">
        <f t="shared" ref="CDL244" si="2182">CDP244&amp;CDQ244</f>
        <v>#REF!</v>
      </c>
      <c r="CDM244" s="29" t="e">
        <f t="shared" ref="CDM244" si="2183">CDQ244&amp;CDR244</f>
        <v>#REF!</v>
      </c>
      <c r="CDN244" s="29" t="e">
        <f t="shared" ref="CDN244" si="2184">CDR244&amp;CDS244</f>
        <v>#REF!</v>
      </c>
      <c r="CDO244" s="29" t="e">
        <f t="shared" ref="CDO244" si="2185">CDS244&amp;CDT244</f>
        <v>#REF!</v>
      </c>
      <c r="CDP244" s="29" t="e">
        <f t="shared" ref="CDP244" si="2186">CDT244&amp;CDU244</f>
        <v>#REF!</v>
      </c>
      <c r="CDQ244" s="29" t="e">
        <f t="shared" ref="CDQ244" si="2187">CDU244&amp;CDV244</f>
        <v>#REF!</v>
      </c>
      <c r="CDR244" s="29" t="e">
        <f t="shared" ref="CDR244" si="2188">CDV244&amp;CDW244</f>
        <v>#REF!</v>
      </c>
      <c r="CDS244" s="29" t="e">
        <f t="shared" ref="CDS244" si="2189">CDW244&amp;CDX244</f>
        <v>#REF!</v>
      </c>
      <c r="CDT244" s="29" t="e">
        <f t="shared" ref="CDT244" si="2190">CDX244&amp;CDY244</f>
        <v>#REF!</v>
      </c>
      <c r="CDU244" s="29" t="e">
        <f t="shared" ref="CDU244" si="2191">CDY244&amp;CDZ244</f>
        <v>#REF!</v>
      </c>
      <c r="CDV244" s="29" t="e">
        <f t="shared" ref="CDV244" si="2192">CDZ244&amp;CEA244</f>
        <v>#REF!</v>
      </c>
      <c r="CDW244" s="29" t="e">
        <f t="shared" ref="CDW244" si="2193">CEA244&amp;CEB244</f>
        <v>#REF!</v>
      </c>
      <c r="CDX244" s="29" t="e">
        <f t="shared" ref="CDX244" si="2194">CEB244&amp;CEC244</f>
        <v>#REF!</v>
      </c>
      <c r="CDY244" s="29" t="e">
        <f t="shared" ref="CDY244" si="2195">CEC244&amp;CED244</f>
        <v>#REF!</v>
      </c>
      <c r="CDZ244" s="29" t="e">
        <f t="shared" ref="CDZ244" si="2196">CED244&amp;CEE244</f>
        <v>#REF!</v>
      </c>
      <c r="CEA244" s="29" t="e">
        <f t="shared" ref="CEA244" si="2197">CEE244&amp;CEF244</f>
        <v>#REF!</v>
      </c>
      <c r="CEB244" s="29" t="e">
        <f t="shared" ref="CEB244" si="2198">CEF244&amp;CEG244</f>
        <v>#REF!</v>
      </c>
      <c r="CEC244" s="29" t="e">
        <f t="shared" ref="CEC244" si="2199">CEG244&amp;CEH244</f>
        <v>#REF!</v>
      </c>
      <c r="CED244" s="29" t="e">
        <f t="shared" ref="CED244" si="2200">CEH244&amp;CEI244</f>
        <v>#REF!</v>
      </c>
      <c r="CEE244" s="29" t="e">
        <f t="shared" ref="CEE244" si="2201">CEI244&amp;CEJ244</f>
        <v>#REF!</v>
      </c>
      <c r="CEF244" s="29" t="e">
        <f t="shared" ref="CEF244" si="2202">CEJ244&amp;CEK244</f>
        <v>#REF!</v>
      </c>
      <c r="CEG244" s="29" t="e">
        <f t="shared" ref="CEG244" si="2203">CEK244&amp;CEL244</f>
        <v>#REF!</v>
      </c>
      <c r="CEH244" s="29" t="e">
        <f t="shared" ref="CEH244" si="2204">CEL244&amp;CEM244</f>
        <v>#REF!</v>
      </c>
      <c r="CEI244" s="29" t="e">
        <f t="shared" ref="CEI244" si="2205">CEM244&amp;CEN244</f>
        <v>#REF!</v>
      </c>
      <c r="CEJ244" s="29" t="e">
        <f t="shared" ref="CEJ244" si="2206">CEN244&amp;CEO244</f>
        <v>#REF!</v>
      </c>
      <c r="CEK244" s="29" t="e">
        <f t="shared" ref="CEK244" si="2207">CEO244&amp;CEP244</f>
        <v>#REF!</v>
      </c>
      <c r="CEL244" s="29" t="e">
        <f t="shared" ref="CEL244" si="2208">CEP244&amp;CEQ244</f>
        <v>#REF!</v>
      </c>
      <c r="CEM244" s="29" t="e">
        <f t="shared" ref="CEM244" si="2209">CEQ244&amp;CER244</f>
        <v>#REF!</v>
      </c>
      <c r="CEN244" s="29" t="e">
        <f t="shared" ref="CEN244" si="2210">CER244&amp;CES244</f>
        <v>#REF!</v>
      </c>
      <c r="CEO244" s="29" t="e">
        <f t="shared" ref="CEO244" si="2211">CES244&amp;CET244</f>
        <v>#REF!</v>
      </c>
      <c r="CEP244" s="29" t="e">
        <f t="shared" ref="CEP244" si="2212">CET244&amp;CEU244</f>
        <v>#REF!</v>
      </c>
      <c r="CEQ244" s="29" t="e">
        <f t="shared" ref="CEQ244" si="2213">CEU244&amp;CEV244</f>
        <v>#REF!</v>
      </c>
      <c r="CER244" s="29" t="e">
        <f t="shared" ref="CER244" si="2214">CEV244&amp;CEW244</f>
        <v>#REF!</v>
      </c>
      <c r="CES244" s="29" t="e">
        <f t="shared" ref="CES244" si="2215">CEW244&amp;CEX244</f>
        <v>#REF!</v>
      </c>
      <c r="CET244" s="29" t="e">
        <f t="shared" ref="CET244" si="2216">CEX244&amp;CEY244</f>
        <v>#REF!</v>
      </c>
      <c r="CEU244" s="29" t="e">
        <f t="shared" ref="CEU244" si="2217">CEY244&amp;CEZ244</f>
        <v>#REF!</v>
      </c>
      <c r="CEV244" s="29" t="e">
        <f t="shared" ref="CEV244" si="2218">CEZ244&amp;CFA244</f>
        <v>#REF!</v>
      </c>
      <c r="CEW244" s="29" t="e">
        <f t="shared" ref="CEW244" si="2219">CFA244&amp;CFB244</f>
        <v>#REF!</v>
      </c>
      <c r="CEX244" s="29" t="e">
        <f t="shared" ref="CEX244" si="2220">CFB244&amp;CFC244</f>
        <v>#REF!</v>
      </c>
      <c r="CEY244" s="29" t="e">
        <f t="shared" ref="CEY244" si="2221">CFC244&amp;CFD244</f>
        <v>#REF!</v>
      </c>
      <c r="CEZ244" s="29" t="e">
        <f t="shared" ref="CEZ244" si="2222">CFD244&amp;CFE244</f>
        <v>#REF!</v>
      </c>
      <c r="CFA244" s="29" t="e">
        <f t="shared" ref="CFA244" si="2223">CFE244&amp;CFF244</f>
        <v>#REF!</v>
      </c>
      <c r="CFB244" s="29" t="e">
        <f t="shared" ref="CFB244" si="2224">CFF244&amp;CFG244</f>
        <v>#REF!</v>
      </c>
      <c r="CFC244" s="29" t="e">
        <f t="shared" ref="CFC244" si="2225">CFG244&amp;CFH244</f>
        <v>#REF!</v>
      </c>
      <c r="CFD244" s="29" t="e">
        <f t="shared" ref="CFD244" si="2226">CFH244&amp;CFI244</f>
        <v>#REF!</v>
      </c>
      <c r="CFE244" s="29" t="e">
        <f t="shared" ref="CFE244" si="2227">CFI244&amp;CFJ244</f>
        <v>#REF!</v>
      </c>
      <c r="CFF244" s="29" t="e">
        <f t="shared" ref="CFF244" si="2228">CFJ244&amp;CFK244</f>
        <v>#REF!</v>
      </c>
      <c r="CFG244" s="29" t="e">
        <f t="shared" ref="CFG244" si="2229">CFK244&amp;CFL244</f>
        <v>#REF!</v>
      </c>
      <c r="CFH244" s="29" t="e">
        <f t="shared" ref="CFH244" si="2230">CFL244&amp;CFM244</f>
        <v>#REF!</v>
      </c>
      <c r="CFI244" s="29" t="e">
        <f t="shared" ref="CFI244" si="2231">CFM244&amp;CFN244</f>
        <v>#REF!</v>
      </c>
      <c r="CFJ244" s="29" t="e">
        <f t="shared" ref="CFJ244" si="2232">CFN244&amp;CFO244</f>
        <v>#REF!</v>
      </c>
      <c r="CFK244" s="29" t="e">
        <f t="shared" ref="CFK244" si="2233">CFO244&amp;CFP244</f>
        <v>#REF!</v>
      </c>
      <c r="CFL244" s="29" t="e">
        <f t="shared" ref="CFL244" si="2234">CFP244&amp;CFQ244</f>
        <v>#REF!</v>
      </c>
      <c r="CFM244" s="29" t="e">
        <f t="shared" ref="CFM244" si="2235">CFQ244&amp;CFR244</f>
        <v>#REF!</v>
      </c>
      <c r="CFN244" s="29" t="e">
        <f t="shared" ref="CFN244" si="2236">CFR244&amp;CFS244</f>
        <v>#REF!</v>
      </c>
      <c r="CFO244" s="29" t="e">
        <f t="shared" ref="CFO244" si="2237">CFS244&amp;CFT244</f>
        <v>#REF!</v>
      </c>
      <c r="CFP244" s="29" t="e">
        <f t="shared" ref="CFP244" si="2238">CFT244&amp;CFU244</f>
        <v>#REF!</v>
      </c>
      <c r="CFQ244" s="29" t="e">
        <f t="shared" ref="CFQ244" si="2239">CFU244&amp;CFV244</f>
        <v>#REF!</v>
      </c>
      <c r="CFR244" s="29" t="e">
        <f t="shared" ref="CFR244" si="2240">CFV244&amp;CFW244</f>
        <v>#REF!</v>
      </c>
      <c r="CFS244" s="29" t="e">
        <f t="shared" ref="CFS244" si="2241">CFW244&amp;CFX244</f>
        <v>#REF!</v>
      </c>
      <c r="CFT244" s="29" t="e">
        <f t="shared" ref="CFT244" si="2242">CFX244&amp;CFY244</f>
        <v>#REF!</v>
      </c>
      <c r="CFU244" s="29" t="e">
        <f t="shared" ref="CFU244" si="2243">CFY244&amp;CFZ244</f>
        <v>#REF!</v>
      </c>
      <c r="CFV244" s="29" t="e">
        <f t="shared" ref="CFV244" si="2244">CFZ244&amp;CGA244</f>
        <v>#REF!</v>
      </c>
      <c r="CFW244" s="29" t="e">
        <f t="shared" ref="CFW244" si="2245">CGA244&amp;CGB244</f>
        <v>#REF!</v>
      </c>
      <c r="CFX244" s="29" t="e">
        <f t="shared" ref="CFX244" si="2246">CGB244&amp;CGC244</f>
        <v>#REF!</v>
      </c>
      <c r="CFY244" s="29" t="e">
        <f t="shared" ref="CFY244" si="2247">CGC244&amp;CGD244</f>
        <v>#REF!</v>
      </c>
      <c r="CFZ244" s="29" t="e">
        <f t="shared" ref="CFZ244" si="2248">CGD244&amp;CGE244</f>
        <v>#REF!</v>
      </c>
      <c r="CGA244" s="29" t="e">
        <f t="shared" ref="CGA244" si="2249">CGE244&amp;CGF244</f>
        <v>#REF!</v>
      </c>
      <c r="CGB244" s="29" t="e">
        <f t="shared" ref="CGB244" si="2250">CGF244&amp;CGG244</f>
        <v>#REF!</v>
      </c>
      <c r="CGC244" s="29" t="e">
        <f t="shared" ref="CGC244" si="2251">CGG244&amp;CGH244</f>
        <v>#REF!</v>
      </c>
      <c r="CGD244" s="29" t="e">
        <f t="shared" ref="CGD244" si="2252">CGH244&amp;CGI244</f>
        <v>#REF!</v>
      </c>
      <c r="CGE244" s="29" t="e">
        <f t="shared" ref="CGE244" si="2253">CGI244&amp;CGJ244</f>
        <v>#REF!</v>
      </c>
      <c r="CGF244" s="29" t="e">
        <f t="shared" ref="CGF244" si="2254">CGJ244&amp;CGK244</f>
        <v>#REF!</v>
      </c>
      <c r="CGG244" s="29" t="e">
        <f t="shared" ref="CGG244" si="2255">CGK244&amp;CGL244</f>
        <v>#REF!</v>
      </c>
      <c r="CGH244" s="29" t="e">
        <f t="shared" ref="CGH244" si="2256">CGL244&amp;CGM244</f>
        <v>#REF!</v>
      </c>
      <c r="CGI244" s="29" t="e">
        <f t="shared" ref="CGI244" si="2257">CGM244&amp;CGN244</f>
        <v>#REF!</v>
      </c>
      <c r="CGJ244" s="29" t="e">
        <f t="shared" ref="CGJ244" si="2258">CGN244&amp;CGO244</f>
        <v>#REF!</v>
      </c>
      <c r="CGK244" s="29" t="e">
        <f t="shared" ref="CGK244" si="2259">CGO244&amp;CGP244</f>
        <v>#REF!</v>
      </c>
      <c r="CGL244" s="29" t="e">
        <f t="shared" ref="CGL244" si="2260">CGP244&amp;CGQ244</f>
        <v>#REF!</v>
      </c>
      <c r="CGM244" s="29" t="e">
        <f t="shared" ref="CGM244" si="2261">CGQ244&amp;CGR244</f>
        <v>#REF!</v>
      </c>
      <c r="CGN244" s="29" t="e">
        <f t="shared" ref="CGN244" si="2262">CGR244&amp;CGS244</f>
        <v>#REF!</v>
      </c>
      <c r="CGO244" s="29" t="e">
        <f t="shared" ref="CGO244" si="2263">CGS244&amp;CGT244</f>
        <v>#REF!</v>
      </c>
      <c r="CGP244" s="29" t="e">
        <f t="shared" ref="CGP244" si="2264">CGT244&amp;CGU244</f>
        <v>#REF!</v>
      </c>
      <c r="CGQ244" s="29" t="e">
        <f t="shared" ref="CGQ244" si="2265">CGU244&amp;CGV244</f>
        <v>#REF!</v>
      </c>
      <c r="CGR244" s="29" t="e">
        <f t="shared" ref="CGR244" si="2266">CGV244&amp;CGW244</f>
        <v>#REF!</v>
      </c>
      <c r="CGS244" s="29" t="e">
        <f t="shared" ref="CGS244" si="2267">CGW244&amp;CGX244</f>
        <v>#REF!</v>
      </c>
      <c r="CGT244" s="29" t="e">
        <f t="shared" ref="CGT244" si="2268">CGX244&amp;CGY244</f>
        <v>#REF!</v>
      </c>
      <c r="CGU244" s="29" t="e">
        <f t="shared" ref="CGU244" si="2269">CGY244&amp;CGZ244</f>
        <v>#REF!</v>
      </c>
      <c r="CGV244" s="29" t="e">
        <f t="shared" ref="CGV244" si="2270">CGZ244&amp;CHA244</f>
        <v>#REF!</v>
      </c>
      <c r="CGW244" s="29" t="e">
        <f t="shared" ref="CGW244" si="2271">CHA244&amp;CHB244</f>
        <v>#REF!</v>
      </c>
      <c r="CGX244" s="29" t="e">
        <f t="shared" ref="CGX244" si="2272">CHB244&amp;CHC244</f>
        <v>#REF!</v>
      </c>
      <c r="CGY244" s="29" t="e">
        <f t="shared" ref="CGY244" si="2273">CHC244&amp;CHD244</f>
        <v>#REF!</v>
      </c>
      <c r="CGZ244" s="29" t="e">
        <f t="shared" ref="CGZ244" si="2274">CHD244&amp;CHE244</f>
        <v>#REF!</v>
      </c>
      <c r="CHA244" s="29" t="e">
        <f t="shared" ref="CHA244" si="2275">CHE244&amp;CHF244</f>
        <v>#REF!</v>
      </c>
      <c r="CHB244" s="29" t="e">
        <f t="shared" ref="CHB244" si="2276">CHF244&amp;CHG244</f>
        <v>#REF!</v>
      </c>
      <c r="CHC244" s="29" t="e">
        <f t="shared" ref="CHC244" si="2277">CHG244&amp;CHH244</f>
        <v>#REF!</v>
      </c>
      <c r="CHD244" s="29" t="e">
        <f t="shared" ref="CHD244" si="2278">CHH244&amp;CHI244</f>
        <v>#REF!</v>
      </c>
      <c r="CHE244" s="29" t="e">
        <f t="shared" ref="CHE244" si="2279">CHI244&amp;CHJ244</f>
        <v>#REF!</v>
      </c>
      <c r="CHF244" s="29" t="e">
        <f t="shared" ref="CHF244" si="2280">CHJ244&amp;CHK244</f>
        <v>#REF!</v>
      </c>
      <c r="CHG244" s="29" t="e">
        <f t="shared" ref="CHG244" si="2281">CHK244&amp;CHL244</f>
        <v>#REF!</v>
      </c>
      <c r="CHH244" s="29" t="e">
        <f t="shared" ref="CHH244" si="2282">CHL244&amp;CHM244</f>
        <v>#REF!</v>
      </c>
      <c r="CHI244" s="29" t="e">
        <f t="shared" ref="CHI244" si="2283">CHM244&amp;CHN244</f>
        <v>#REF!</v>
      </c>
      <c r="CHJ244" s="29" t="e">
        <f t="shared" ref="CHJ244" si="2284">CHN244&amp;CHO244</f>
        <v>#REF!</v>
      </c>
      <c r="CHK244" s="29" t="e">
        <f t="shared" ref="CHK244" si="2285">CHO244&amp;CHP244</f>
        <v>#REF!</v>
      </c>
      <c r="CHL244" s="29" t="e">
        <f t="shared" ref="CHL244" si="2286">CHP244&amp;CHQ244</f>
        <v>#REF!</v>
      </c>
      <c r="CHM244" s="29" t="e">
        <f t="shared" ref="CHM244" si="2287">CHQ244&amp;CHR244</f>
        <v>#REF!</v>
      </c>
      <c r="CHN244" s="29" t="e">
        <f t="shared" ref="CHN244" si="2288">CHR244&amp;CHS244</f>
        <v>#REF!</v>
      </c>
      <c r="CHO244" s="29" t="e">
        <f t="shared" ref="CHO244" si="2289">CHS244&amp;CHT244</f>
        <v>#REF!</v>
      </c>
      <c r="CHP244" s="29" t="e">
        <f t="shared" ref="CHP244" si="2290">CHT244&amp;CHU244</f>
        <v>#REF!</v>
      </c>
      <c r="CHQ244" s="29" t="e">
        <f t="shared" ref="CHQ244" si="2291">CHU244&amp;CHV244</f>
        <v>#REF!</v>
      </c>
      <c r="CHR244" s="29" t="e">
        <f t="shared" ref="CHR244" si="2292">CHV244&amp;CHW244</f>
        <v>#REF!</v>
      </c>
      <c r="CHS244" s="29" t="e">
        <f t="shared" ref="CHS244" si="2293">CHW244&amp;CHX244</f>
        <v>#REF!</v>
      </c>
      <c r="CHT244" s="29" t="e">
        <f t="shared" ref="CHT244" si="2294">CHX244&amp;CHY244</f>
        <v>#REF!</v>
      </c>
      <c r="CHU244" s="29" t="e">
        <f t="shared" ref="CHU244" si="2295">CHY244&amp;CHZ244</f>
        <v>#REF!</v>
      </c>
      <c r="CHV244" s="29" t="e">
        <f t="shared" ref="CHV244" si="2296">CHZ244&amp;CIA244</f>
        <v>#REF!</v>
      </c>
      <c r="CHW244" s="29" t="e">
        <f t="shared" ref="CHW244" si="2297">CIA244&amp;CIB244</f>
        <v>#REF!</v>
      </c>
      <c r="CHX244" s="29" t="e">
        <f t="shared" ref="CHX244" si="2298">CIB244&amp;CIC244</f>
        <v>#REF!</v>
      </c>
      <c r="CHY244" s="29" t="e">
        <f t="shared" ref="CHY244" si="2299">CIC244&amp;CID244</f>
        <v>#REF!</v>
      </c>
      <c r="CHZ244" s="29" t="e">
        <f t="shared" ref="CHZ244" si="2300">CID244&amp;CIE244</f>
        <v>#REF!</v>
      </c>
      <c r="CIA244" s="29" t="e">
        <f t="shared" ref="CIA244" si="2301">CIE244&amp;CIF244</f>
        <v>#REF!</v>
      </c>
      <c r="CIB244" s="29" t="e">
        <f t="shared" ref="CIB244" si="2302">CIF244&amp;CIG244</f>
        <v>#REF!</v>
      </c>
      <c r="CIC244" s="29" t="e">
        <f t="shared" ref="CIC244" si="2303">CIG244&amp;CIH244</f>
        <v>#REF!</v>
      </c>
      <c r="CID244" s="29" t="e">
        <f t="shared" ref="CID244" si="2304">CIH244&amp;CII244</f>
        <v>#REF!</v>
      </c>
      <c r="CIE244" s="29" t="e">
        <f t="shared" ref="CIE244" si="2305">CII244&amp;CIJ244</f>
        <v>#REF!</v>
      </c>
      <c r="CIF244" s="29" t="e">
        <f t="shared" ref="CIF244" si="2306">CIJ244&amp;CIK244</f>
        <v>#REF!</v>
      </c>
      <c r="CIG244" s="29" t="e">
        <f t="shared" ref="CIG244" si="2307">CIK244&amp;CIL244</f>
        <v>#REF!</v>
      </c>
      <c r="CIH244" s="29" t="e">
        <f t="shared" ref="CIH244" si="2308">CIL244&amp;CIM244</f>
        <v>#REF!</v>
      </c>
      <c r="CII244" s="29" t="e">
        <f t="shared" ref="CII244" si="2309">CIM244&amp;CIN244</f>
        <v>#REF!</v>
      </c>
      <c r="CIJ244" s="29" t="e">
        <f t="shared" ref="CIJ244" si="2310">CIN244&amp;CIO244</f>
        <v>#REF!</v>
      </c>
      <c r="CIK244" s="29" t="e">
        <f t="shared" ref="CIK244" si="2311">CIO244&amp;CIP244</f>
        <v>#REF!</v>
      </c>
      <c r="CIL244" s="29" t="e">
        <f t="shared" ref="CIL244" si="2312">CIP244&amp;CIQ244</f>
        <v>#REF!</v>
      </c>
      <c r="CIM244" s="29" t="e">
        <f t="shared" ref="CIM244" si="2313">CIQ244&amp;CIR244</f>
        <v>#REF!</v>
      </c>
      <c r="CIN244" s="29" t="e">
        <f t="shared" ref="CIN244" si="2314">CIR244&amp;CIS244</f>
        <v>#REF!</v>
      </c>
      <c r="CIO244" s="29" t="e">
        <f t="shared" ref="CIO244" si="2315">CIS244&amp;CIT244</f>
        <v>#REF!</v>
      </c>
      <c r="CIP244" s="29" t="e">
        <f t="shared" ref="CIP244" si="2316">CIT244&amp;CIU244</f>
        <v>#REF!</v>
      </c>
      <c r="CIQ244" s="29" t="e">
        <f t="shared" ref="CIQ244" si="2317">CIU244&amp;CIV244</f>
        <v>#REF!</v>
      </c>
      <c r="CIR244" s="29" t="e">
        <f t="shared" ref="CIR244" si="2318">CIV244&amp;CIW244</f>
        <v>#REF!</v>
      </c>
      <c r="CIS244" s="29" t="e">
        <f t="shared" ref="CIS244" si="2319">CIW244&amp;CIX244</f>
        <v>#REF!</v>
      </c>
      <c r="CIT244" s="29" t="e">
        <f t="shared" ref="CIT244" si="2320">CIX244&amp;CIY244</f>
        <v>#REF!</v>
      </c>
      <c r="CIU244" s="29" t="e">
        <f t="shared" ref="CIU244" si="2321">CIY244&amp;CIZ244</f>
        <v>#REF!</v>
      </c>
      <c r="CIV244" s="29" t="e">
        <f t="shared" ref="CIV244" si="2322">CIZ244&amp;CJA244</f>
        <v>#REF!</v>
      </c>
      <c r="CIW244" s="29" t="e">
        <f t="shared" ref="CIW244" si="2323">CJA244&amp;CJB244</f>
        <v>#REF!</v>
      </c>
      <c r="CIX244" s="29" t="e">
        <f t="shared" ref="CIX244" si="2324">CJB244&amp;CJC244</f>
        <v>#REF!</v>
      </c>
      <c r="CIY244" s="29" t="e">
        <f t="shared" ref="CIY244" si="2325">CJC244&amp;CJD244</f>
        <v>#REF!</v>
      </c>
      <c r="CIZ244" s="29" t="e">
        <f t="shared" ref="CIZ244" si="2326">CJD244&amp;CJE244</f>
        <v>#REF!</v>
      </c>
      <c r="CJA244" s="29" t="e">
        <f t="shared" ref="CJA244" si="2327">CJE244&amp;CJF244</f>
        <v>#REF!</v>
      </c>
      <c r="CJB244" s="29" t="e">
        <f t="shared" ref="CJB244" si="2328">CJF244&amp;CJG244</f>
        <v>#REF!</v>
      </c>
      <c r="CJC244" s="29" t="e">
        <f t="shared" ref="CJC244" si="2329">CJG244&amp;CJH244</f>
        <v>#REF!</v>
      </c>
      <c r="CJD244" s="29" t="e">
        <f t="shared" ref="CJD244" si="2330">CJH244&amp;CJI244</f>
        <v>#REF!</v>
      </c>
      <c r="CJE244" s="29" t="e">
        <f t="shared" ref="CJE244" si="2331">CJI244&amp;CJJ244</f>
        <v>#REF!</v>
      </c>
      <c r="CJF244" s="29" t="e">
        <f t="shared" ref="CJF244" si="2332">CJJ244&amp;CJK244</f>
        <v>#REF!</v>
      </c>
      <c r="CJG244" s="29" t="e">
        <f t="shared" ref="CJG244" si="2333">CJK244&amp;CJL244</f>
        <v>#REF!</v>
      </c>
      <c r="CJH244" s="29" t="e">
        <f t="shared" ref="CJH244" si="2334">CJL244&amp;CJM244</f>
        <v>#REF!</v>
      </c>
      <c r="CJI244" s="29" t="e">
        <f t="shared" ref="CJI244" si="2335">CJM244&amp;CJN244</f>
        <v>#REF!</v>
      </c>
      <c r="CJJ244" s="29" t="e">
        <f t="shared" ref="CJJ244" si="2336">CJN244&amp;CJO244</f>
        <v>#REF!</v>
      </c>
      <c r="CJK244" s="29" t="e">
        <f t="shared" ref="CJK244" si="2337">CJO244&amp;CJP244</f>
        <v>#REF!</v>
      </c>
      <c r="CJL244" s="29" t="e">
        <f t="shared" ref="CJL244" si="2338">CJP244&amp;CJQ244</f>
        <v>#REF!</v>
      </c>
      <c r="CJM244" s="29" t="e">
        <f t="shared" ref="CJM244" si="2339">CJQ244&amp;CJR244</f>
        <v>#REF!</v>
      </c>
      <c r="CJN244" s="29" t="e">
        <f t="shared" ref="CJN244" si="2340">CJR244&amp;CJS244</f>
        <v>#REF!</v>
      </c>
      <c r="CJO244" s="29" t="e">
        <f t="shared" ref="CJO244" si="2341">CJS244&amp;CJT244</f>
        <v>#REF!</v>
      </c>
      <c r="CJP244" s="29" t="e">
        <f t="shared" ref="CJP244" si="2342">CJT244&amp;CJU244</f>
        <v>#REF!</v>
      </c>
      <c r="CJQ244" s="29" t="e">
        <f t="shared" ref="CJQ244" si="2343">CJU244&amp;CJV244</f>
        <v>#REF!</v>
      </c>
      <c r="CJR244" s="29" t="e">
        <f t="shared" ref="CJR244" si="2344">CJV244&amp;CJW244</f>
        <v>#REF!</v>
      </c>
      <c r="CJS244" s="29" t="e">
        <f t="shared" ref="CJS244" si="2345">CJW244&amp;CJX244</f>
        <v>#REF!</v>
      </c>
      <c r="CJT244" s="29" t="e">
        <f t="shared" ref="CJT244" si="2346">CJX244&amp;CJY244</f>
        <v>#REF!</v>
      </c>
      <c r="CJU244" s="29" t="e">
        <f t="shared" ref="CJU244" si="2347">CJY244&amp;CJZ244</f>
        <v>#REF!</v>
      </c>
      <c r="CJV244" s="29" t="e">
        <f t="shared" ref="CJV244" si="2348">CJZ244&amp;CKA244</f>
        <v>#REF!</v>
      </c>
      <c r="CJW244" s="29" t="e">
        <f t="shared" ref="CJW244" si="2349">CKA244&amp;CKB244</f>
        <v>#REF!</v>
      </c>
      <c r="CJX244" s="29" t="e">
        <f t="shared" ref="CJX244" si="2350">CKB244&amp;CKC244</f>
        <v>#REF!</v>
      </c>
      <c r="CJY244" s="29" t="e">
        <f t="shared" ref="CJY244" si="2351">CKC244&amp;CKD244</f>
        <v>#REF!</v>
      </c>
      <c r="CJZ244" s="29" t="e">
        <f t="shared" ref="CJZ244" si="2352">CKD244&amp;CKE244</f>
        <v>#REF!</v>
      </c>
      <c r="CKA244" s="29" t="e">
        <f t="shared" ref="CKA244" si="2353">CKE244&amp;CKF244</f>
        <v>#REF!</v>
      </c>
      <c r="CKB244" s="29" t="e">
        <f t="shared" ref="CKB244" si="2354">CKF244&amp;CKG244</f>
        <v>#REF!</v>
      </c>
      <c r="CKC244" s="29" t="e">
        <f t="shared" ref="CKC244" si="2355">CKG244&amp;CKH244</f>
        <v>#REF!</v>
      </c>
      <c r="CKD244" s="29" t="e">
        <f t="shared" ref="CKD244" si="2356">CKH244&amp;CKI244</f>
        <v>#REF!</v>
      </c>
      <c r="CKE244" s="29" t="e">
        <f t="shared" ref="CKE244" si="2357">CKI244&amp;CKJ244</f>
        <v>#REF!</v>
      </c>
      <c r="CKF244" s="29" t="e">
        <f t="shared" ref="CKF244" si="2358">CKJ244&amp;CKK244</f>
        <v>#REF!</v>
      </c>
      <c r="CKG244" s="29" t="e">
        <f t="shared" ref="CKG244" si="2359">CKK244&amp;CKL244</f>
        <v>#REF!</v>
      </c>
      <c r="CKH244" s="29" t="e">
        <f t="shared" ref="CKH244" si="2360">CKL244&amp;CKM244</f>
        <v>#REF!</v>
      </c>
      <c r="CKI244" s="29" t="e">
        <f t="shared" ref="CKI244" si="2361">CKM244&amp;CKN244</f>
        <v>#REF!</v>
      </c>
      <c r="CKJ244" s="29" t="e">
        <f t="shared" ref="CKJ244" si="2362">CKN244&amp;CKO244</f>
        <v>#REF!</v>
      </c>
      <c r="CKK244" s="29" t="e">
        <f t="shared" ref="CKK244" si="2363">CKO244&amp;CKP244</f>
        <v>#REF!</v>
      </c>
      <c r="CKL244" s="29" t="e">
        <f t="shared" ref="CKL244" si="2364">CKP244&amp;CKQ244</f>
        <v>#REF!</v>
      </c>
      <c r="CKM244" s="29" t="e">
        <f t="shared" ref="CKM244" si="2365">CKQ244&amp;CKR244</f>
        <v>#REF!</v>
      </c>
      <c r="CKN244" s="29" t="e">
        <f t="shared" ref="CKN244" si="2366">CKR244&amp;CKS244</f>
        <v>#REF!</v>
      </c>
      <c r="CKO244" s="29" t="e">
        <f t="shared" ref="CKO244" si="2367">CKS244&amp;CKT244</f>
        <v>#REF!</v>
      </c>
      <c r="CKP244" s="29" t="e">
        <f t="shared" ref="CKP244" si="2368">CKT244&amp;CKU244</f>
        <v>#REF!</v>
      </c>
      <c r="CKQ244" s="29" t="e">
        <f t="shared" ref="CKQ244" si="2369">CKU244&amp;CKV244</f>
        <v>#REF!</v>
      </c>
      <c r="CKR244" s="29" t="e">
        <f t="shared" ref="CKR244" si="2370">CKV244&amp;CKW244</f>
        <v>#REF!</v>
      </c>
      <c r="CKS244" s="29" t="e">
        <f t="shared" ref="CKS244" si="2371">CKW244&amp;CKX244</f>
        <v>#REF!</v>
      </c>
      <c r="CKT244" s="29" t="e">
        <f t="shared" ref="CKT244" si="2372">CKX244&amp;CKY244</f>
        <v>#REF!</v>
      </c>
      <c r="CKU244" s="29" t="e">
        <f t="shared" ref="CKU244" si="2373">CKY244&amp;CKZ244</f>
        <v>#REF!</v>
      </c>
      <c r="CKV244" s="29" t="e">
        <f t="shared" ref="CKV244" si="2374">CKZ244&amp;CLA244</f>
        <v>#REF!</v>
      </c>
      <c r="CKW244" s="29" t="e">
        <f t="shared" ref="CKW244" si="2375">CLA244&amp;CLB244</f>
        <v>#REF!</v>
      </c>
      <c r="CKX244" s="29" t="e">
        <f t="shared" ref="CKX244" si="2376">CLB244&amp;CLC244</f>
        <v>#REF!</v>
      </c>
      <c r="CKY244" s="29" t="e">
        <f t="shared" ref="CKY244" si="2377">CLC244&amp;CLD244</f>
        <v>#REF!</v>
      </c>
      <c r="CKZ244" s="29" t="e">
        <f t="shared" ref="CKZ244" si="2378">CLD244&amp;CLE244</f>
        <v>#REF!</v>
      </c>
      <c r="CLA244" s="29" t="e">
        <f t="shared" ref="CLA244" si="2379">CLE244&amp;CLF244</f>
        <v>#REF!</v>
      </c>
      <c r="CLB244" s="29" t="e">
        <f t="shared" ref="CLB244" si="2380">CLF244&amp;CLG244</f>
        <v>#REF!</v>
      </c>
      <c r="CLC244" s="29" t="e">
        <f t="shared" ref="CLC244" si="2381">CLG244&amp;CLH244</f>
        <v>#REF!</v>
      </c>
      <c r="CLD244" s="29" t="e">
        <f t="shared" ref="CLD244" si="2382">CLH244&amp;CLI244</f>
        <v>#REF!</v>
      </c>
      <c r="CLE244" s="29" t="e">
        <f t="shared" ref="CLE244" si="2383">CLI244&amp;CLJ244</f>
        <v>#REF!</v>
      </c>
      <c r="CLF244" s="29" t="e">
        <f t="shared" ref="CLF244" si="2384">CLJ244&amp;CLK244</f>
        <v>#REF!</v>
      </c>
      <c r="CLG244" s="29" t="e">
        <f t="shared" ref="CLG244" si="2385">CLK244&amp;CLL244</f>
        <v>#REF!</v>
      </c>
      <c r="CLH244" s="29" t="e">
        <f t="shared" ref="CLH244" si="2386">CLL244&amp;CLM244</f>
        <v>#REF!</v>
      </c>
      <c r="CLI244" s="29" t="e">
        <f t="shared" ref="CLI244" si="2387">CLM244&amp;CLN244</f>
        <v>#REF!</v>
      </c>
      <c r="CLJ244" s="29" t="e">
        <f t="shared" ref="CLJ244" si="2388">CLN244&amp;CLO244</f>
        <v>#REF!</v>
      </c>
      <c r="CLK244" s="29" t="e">
        <f t="shared" ref="CLK244" si="2389">CLO244&amp;CLP244</f>
        <v>#REF!</v>
      </c>
      <c r="CLL244" s="29" t="e">
        <f t="shared" ref="CLL244" si="2390">CLP244&amp;CLQ244</f>
        <v>#REF!</v>
      </c>
      <c r="CLM244" s="29" t="e">
        <f t="shared" ref="CLM244" si="2391">CLQ244&amp;CLR244</f>
        <v>#REF!</v>
      </c>
      <c r="CLN244" s="29" t="e">
        <f t="shared" ref="CLN244" si="2392">CLR244&amp;CLS244</f>
        <v>#REF!</v>
      </c>
      <c r="CLO244" s="29" t="e">
        <f t="shared" ref="CLO244" si="2393">CLS244&amp;CLT244</f>
        <v>#REF!</v>
      </c>
      <c r="CLP244" s="29" t="e">
        <f t="shared" ref="CLP244" si="2394">CLT244&amp;CLU244</f>
        <v>#REF!</v>
      </c>
      <c r="CLQ244" s="29" t="e">
        <f t="shared" ref="CLQ244" si="2395">CLU244&amp;CLV244</f>
        <v>#REF!</v>
      </c>
      <c r="CLR244" s="29" t="e">
        <f t="shared" ref="CLR244" si="2396">CLV244&amp;CLW244</f>
        <v>#REF!</v>
      </c>
      <c r="CLS244" s="29" t="e">
        <f t="shared" ref="CLS244" si="2397">CLW244&amp;CLX244</f>
        <v>#REF!</v>
      </c>
      <c r="CLT244" s="29" t="e">
        <f t="shared" ref="CLT244" si="2398">CLX244&amp;CLY244</f>
        <v>#REF!</v>
      </c>
      <c r="CLU244" s="29" t="e">
        <f t="shared" ref="CLU244" si="2399">CLY244&amp;CLZ244</f>
        <v>#REF!</v>
      </c>
      <c r="CLV244" s="29" t="e">
        <f t="shared" ref="CLV244" si="2400">CLZ244&amp;CMA244</f>
        <v>#REF!</v>
      </c>
      <c r="CLW244" s="29" t="e">
        <f t="shared" ref="CLW244" si="2401">CMA244&amp;CMB244</f>
        <v>#REF!</v>
      </c>
      <c r="CLX244" s="29" t="e">
        <f t="shared" ref="CLX244" si="2402">CMB244&amp;CMC244</f>
        <v>#REF!</v>
      </c>
      <c r="CLY244" s="29" t="e">
        <f t="shared" ref="CLY244" si="2403">CMC244&amp;CMD244</f>
        <v>#REF!</v>
      </c>
      <c r="CLZ244" s="29" t="e">
        <f t="shared" ref="CLZ244" si="2404">CMD244&amp;CME244</f>
        <v>#REF!</v>
      </c>
      <c r="CMA244" s="29" t="e">
        <f t="shared" ref="CMA244" si="2405">CME244&amp;CMF244</f>
        <v>#REF!</v>
      </c>
      <c r="CMB244" s="29" t="e">
        <f t="shared" ref="CMB244" si="2406">CMF244&amp;CMG244</f>
        <v>#REF!</v>
      </c>
      <c r="CMC244" s="29" t="e">
        <f t="shared" ref="CMC244" si="2407">CMG244&amp;CMH244</f>
        <v>#REF!</v>
      </c>
      <c r="CMD244" s="29" t="e">
        <f t="shared" ref="CMD244" si="2408">CMH244&amp;CMI244</f>
        <v>#REF!</v>
      </c>
      <c r="CME244" s="29" t="e">
        <f t="shared" ref="CME244" si="2409">CMI244&amp;CMJ244</f>
        <v>#REF!</v>
      </c>
      <c r="CMF244" s="29" t="e">
        <f t="shared" ref="CMF244" si="2410">CMJ244&amp;CMK244</f>
        <v>#REF!</v>
      </c>
      <c r="CMG244" s="29" t="e">
        <f t="shared" ref="CMG244" si="2411">CMK244&amp;CML244</f>
        <v>#REF!</v>
      </c>
      <c r="CMH244" s="29" t="e">
        <f t="shared" ref="CMH244" si="2412">CML244&amp;CMM244</f>
        <v>#REF!</v>
      </c>
      <c r="CMI244" s="29" t="e">
        <f t="shared" ref="CMI244" si="2413">CMM244&amp;CMN244</f>
        <v>#REF!</v>
      </c>
      <c r="CMJ244" s="29" t="e">
        <f t="shared" ref="CMJ244" si="2414">CMN244&amp;CMO244</f>
        <v>#REF!</v>
      </c>
      <c r="CMK244" s="29" t="e">
        <f t="shared" ref="CMK244" si="2415">CMO244&amp;CMP244</f>
        <v>#REF!</v>
      </c>
      <c r="CML244" s="29" t="e">
        <f t="shared" ref="CML244" si="2416">CMP244&amp;CMQ244</f>
        <v>#REF!</v>
      </c>
      <c r="CMM244" s="29" t="e">
        <f t="shared" ref="CMM244" si="2417">CMQ244&amp;CMR244</f>
        <v>#REF!</v>
      </c>
      <c r="CMN244" s="29" t="e">
        <f t="shared" ref="CMN244" si="2418">CMR244&amp;CMS244</f>
        <v>#REF!</v>
      </c>
      <c r="CMO244" s="29" t="e">
        <f t="shared" ref="CMO244" si="2419">CMS244&amp;CMT244</f>
        <v>#REF!</v>
      </c>
      <c r="CMP244" s="29" t="e">
        <f t="shared" ref="CMP244" si="2420">CMT244&amp;CMU244</f>
        <v>#REF!</v>
      </c>
      <c r="CMQ244" s="29" t="e">
        <f t="shared" ref="CMQ244" si="2421">CMU244&amp;CMV244</f>
        <v>#REF!</v>
      </c>
      <c r="CMR244" s="29" t="e">
        <f t="shared" ref="CMR244" si="2422">CMV244&amp;CMW244</f>
        <v>#REF!</v>
      </c>
      <c r="CMS244" s="29" t="e">
        <f t="shared" ref="CMS244" si="2423">CMW244&amp;CMX244</f>
        <v>#REF!</v>
      </c>
      <c r="CMT244" s="29" t="e">
        <f t="shared" ref="CMT244" si="2424">CMX244&amp;CMY244</f>
        <v>#REF!</v>
      </c>
      <c r="CMU244" s="29" t="e">
        <f t="shared" ref="CMU244" si="2425">CMY244&amp;CMZ244</f>
        <v>#REF!</v>
      </c>
      <c r="CMV244" s="29" t="e">
        <f t="shared" ref="CMV244" si="2426">CMZ244&amp;CNA244</f>
        <v>#REF!</v>
      </c>
      <c r="CMW244" s="29" t="e">
        <f t="shared" ref="CMW244" si="2427">CNA244&amp;CNB244</f>
        <v>#REF!</v>
      </c>
      <c r="CMX244" s="29" t="e">
        <f t="shared" ref="CMX244" si="2428">CNB244&amp;CNC244</f>
        <v>#REF!</v>
      </c>
      <c r="CMY244" s="29" t="e">
        <f t="shared" ref="CMY244" si="2429">CNC244&amp;CND244</f>
        <v>#REF!</v>
      </c>
      <c r="CMZ244" s="29" t="e">
        <f t="shared" ref="CMZ244" si="2430">CND244&amp;CNE244</f>
        <v>#REF!</v>
      </c>
      <c r="CNA244" s="29" t="e">
        <f t="shared" ref="CNA244" si="2431">CNE244&amp;CNF244</f>
        <v>#REF!</v>
      </c>
      <c r="CNB244" s="29" t="e">
        <f t="shared" ref="CNB244" si="2432">CNF244&amp;CNG244</f>
        <v>#REF!</v>
      </c>
      <c r="CNC244" s="29" t="e">
        <f t="shared" ref="CNC244" si="2433">CNG244&amp;CNH244</f>
        <v>#REF!</v>
      </c>
      <c r="CND244" s="29" t="e">
        <f t="shared" ref="CND244" si="2434">CNH244&amp;CNI244</f>
        <v>#REF!</v>
      </c>
      <c r="CNE244" s="29" t="e">
        <f t="shared" ref="CNE244" si="2435">CNI244&amp;CNJ244</f>
        <v>#REF!</v>
      </c>
      <c r="CNF244" s="29" t="e">
        <f t="shared" ref="CNF244" si="2436">CNJ244&amp;CNK244</f>
        <v>#REF!</v>
      </c>
      <c r="CNG244" s="29" t="e">
        <f t="shared" ref="CNG244" si="2437">CNK244&amp;CNL244</f>
        <v>#REF!</v>
      </c>
      <c r="CNH244" s="29" t="e">
        <f t="shared" ref="CNH244" si="2438">CNL244&amp;CNM244</f>
        <v>#REF!</v>
      </c>
      <c r="CNI244" s="29" t="e">
        <f t="shared" ref="CNI244" si="2439">CNM244&amp;CNN244</f>
        <v>#REF!</v>
      </c>
      <c r="CNJ244" s="29" t="e">
        <f t="shared" ref="CNJ244" si="2440">CNN244&amp;CNO244</f>
        <v>#REF!</v>
      </c>
      <c r="CNK244" s="29" t="e">
        <f t="shared" ref="CNK244" si="2441">CNO244&amp;CNP244</f>
        <v>#REF!</v>
      </c>
      <c r="CNL244" s="29" t="e">
        <f t="shared" ref="CNL244" si="2442">CNP244&amp;CNQ244</f>
        <v>#REF!</v>
      </c>
      <c r="CNM244" s="29" t="e">
        <f t="shared" ref="CNM244" si="2443">CNQ244&amp;CNR244</f>
        <v>#REF!</v>
      </c>
      <c r="CNN244" s="29" t="e">
        <f t="shared" ref="CNN244" si="2444">CNR244&amp;CNS244</f>
        <v>#REF!</v>
      </c>
      <c r="CNO244" s="29" t="e">
        <f t="shared" ref="CNO244" si="2445">CNS244&amp;CNT244</f>
        <v>#REF!</v>
      </c>
      <c r="CNP244" s="29" t="e">
        <f t="shared" ref="CNP244" si="2446">CNT244&amp;CNU244</f>
        <v>#REF!</v>
      </c>
      <c r="CNQ244" s="29" t="e">
        <f t="shared" ref="CNQ244" si="2447">CNU244&amp;CNV244</f>
        <v>#REF!</v>
      </c>
      <c r="CNR244" s="29" t="e">
        <f t="shared" ref="CNR244" si="2448">CNV244&amp;CNW244</f>
        <v>#REF!</v>
      </c>
      <c r="CNS244" s="29" t="e">
        <f t="shared" ref="CNS244" si="2449">CNW244&amp;CNX244</f>
        <v>#REF!</v>
      </c>
      <c r="CNT244" s="29" t="e">
        <f t="shared" ref="CNT244" si="2450">CNX244&amp;CNY244</f>
        <v>#REF!</v>
      </c>
      <c r="CNU244" s="29" t="e">
        <f t="shared" ref="CNU244" si="2451">CNY244&amp;CNZ244</f>
        <v>#REF!</v>
      </c>
      <c r="CNV244" s="29" t="e">
        <f t="shared" ref="CNV244" si="2452">CNZ244&amp;COA244</f>
        <v>#REF!</v>
      </c>
      <c r="CNW244" s="29" t="e">
        <f t="shared" ref="CNW244" si="2453">COA244&amp;COB244</f>
        <v>#REF!</v>
      </c>
      <c r="CNX244" s="29" t="e">
        <f t="shared" ref="CNX244" si="2454">COB244&amp;COC244</f>
        <v>#REF!</v>
      </c>
      <c r="CNY244" s="29" t="e">
        <f t="shared" ref="CNY244" si="2455">COC244&amp;COD244</f>
        <v>#REF!</v>
      </c>
      <c r="CNZ244" s="29" t="e">
        <f t="shared" ref="CNZ244" si="2456">COD244&amp;COE244</f>
        <v>#REF!</v>
      </c>
      <c r="COA244" s="29" t="e">
        <f t="shared" ref="COA244" si="2457">COE244&amp;COF244</f>
        <v>#REF!</v>
      </c>
      <c r="COB244" s="29" t="e">
        <f t="shared" ref="COB244" si="2458">COF244&amp;COG244</f>
        <v>#REF!</v>
      </c>
      <c r="COC244" s="29" t="e">
        <f t="shared" ref="COC244" si="2459">COG244&amp;COH244</f>
        <v>#REF!</v>
      </c>
      <c r="COD244" s="29" t="e">
        <f t="shared" ref="COD244" si="2460">COH244&amp;COI244</f>
        <v>#REF!</v>
      </c>
      <c r="COE244" s="29" t="e">
        <f t="shared" ref="COE244" si="2461">COI244&amp;COJ244</f>
        <v>#REF!</v>
      </c>
      <c r="COF244" s="29" t="e">
        <f t="shared" ref="COF244" si="2462">COJ244&amp;COK244</f>
        <v>#REF!</v>
      </c>
      <c r="COG244" s="29" t="e">
        <f t="shared" ref="COG244" si="2463">COK244&amp;COL244</f>
        <v>#REF!</v>
      </c>
      <c r="COH244" s="29" t="e">
        <f t="shared" ref="COH244" si="2464">COL244&amp;COM244</f>
        <v>#REF!</v>
      </c>
      <c r="COI244" s="29" t="e">
        <f t="shared" ref="COI244" si="2465">COM244&amp;CON244</f>
        <v>#REF!</v>
      </c>
      <c r="COJ244" s="29" t="e">
        <f t="shared" ref="COJ244" si="2466">CON244&amp;COO244</f>
        <v>#REF!</v>
      </c>
      <c r="COK244" s="29" t="e">
        <f t="shared" ref="COK244" si="2467">COO244&amp;COP244</f>
        <v>#REF!</v>
      </c>
      <c r="COL244" s="29" t="e">
        <f t="shared" ref="COL244" si="2468">COP244&amp;COQ244</f>
        <v>#REF!</v>
      </c>
      <c r="COM244" s="29" t="e">
        <f t="shared" ref="COM244" si="2469">COQ244&amp;COR244</f>
        <v>#REF!</v>
      </c>
      <c r="CON244" s="29" t="e">
        <f t="shared" ref="CON244" si="2470">COR244&amp;COS244</f>
        <v>#REF!</v>
      </c>
      <c r="COO244" s="29" t="e">
        <f t="shared" ref="COO244" si="2471">COS244&amp;COT244</f>
        <v>#REF!</v>
      </c>
      <c r="COP244" s="29" t="e">
        <f t="shared" ref="COP244" si="2472">COT244&amp;COU244</f>
        <v>#REF!</v>
      </c>
      <c r="COQ244" s="29" t="e">
        <f t="shared" ref="COQ244" si="2473">COU244&amp;COV244</f>
        <v>#REF!</v>
      </c>
      <c r="COR244" s="29" t="e">
        <f t="shared" ref="COR244" si="2474">COV244&amp;COW244</f>
        <v>#REF!</v>
      </c>
      <c r="COS244" s="29" t="e">
        <f t="shared" ref="COS244" si="2475">COW244&amp;COX244</f>
        <v>#REF!</v>
      </c>
      <c r="COT244" s="29" t="e">
        <f t="shared" ref="COT244" si="2476">COX244&amp;COY244</f>
        <v>#REF!</v>
      </c>
      <c r="COU244" s="29" t="e">
        <f t="shared" ref="COU244" si="2477">COY244&amp;COZ244</f>
        <v>#REF!</v>
      </c>
      <c r="COV244" s="29" t="e">
        <f t="shared" ref="COV244" si="2478">COZ244&amp;CPA244</f>
        <v>#REF!</v>
      </c>
      <c r="COW244" s="29" t="e">
        <f t="shared" ref="COW244" si="2479">CPA244&amp;CPB244</f>
        <v>#REF!</v>
      </c>
      <c r="COX244" s="29" t="e">
        <f t="shared" ref="COX244" si="2480">CPB244&amp;CPC244</f>
        <v>#REF!</v>
      </c>
      <c r="COY244" s="29" t="e">
        <f t="shared" ref="COY244" si="2481">CPC244&amp;CPD244</f>
        <v>#REF!</v>
      </c>
      <c r="COZ244" s="29" t="e">
        <f t="shared" ref="COZ244" si="2482">CPD244&amp;CPE244</f>
        <v>#REF!</v>
      </c>
      <c r="CPA244" s="29" t="e">
        <f t="shared" ref="CPA244" si="2483">CPE244&amp;CPF244</f>
        <v>#REF!</v>
      </c>
      <c r="CPB244" s="29" t="e">
        <f t="shared" ref="CPB244" si="2484">CPF244&amp;CPG244</f>
        <v>#REF!</v>
      </c>
      <c r="CPC244" s="29" t="e">
        <f t="shared" ref="CPC244" si="2485">CPG244&amp;CPH244</f>
        <v>#REF!</v>
      </c>
      <c r="CPD244" s="29" t="e">
        <f t="shared" ref="CPD244" si="2486">CPH244&amp;CPI244</f>
        <v>#REF!</v>
      </c>
      <c r="CPE244" s="29" t="e">
        <f t="shared" ref="CPE244" si="2487">CPI244&amp;CPJ244</f>
        <v>#REF!</v>
      </c>
      <c r="CPF244" s="29" t="e">
        <f t="shared" ref="CPF244" si="2488">CPJ244&amp;CPK244</f>
        <v>#REF!</v>
      </c>
      <c r="CPG244" s="29" t="e">
        <f t="shared" ref="CPG244" si="2489">CPK244&amp;CPL244</f>
        <v>#REF!</v>
      </c>
      <c r="CPH244" s="29" t="e">
        <f t="shared" ref="CPH244" si="2490">CPL244&amp;CPM244</f>
        <v>#REF!</v>
      </c>
      <c r="CPI244" s="29" t="e">
        <f t="shared" ref="CPI244" si="2491">CPM244&amp;CPN244</f>
        <v>#REF!</v>
      </c>
      <c r="CPJ244" s="29" t="e">
        <f t="shared" ref="CPJ244" si="2492">CPN244&amp;CPO244</f>
        <v>#REF!</v>
      </c>
      <c r="CPK244" s="29" t="e">
        <f t="shared" ref="CPK244" si="2493">CPO244&amp;CPP244</f>
        <v>#REF!</v>
      </c>
      <c r="CPL244" s="29" t="e">
        <f t="shared" ref="CPL244" si="2494">CPP244&amp;CPQ244</f>
        <v>#REF!</v>
      </c>
      <c r="CPM244" s="29" t="e">
        <f t="shared" ref="CPM244" si="2495">CPQ244&amp;CPR244</f>
        <v>#REF!</v>
      </c>
      <c r="CPN244" s="29" t="e">
        <f t="shared" ref="CPN244" si="2496">CPR244&amp;CPS244</f>
        <v>#REF!</v>
      </c>
      <c r="CPO244" s="29" t="e">
        <f t="shared" ref="CPO244" si="2497">CPS244&amp;CPT244</f>
        <v>#REF!</v>
      </c>
      <c r="CPP244" s="29" t="e">
        <f t="shared" ref="CPP244" si="2498">CPT244&amp;CPU244</f>
        <v>#REF!</v>
      </c>
      <c r="CPQ244" s="29" t="e">
        <f t="shared" ref="CPQ244" si="2499">CPU244&amp;CPV244</f>
        <v>#REF!</v>
      </c>
      <c r="CPR244" s="29" t="e">
        <f t="shared" ref="CPR244" si="2500">CPV244&amp;CPW244</f>
        <v>#REF!</v>
      </c>
      <c r="CPS244" s="29" t="e">
        <f t="shared" ref="CPS244" si="2501">CPW244&amp;CPX244</f>
        <v>#REF!</v>
      </c>
      <c r="CPT244" s="29" t="e">
        <f t="shared" ref="CPT244" si="2502">CPX244&amp;CPY244</f>
        <v>#REF!</v>
      </c>
      <c r="CPU244" s="29" t="e">
        <f t="shared" ref="CPU244" si="2503">CPY244&amp;CPZ244</f>
        <v>#REF!</v>
      </c>
      <c r="CPV244" s="29" t="e">
        <f t="shared" ref="CPV244" si="2504">CPZ244&amp;CQA244</f>
        <v>#REF!</v>
      </c>
      <c r="CPW244" s="29" t="e">
        <f t="shared" ref="CPW244" si="2505">CQA244&amp;CQB244</f>
        <v>#REF!</v>
      </c>
      <c r="CPX244" s="29" t="e">
        <f t="shared" ref="CPX244" si="2506">CQB244&amp;CQC244</f>
        <v>#REF!</v>
      </c>
      <c r="CPY244" s="29" t="e">
        <f t="shared" ref="CPY244" si="2507">CQC244&amp;CQD244</f>
        <v>#REF!</v>
      </c>
      <c r="CPZ244" s="29" t="e">
        <f t="shared" ref="CPZ244" si="2508">CQD244&amp;CQE244</f>
        <v>#REF!</v>
      </c>
      <c r="CQA244" s="29" t="e">
        <f t="shared" ref="CQA244" si="2509">CQE244&amp;CQF244</f>
        <v>#REF!</v>
      </c>
      <c r="CQB244" s="29" t="e">
        <f t="shared" ref="CQB244" si="2510">CQF244&amp;CQG244</f>
        <v>#REF!</v>
      </c>
      <c r="CQC244" s="29" t="e">
        <f t="shared" ref="CQC244" si="2511">CQG244&amp;CQH244</f>
        <v>#REF!</v>
      </c>
      <c r="CQD244" s="29" t="e">
        <f t="shared" ref="CQD244" si="2512">CQH244&amp;CQI244</f>
        <v>#REF!</v>
      </c>
      <c r="CQE244" s="29" t="e">
        <f t="shared" ref="CQE244" si="2513">CQI244&amp;CQJ244</f>
        <v>#REF!</v>
      </c>
      <c r="CQF244" s="29" t="e">
        <f t="shared" ref="CQF244" si="2514">CQJ244&amp;CQK244</f>
        <v>#REF!</v>
      </c>
      <c r="CQG244" s="29" t="e">
        <f t="shared" ref="CQG244" si="2515">CQK244&amp;CQL244</f>
        <v>#REF!</v>
      </c>
      <c r="CQH244" s="29" t="e">
        <f t="shared" ref="CQH244" si="2516">CQL244&amp;CQM244</f>
        <v>#REF!</v>
      </c>
      <c r="CQI244" s="29" t="e">
        <f t="shared" ref="CQI244" si="2517">CQM244&amp;CQN244</f>
        <v>#REF!</v>
      </c>
      <c r="CQJ244" s="29" t="e">
        <f t="shared" ref="CQJ244" si="2518">CQN244&amp;CQO244</f>
        <v>#REF!</v>
      </c>
      <c r="CQK244" s="29" t="e">
        <f t="shared" ref="CQK244" si="2519">CQO244&amp;CQP244</f>
        <v>#REF!</v>
      </c>
      <c r="CQL244" s="29" t="e">
        <f t="shared" ref="CQL244" si="2520">CQP244&amp;CQQ244</f>
        <v>#REF!</v>
      </c>
      <c r="CQM244" s="29" t="e">
        <f t="shared" ref="CQM244" si="2521">CQQ244&amp;CQR244</f>
        <v>#REF!</v>
      </c>
      <c r="CQN244" s="29" t="e">
        <f t="shared" ref="CQN244" si="2522">CQR244&amp;CQS244</f>
        <v>#REF!</v>
      </c>
      <c r="CQO244" s="29" t="e">
        <f t="shared" ref="CQO244" si="2523">CQS244&amp;CQT244</f>
        <v>#REF!</v>
      </c>
      <c r="CQP244" s="29" t="e">
        <f t="shared" ref="CQP244" si="2524">CQT244&amp;CQU244</f>
        <v>#REF!</v>
      </c>
      <c r="CQQ244" s="29" t="e">
        <f t="shared" ref="CQQ244" si="2525">CQU244&amp;CQV244</f>
        <v>#REF!</v>
      </c>
      <c r="CQR244" s="29" t="e">
        <f t="shared" ref="CQR244" si="2526">CQV244&amp;CQW244</f>
        <v>#REF!</v>
      </c>
      <c r="CQS244" s="29" t="e">
        <f t="shared" ref="CQS244" si="2527">CQW244&amp;CQX244</f>
        <v>#REF!</v>
      </c>
      <c r="CQT244" s="29" t="e">
        <f t="shared" ref="CQT244" si="2528">CQX244&amp;CQY244</f>
        <v>#REF!</v>
      </c>
      <c r="CQU244" s="29" t="e">
        <f t="shared" ref="CQU244" si="2529">CQY244&amp;CQZ244</f>
        <v>#REF!</v>
      </c>
      <c r="CQV244" s="29" t="e">
        <f t="shared" ref="CQV244" si="2530">CQZ244&amp;CRA244</f>
        <v>#REF!</v>
      </c>
      <c r="CQW244" s="29" t="e">
        <f t="shared" ref="CQW244" si="2531">CRA244&amp;CRB244</f>
        <v>#REF!</v>
      </c>
      <c r="CQX244" s="29" t="e">
        <f t="shared" ref="CQX244" si="2532">CRB244&amp;CRC244</f>
        <v>#REF!</v>
      </c>
      <c r="CQY244" s="29" t="e">
        <f t="shared" ref="CQY244" si="2533">CRC244&amp;CRD244</f>
        <v>#REF!</v>
      </c>
      <c r="CQZ244" s="29" t="e">
        <f t="shared" ref="CQZ244" si="2534">CRD244&amp;CRE244</f>
        <v>#REF!</v>
      </c>
      <c r="CRA244" s="29" t="e">
        <f t="shared" ref="CRA244" si="2535">CRE244&amp;CRF244</f>
        <v>#REF!</v>
      </c>
      <c r="CRB244" s="29" t="e">
        <f t="shared" ref="CRB244" si="2536">CRF244&amp;CRG244</f>
        <v>#REF!</v>
      </c>
      <c r="CRC244" s="29" t="e">
        <f t="shared" ref="CRC244" si="2537">CRG244&amp;CRH244</f>
        <v>#REF!</v>
      </c>
      <c r="CRD244" s="29" t="e">
        <f t="shared" ref="CRD244" si="2538">CRH244&amp;CRI244</f>
        <v>#REF!</v>
      </c>
      <c r="CRE244" s="29" t="e">
        <f t="shared" ref="CRE244" si="2539">CRI244&amp;CRJ244</f>
        <v>#REF!</v>
      </c>
      <c r="CRF244" s="29" t="e">
        <f t="shared" ref="CRF244" si="2540">CRJ244&amp;CRK244</f>
        <v>#REF!</v>
      </c>
      <c r="CRG244" s="29" t="e">
        <f t="shared" ref="CRG244" si="2541">CRK244&amp;CRL244</f>
        <v>#REF!</v>
      </c>
      <c r="CRH244" s="29" t="e">
        <f t="shared" ref="CRH244" si="2542">CRL244&amp;CRM244</f>
        <v>#REF!</v>
      </c>
      <c r="CRI244" s="29" t="e">
        <f t="shared" ref="CRI244" si="2543">CRM244&amp;CRN244</f>
        <v>#REF!</v>
      </c>
      <c r="CRJ244" s="29" t="e">
        <f t="shared" ref="CRJ244" si="2544">CRN244&amp;CRO244</f>
        <v>#REF!</v>
      </c>
      <c r="CRK244" s="29" t="e">
        <f t="shared" ref="CRK244" si="2545">CRO244&amp;CRP244</f>
        <v>#REF!</v>
      </c>
      <c r="CRL244" s="29" t="e">
        <f t="shared" ref="CRL244" si="2546">CRP244&amp;CRQ244</f>
        <v>#REF!</v>
      </c>
      <c r="CRM244" s="29" t="e">
        <f t="shared" ref="CRM244" si="2547">CRQ244&amp;CRR244</f>
        <v>#REF!</v>
      </c>
      <c r="CRN244" s="29" t="e">
        <f t="shared" ref="CRN244" si="2548">CRR244&amp;CRS244</f>
        <v>#REF!</v>
      </c>
      <c r="CRO244" s="29" t="e">
        <f t="shared" ref="CRO244" si="2549">CRS244&amp;CRT244</f>
        <v>#REF!</v>
      </c>
      <c r="CRP244" s="29" t="e">
        <f t="shared" ref="CRP244" si="2550">CRT244&amp;CRU244</f>
        <v>#REF!</v>
      </c>
      <c r="CRQ244" s="29" t="e">
        <f t="shared" ref="CRQ244" si="2551">CRU244&amp;CRV244</f>
        <v>#REF!</v>
      </c>
      <c r="CRR244" s="29" t="e">
        <f t="shared" ref="CRR244" si="2552">CRV244&amp;CRW244</f>
        <v>#REF!</v>
      </c>
      <c r="CRS244" s="29" t="e">
        <f t="shared" ref="CRS244" si="2553">CRW244&amp;CRX244</f>
        <v>#REF!</v>
      </c>
      <c r="CRT244" s="29" t="e">
        <f t="shared" ref="CRT244" si="2554">CRX244&amp;CRY244</f>
        <v>#REF!</v>
      </c>
      <c r="CRU244" s="29" t="e">
        <f t="shared" ref="CRU244" si="2555">CRY244&amp;CRZ244</f>
        <v>#REF!</v>
      </c>
      <c r="CRV244" s="29" t="e">
        <f t="shared" ref="CRV244" si="2556">CRZ244&amp;CSA244</f>
        <v>#REF!</v>
      </c>
      <c r="CRW244" s="29" t="e">
        <f t="shared" ref="CRW244" si="2557">CSA244&amp;CSB244</f>
        <v>#REF!</v>
      </c>
      <c r="CRX244" s="29" t="e">
        <f t="shared" ref="CRX244" si="2558">CSB244&amp;CSC244</f>
        <v>#REF!</v>
      </c>
      <c r="CRY244" s="29" t="e">
        <f t="shared" ref="CRY244" si="2559">CSC244&amp;CSD244</f>
        <v>#REF!</v>
      </c>
      <c r="CRZ244" s="29" t="e">
        <f t="shared" ref="CRZ244" si="2560">CSD244&amp;CSE244</f>
        <v>#REF!</v>
      </c>
      <c r="CSA244" s="29" t="e">
        <f t="shared" ref="CSA244" si="2561">CSE244&amp;CSF244</f>
        <v>#REF!</v>
      </c>
      <c r="CSB244" s="29" t="e">
        <f t="shared" ref="CSB244" si="2562">CSF244&amp;CSG244</f>
        <v>#REF!</v>
      </c>
      <c r="CSC244" s="29" t="e">
        <f t="shared" ref="CSC244" si="2563">CSG244&amp;CSH244</f>
        <v>#REF!</v>
      </c>
      <c r="CSD244" s="29" t="e">
        <f t="shared" ref="CSD244" si="2564">CSH244&amp;CSI244</f>
        <v>#REF!</v>
      </c>
      <c r="CSE244" s="29" t="e">
        <f t="shared" ref="CSE244" si="2565">CSI244&amp;CSJ244</f>
        <v>#REF!</v>
      </c>
      <c r="CSF244" s="29" t="e">
        <f t="shared" ref="CSF244" si="2566">CSJ244&amp;CSK244</f>
        <v>#REF!</v>
      </c>
      <c r="CSG244" s="29" t="e">
        <f t="shared" ref="CSG244" si="2567">CSK244&amp;CSL244</f>
        <v>#REF!</v>
      </c>
      <c r="CSH244" s="29" t="e">
        <f t="shared" ref="CSH244" si="2568">CSL244&amp;CSM244</f>
        <v>#REF!</v>
      </c>
      <c r="CSI244" s="29" t="e">
        <f t="shared" ref="CSI244" si="2569">CSM244&amp;CSN244</f>
        <v>#REF!</v>
      </c>
      <c r="CSJ244" s="29" t="e">
        <f t="shared" ref="CSJ244" si="2570">CSN244&amp;CSO244</f>
        <v>#REF!</v>
      </c>
      <c r="CSK244" s="29" t="e">
        <f t="shared" ref="CSK244" si="2571">CSO244&amp;CSP244</f>
        <v>#REF!</v>
      </c>
      <c r="CSL244" s="29" t="e">
        <f t="shared" ref="CSL244" si="2572">CSP244&amp;CSQ244</f>
        <v>#REF!</v>
      </c>
      <c r="CSM244" s="29" t="e">
        <f t="shared" ref="CSM244" si="2573">CSQ244&amp;CSR244</f>
        <v>#REF!</v>
      </c>
      <c r="CSN244" s="29" t="e">
        <f t="shared" ref="CSN244" si="2574">CSR244&amp;CSS244</f>
        <v>#REF!</v>
      </c>
      <c r="CSO244" s="29" t="e">
        <f t="shared" ref="CSO244" si="2575">CSS244&amp;CST244</f>
        <v>#REF!</v>
      </c>
      <c r="CSP244" s="29" t="e">
        <f t="shared" ref="CSP244" si="2576">CST244&amp;CSU244</f>
        <v>#REF!</v>
      </c>
      <c r="CSQ244" s="29" t="e">
        <f t="shared" ref="CSQ244" si="2577">CSU244&amp;CSV244</f>
        <v>#REF!</v>
      </c>
      <c r="CSR244" s="29" t="e">
        <f t="shared" ref="CSR244" si="2578">CSV244&amp;CSW244</f>
        <v>#REF!</v>
      </c>
      <c r="CSS244" s="29" t="e">
        <f t="shared" ref="CSS244" si="2579">CSW244&amp;CSX244</f>
        <v>#REF!</v>
      </c>
      <c r="CST244" s="29" t="e">
        <f t="shared" ref="CST244" si="2580">CSX244&amp;CSY244</f>
        <v>#REF!</v>
      </c>
      <c r="CSU244" s="29" t="e">
        <f t="shared" ref="CSU244" si="2581">CSY244&amp;CSZ244</f>
        <v>#REF!</v>
      </c>
      <c r="CSV244" s="29" t="e">
        <f t="shared" ref="CSV244" si="2582">CSZ244&amp;CTA244</f>
        <v>#REF!</v>
      </c>
      <c r="CSW244" s="29" t="e">
        <f t="shared" ref="CSW244" si="2583">CTA244&amp;CTB244</f>
        <v>#REF!</v>
      </c>
      <c r="CSX244" s="29" t="e">
        <f t="shared" ref="CSX244" si="2584">CTB244&amp;CTC244</f>
        <v>#REF!</v>
      </c>
      <c r="CSY244" s="29" t="e">
        <f t="shared" ref="CSY244" si="2585">CTC244&amp;CTD244</f>
        <v>#REF!</v>
      </c>
      <c r="CSZ244" s="29" t="e">
        <f t="shared" ref="CSZ244" si="2586">CTD244&amp;CTE244</f>
        <v>#REF!</v>
      </c>
      <c r="CTA244" s="29" t="e">
        <f t="shared" ref="CTA244" si="2587">CTE244&amp;CTF244</f>
        <v>#REF!</v>
      </c>
      <c r="CTB244" s="29" t="e">
        <f t="shared" ref="CTB244" si="2588">CTF244&amp;CTG244</f>
        <v>#REF!</v>
      </c>
      <c r="CTC244" s="29" t="e">
        <f t="shared" ref="CTC244" si="2589">CTG244&amp;CTH244</f>
        <v>#REF!</v>
      </c>
      <c r="CTD244" s="29" t="e">
        <f t="shared" ref="CTD244" si="2590">CTH244&amp;CTI244</f>
        <v>#REF!</v>
      </c>
      <c r="CTE244" s="29" t="e">
        <f t="shared" ref="CTE244" si="2591">CTI244&amp;CTJ244</f>
        <v>#REF!</v>
      </c>
      <c r="CTF244" s="29" t="e">
        <f t="shared" ref="CTF244" si="2592">CTJ244&amp;CTK244</f>
        <v>#REF!</v>
      </c>
      <c r="CTG244" s="29" t="e">
        <f t="shared" ref="CTG244" si="2593">CTK244&amp;CTL244</f>
        <v>#REF!</v>
      </c>
      <c r="CTH244" s="29" t="e">
        <f t="shared" ref="CTH244" si="2594">CTL244&amp;CTM244</f>
        <v>#REF!</v>
      </c>
      <c r="CTI244" s="29" t="e">
        <f t="shared" ref="CTI244" si="2595">CTM244&amp;CTN244</f>
        <v>#REF!</v>
      </c>
      <c r="CTJ244" s="29" t="e">
        <f t="shared" ref="CTJ244" si="2596">CTN244&amp;CTO244</f>
        <v>#REF!</v>
      </c>
      <c r="CTK244" s="29" t="e">
        <f t="shared" ref="CTK244" si="2597">CTO244&amp;CTP244</f>
        <v>#REF!</v>
      </c>
      <c r="CTL244" s="29" t="e">
        <f t="shared" ref="CTL244" si="2598">CTP244&amp;CTQ244</f>
        <v>#REF!</v>
      </c>
      <c r="CTM244" s="29" t="e">
        <f t="shared" ref="CTM244" si="2599">CTQ244&amp;CTR244</f>
        <v>#REF!</v>
      </c>
      <c r="CTN244" s="29" t="e">
        <f t="shared" ref="CTN244" si="2600">CTR244&amp;CTS244</f>
        <v>#REF!</v>
      </c>
      <c r="CTO244" s="29" t="e">
        <f t="shared" ref="CTO244" si="2601">CTS244&amp;CTT244</f>
        <v>#REF!</v>
      </c>
      <c r="CTP244" s="29" t="e">
        <f t="shared" ref="CTP244" si="2602">CTT244&amp;CTU244</f>
        <v>#REF!</v>
      </c>
      <c r="CTQ244" s="29" t="e">
        <f t="shared" ref="CTQ244" si="2603">CTU244&amp;CTV244</f>
        <v>#REF!</v>
      </c>
      <c r="CTR244" s="29" t="e">
        <f t="shared" ref="CTR244" si="2604">CTV244&amp;CTW244</f>
        <v>#REF!</v>
      </c>
      <c r="CTS244" s="29" t="e">
        <f t="shared" ref="CTS244" si="2605">CTW244&amp;CTX244</f>
        <v>#REF!</v>
      </c>
      <c r="CTT244" s="29" t="e">
        <f t="shared" ref="CTT244" si="2606">CTX244&amp;CTY244</f>
        <v>#REF!</v>
      </c>
      <c r="CTU244" s="29" t="e">
        <f t="shared" ref="CTU244" si="2607">CTY244&amp;CTZ244</f>
        <v>#REF!</v>
      </c>
      <c r="CTV244" s="29" t="e">
        <f t="shared" ref="CTV244" si="2608">CTZ244&amp;CUA244</f>
        <v>#REF!</v>
      </c>
      <c r="CTW244" s="29" t="e">
        <f t="shared" ref="CTW244" si="2609">CUA244&amp;CUB244</f>
        <v>#REF!</v>
      </c>
      <c r="CTX244" s="29" t="e">
        <f t="shared" ref="CTX244" si="2610">CUB244&amp;CUC244</f>
        <v>#REF!</v>
      </c>
      <c r="CTY244" s="29" t="e">
        <f t="shared" ref="CTY244" si="2611">CUC244&amp;CUD244</f>
        <v>#REF!</v>
      </c>
      <c r="CTZ244" s="29" t="e">
        <f t="shared" ref="CTZ244" si="2612">CUD244&amp;CUE244</f>
        <v>#REF!</v>
      </c>
      <c r="CUA244" s="29" t="e">
        <f t="shared" ref="CUA244" si="2613">CUE244&amp;CUF244</f>
        <v>#REF!</v>
      </c>
      <c r="CUB244" s="29" t="e">
        <f t="shared" ref="CUB244" si="2614">CUF244&amp;CUG244</f>
        <v>#REF!</v>
      </c>
      <c r="CUC244" s="29" t="e">
        <f t="shared" ref="CUC244" si="2615">CUG244&amp;CUH244</f>
        <v>#REF!</v>
      </c>
      <c r="CUD244" s="29" t="e">
        <f t="shared" ref="CUD244" si="2616">CUH244&amp;CUI244</f>
        <v>#REF!</v>
      </c>
      <c r="CUE244" s="29" t="e">
        <f t="shared" ref="CUE244" si="2617">CUI244&amp;CUJ244</f>
        <v>#REF!</v>
      </c>
      <c r="CUF244" s="29" t="e">
        <f t="shared" ref="CUF244" si="2618">CUJ244&amp;CUK244</f>
        <v>#REF!</v>
      </c>
      <c r="CUG244" s="29" t="e">
        <f t="shared" ref="CUG244" si="2619">CUK244&amp;CUL244</f>
        <v>#REF!</v>
      </c>
      <c r="CUH244" s="29" t="e">
        <f t="shared" ref="CUH244" si="2620">CUL244&amp;CUM244</f>
        <v>#REF!</v>
      </c>
      <c r="CUI244" s="29" t="e">
        <f t="shared" ref="CUI244" si="2621">CUM244&amp;CUN244</f>
        <v>#REF!</v>
      </c>
      <c r="CUJ244" s="29" t="e">
        <f t="shared" ref="CUJ244" si="2622">CUN244&amp;CUO244</f>
        <v>#REF!</v>
      </c>
      <c r="CUK244" s="29" t="e">
        <f t="shared" ref="CUK244" si="2623">CUO244&amp;CUP244</f>
        <v>#REF!</v>
      </c>
      <c r="CUL244" s="29" t="e">
        <f t="shared" ref="CUL244" si="2624">CUP244&amp;CUQ244</f>
        <v>#REF!</v>
      </c>
      <c r="CUM244" s="29" t="e">
        <f t="shared" ref="CUM244" si="2625">CUQ244&amp;CUR244</f>
        <v>#REF!</v>
      </c>
      <c r="CUN244" s="29" t="e">
        <f t="shared" ref="CUN244" si="2626">CUR244&amp;CUS244</f>
        <v>#REF!</v>
      </c>
      <c r="CUO244" s="29" t="e">
        <f t="shared" ref="CUO244" si="2627">CUS244&amp;CUT244</f>
        <v>#REF!</v>
      </c>
      <c r="CUP244" s="29" t="e">
        <f t="shared" ref="CUP244" si="2628">CUT244&amp;CUU244</f>
        <v>#REF!</v>
      </c>
      <c r="CUQ244" s="29" t="e">
        <f t="shared" ref="CUQ244" si="2629">CUU244&amp;CUV244</f>
        <v>#REF!</v>
      </c>
      <c r="CUR244" s="29" t="e">
        <f t="shared" ref="CUR244" si="2630">CUV244&amp;CUW244</f>
        <v>#REF!</v>
      </c>
      <c r="CUS244" s="29" t="e">
        <f t="shared" ref="CUS244" si="2631">CUW244&amp;CUX244</f>
        <v>#REF!</v>
      </c>
      <c r="CUT244" s="29" t="e">
        <f t="shared" ref="CUT244" si="2632">CUX244&amp;CUY244</f>
        <v>#REF!</v>
      </c>
      <c r="CUU244" s="29" t="e">
        <f t="shared" ref="CUU244" si="2633">CUY244&amp;CUZ244</f>
        <v>#REF!</v>
      </c>
      <c r="CUV244" s="29" t="e">
        <f t="shared" ref="CUV244" si="2634">CUZ244&amp;CVA244</f>
        <v>#REF!</v>
      </c>
      <c r="CUW244" s="29" t="e">
        <f t="shared" ref="CUW244" si="2635">CVA244&amp;CVB244</f>
        <v>#REF!</v>
      </c>
      <c r="CUX244" s="29" t="e">
        <f t="shared" ref="CUX244" si="2636">CVB244&amp;CVC244</f>
        <v>#REF!</v>
      </c>
      <c r="CUY244" s="29" t="e">
        <f t="shared" ref="CUY244" si="2637">CVC244&amp;CVD244</f>
        <v>#REF!</v>
      </c>
      <c r="CUZ244" s="29" t="e">
        <f t="shared" ref="CUZ244" si="2638">CVD244&amp;CVE244</f>
        <v>#REF!</v>
      </c>
      <c r="CVA244" s="29" t="e">
        <f t="shared" ref="CVA244" si="2639">CVE244&amp;CVF244</f>
        <v>#REF!</v>
      </c>
      <c r="CVB244" s="29" t="e">
        <f t="shared" ref="CVB244" si="2640">CVF244&amp;CVG244</f>
        <v>#REF!</v>
      </c>
      <c r="CVC244" s="29" t="e">
        <f t="shared" ref="CVC244" si="2641">CVG244&amp;CVH244</f>
        <v>#REF!</v>
      </c>
      <c r="CVD244" s="29" t="e">
        <f t="shared" ref="CVD244" si="2642">CVH244&amp;CVI244</f>
        <v>#REF!</v>
      </c>
      <c r="CVE244" s="29" t="e">
        <f t="shared" ref="CVE244" si="2643">CVI244&amp;CVJ244</f>
        <v>#REF!</v>
      </c>
      <c r="CVF244" s="29" t="e">
        <f t="shared" ref="CVF244" si="2644">CVJ244&amp;CVK244</f>
        <v>#REF!</v>
      </c>
      <c r="CVG244" s="29" t="e">
        <f t="shared" ref="CVG244" si="2645">CVK244&amp;CVL244</f>
        <v>#REF!</v>
      </c>
      <c r="CVH244" s="29" t="e">
        <f t="shared" ref="CVH244" si="2646">CVL244&amp;CVM244</f>
        <v>#REF!</v>
      </c>
      <c r="CVI244" s="29" t="e">
        <f t="shared" ref="CVI244" si="2647">CVM244&amp;CVN244</f>
        <v>#REF!</v>
      </c>
      <c r="CVJ244" s="29" t="e">
        <f t="shared" ref="CVJ244" si="2648">CVN244&amp;CVO244</f>
        <v>#REF!</v>
      </c>
      <c r="CVK244" s="29" t="e">
        <f t="shared" ref="CVK244" si="2649">CVO244&amp;CVP244</f>
        <v>#REF!</v>
      </c>
      <c r="CVL244" s="29" t="e">
        <f t="shared" ref="CVL244" si="2650">CVP244&amp;CVQ244</f>
        <v>#REF!</v>
      </c>
      <c r="CVM244" s="29" t="e">
        <f t="shared" ref="CVM244" si="2651">CVQ244&amp;CVR244</f>
        <v>#REF!</v>
      </c>
      <c r="CVN244" s="29" t="e">
        <f t="shared" ref="CVN244" si="2652">CVR244&amp;CVS244</f>
        <v>#REF!</v>
      </c>
      <c r="CVO244" s="29" t="e">
        <f t="shared" ref="CVO244" si="2653">CVS244&amp;CVT244</f>
        <v>#REF!</v>
      </c>
      <c r="CVP244" s="29" t="e">
        <f t="shared" ref="CVP244" si="2654">CVT244&amp;CVU244</f>
        <v>#REF!</v>
      </c>
      <c r="CVQ244" s="29" t="e">
        <f t="shared" ref="CVQ244" si="2655">CVU244&amp;CVV244</f>
        <v>#REF!</v>
      </c>
      <c r="CVR244" s="29" t="e">
        <f t="shared" ref="CVR244" si="2656">CVV244&amp;CVW244</f>
        <v>#REF!</v>
      </c>
      <c r="CVS244" s="29" t="e">
        <f t="shared" ref="CVS244" si="2657">CVW244&amp;CVX244</f>
        <v>#REF!</v>
      </c>
      <c r="CVT244" s="29" t="e">
        <f t="shared" ref="CVT244" si="2658">CVX244&amp;CVY244</f>
        <v>#REF!</v>
      </c>
      <c r="CVU244" s="29" t="e">
        <f t="shared" ref="CVU244" si="2659">CVY244&amp;CVZ244</f>
        <v>#REF!</v>
      </c>
      <c r="CVV244" s="29" t="e">
        <f t="shared" ref="CVV244" si="2660">CVZ244&amp;CWA244</f>
        <v>#REF!</v>
      </c>
      <c r="CVW244" s="29" t="e">
        <f t="shared" ref="CVW244" si="2661">CWA244&amp;CWB244</f>
        <v>#REF!</v>
      </c>
      <c r="CVX244" s="29" t="e">
        <f t="shared" ref="CVX244" si="2662">CWB244&amp;CWC244</f>
        <v>#REF!</v>
      </c>
      <c r="CVY244" s="29" t="e">
        <f t="shared" ref="CVY244" si="2663">CWC244&amp;CWD244</f>
        <v>#REF!</v>
      </c>
      <c r="CVZ244" s="29" t="e">
        <f t="shared" ref="CVZ244" si="2664">CWD244&amp;CWE244</f>
        <v>#REF!</v>
      </c>
      <c r="CWA244" s="29" t="e">
        <f t="shared" ref="CWA244" si="2665">CWE244&amp;CWF244</f>
        <v>#REF!</v>
      </c>
      <c r="CWB244" s="29" t="e">
        <f t="shared" ref="CWB244" si="2666">CWF244&amp;CWG244</f>
        <v>#REF!</v>
      </c>
      <c r="CWC244" s="29" t="e">
        <f t="shared" ref="CWC244" si="2667">CWG244&amp;CWH244</f>
        <v>#REF!</v>
      </c>
      <c r="CWD244" s="29" t="e">
        <f t="shared" ref="CWD244" si="2668">CWH244&amp;CWI244</f>
        <v>#REF!</v>
      </c>
      <c r="CWE244" s="29" t="e">
        <f t="shared" ref="CWE244" si="2669">CWI244&amp;CWJ244</f>
        <v>#REF!</v>
      </c>
      <c r="CWF244" s="29" t="e">
        <f t="shared" ref="CWF244" si="2670">CWJ244&amp;CWK244</f>
        <v>#REF!</v>
      </c>
      <c r="CWG244" s="29" t="e">
        <f t="shared" ref="CWG244" si="2671">CWK244&amp;CWL244</f>
        <v>#REF!</v>
      </c>
      <c r="CWH244" s="29" t="e">
        <f t="shared" ref="CWH244" si="2672">CWL244&amp;CWM244</f>
        <v>#REF!</v>
      </c>
      <c r="CWI244" s="29" t="e">
        <f t="shared" ref="CWI244" si="2673">CWM244&amp;CWN244</f>
        <v>#REF!</v>
      </c>
      <c r="CWJ244" s="29" t="e">
        <f t="shared" ref="CWJ244" si="2674">CWN244&amp;CWO244</f>
        <v>#REF!</v>
      </c>
      <c r="CWK244" s="29" t="e">
        <f t="shared" ref="CWK244" si="2675">CWO244&amp;CWP244</f>
        <v>#REF!</v>
      </c>
      <c r="CWL244" s="29" t="e">
        <f t="shared" ref="CWL244" si="2676">CWP244&amp;CWQ244</f>
        <v>#REF!</v>
      </c>
      <c r="CWM244" s="29" t="e">
        <f t="shared" ref="CWM244" si="2677">CWQ244&amp;CWR244</f>
        <v>#REF!</v>
      </c>
      <c r="CWN244" s="29" t="e">
        <f t="shared" ref="CWN244" si="2678">CWR244&amp;CWS244</f>
        <v>#REF!</v>
      </c>
      <c r="CWO244" s="29" t="e">
        <f t="shared" ref="CWO244" si="2679">CWS244&amp;CWT244</f>
        <v>#REF!</v>
      </c>
      <c r="CWP244" s="29" t="e">
        <f t="shared" ref="CWP244" si="2680">CWT244&amp;CWU244</f>
        <v>#REF!</v>
      </c>
      <c r="CWQ244" s="29" t="e">
        <f t="shared" ref="CWQ244" si="2681">CWU244&amp;CWV244</f>
        <v>#REF!</v>
      </c>
      <c r="CWR244" s="29" t="e">
        <f t="shared" ref="CWR244" si="2682">CWV244&amp;CWW244</f>
        <v>#REF!</v>
      </c>
      <c r="CWS244" s="29" t="e">
        <f t="shared" ref="CWS244" si="2683">CWW244&amp;CWX244</f>
        <v>#REF!</v>
      </c>
      <c r="CWT244" s="29" t="e">
        <f t="shared" ref="CWT244" si="2684">CWX244&amp;CWY244</f>
        <v>#REF!</v>
      </c>
      <c r="CWU244" s="29" t="e">
        <f t="shared" ref="CWU244" si="2685">CWY244&amp;CWZ244</f>
        <v>#REF!</v>
      </c>
      <c r="CWV244" s="29" t="e">
        <f t="shared" ref="CWV244" si="2686">CWZ244&amp;CXA244</f>
        <v>#REF!</v>
      </c>
      <c r="CWW244" s="29" t="e">
        <f t="shared" ref="CWW244" si="2687">CXA244&amp;CXB244</f>
        <v>#REF!</v>
      </c>
      <c r="CWX244" s="29" t="e">
        <f t="shared" ref="CWX244" si="2688">CXB244&amp;CXC244</f>
        <v>#REF!</v>
      </c>
      <c r="CWY244" s="29" t="e">
        <f t="shared" ref="CWY244" si="2689">CXC244&amp;CXD244</f>
        <v>#REF!</v>
      </c>
      <c r="CWZ244" s="29" t="e">
        <f t="shared" ref="CWZ244" si="2690">CXD244&amp;CXE244</f>
        <v>#REF!</v>
      </c>
      <c r="CXA244" s="29" t="e">
        <f t="shared" ref="CXA244" si="2691">CXE244&amp;CXF244</f>
        <v>#REF!</v>
      </c>
      <c r="CXB244" s="29" t="e">
        <f t="shared" ref="CXB244" si="2692">CXF244&amp;CXG244</f>
        <v>#REF!</v>
      </c>
      <c r="CXC244" s="29" t="e">
        <f t="shared" ref="CXC244" si="2693">CXG244&amp;CXH244</f>
        <v>#REF!</v>
      </c>
      <c r="CXD244" s="29" t="e">
        <f t="shared" ref="CXD244" si="2694">CXH244&amp;CXI244</f>
        <v>#REF!</v>
      </c>
      <c r="CXE244" s="29" t="e">
        <f t="shared" ref="CXE244" si="2695">CXI244&amp;CXJ244</f>
        <v>#REF!</v>
      </c>
      <c r="CXF244" s="29" t="e">
        <f t="shared" ref="CXF244" si="2696">CXJ244&amp;CXK244</f>
        <v>#REF!</v>
      </c>
      <c r="CXG244" s="29" t="e">
        <f t="shared" ref="CXG244" si="2697">CXK244&amp;CXL244</f>
        <v>#REF!</v>
      </c>
      <c r="CXH244" s="29" t="e">
        <f t="shared" ref="CXH244" si="2698">CXL244&amp;CXM244</f>
        <v>#REF!</v>
      </c>
      <c r="CXI244" s="29" t="e">
        <f t="shared" ref="CXI244" si="2699">CXM244&amp;CXN244</f>
        <v>#REF!</v>
      </c>
      <c r="CXJ244" s="29" t="e">
        <f t="shared" ref="CXJ244" si="2700">CXN244&amp;CXO244</f>
        <v>#REF!</v>
      </c>
      <c r="CXK244" s="29" t="e">
        <f t="shared" ref="CXK244" si="2701">CXO244&amp;CXP244</f>
        <v>#REF!</v>
      </c>
      <c r="CXL244" s="29" t="e">
        <f t="shared" ref="CXL244" si="2702">CXP244&amp;CXQ244</f>
        <v>#REF!</v>
      </c>
      <c r="CXM244" s="29" t="e">
        <f t="shared" ref="CXM244" si="2703">CXQ244&amp;CXR244</f>
        <v>#REF!</v>
      </c>
      <c r="CXN244" s="29" t="e">
        <f t="shared" ref="CXN244" si="2704">CXR244&amp;CXS244</f>
        <v>#REF!</v>
      </c>
      <c r="CXO244" s="29" t="e">
        <f t="shared" ref="CXO244" si="2705">CXS244&amp;CXT244</f>
        <v>#REF!</v>
      </c>
      <c r="CXP244" s="29" t="e">
        <f t="shared" ref="CXP244" si="2706">CXT244&amp;CXU244</f>
        <v>#REF!</v>
      </c>
      <c r="CXQ244" s="29" t="e">
        <f t="shared" ref="CXQ244" si="2707">CXU244&amp;CXV244</f>
        <v>#REF!</v>
      </c>
      <c r="CXR244" s="29" t="e">
        <f t="shared" ref="CXR244" si="2708">CXV244&amp;CXW244</f>
        <v>#REF!</v>
      </c>
      <c r="CXS244" s="29" t="e">
        <f t="shared" ref="CXS244" si="2709">CXW244&amp;CXX244</f>
        <v>#REF!</v>
      </c>
      <c r="CXT244" s="29" t="e">
        <f t="shared" ref="CXT244" si="2710">CXX244&amp;CXY244</f>
        <v>#REF!</v>
      </c>
      <c r="CXU244" s="29" t="e">
        <f t="shared" ref="CXU244" si="2711">CXY244&amp;CXZ244</f>
        <v>#REF!</v>
      </c>
      <c r="CXV244" s="29" t="e">
        <f t="shared" ref="CXV244" si="2712">CXZ244&amp;CYA244</f>
        <v>#REF!</v>
      </c>
      <c r="CXW244" s="29" t="e">
        <f t="shared" ref="CXW244" si="2713">CYA244&amp;CYB244</f>
        <v>#REF!</v>
      </c>
      <c r="CXX244" s="29" t="e">
        <f t="shared" ref="CXX244" si="2714">CYB244&amp;CYC244</f>
        <v>#REF!</v>
      </c>
      <c r="CXY244" s="29" t="e">
        <f t="shared" ref="CXY244" si="2715">CYC244&amp;CYD244</f>
        <v>#REF!</v>
      </c>
      <c r="CXZ244" s="29" t="e">
        <f t="shared" ref="CXZ244" si="2716">CYD244&amp;CYE244</f>
        <v>#REF!</v>
      </c>
      <c r="CYA244" s="29" t="e">
        <f t="shared" ref="CYA244" si="2717">CYE244&amp;CYF244</f>
        <v>#REF!</v>
      </c>
      <c r="CYB244" s="29" t="e">
        <f t="shared" ref="CYB244" si="2718">CYF244&amp;CYG244</f>
        <v>#REF!</v>
      </c>
      <c r="CYC244" s="29" t="e">
        <f t="shared" ref="CYC244" si="2719">CYG244&amp;CYH244</f>
        <v>#REF!</v>
      </c>
      <c r="CYD244" s="29" t="e">
        <f t="shared" ref="CYD244" si="2720">CYH244&amp;CYI244</f>
        <v>#REF!</v>
      </c>
      <c r="CYE244" s="29" t="e">
        <f t="shared" ref="CYE244" si="2721">CYI244&amp;CYJ244</f>
        <v>#REF!</v>
      </c>
      <c r="CYF244" s="29" t="e">
        <f t="shared" ref="CYF244" si="2722">CYJ244&amp;CYK244</f>
        <v>#REF!</v>
      </c>
      <c r="CYG244" s="29" t="e">
        <f t="shared" ref="CYG244" si="2723">CYK244&amp;CYL244</f>
        <v>#REF!</v>
      </c>
      <c r="CYH244" s="29" t="e">
        <f t="shared" ref="CYH244" si="2724">CYL244&amp;CYM244</f>
        <v>#REF!</v>
      </c>
      <c r="CYI244" s="29" t="e">
        <f t="shared" ref="CYI244" si="2725">CYM244&amp;CYN244</f>
        <v>#REF!</v>
      </c>
      <c r="CYJ244" s="29" t="e">
        <f t="shared" ref="CYJ244" si="2726">CYN244&amp;CYO244</f>
        <v>#REF!</v>
      </c>
      <c r="CYK244" s="29" t="e">
        <f t="shared" ref="CYK244" si="2727">CYO244&amp;CYP244</f>
        <v>#REF!</v>
      </c>
      <c r="CYL244" s="29" t="e">
        <f t="shared" ref="CYL244" si="2728">CYP244&amp;CYQ244</f>
        <v>#REF!</v>
      </c>
      <c r="CYM244" s="29" t="e">
        <f t="shared" ref="CYM244" si="2729">CYQ244&amp;CYR244</f>
        <v>#REF!</v>
      </c>
      <c r="CYN244" s="29" t="e">
        <f t="shared" ref="CYN244" si="2730">CYR244&amp;CYS244</f>
        <v>#REF!</v>
      </c>
      <c r="CYO244" s="29" t="e">
        <f t="shared" ref="CYO244" si="2731">CYS244&amp;CYT244</f>
        <v>#REF!</v>
      </c>
      <c r="CYP244" s="29" t="e">
        <f t="shared" ref="CYP244" si="2732">CYT244&amp;CYU244</f>
        <v>#REF!</v>
      </c>
      <c r="CYQ244" s="29" t="e">
        <f t="shared" ref="CYQ244" si="2733">CYU244&amp;CYV244</f>
        <v>#REF!</v>
      </c>
      <c r="CYR244" s="29" t="e">
        <f t="shared" ref="CYR244" si="2734">CYV244&amp;CYW244</f>
        <v>#REF!</v>
      </c>
      <c r="CYS244" s="29" t="e">
        <f t="shared" ref="CYS244" si="2735">CYW244&amp;CYX244</f>
        <v>#REF!</v>
      </c>
      <c r="CYT244" s="29" t="e">
        <f t="shared" ref="CYT244" si="2736">CYX244&amp;CYY244</f>
        <v>#REF!</v>
      </c>
      <c r="CYU244" s="29" t="e">
        <f t="shared" ref="CYU244" si="2737">CYY244&amp;CYZ244</f>
        <v>#REF!</v>
      </c>
      <c r="CYV244" s="29" t="e">
        <f t="shared" ref="CYV244" si="2738">CYZ244&amp;CZA244</f>
        <v>#REF!</v>
      </c>
      <c r="CYW244" s="29" t="e">
        <f t="shared" ref="CYW244" si="2739">CZA244&amp;CZB244</f>
        <v>#REF!</v>
      </c>
      <c r="CYX244" s="29" t="e">
        <f t="shared" ref="CYX244" si="2740">CZB244&amp;CZC244</f>
        <v>#REF!</v>
      </c>
      <c r="CYY244" s="29" t="e">
        <f t="shared" ref="CYY244" si="2741">CZC244&amp;CZD244</f>
        <v>#REF!</v>
      </c>
      <c r="CYZ244" s="29" t="e">
        <f t="shared" ref="CYZ244" si="2742">CZD244&amp;CZE244</f>
        <v>#REF!</v>
      </c>
      <c r="CZA244" s="29" t="e">
        <f t="shared" ref="CZA244" si="2743">CZE244&amp;CZF244</f>
        <v>#REF!</v>
      </c>
      <c r="CZB244" s="29" t="e">
        <f t="shared" ref="CZB244" si="2744">CZF244&amp;CZG244</f>
        <v>#REF!</v>
      </c>
      <c r="CZC244" s="29" t="e">
        <f t="shared" ref="CZC244" si="2745">CZG244&amp;CZH244</f>
        <v>#REF!</v>
      </c>
      <c r="CZD244" s="29" t="e">
        <f t="shared" ref="CZD244" si="2746">CZH244&amp;CZI244</f>
        <v>#REF!</v>
      </c>
      <c r="CZE244" s="29" t="e">
        <f t="shared" ref="CZE244" si="2747">CZI244&amp;CZJ244</f>
        <v>#REF!</v>
      </c>
      <c r="CZF244" s="29" t="e">
        <f t="shared" ref="CZF244" si="2748">CZJ244&amp;CZK244</f>
        <v>#REF!</v>
      </c>
      <c r="CZG244" s="29" t="e">
        <f t="shared" ref="CZG244" si="2749">CZK244&amp;CZL244</f>
        <v>#REF!</v>
      </c>
      <c r="CZH244" s="29" t="e">
        <f t="shared" ref="CZH244" si="2750">CZL244&amp;CZM244</f>
        <v>#REF!</v>
      </c>
      <c r="CZI244" s="29" t="e">
        <f t="shared" ref="CZI244" si="2751">CZM244&amp;CZN244</f>
        <v>#REF!</v>
      </c>
      <c r="CZJ244" s="29" t="e">
        <f t="shared" ref="CZJ244" si="2752">CZN244&amp;CZO244</f>
        <v>#REF!</v>
      </c>
      <c r="CZK244" s="29" t="e">
        <f t="shared" ref="CZK244" si="2753">CZO244&amp;CZP244</f>
        <v>#REF!</v>
      </c>
      <c r="CZL244" s="29" t="e">
        <f t="shared" ref="CZL244" si="2754">CZP244&amp;CZQ244</f>
        <v>#REF!</v>
      </c>
      <c r="CZM244" s="29" t="e">
        <f t="shared" ref="CZM244" si="2755">CZQ244&amp;CZR244</f>
        <v>#REF!</v>
      </c>
      <c r="CZN244" s="29" t="e">
        <f t="shared" ref="CZN244" si="2756">CZR244&amp;CZS244</f>
        <v>#REF!</v>
      </c>
      <c r="CZO244" s="29" t="e">
        <f t="shared" ref="CZO244" si="2757">CZS244&amp;CZT244</f>
        <v>#REF!</v>
      </c>
      <c r="CZP244" s="29" t="e">
        <f t="shared" ref="CZP244" si="2758">CZT244&amp;CZU244</f>
        <v>#REF!</v>
      </c>
      <c r="CZQ244" s="29" t="e">
        <f t="shared" ref="CZQ244" si="2759">CZU244&amp;CZV244</f>
        <v>#REF!</v>
      </c>
      <c r="CZR244" s="29" t="e">
        <f t="shared" ref="CZR244" si="2760">CZV244&amp;CZW244</f>
        <v>#REF!</v>
      </c>
      <c r="CZS244" s="29" t="e">
        <f t="shared" ref="CZS244" si="2761">CZW244&amp;CZX244</f>
        <v>#REF!</v>
      </c>
      <c r="CZT244" s="29" t="e">
        <f t="shared" ref="CZT244" si="2762">CZX244&amp;CZY244</f>
        <v>#REF!</v>
      </c>
      <c r="CZU244" s="29" t="e">
        <f t="shared" ref="CZU244" si="2763">CZY244&amp;CZZ244</f>
        <v>#REF!</v>
      </c>
      <c r="CZV244" s="29" t="e">
        <f t="shared" ref="CZV244" si="2764">CZZ244&amp;DAA244</f>
        <v>#REF!</v>
      </c>
      <c r="CZW244" s="29" t="e">
        <f t="shared" ref="CZW244" si="2765">DAA244&amp;DAB244</f>
        <v>#REF!</v>
      </c>
      <c r="CZX244" s="29" t="e">
        <f t="shared" ref="CZX244" si="2766">DAB244&amp;DAC244</f>
        <v>#REF!</v>
      </c>
      <c r="CZY244" s="29" t="e">
        <f t="shared" ref="CZY244" si="2767">DAC244&amp;DAD244</f>
        <v>#REF!</v>
      </c>
      <c r="CZZ244" s="29" t="e">
        <f t="shared" ref="CZZ244" si="2768">DAD244&amp;DAE244</f>
        <v>#REF!</v>
      </c>
      <c r="DAA244" s="29" t="e">
        <f t="shared" ref="DAA244" si="2769">DAE244&amp;DAF244</f>
        <v>#REF!</v>
      </c>
      <c r="DAB244" s="29" t="e">
        <f t="shared" ref="DAB244" si="2770">DAF244&amp;DAG244</f>
        <v>#REF!</v>
      </c>
      <c r="DAC244" s="29" t="e">
        <f t="shared" ref="DAC244" si="2771">DAG244&amp;DAH244</f>
        <v>#REF!</v>
      </c>
      <c r="DAD244" s="29" t="e">
        <f t="shared" ref="DAD244" si="2772">DAH244&amp;DAI244</f>
        <v>#REF!</v>
      </c>
      <c r="DAE244" s="29" t="e">
        <f t="shared" ref="DAE244" si="2773">DAI244&amp;DAJ244</f>
        <v>#REF!</v>
      </c>
      <c r="DAF244" s="29" t="e">
        <f t="shared" ref="DAF244" si="2774">DAJ244&amp;DAK244</f>
        <v>#REF!</v>
      </c>
      <c r="DAG244" s="29" t="e">
        <f t="shared" ref="DAG244" si="2775">DAK244&amp;DAL244</f>
        <v>#REF!</v>
      </c>
      <c r="DAH244" s="29" t="e">
        <f t="shared" ref="DAH244" si="2776">DAL244&amp;DAM244</f>
        <v>#REF!</v>
      </c>
      <c r="DAI244" s="29" t="e">
        <f t="shared" ref="DAI244" si="2777">DAM244&amp;DAN244</f>
        <v>#REF!</v>
      </c>
      <c r="DAJ244" s="29" t="e">
        <f t="shared" ref="DAJ244" si="2778">DAN244&amp;DAO244</f>
        <v>#REF!</v>
      </c>
      <c r="DAK244" s="29" t="e">
        <f t="shared" ref="DAK244" si="2779">DAO244&amp;DAP244</f>
        <v>#REF!</v>
      </c>
      <c r="DAL244" s="29" t="e">
        <f t="shared" ref="DAL244" si="2780">DAP244&amp;DAQ244</f>
        <v>#REF!</v>
      </c>
      <c r="DAM244" s="29" t="e">
        <f t="shared" ref="DAM244" si="2781">DAQ244&amp;DAR244</f>
        <v>#REF!</v>
      </c>
      <c r="DAN244" s="29" t="e">
        <f t="shared" ref="DAN244" si="2782">DAR244&amp;DAS244</f>
        <v>#REF!</v>
      </c>
      <c r="DAO244" s="29" t="e">
        <f t="shared" ref="DAO244" si="2783">DAS244&amp;DAT244</f>
        <v>#REF!</v>
      </c>
      <c r="DAP244" s="29" t="e">
        <f t="shared" ref="DAP244" si="2784">DAT244&amp;DAU244</f>
        <v>#REF!</v>
      </c>
      <c r="DAQ244" s="29" t="e">
        <f t="shared" ref="DAQ244" si="2785">DAU244&amp;DAV244</f>
        <v>#REF!</v>
      </c>
      <c r="DAR244" s="29" t="e">
        <f t="shared" ref="DAR244" si="2786">DAV244&amp;DAW244</f>
        <v>#REF!</v>
      </c>
      <c r="DAS244" s="29" t="e">
        <f t="shared" ref="DAS244" si="2787">DAW244&amp;DAX244</f>
        <v>#REF!</v>
      </c>
      <c r="DAT244" s="29" t="e">
        <f t="shared" ref="DAT244" si="2788">DAX244&amp;DAY244</f>
        <v>#REF!</v>
      </c>
      <c r="DAU244" s="29" t="e">
        <f t="shared" ref="DAU244" si="2789">DAY244&amp;DAZ244</f>
        <v>#REF!</v>
      </c>
      <c r="DAV244" s="29" t="e">
        <f t="shared" ref="DAV244" si="2790">DAZ244&amp;DBA244</f>
        <v>#REF!</v>
      </c>
      <c r="DAW244" s="29" t="e">
        <f t="shared" ref="DAW244" si="2791">DBA244&amp;DBB244</f>
        <v>#REF!</v>
      </c>
      <c r="DAX244" s="29" t="e">
        <f t="shared" ref="DAX244" si="2792">DBB244&amp;DBC244</f>
        <v>#REF!</v>
      </c>
      <c r="DAY244" s="29" t="e">
        <f t="shared" ref="DAY244" si="2793">DBC244&amp;DBD244</f>
        <v>#REF!</v>
      </c>
      <c r="DAZ244" s="29" t="e">
        <f t="shared" ref="DAZ244" si="2794">DBD244&amp;DBE244</f>
        <v>#REF!</v>
      </c>
      <c r="DBA244" s="29" t="e">
        <f t="shared" ref="DBA244" si="2795">DBE244&amp;DBF244</f>
        <v>#REF!</v>
      </c>
      <c r="DBB244" s="29" t="e">
        <f t="shared" ref="DBB244" si="2796">DBF244&amp;DBG244</f>
        <v>#REF!</v>
      </c>
      <c r="DBC244" s="29" t="e">
        <f t="shared" ref="DBC244" si="2797">DBG244&amp;DBH244</f>
        <v>#REF!</v>
      </c>
      <c r="DBD244" s="29" t="e">
        <f t="shared" ref="DBD244" si="2798">DBH244&amp;DBI244</f>
        <v>#REF!</v>
      </c>
      <c r="DBE244" s="29" t="e">
        <f t="shared" ref="DBE244" si="2799">DBI244&amp;DBJ244</f>
        <v>#REF!</v>
      </c>
      <c r="DBF244" s="29" t="e">
        <f t="shared" ref="DBF244" si="2800">DBJ244&amp;DBK244</f>
        <v>#REF!</v>
      </c>
      <c r="DBG244" s="29" t="e">
        <f t="shared" ref="DBG244" si="2801">DBK244&amp;DBL244</f>
        <v>#REF!</v>
      </c>
      <c r="DBH244" s="29" t="e">
        <f t="shared" ref="DBH244" si="2802">DBL244&amp;DBM244</f>
        <v>#REF!</v>
      </c>
      <c r="DBI244" s="29" t="e">
        <f t="shared" ref="DBI244" si="2803">DBM244&amp;DBN244</f>
        <v>#REF!</v>
      </c>
      <c r="DBJ244" s="29" t="e">
        <f t="shared" ref="DBJ244" si="2804">DBN244&amp;DBO244</f>
        <v>#REF!</v>
      </c>
      <c r="DBK244" s="29" t="e">
        <f t="shared" ref="DBK244" si="2805">DBO244&amp;DBP244</f>
        <v>#REF!</v>
      </c>
      <c r="DBL244" s="29" t="e">
        <f t="shared" ref="DBL244" si="2806">DBP244&amp;DBQ244</f>
        <v>#REF!</v>
      </c>
      <c r="DBM244" s="29" t="e">
        <f t="shared" ref="DBM244" si="2807">DBQ244&amp;DBR244</f>
        <v>#REF!</v>
      </c>
      <c r="DBN244" s="29" t="e">
        <f t="shared" ref="DBN244" si="2808">DBR244&amp;DBS244</f>
        <v>#REF!</v>
      </c>
      <c r="DBO244" s="29" t="e">
        <f t="shared" ref="DBO244" si="2809">DBS244&amp;DBT244</f>
        <v>#REF!</v>
      </c>
      <c r="DBP244" s="29" t="e">
        <f t="shared" ref="DBP244" si="2810">DBT244&amp;DBU244</f>
        <v>#REF!</v>
      </c>
      <c r="DBQ244" s="29" t="e">
        <f t="shared" ref="DBQ244" si="2811">DBU244&amp;DBV244</f>
        <v>#REF!</v>
      </c>
      <c r="DBR244" s="29" t="e">
        <f t="shared" ref="DBR244" si="2812">DBV244&amp;DBW244</f>
        <v>#REF!</v>
      </c>
      <c r="DBS244" s="29" t="e">
        <f t="shared" ref="DBS244" si="2813">DBW244&amp;DBX244</f>
        <v>#REF!</v>
      </c>
      <c r="DBT244" s="29" t="e">
        <f t="shared" ref="DBT244" si="2814">DBX244&amp;DBY244</f>
        <v>#REF!</v>
      </c>
      <c r="DBU244" s="29" t="e">
        <f t="shared" ref="DBU244" si="2815">DBY244&amp;DBZ244</f>
        <v>#REF!</v>
      </c>
      <c r="DBV244" s="29" t="e">
        <f t="shared" ref="DBV244" si="2816">DBZ244&amp;DCA244</f>
        <v>#REF!</v>
      </c>
      <c r="DBW244" s="29" t="e">
        <f t="shared" ref="DBW244" si="2817">DCA244&amp;DCB244</f>
        <v>#REF!</v>
      </c>
      <c r="DBX244" s="29" t="e">
        <f t="shared" ref="DBX244" si="2818">DCB244&amp;DCC244</f>
        <v>#REF!</v>
      </c>
      <c r="DBY244" s="29" t="e">
        <f t="shared" ref="DBY244" si="2819">DCC244&amp;DCD244</f>
        <v>#REF!</v>
      </c>
      <c r="DBZ244" s="29" t="e">
        <f t="shared" ref="DBZ244" si="2820">DCD244&amp;DCE244</f>
        <v>#REF!</v>
      </c>
      <c r="DCA244" s="29" t="e">
        <f t="shared" ref="DCA244" si="2821">DCE244&amp;DCF244</f>
        <v>#REF!</v>
      </c>
      <c r="DCB244" s="29" t="e">
        <f t="shared" ref="DCB244" si="2822">DCF244&amp;DCG244</f>
        <v>#REF!</v>
      </c>
      <c r="DCC244" s="29" t="e">
        <f t="shared" ref="DCC244" si="2823">DCG244&amp;DCH244</f>
        <v>#REF!</v>
      </c>
      <c r="DCD244" s="29" t="e">
        <f t="shared" ref="DCD244" si="2824">DCH244&amp;DCI244</f>
        <v>#REF!</v>
      </c>
      <c r="DCE244" s="29" t="e">
        <f t="shared" ref="DCE244" si="2825">DCI244&amp;DCJ244</f>
        <v>#REF!</v>
      </c>
      <c r="DCF244" s="29" t="e">
        <f t="shared" ref="DCF244" si="2826">DCJ244&amp;DCK244</f>
        <v>#REF!</v>
      </c>
      <c r="DCG244" s="29" t="e">
        <f t="shared" ref="DCG244" si="2827">DCK244&amp;DCL244</f>
        <v>#REF!</v>
      </c>
      <c r="DCH244" s="29" t="e">
        <f t="shared" ref="DCH244" si="2828">DCL244&amp;DCM244</f>
        <v>#REF!</v>
      </c>
      <c r="DCI244" s="29" t="e">
        <f t="shared" ref="DCI244" si="2829">DCM244&amp;DCN244</f>
        <v>#REF!</v>
      </c>
      <c r="DCJ244" s="29" t="e">
        <f t="shared" ref="DCJ244" si="2830">DCN244&amp;DCO244</f>
        <v>#REF!</v>
      </c>
      <c r="DCK244" s="29" t="e">
        <f t="shared" ref="DCK244" si="2831">DCO244&amp;DCP244</f>
        <v>#REF!</v>
      </c>
      <c r="DCL244" s="29" t="e">
        <f t="shared" ref="DCL244" si="2832">DCP244&amp;DCQ244</f>
        <v>#REF!</v>
      </c>
      <c r="DCM244" s="29" t="e">
        <f t="shared" ref="DCM244" si="2833">DCQ244&amp;DCR244</f>
        <v>#REF!</v>
      </c>
      <c r="DCN244" s="29" t="e">
        <f t="shared" ref="DCN244" si="2834">DCR244&amp;DCS244</f>
        <v>#REF!</v>
      </c>
      <c r="DCO244" s="29" t="e">
        <f t="shared" ref="DCO244" si="2835">DCS244&amp;DCT244</f>
        <v>#REF!</v>
      </c>
      <c r="DCP244" s="29" t="e">
        <f t="shared" ref="DCP244" si="2836">DCT244&amp;DCU244</f>
        <v>#REF!</v>
      </c>
      <c r="DCQ244" s="29" t="e">
        <f t="shared" ref="DCQ244" si="2837">DCU244&amp;DCV244</f>
        <v>#REF!</v>
      </c>
      <c r="DCR244" s="29" t="e">
        <f t="shared" ref="DCR244" si="2838">DCV244&amp;DCW244</f>
        <v>#REF!</v>
      </c>
      <c r="DCS244" s="29" t="e">
        <f t="shared" ref="DCS244" si="2839">DCW244&amp;DCX244</f>
        <v>#REF!</v>
      </c>
      <c r="DCT244" s="29" t="e">
        <f t="shared" ref="DCT244" si="2840">DCX244&amp;DCY244</f>
        <v>#REF!</v>
      </c>
      <c r="DCU244" s="29" t="e">
        <f t="shared" ref="DCU244" si="2841">DCY244&amp;DCZ244</f>
        <v>#REF!</v>
      </c>
      <c r="DCV244" s="29" t="e">
        <f t="shared" ref="DCV244" si="2842">DCZ244&amp;DDA244</f>
        <v>#REF!</v>
      </c>
      <c r="DCW244" s="29" t="e">
        <f t="shared" ref="DCW244" si="2843">DDA244&amp;DDB244</f>
        <v>#REF!</v>
      </c>
      <c r="DCX244" s="29" t="e">
        <f t="shared" ref="DCX244" si="2844">DDB244&amp;DDC244</f>
        <v>#REF!</v>
      </c>
      <c r="DCY244" s="29" t="e">
        <f t="shared" ref="DCY244" si="2845">DDC244&amp;DDD244</f>
        <v>#REF!</v>
      </c>
      <c r="DCZ244" s="29" t="e">
        <f t="shared" ref="DCZ244" si="2846">DDD244&amp;DDE244</f>
        <v>#REF!</v>
      </c>
      <c r="DDA244" s="29" t="e">
        <f t="shared" ref="DDA244" si="2847">DDE244&amp;DDF244</f>
        <v>#REF!</v>
      </c>
      <c r="DDB244" s="29" t="e">
        <f t="shared" ref="DDB244" si="2848">DDF244&amp;DDG244</f>
        <v>#REF!</v>
      </c>
      <c r="DDC244" s="29" t="e">
        <f t="shared" ref="DDC244" si="2849">DDG244&amp;DDH244</f>
        <v>#REF!</v>
      </c>
      <c r="DDD244" s="29" t="e">
        <f t="shared" ref="DDD244" si="2850">DDH244&amp;DDI244</f>
        <v>#REF!</v>
      </c>
      <c r="DDE244" s="29" t="e">
        <f t="shared" ref="DDE244" si="2851">DDI244&amp;DDJ244</f>
        <v>#REF!</v>
      </c>
      <c r="DDF244" s="29" t="e">
        <f t="shared" ref="DDF244" si="2852">DDJ244&amp;DDK244</f>
        <v>#REF!</v>
      </c>
      <c r="DDG244" s="29" t="e">
        <f t="shared" ref="DDG244" si="2853">DDK244&amp;DDL244</f>
        <v>#REF!</v>
      </c>
      <c r="DDH244" s="29" t="e">
        <f t="shared" ref="DDH244" si="2854">DDL244&amp;DDM244</f>
        <v>#REF!</v>
      </c>
      <c r="DDI244" s="29" t="e">
        <f t="shared" ref="DDI244" si="2855">DDM244&amp;DDN244</f>
        <v>#REF!</v>
      </c>
      <c r="DDJ244" s="29" t="e">
        <f t="shared" ref="DDJ244" si="2856">DDN244&amp;DDO244</f>
        <v>#REF!</v>
      </c>
      <c r="DDK244" s="29" t="e">
        <f t="shared" ref="DDK244" si="2857">DDO244&amp;DDP244</f>
        <v>#REF!</v>
      </c>
      <c r="DDL244" s="29" t="e">
        <f t="shared" ref="DDL244" si="2858">DDP244&amp;DDQ244</f>
        <v>#REF!</v>
      </c>
      <c r="DDM244" s="29" t="e">
        <f t="shared" ref="DDM244" si="2859">DDQ244&amp;DDR244</f>
        <v>#REF!</v>
      </c>
      <c r="DDN244" s="29" t="e">
        <f t="shared" ref="DDN244" si="2860">DDR244&amp;DDS244</f>
        <v>#REF!</v>
      </c>
      <c r="DDO244" s="29" t="e">
        <f t="shared" ref="DDO244" si="2861">DDS244&amp;DDT244</f>
        <v>#REF!</v>
      </c>
      <c r="DDP244" s="29" t="e">
        <f t="shared" ref="DDP244" si="2862">DDT244&amp;DDU244</f>
        <v>#REF!</v>
      </c>
      <c r="DDQ244" s="29" t="e">
        <f t="shared" ref="DDQ244" si="2863">DDU244&amp;DDV244</f>
        <v>#REF!</v>
      </c>
      <c r="DDR244" s="29" t="e">
        <f t="shared" ref="DDR244" si="2864">DDV244&amp;DDW244</f>
        <v>#REF!</v>
      </c>
      <c r="DDS244" s="29" t="e">
        <f t="shared" ref="DDS244" si="2865">DDW244&amp;DDX244</f>
        <v>#REF!</v>
      </c>
      <c r="DDT244" s="29" t="e">
        <f t="shared" ref="DDT244" si="2866">DDX244&amp;DDY244</f>
        <v>#REF!</v>
      </c>
      <c r="DDU244" s="29" t="e">
        <f t="shared" ref="DDU244" si="2867">DDY244&amp;DDZ244</f>
        <v>#REF!</v>
      </c>
      <c r="DDV244" s="29" t="e">
        <f t="shared" ref="DDV244" si="2868">DDZ244&amp;DEA244</f>
        <v>#REF!</v>
      </c>
      <c r="DDW244" s="29" t="e">
        <f t="shared" ref="DDW244" si="2869">DEA244&amp;DEB244</f>
        <v>#REF!</v>
      </c>
      <c r="DDX244" s="29" t="e">
        <f t="shared" ref="DDX244" si="2870">DEB244&amp;DEC244</f>
        <v>#REF!</v>
      </c>
      <c r="DDY244" s="29" t="e">
        <f t="shared" ref="DDY244" si="2871">DEC244&amp;DED244</f>
        <v>#REF!</v>
      </c>
      <c r="DDZ244" s="29" t="e">
        <f t="shared" ref="DDZ244" si="2872">DED244&amp;DEE244</f>
        <v>#REF!</v>
      </c>
      <c r="DEA244" s="29" t="e">
        <f t="shared" ref="DEA244" si="2873">DEE244&amp;DEF244</f>
        <v>#REF!</v>
      </c>
      <c r="DEB244" s="29" t="e">
        <f t="shared" ref="DEB244" si="2874">DEF244&amp;DEG244</f>
        <v>#REF!</v>
      </c>
      <c r="DEC244" s="29" t="e">
        <f t="shared" ref="DEC244" si="2875">DEG244&amp;DEH244</f>
        <v>#REF!</v>
      </c>
      <c r="DED244" s="29" t="e">
        <f t="shared" ref="DED244" si="2876">DEH244&amp;DEI244</f>
        <v>#REF!</v>
      </c>
      <c r="DEE244" s="29" t="e">
        <f t="shared" ref="DEE244" si="2877">DEI244&amp;DEJ244</f>
        <v>#REF!</v>
      </c>
      <c r="DEF244" s="29" t="e">
        <f t="shared" ref="DEF244" si="2878">DEJ244&amp;DEK244</f>
        <v>#REF!</v>
      </c>
      <c r="DEG244" s="29" t="e">
        <f t="shared" ref="DEG244" si="2879">DEK244&amp;DEL244</f>
        <v>#REF!</v>
      </c>
      <c r="DEH244" s="29" t="e">
        <f t="shared" ref="DEH244" si="2880">DEL244&amp;DEM244</f>
        <v>#REF!</v>
      </c>
      <c r="DEI244" s="29" t="e">
        <f t="shared" ref="DEI244" si="2881">DEM244&amp;DEN244</f>
        <v>#REF!</v>
      </c>
      <c r="DEJ244" s="29" t="e">
        <f t="shared" ref="DEJ244" si="2882">DEN244&amp;DEO244</f>
        <v>#REF!</v>
      </c>
      <c r="DEK244" s="29" t="e">
        <f t="shared" ref="DEK244" si="2883">DEO244&amp;DEP244</f>
        <v>#REF!</v>
      </c>
      <c r="DEL244" s="29" t="e">
        <f t="shared" ref="DEL244" si="2884">DEP244&amp;DEQ244</f>
        <v>#REF!</v>
      </c>
      <c r="DEM244" s="29" t="e">
        <f t="shared" ref="DEM244" si="2885">DEQ244&amp;DER244</f>
        <v>#REF!</v>
      </c>
      <c r="DEN244" s="29" t="e">
        <f t="shared" ref="DEN244" si="2886">DER244&amp;DES244</f>
        <v>#REF!</v>
      </c>
      <c r="DEO244" s="29" t="e">
        <f t="shared" ref="DEO244" si="2887">DES244&amp;DET244</f>
        <v>#REF!</v>
      </c>
      <c r="DEP244" s="29" t="e">
        <f t="shared" ref="DEP244" si="2888">DET244&amp;DEU244</f>
        <v>#REF!</v>
      </c>
      <c r="DEQ244" s="29" t="e">
        <f t="shared" ref="DEQ244" si="2889">DEU244&amp;DEV244</f>
        <v>#REF!</v>
      </c>
      <c r="DER244" s="29" t="e">
        <f t="shared" ref="DER244" si="2890">DEV244&amp;DEW244</f>
        <v>#REF!</v>
      </c>
      <c r="DES244" s="29" t="e">
        <f t="shared" ref="DES244" si="2891">DEW244&amp;DEX244</f>
        <v>#REF!</v>
      </c>
      <c r="DET244" s="29" t="e">
        <f t="shared" ref="DET244" si="2892">DEX244&amp;DEY244</f>
        <v>#REF!</v>
      </c>
      <c r="DEU244" s="29" t="e">
        <f t="shared" ref="DEU244" si="2893">DEY244&amp;DEZ244</f>
        <v>#REF!</v>
      </c>
      <c r="DEV244" s="29" t="e">
        <f t="shared" ref="DEV244" si="2894">DEZ244&amp;DFA244</f>
        <v>#REF!</v>
      </c>
      <c r="DEW244" s="29" t="e">
        <f t="shared" ref="DEW244" si="2895">DFA244&amp;DFB244</f>
        <v>#REF!</v>
      </c>
      <c r="DEX244" s="29" t="e">
        <f t="shared" ref="DEX244" si="2896">DFB244&amp;DFC244</f>
        <v>#REF!</v>
      </c>
      <c r="DEY244" s="29" t="e">
        <f t="shared" ref="DEY244" si="2897">DFC244&amp;DFD244</f>
        <v>#REF!</v>
      </c>
      <c r="DEZ244" s="29" t="e">
        <f t="shared" ref="DEZ244" si="2898">DFD244&amp;DFE244</f>
        <v>#REF!</v>
      </c>
      <c r="DFA244" s="29" t="e">
        <f t="shared" ref="DFA244" si="2899">DFE244&amp;DFF244</f>
        <v>#REF!</v>
      </c>
      <c r="DFB244" s="29" t="e">
        <f t="shared" ref="DFB244" si="2900">DFF244&amp;DFG244</f>
        <v>#REF!</v>
      </c>
      <c r="DFC244" s="29" t="e">
        <f t="shared" ref="DFC244" si="2901">DFG244&amp;DFH244</f>
        <v>#REF!</v>
      </c>
      <c r="DFD244" s="29" t="e">
        <f t="shared" ref="DFD244" si="2902">DFH244&amp;DFI244</f>
        <v>#REF!</v>
      </c>
      <c r="DFE244" s="29" t="e">
        <f t="shared" ref="DFE244" si="2903">DFI244&amp;DFJ244</f>
        <v>#REF!</v>
      </c>
      <c r="DFF244" s="29" t="e">
        <f t="shared" ref="DFF244" si="2904">DFJ244&amp;DFK244</f>
        <v>#REF!</v>
      </c>
      <c r="DFG244" s="29" t="e">
        <f t="shared" ref="DFG244" si="2905">DFK244&amp;DFL244</f>
        <v>#REF!</v>
      </c>
      <c r="DFH244" s="29" t="e">
        <f t="shared" ref="DFH244" si="2906">DFL244&amp;DFM244</f>
        <v>#REF!</v>
      </c>
      <c r="DFI244" s="29" t="e">
        <f t="shared" ref="DFI244" si="2907">DFM244&amp;DFN244</f>
        <v>#REF!</v>
      </c>
      <c r="DFJ244" s="29" t="e">
        <f t="shared" ref="DFJ244" si="2908">DFN244&amp;DFO244</f>
        <v>#REF!</v>
      </c>
      <c r="DFK244" s="29" t="e">
        <f t="shared" ref="DFK244" si="2909">DFO244&amp;DFP244</f>
        <v>#REF!</v>
      </c>
      <c r="DFL244" s="29" t="e">
        <f t="shared" ref="DFL244" si="2910">DFP244&amp;DFQ244</f>
        <v>#REF!</v>
      </c>
      <c r="DFM244" s="29" t="e">
        <f t="shared" ref="DFM244" si="2911">DFQ244&amp;DFR244</f>
        <v>#REF!</v>
      </c>
      <c r="DFN244" s="29" t="e">
        <f t="shared" ref="DFN244" si="2912">DFR244&amp;DFS244</f>
        <v>#REF!</v>
      </c>
      <c r="DFO244" s="29" t="e">
        <f t="shared" ref="DFO244" si="2913">DFS244&amp;DFT244</f>
        <v>#REF!</v>
      </c>
      <c r="DFP244" s="29" t="e">
        <f t="shared" ref="DFP244" si="2914">DFT244&amp;DFU244</f>
        <v>#REF!</v>
      </c>
      <c r="DFQ244" s="29" t="e">
        <f t="shared" ref="DFQ244" si="2915">DFU244&amp;DFV244</f>
        <v>#REF!</v>
      </c>
      <c r="DFR244" s="29" t="e">
        <f t="shared" ref="DFR244" si="2916">DFV244&amp;DFW244</f>
        <v>#REF!</v>
      </c>
      <c r="DFS244" s="29" t="e">
        <f t="shared" ref="DFS244" si="2917">DFW244&amp;DFX244</f>
        <v>#REF!</v>
      </c>
      <c r="DFT244" s="29" t="e">
        <f t="shared" ref="DFT244" si="2918">DFX244&amp;DFY244</f>
        <v>#REF!</v>
      </c>
      <c r="DFU244" s="29" t="e">
        <f t="shared" ref="DFU244" si="2919">DFY244&amp;DFZ244</f>
        <v>#REF!</v>
      </c>
      <c r="DFV244" s="29" t="e">
        <f t="shared" ref="DFV244" si="2920">DFZ244&amp;DGA244</f>
        <v>#REF!</v>
      </c>
      <c r="DFW244" s="29" t="e">
        <f t="shared" ref="DFW244" si="2921">DGA244&amp;DGB244</f>
        <v>#REF!</v>
      </c>
      <c r="DFX244" s="29" t="e">
        <f t="shared" ref="DFX244" si="2922">DGB244&amp;DGC244</f>
        <v>#REF!</v>
      </c>
      <c r="DFY244" s="29" t="e">
        <f t="shared" ref="DFY244" si="2923">DGC244&amp;DGD244</f>
        <v>#REF!</v>
      </c>
      <c r="DFZ244" s="29" t="e">
        <f t="shared" ref="DFZ244" si="2924">DGD244&amp;DGE244</f>
        <v>#REF!</v>
      </c>
      <c r="DGA244" s="29" t="e">
        <f t="shared" ref="DGA244" si="2925">DGE244&amp;DGF244</f>
        <v>#REF!</v>
      </c>
      <c r="DGB244" s="29" t="e">
        <f t="shared" ref="DGB244" si="2926">DGF244&amp;DGG244</f>
        <v>#REF!</v>
      </c>
      <c r="DGC244" s="29" t="e">
        <f t="shared" ref="DGC244" si="2927">DGG244&amp;DGH244</f>
        <v>#REF!</v>
      </c>
      <c r="DGD244" s="29" t="e">
        <f t="shared" ref="DGD244" si="2928">DGH244&amp;DGI244</f>
        <v>#REF!</v>
      </c>
      <c r="DGE244" s="29" t="e">
        <f t="shared" ref="DGE244" si="2929">DGI244&amp;DGJ244</f>
        <v>#REF!</v>
      </c>
      <c r="DGF244" s="29" t="e">
        <f t="shared" ref="DGF244" si="2930">DGJ244&amp;DGK244</f>
        <v>#REF!</v>
      </c>
      <c r="DGG244" s="29" t="e">
        <f t="shared" ref="DGG244" si="2931">DGK244&amp;DGL244</f>
        <v>#REF!</v>
      </c>
      <c r="DGH244" s="29" t="e">
        <f t="shared" ref="DGH244" si="2932">DGL244&amp;DGM244</f>
        <v>#REF!</v>
      </c>
      <c r="DGI244" s="29" t="e">
        <f t="shared" ref="DGI244" si="2933">DGM244&amp;DGN244</f>
        <v>#REF!</v>
      </c>
      <c r="DGJ244" s="29" t="e">
        <f t="shared" ref="DGJ244" si="2934">DGN244&amp;DGO244</f>
        <v>#REF!</v>
      </c>
      <c r="DGK244" s="29" t="e">
        <f t="shared" ref="DGK244" si="2935">DGO244&amp;DGP244</f>
        <v>#REF!</v>
      </c>
      <c r="DGL244" s="29" t="e">
        <f t="shared" ref="DGL244" si="2936">DGP244&amp;DGQ244</f>
        <v>#REF!</v>
      </c>
      <c r="DGM244" s="29" t="e">
        <f t="shared" ref="DGM244" si="2937">DGQ244&amp;DGR244</f>
        <v>#REF!</v>
      </c>
      <c r="DGN244" s="29" t="e">
        <f t="shared" ref="DGN244" si="2938">DGR244&amp;DGS244</f>
        <v>#REF!</v>
      </c>
      <c r="DGO244" s="29" t="e">
        <f t="shared" ref="DGO244" si="2939">DGS244&amp;DGT244</f>
        <v>#REF!</v>
      </c>
      <c r="DGP244" s="29" t="e">
        <f t="shared" ref="DGP244" si="2940">DGT244&amp;DGU244</f>
        <v>#REF!</v>
      </c>
      <c r="DGQ244" s="29" t="e">
        <f t="shared" ref="DGQ244" si="2941">DGU244&amp;DGV244</f>
        <v>#REF!</v>
      </c>
      <c r="DGR244" s="29" t="e">
        <f t="shared" ref="DGR244" si="2942">DGV244&amp;DGW244</f>
        <v>#REF!</v>
      </c>
      <c r="DGS244" s="29" t="e">
        <f t="shared" ref="DGS244" si="2943">DGW244&amp;DGX244</f>
        <v>#REF!</v>
      </c>
      <c r="DGT244" s="29" t="e">
        <f t="shared" ref="DGT244" si="2944">DGX244&amp;DGY244</f>
        <v>#REF!</v>
      </c>
      <c r="DGU244" s="29" t="e">
        <f t="shared" ref="DGU244" si="2945">DGY244&amp;DGZ244</f>
        <v>#REF!</v>
      </c>
      <c r="DGV244" s="29" t="e">
        <f t="shared" ref="DGV244" si="2946">DGZ244&amp;DHA244</f>
        <v>#REF!</v>
      </c>
      <c r="DGW244" s="29" t="e">
        <f t="shared" ref="DGW244" si="2947">DHA244&amp;DHB244</f>
        <v>#REF!</v>
      </c>
      <c r="DGX244" s="29" t="e">
        <f t="shared" ref="DGX244" si="2948">DHB244&amp;DHC244</f>
        <v>#REF!</v>
      </c>
      <c r="DGY244" s="29" t="e">
        <f t="shared" ref="DGY244" si="2949">DHC244&amp;DHD244</f>
        <v>#REF!</v>
      </c>
      <c r="DGZ244" s="29" t="e">
        <f t="shared" ref="DGZ244" si="2950">DHD244&amp;DHE244</f>
        <v>#REF!</v>
      </c>
      <c r="DHA244" s="29" t="e">
        <f t="shared" ref="DHA244" si="2951">DHE244&amp;DHF244</f>
        <v>#REF!</v>
      </c>
      <c r="DHB244" s="29" t="e">
        <f t="shared" ref="DHB244" si="2952">DHF244&amp;DHG244</f>
        <v>#REF!</v>
      </c>
      <c r="DHC244" s="29" t="e">
        <f t="shared" ref="DHC244" si="2953">DHG244&amp;DHH244</f>
        <v>#REF!</v>
      </c>
      <c r="DHD244" s="29" t="e">
        <f t="shared" ref="DHD244" si="2954">DHH244&amp;DHI244</f>
        <v>#REF!</v>
      </c>
      <c r="DHE244" s="29" t="e">
        <f t="shared" ref="DHE244" si="2955">DHI244&amp;DHJ244</f>
        <v>#REF!</v>
      </c>
      <c r="DHF244" s="29" t="e">
        <f t="shared" ref="DHF244" si="2956">DHJ244&amp;DHK244</f>
        <v>#REF!</v>
      </c>
      <c r="DHG244" s="29" t="e">
        <f t="shared" ref="DHG244" si="2957">DHK244&amp;DHL244</f>
        <v>#REF!</v>
      </c>
      <c r="DHH244" s="29" t="e">
        <f t="shared" ref="DHH244" si="2958">DHL244&amp;DHM244</f>
        <v>#REF!</v>
      </c>
      <c r="DHI244" s="29" t="e">
        <f t="shared" ref="DHI244" si="2959">DHM244&amp;DHN244</f>
        <v>#REF!</v>
      </c>
      <c r="DHJ244" s="29" t="e">
        <f t="shared" ref="DHJ244" si="2960">DHN244&amp;DHO244</f>
        <v>#REF!</v>
      </c>
      <c r="DHK244" s="29" t="e">
        <f t="shared" ref="DHK244" si="2961">DHO244&amp;DHP244</f>
        <v>#REF!</v>
      </c>
      <c r="DHL244" s="29" t="e">
        <f t="shared" ref="DHL244" si="2962">DHP244&amp;DHQ244</f>
        <v>#REF!</v>
      </c>
      <c r="DHM244" s="29" t="e">
        <f t="shared" ref="DHM244" si="2963">DHQ244&amp;DHR244</f>
        <v>#REF!</v>
      </c>
      <c r="DHN244" s="29" t="e">
        <f t="shared" ref="DHN244" si="2964">DHR244&amp;DHS244</f>
        <v>#REF!</v>
      </c>
      <c r="DHO244" s="29" t="e">
        <f t="shared" ref="DHO244" si="2965">DHS244&amp;DHT244</f>
        <v>#REF!</v>
      </c>
      <c r="DHP244" s="29" t="e">
        <f t="shared" ref="DHP244" si="2966">DHT244&amp;DHU244</f>
        <v>#REF!</v>
      </c>
      <c r="DHQ244" s="29" t="e">
        <f t="shared" ref="DHQ244" si="2967">DHU244&amp;DHV244</f>
        <v>#REF!</v>
      </c>
      <c r="DHR244" s="29" t="e">
        <f t="shared" ref="DHR244" si="2968">DHV244&amp;DHW244</f>
        <v>#REF!</v>
      </c>
      <c r="DHS244" s="29" t="e">
        <f t="shared" ref="DHS244" si="2969">DHW244&amp;DHX244</f>
        <v>#REF!</v>
      </c>
      <c r="DHT244" s="29" t="e">
        <f t="shared" ref="DHT244" si="2970">DHX244&amp;DHY244</f>
        <v>#REF!</v>
      </c>
      <c r="DHU244" s="29" t="e">
        <f t="shared" ref="DHU244" si="2971">DHY244&amp;DHZ244</f>
        <v>#REF!</v>
      </c>
      <c r="DHV244" s="29" t="e">
        <f t="shared" ref="DHV244" si="2972">DHZ244&amp;DIA244</f>
        <v>#REF!</v>
      </c>
      <c r="DHW244" s="29" t="e">
        <f t="shared" ref="DHW244" si="2973">DIA244&amp;DIB244</f>
        <v>#REF!</v>
      </c>
      <c r="DHX244" s="29" t="e">
        <f t="shared" ref="DHX244" si="2974">DIB244&amp;DIC244</f>
        <v>#REF!</v>
      </c>
      <c r="DHY244" s="29" t="e">
        <f t="shared" ref="DHY244" si="2975">DIC244&amp;DID244</f>
        <v>#REF!</v>
      </c>
      <c r="DHZ244" s="29" t="e">
        <f t="shared" ref="DHZ244" si="2976">DID244&amp;DIE244</f>
        <v>#REF!</v>
      </c>
      <c r="DIA244" s="29" t="e">
        <f t="shared" ref="DIA244" si="2977">DIE244&amp;DIF244</f>
        <v>#REF!</v>
      </c>
      <c r="DIB244" s="29" t="e">
        <f t="shared" ref="DIB244" si="2978">DIF244&amp;DIG244</f>
        <v>#REF!</v>
      </c>
      <c r="DIC244" s="29" t="e">
        <f t="shared" ref="DIC244" si="2979">DIG244&amp;DIH244</f>
        <v>#REF!</v>
      </c>
      <c r="DID244" s="29" t="e">
        <f t="shared" ref="DID244" si="2980">DIH244&amp;DII244</f>
        <v>#REF!</v>
      </c>
      <c r="DIE244" s="29" t="e">
        <f t="shared" ref="DIE244" si="2981">DII244&amp;DIJ244</f>
        <v>#REF!</v>
      </c>
      <c r="DIF244" s="29" t="e">
        <f t="shared" ref="DIF244" si="2982">DIJ244&amp;DIK244</f>
        <v>#REF!</v>
      </c>
      <c r="DIG244" s="29" t="e">
        <f t="shared" ref="DIG244" si="2983">DIK244&amp;DIL244</f>
        <v>#REF!</v>
      </c>
      <c r="DIH244" s="29" t="e">
        <f t="shared" ref="DIH244" si="2984">DIL244&amp;DIM244</f>
        <v>#REF!</v>
      </c>
      <c r="DII244" s="29" t="e">
        <f t="shared" ref="DII244" si="2985">DIM244&amp;DIN244</f>
        <v>#REF!</v>
      </c>
      <c r="DIJ244" s="29" t="e">
        <f t="shared" ref="DIJ244" si="2986">DIN244&amp;DIO244</f>
        <v>#REF!</v>
      </c>
      <c r="DIK244" s="29" t="e">
        <f t="shared" ref="DIK244" si="2987">DIO244&amp;DIP244</f>
        <v>#REF!</v>
      </c>
      <c r="DIL244" s="29" t="e">
        <f t="shared" ref="DIL244" si="2988">DIP244&amp;DIQ244</f>
        <v>#REF!</v>
      </c>
      <c r="DIM244" s="29" t="e">
        <f t="shared" ref="DIM244" si="2989">DIQ244&amp;DIR244</f>
        <v>#REF!</v>
      </c>
      <c r="DIN244" s="29" t="e">
        <f t="shared" ref="DIN244" si="2990">DIR244&amp;DIS244</f>
        <v>#REF!</v>
      </c>
      <c r="DIO244" s="29" t="e">
        <f t="shared" ref="DIO244" si="2991">DIS244&amp;DIT244</f>
        <v>#REF!</v>
      </c>
      <c r="DIP244" s="29" t="e">
        <f t="shared" ref="DIP244" si="2992">DIT244&amp;DIU244</f>
        <v>#REF!</v>
      </c>
      <c r="DIQ244" s="29" t="e">
        <f t="shared" ref="DIQ244" si="2993">DIU244&amp;DIV244</f>
        <v>#REF!</v>
      </c>
      <c r="DIR244" s="29" t="e">
        <f t="shared" ref="DIR244" si="2994">DIV244&amp;DIW244</f>
        <v>#REF!</v>
      </c>
      <c r="DIS244" s="29" t="e">
        <f t="shared" ref="DIS244" si="2995">DIW244&amp;DIX244</f>
        <v>#REF!</v>
      </c>
      <c r="DIT244" s="29" t="e">
        <f t="shared" ref="DIT244" si="2996">DIX244&amp;DIY244</f>
        <v>#REF!</v>
      </c>
      <c r="DIU244" s="29" t="e">
        <f t="shared" ref="DIU244" si="2997">DIY244&amp;DIZ244</f>
        <v>#REF!</v>
      </c>
      <c r="DIV244" s="29" t="e">
        <f t="shared" ref="DIV244" si="2998">DIZ244&amp;DJA244</f>
        <v>#REF!</v>
      </c>
      <c r="DIW244" s="29" t="e">
        <f t="shared" ref="DIW244" si="2999">DJA244&amp;DJB244</f>
        <v>#REF!</v>
      </c>
      <c r="DIX244" s="29" t="e">
        <f t="shared" ref="DIX244" si="3000">DJB244&amp;DJC244</f>
        <v>#REF!</v>
      </c>
      <c r="DIY244" s="29" t="e">
        <f t="shared" ref="DIY244" si="3001">DJC244&amp;DJD244</f>
        <v>#REF!</v>
      </c>
      <c r="DIZ244" s="29" t="e">
        <f t="shared" ref="DIZ244" si="3002">DJD244&amp;DJE244</f>
        <v>#REF!</v>
      </c>
      <c r="DJA244" s="29" t="e">
        <f t="shared" ref="DJA244" si="3003">DJE244&amp;DJF244</f>
        <v>#REF!</v>
      </c>
      <c r="DJB244" s="29" t="e">
        <f t="shared" ref="DJB244" si="3004">DJF244&amp;DJG244</f>
        <v>#REF!</v>
      </c>
      <c r="DJC244" s="29" t="e">
        <f t="shared" ref="DJC244" si="3005">DJG244&amp;DJH244</f>
        <v>#REF!</v>
      </c>
      <c r="DJD244" s="29" t="e">
        <f t="shared" ref="DJD244" si="3006">DJH244&amp;DJI244</f>
        <v>#REF!</v>
      </c>
      <c r="DJE244" s="29" t="e">
        <f t="shared" ref="DJE244" si="3007">DJI244&amp;DJJ244</f>
        <v>#REF!</v>
      </c>
      <c r="DJF244" s="29" t="e">
        <f t="shared" ref="DJF244" si="3008">DJJ244&amp;DJK244</f>
        <v>#REF!</v>
      </c>
      <c r="DJG244" s="29" t="e">
        <f t="shared" ref="DJG244" si="3009">DJK244&amp;DJL244</f>
        <v>#REF!</v>
      </c>
      <c r="DJH244" s="29" t="e">
        <f t="shared" ref="DJH244" si="3010">DJL244&amp;DJM244</f>
        <v>#REF!</v>
      </c>
      <c r="DJI244" s="29" t="e">
        <f t="shared" ref="DJI244" si="3011">DJM244&amp;DJN244</f>
        <v>#REF!</v>
      </c>
      <c r="DJJ244" s="29" t="e">
        <f t="shared" ref="DJJ244" si="3012">DJN244&amp;DJO244</f>
        <v>#REF!</v>
      </c>
      <c r="DJK244" s="29" t="e">
        <f t="shared" ref="DJK244" si="3013">DJO244&amp;DJP244</f>
        <v>#REF!</v>
      </c>
      <c r="DJL244" s="29" t="e">
        <f t="shared" ref="DJL244" si="3014">DJP244&amp;DJQ244</f>
        <v>#REF!</v>
      </c>
      <c r="DJM244" s="29" t="e">
        <f t="shared" ref="DJM244" si="3015">DJQ244&amp;DJR244</f>
        <v>#REF!</v>
      </c>
      <c r="DJN244" s="29" t="e">
        <f t="shared" ref="DJN244" si="3016">DJR244&amp;DJS244</f>
        <v>#REF!</v>
      </c>
      <c r="DJO244" s="29" t="e">
        <f t="shared" ref="DJO244" si="3017">DJS244&amp;DJT244</f>
        <v>#REF!</v>
      </c>
      <c r="DJP244" s="29" t="e">
        <f t="shared" ref="DJP244" si="3018">DJT244&amp;DJU244</f>
        <v>#REF!</v>
      </c>
      <c r="DJQ244" s="29" t="e">
        <f t="shared" ref="DJQ244" si="3019">DJU244&amp;DJV244</f>
        <v>#REF!</v>
      </c>
      <c r="DJR244" s="29" t="e">
        <f t="shared" ref="DJR244" si="3020">DJV244&amp;DJW244</f>
        <v>#REF!</v>
      </c>
      <c r="DJS244" s="29" t="e">
        <f t="shared" ref="DJS244" si="3021">DJW244&amp;DJX244</f>
        <v>#REF!</v>
      </c>
      <c r="DJT244" s="29" t="e">
        <f t="shared" ref="DJT244" si="3022">DJX244&amp;DJY244</f>
        <v>#REF!</v>
      </c>
      <c r="DJU244" s="29" t="e">
        <f t="shared" ref="DJU244" si="3023">DJY244&amp;DJZ244</f>
        <v>#REF!</v>
      </c>
      <c r="DJV244" s="29" t="e">
        <f t="shared" ref="DJV244" si="3024">DJZ244&amp;DKA244</f>
        <v>#REF!</v>
      </c>
      <c r="DJW244" s="29" t="e">
        <f t="shared" ref="DJW244" si="3025">DKA244&amp;DKB244</f>
        <v>#REF!</v>
      </c>
      <c r="DJX244" s="29" t="e">
        <f t="shared" ref="DJX244" si="3026">DKB244&amp;DKC244</f>
        <v>#REF!</v>
      </c>
      <c r="DJY244" s="29" t="e">
        <f t="shared" ref="DJY244" si="3027">DKC244&amp;DKD244</f>
        <v>#REF!</v>
      </c>
      <c r="DJZ244" s="29" t="e">
        <f t="shared" ref="DJZ244" si="3028">DKD244&amp;DKE244</f>
        <v>#REF!</v>
      </c>
      <c r="DKA244" s="29" t="e">
        <f t="shared" ref="DKA244" si="3029">DKE244&amp;DKF244</f>
        <v>#REF!</v>
      </c>
      <c r="DKB244" s="29" t="e">
        <f t="shared" ref="DKB244" si="3030">DKF244&amp;DKG244</f>
        <v>#REF!</v>
      </c>
      <c r="DKC244" s="29" t="e">
        <f t="shared" ref="DKC244" si="3031">DKG244&amp;DKH244</f>
        <v>#REF!</v>
      </c>
      <c r="DKD244" s="29" t="e">
        <f t="shared" ref="DKD244" si="3032">DKH244&amp;DKI244</f>
        <v>#REF!</v>
      </c>
      <c r="DKE244" s="29" t="e">
        <f t="shared" ref="DKE244" si="3033">DKI244&amp;DKJ244</f>
        <v>#REF!</v>
      </c>
      <c r="DKF244" s="29" t="e">
        <f t="shared" ref="DKF244" si="3034">DKJ244&amp;DKK244</f>
        <v>#REF!</v>
      </c>
      <c r="DKG244" s="29" t="e">
        <f t="shared" ref="DKG244" si="3035">DKK244&amp;DKL244</f>
        <v>#REF!</v>
      </c>
      <c r="DKH244" s="29" t="e">
        <f t="shared" ref="DKH244" si="3036">DKL244&amp;DKM244</f>
        <v>#REF!</v>
      </c>
      <c r="DKI244" s="29" t="e">
        <f t="shared" ref="DKI244" si="3037">DKM244&amp;DKN244</f>
        <v>#REF!</v>
      </c>
      <c r="DKJ244" s="29" t="e">
        <f t="shared" ref="DKJ244" si="3038">DKN244&amp;DKO244</f>
        <v>#REF!</v>
      </c>
      <c r="DKK244" s="29" t="e">
        <f t="shared" ref="DKK244" si="3039">DKO244&amp;DKP244</f>
        <v>#REF!</v>
      </c>
      <c r="DKL244" s="29" t="e">
        <f t="shared" ref="DKL244" si="3040">DKP244&amp;DKQ244</f>
        <v>#REF!</v>
      </c>
      <c r="DKM244" s="29" t="e">
        <f t="shared" ref="DKM244" si="3041">DKQ244&amp;DKR244</f>
        <v>#REF!</v>
      </c>
      <c r="DKN244" s="29" t="e">
        <f t="shared" ref="DKN244" si="3042">DKR244&amp;DKS244</f>
        <v>#REF!</v>
      </c>
      <c r="DKO244" s="29" t="e">
        <f t="shared" ref="DKO244" si="3043">DKS244&amp;DKT244</f>
        <v>#REF!</v>
      </c>
      <c r="DKP244" s="29" t="e">
        <f t="shared" ref="DKP244" si="3044">DKT244&amp;DKU244</f>
        <v>#REF!</v>
      </c>
      <c r="DKQ244" s="29" t="e">
        <f t="shared" ref="DKQ244" si="3045">DKU244&amp;DKV244</f>
        <v>#REF!</v>
      </c>
      <c r="DKR244" s="29" t="e">
        <f t="shared" ref="DKR244" si="3046">DKV244&amp;DKW244</f>
        <v>#REF!</v>
      </c>
      <c r="DKS244" s="29" t="e">
        <f t="shared" ref="DKS244" si="3047">DKW244&amp;DKX244</f>
        <v>#REF!</v>
      </c>
      <c r="DKT244" s="29" t="e">
        <f t="shared" ref="DKT244" si="3048">DKX244&amp;DKY244</f>
        <v>#REF!</v>
      </c>
      <c r="DKU244" s="29" t="e">
        <f t="shared" ref="DKU244" si="3049">DKY244&amp;DKZ244</f>
        <v>#REF!</v>
      </c>
      <c r="DKV244" s="29" t="e">
        <f t="shared" ref="DKV244" si="3050">DKZ244&amp;DLA244</f>
        <v>#REF!</v>
      </c>
      <c r="DKW244" s="29" t="e">
        <f t="shared" ref="DKW244" si="3051">DLA244&amp;DLB244</f>
        <v>#REF!</v>
      </c>
      <c r="DKX244" s="29" t="e">
        <f t="shared" ref="DKX244" si="3052">DLB244&amp;DLC244</f>
        <v>#REF!</v>
      </c>
      <c r="DKY244" s="29" t="e">
        <f t="shared" ref="DKY244" si="3053">DLC244&amp;DLD244</f>
        <v>#REF!</v>
      </c>
      <c r="DKZ244" s="29" t="e">
        <f t="shared" ref="DKZ244" si="3054">DLD244&amp;DLE244</f>
        <v>#REF!</v>
      </c>
      <c r="DLA244" s="29" t="e">
        <f t="shared" ref="DLA244" si="3055">DLE244&amp;DLF244</f>
        <v>#REF!</v>
      </c>
      <c r="DLB244" s="29" t="e">
        <f t="shared" ref="DLB244" si="3056">DLF244&amp;DLG244</f>
        <v>#REF!</v>
      </c>
      <c r="DLC244" s="29" t="e">
        <f t="shared" ref="DLC244" si="3057">DLG244&amp;DLH244</f>
        <v>#REF!</v>
      </c>
      <c r="DLD244" s="29" t="e">
        <f t="shared" ref="DLD244" si="3058">DLH244&amp;DLI244</f>
        <v>#REF!</v>
      </c>
      <c r="DLE244" s="29" t="e">
        <f t="shared" ref="DLE244" si="3059">DLI244&amp;DLJ244</f>
        <v>#REF!</v>
      </c>
      <c r="DLF244" s="29" t="e">
        <f t="shared" ref="DLF244" si="3060">DLJ244&amp;DLK244</f>
        <v>#REF!</v>
      </c>
      <c r="DLG244" s="29" t="e">
        <f t="shared" ref="DLG244" si="3061">DLK244&amp;DLL244</f>
        <v>#REF!</v>
      </c>
      <c r="DLH244" s="29" t="e">
        <f t="shared" ref="DLH244" si="3062">DLL244&amp;DLM244</f>
        <v>#REF!</v>
      </c>
      <c r="DLI244" s="29" t="e">
        <f t="shared" ref="DLI244" si="3063">DLM244&amp;DLN244</f>
        <v>#REF!</v>
      </c>
      <c r="DLJ244" s="29" t="e">
        <f t="shared" ref="DLJ244" si="3064">DLN244&amp;DLO244</f>
        <v>#REF!</v>
      </c>
      <c r="DLK244" s="29" t="e">
        <f t="shared" ref="DLK244" si="3065">DLO244&amp;DLP244</f>
        <v>#REF!</v>
      </c>
      <c r="DLL244" s="29" t="e">
        <f t="shared" ref="DLL244" si="3066">DLP244&amp;DLQ244</f>
        <v>#REF!</v>
      </c>
      <c r="DLM244" s="29" t="e">
        <f t="shared" ref="DLM244" si="3067">DLQ244&amp;DLR244</f>
        <v>#REF!</v>
      </c>
      <c r="DLN244" s="29" t="e">
        <f t="shared" ref="DLN244" si="3068">DLR244&amp;DLS244</f>
        <v>#REF!</v>
      </c>
      <c r="DLO244" s="29" t="e">
        <f t="shared" ref="DLO244" si="3069">DLS244&amp;DLT244</f>
        <v>#REF!</v>
      </c>
      <c r="DLP244" s="29" t="e">
        <f t="shared" ref="DLP244" si="3070">DLT244&amp;DLU244</f>
        <v>#REF!</v>
      </c>
      <c r="DLQ244" s="29" t="e">
        <f t="shared" ref="DLQ244" si="3071">DLU244&amp;DLV244</f>
        <v>#REF!</v>
      </c>
      <c r="DLR244" s="29" t="e">
        <f t="shared" ref="DLR244" si="3072">DLV244&amp;DLW244</f>
        <v>#REF!</v>
      </c>
      <c r="DLS244" s="29" t="e">
        <f t="shared" ref="DLS244" si="3073">DLW244&amp;DLX244</f>
        <v>#REF!</v>
      </c>
      <c r="DLT244" s="29" t="e">
        <f t="shared" ref="DLT244" si="3074">DLX244&amp;DLY244</f>
        <v>#REF!</v>
      </c>
      <c r="DLU244" s="29" t="e">
        <f t="shared" ref="DLU244" si="3075">DLY244&amp;DLZ244</f>
        <v>#REF!</v>
      </c>
      <c r="DLV244" s="29" t="e">
        <f t="shared" ref="DLV244" si="3076">DLZ244&amp;DMA244</f>
        <v>#REF!</v>
      </c>
      <c r="DLW244" s="29" t="e">
        <f t="shared" ref="DLW244" si="3077">DMA244&amp;DMB244</f>
        <v>#REF!</v>
      </c>
      <c r="DLX244" s="29" t="e">
        <f t="shared" ref="DLX244" si="3078">DMB244&amp;DMC244</f>
        <v>#REF!</v>
      </c>
      <c r="DLY244" s="29" t="e">
        <f t="shared" ref="DLY244" si="3079">DMC244&amp;DMD244</f>
        <v>#REF!</v>
      </c>
      <c r="DLZ244" s="29" t="e">
        <f t="shared" ref="DLZ244" si="3080">DMD244&amp;DME244</f>
        <v>#REF!</v>
      </c>
      <c r="DMA244" s="29" t="e">
        <f t="shared" ref="DMA244" si="3081">DME244&amp;DMF244</f>
        <v>#REF!</v>
      </c>
      <c r="DMB244" s="29" t="e">
        <f t="shared" ref="DMB244" si="3082">DMF244&amp;DMG244</f>
        <v>#REF!</v>
      </c>
      <c r="DMC244" s="29" t="e">
        <f t="shared" ref="DMC244" si="3083">DMG244&amp;DMH244</f>
        <v>#REF!</v>
      </c>
      <c r="DMD244" s="29" t="e">
        <f t="shared" ref="DMD244" si="3084">DMH244&amp;DMI244</f>
        <v>#REF!</v>
      </c>
      <c r="DME244" s="29" t="e">
        <f t="shared" ref="DME244" si="3085">DMI244&amp;DMJ244</f>
        <v>#REF!</v>
      </c>
      <c r="DMF244" s="29" t="e">
        <f t="shared" ref="DMF244" si="3086">DMJ244&amp;DMK244</f>
        <v>#REF!</v>
      </c>
      <c r="DMG244" s="29" t="e">
        <f t="shared" ref="DMG244" si="3087">DMK244&amp;DML244</f>
        <v>#REF!</v>
      </c>
      <c r="DMH244" s="29" t="e">
        <f t="shared" ref="DMH244" si="3088">DML244&amp;DMM244</f>
        <v>#REF!</v>
      </c>
      <c r="DMI244" s="29" t="e">
        <f t="shared" ref="DMI244" si="3089">DMM244&amp;DMN244</f>
        <v>#REF!</v>
      </c>
      <c r="DMJ244" s="29" t="e">
        <f t="shared" ref="DMJ244" si="3090">DMN244&amp;DMO244</f>
        <v>#REF!</v>
      </c>
      <c r="DMK244" s="29" t="e">
        <f t="shared" ref="DMK244" si="3091">DMO244&amp;DMP244</f>
        <v>#REF!</v>
      </c>
      <c r="DML244" s="29" t="e">
        <f t="shared" ref="DML244" si="3092">DMP244&amp;DMQ244</f>
        <v>#REF!</v>
      </c>
      <c r="DMM244" s="29" t="e">
        <f t="shared" ref="DMM244" si="3093">DMQ244&amp;DMR244</f>
        <v>#REF!</v>
      </c>
      <c r="DMN244" s="29" t="e">
        <f t="shared" ref="DMN244" si="3094">DMR244&amp;DMS244</f>
        <v>#REF!</v>
      </c>
      <c r="DMO244" s="29" t="e">
        <f t="shared" ref="DMO244" si="3095">DMS244&amp;DMT244</f>
        <v>#REF!</v>
      </c>
      <c r="DMP244" s="29" t="e">
        <f t="shared" ref="DMP244" si="3096">DMT244&amp;DMU244</f>
        <v>#REF!</v>
      </c>
      <c r="DMQ244" s="29" t="e">
        <f t="shared" ref="DMQ244" si="3097">DMU244&amp;DMV244</f>
        <v>#REF!</v>
      </c>
      <c r="DMR244" s="29" t="e">
        <f t="shared" ref="DMR244" si="3098">DMV244&amp;DMW244</f>
        <v>#REF!</v>
      </c>
      <c r="DMS244" s="29" t="e">
        <f t="shared" ref="DMS244" si="3099">DMW244&amp;DMX244</f>
        <v>#REF!</v>
      </c>
      <c r="DMT244" s="29" t="e">
        <f t="shared" ref="DMT244" si="3100">DMX244&amp;DMY244</f>
        <v>#REF!</v>
      </c>
      <c r="DMU244" s="29" t="e">
        <f t="shared" ref="DMU244" si="3101">DMY244&amp;DMZ244</f>
        <v>#REF!</v>
      </c>
      <c r="DMV244" s="29" t="e">
        <f t="shared" ref="DMV244" si="3102">DMZ244&amp;DNA244</f>
        <v>#REF!</v>
      </c>
      <c r="DMW244" s="29" t="e">
        <f t="shared" ref="DMW244" si="3103">DNA244&amp;DNB244</f>
        <v>#REF!</v>
      </c>
      <c r="DMX244" s="29" t="e">
        <f t="shared" ref="DMX244" si="3104">DNB244&amp;DNC244</f>
        <v>#REF!</v>
      </c>
      <c r="DMY244" s="29" t="e">
        <f t="shared" ref="DMY244" si="3105">DNC244&amp;DND244</f>
        <v>#REF!</v>
      </c>
      <c r="DMZ244" s="29" t="e">
        <f t="shared" ref="DMZ244" si="3106">DND244&amp;DNE244</f>
        <v>#REF!</v>
      </c>
      <c r="DNA244" s="29" t="e">
        <f t="shared" ref="DNA244" si="3107">DNE244&amp;DNF244</f>
        <v>#REF!</v>
      </c>
      <c r="DNB244" s="29" t="e">
        <f t="shared" ref="DNB244" si="3108">DNF244&amp;DNG244</f>
        <v>#REF!</v>
      </c>
      <c r="DNC244" s="29" t="e">
        <f t="shared" ref="DNC244" si="3109">DNG244&amp;DNH244</f>
        <v>#REF!</v>
      </c>
      <c r="DND244" s="29" t="e">
        <f t="shared" ref="DND244" si="3110">DNH244&amp;DNI244</f>
        <v>#REF!</v>
      </c>
      <c r="DNE244" s="29" t="e">
        <f t="shared" ref="DNE244" si="3111">DNI244&amp;DNJ244</f>
        <v>#REF!</v>
      </c>
      <c r="DNF244" s="29" t="e">
        <f t="shared" ref="DNF244" si="3112">DNJ244&amp;DNK244</f>
        <v>#REF!</v>
      </c>
      <c r="DNG244" s="29" t="e">
        <f t="shared" ref="DNG244" si="3113">DNK244&amp;DNL244</f>
        <v>#REF!</v>
      </c>
      <c r="DNH244" s="29" t="e">
        <f t="shared" ref="DNH244" si="3114">DNL244&amp;DNM244</f>
        <v>#REF!</v>
      </c>
      <c r="DNI244" s="29" t="e">
        <f t="shared" ref="DNI244" si="3115">DNM244&amp;DNN244</f>
        <v>#REF!</v>
      </c>
      <c r="DNJ244" s="29" t="e">
        <f t="shared" ref="DNJ244" si="3116">DNN244&amp;DNO244</f>
        <v>#REF!</v>
      </c>
      <c r="DNK244" s="29" t="e">
        <f t="shared" ref="DNK244" si="3117">DNO244&amp;DNP244</f>
        <v>#REF!</v>
      </c>
      <c r="DNL244" s="29" t="e">
        <f t="shared" ref="DNL244" si="3118">DNP244&amp;DNQ244</f>
        <v>#REF!</v>
      </c>
      <c r="DNM244" s="29" t="e">
        <f t="shared" ref="DNM244" si="3119">DNQ244&amp;DNR244</f>
        <v>#REF!</v>
      </c>
      <c r="DNN244" s="29" t="e">
        <f t="shared" ref="DNN244" si="3120">DNR244&amp;DNS244</f>
        <v>#REF!</v>
      </c>
      <c r="DNO244" s="29" t="e">
        <f t="shared" ref="DNO244" si="3121">DNS244&amp;DNT244</f>
        <v>#REF!</v>
      </c>
      <c r="DNP244" s="29" t="e">
        <f t="shared" ref="DNP244" si="3122">DNT244&amp;DNU244</f>
        <v>#REF!</v>
      </c>
      <c r="DNQ244" s="29" t="e">
        <f t="shared" ref="DNQ244" si="3123">DNU244&amp;DNV244</f>
        <v>#REF!</v>
      </c>
      <c r="DNR244" s="29" t="e">
        <f t="shared" ref="DNR244" si="3124">DNV244&amp;DNW244</f>
        <v>#REF!</v>
      </c>
      <c r="DNS244" s="29" t="e">
        <f t="shared" ref="DNS244" si="3125">DNW244&amp;DNX244</f>
        <v>#REF!</v>
      </c>
      <c r="DNT244" s="29" t="e">
        <f t="shared" ref="DNT244" si="3126">DNX244&amp;DNY244</f>
        <v>#REF!</v>
      </c>
      <c r="DNU244" s="29" t="e">
        <f t="shared" ref="DNU244" si="3127">DNY244&amp;DNZ244</f>
        <v>#REF!</v>
      </c>
      <c r="DNV244" s="29" t="e">
        <f t="shared" ref="DNV244" si="3128">DNZ244&amp;DOA244</f>
        <v>#REF!</v>
      </c>
      <c r="DNW244" s="29" t="e">
        <f t="shared" ref="DNW244" si="3129">DOA244&amp;DOB244</f>
        <v>#REF!</v>
      </c>
      <c r="DNX244" s="29" t="e">
        <f t="shared" ref="DNX244" si="3130">DOB244&amp;DOC244</f>
        <v>#REF!</v>
      </c>
      <c r="DNY244" s="29" t="e">
        <f t="shared" ref="DNY244" si="3131">DOC244&amp;DOD244</f>
        <v>#REF!</v>
      </c>
      <c r="DNZ244" s="29" t="e">
        <f t="shared" ref="DNZ244" si="3132">DOD244&amp;DOE244</f>
        <v>#REF!</v>
      </c>
      <c r="DOA244" s="29" t="e">
        <f t="shared" ref="DOA244" si="3133">DOE244&amp;DOF244</f>
        <v>#REF!</v>
      </c>
      <c r="DOB244" s="29" t="e">
        <f t="shared" ref="DOB244" si="3134">DOF244&amp;DOG244</f>
        <v>#REF!</v>
      </c>
      <c r="DOC244" s="29" t="e">
        <f t="shared" ref="DOC244" si="3135">DOG244&amp;DOH244</f>
        <v>#REF!</v>
      </c>
      <c r="DOD244" s="29" t="e">
        <f t="shared" ref="DOD244" si="3136">DOH244&amp;DOI244</f>
        <v>#REF!</v>
      </c>
      <c r="DOE244" s="29" t="e">
        <f t="shared" ref="DOE244" si="3137">DOI244&amp;DOJ244</f>
        <v>#REF!</v>
      </c>
      <c r="DOF244" s="29" t="e">
        <f t="shared" ref="DOF244" si="3138">DOJ244&amp;DOK244</f>
        <v>#REF!</v>
      </c>
      <c r="DOG244" s="29" t="e">
        <f t="shared" ref="DOG244" si="3139">DOK244&amp;DOL244</f>
        <v>#REF!</v>
      </c>
      <c r="DOH244" s="29" t="e">
        <f t="shared" ref="DOH244" si="3140">DOL244&amp;DOM244</f>
        <v>#REF!</v>
      </c>
      <c r="DOI244" s="29" t="e">
        <f t="shared" ref="DOI244" si="3141">DOM244&amp;DON244</f>
        <v>#REF!</v>
      </c>
      <c r="DOJ244" s="29" t="e">
        <f t="shared" ref="DOJ244" si="3142">DON244&amp;DOO244</f>
        <v>#REF!</v>
      </c>
      <c r="DOK244" s="29" t="e">
        <f t="shared" ref="DOK244" si="3143">DOO244&amp;DOP244</f>
        <v>#REF!</v>
      </c>
      <c r="DOL244" s="29" t="e">
        <f t="shared" ref="DOL244" si="3144">DOP244&amp;DOQ244</f>
        <v>#REF!</v>
      </c>
      <c r="DOM244" s="29" t="e">
        <f t="shared" ref="DOM244" si="3145">DOQ244&amp;DOR244</f>
        <v>#REF!</v>
      </c>
      <c r="DON244" s="29" t="e">
        <f t="shared" ref="DON244" si="3146">DOR244&amp;DOS244</f>
        <v>#REF!</v>
      </c>
      <c r="DOO244" s="29" t="e">
        <f t="shared" ref="DOO244" si="3147">DOS244&amp;DOT244</f>
        <v>#REF!</v>
      </c>
      <c r="DOP244" s="29" t="e">
        <f t="shared" ref="DOP244" si="3148">DOT244&amp;DOU244</f>
        <v>#REF!</v>
      </c>
      <c r="DOQ244" s="29" t="e">
        <f t="shared" ref="DOQ244" si="3149">DOU244&amp;DOV244</f>
        <v>#REF!</v>
      </c>
      <c r="DOR244" s="29" t="e">
        <f t="shared" ref="DOR244" si="3150">DOV244&amp;DOW244</f>
        <v>#REF!</v>
      </c>
      <c r="DOS244" s="29" t="e">
        <f t="shared" ref="DOS244" si="3151">DOW244&amp;DOX244</f>
        <v>#REF!</v>
      </c>
      <c r="DOT244" s="29" t="e">
        <f t="shared" ref="DOT244" si="3152">DOX244&amp;DOY244</f>
        <v>#REF!</v>
      </c>
      <c r="DOU244" s="29" t="e">
        <f t="shared" ref="DOU244" si="3153">DOY244&amp;DOZ244</f>
        <v>#REF!</v>
      </c>
      <c r="DOV244" s="29" t="e">
        <f t="shared" ref="DOV244" si="3154">DOZ244&amp;DPA244</f>
        <v>#REF!</v>
      </c>
      <c r="DOW244" s="29" t="e">
        <f t="shared" ref="DOW244" si="3155">DPA244&amp;DPB244</f>
        <v>#REF!</v>
      </c>
      <c r="DOX244" s="29" t="e">
        <f t="shared" ref="DOX244" si="3156">DPB244&amp;DPC244</f>
        <v>#REF!</v>
      </c>
      <c r="DOY244" s="29" t="e">
        <f t="shared" ref="DOY244" si="3157">DPC244&amp;DPD244</f>
        <v>#REF!</v>
      </c>
      <c r="DOZ244" s="29" t="e">
        <f t="shared" ref="DOZ244" si="3158">DPD244&amp;DPE244</f>
        <v>#REF!</v>
      </c>
      <c r="DPA244" s="29" t="e">
        <f t="shared" ref="DPA244" si="3159">DPE244&amp;DPF244</f>
        <v>#REF!</v>
      </c>
      <c r="DPB244" s="29" t="e">
        <f t="shared" ref="DPB244" si="3160">DPF244&amp;DPG244</f>
        <v>#REF!</v>
      </c>
      <c r="DPC244" s="29" t="e">
        <f t="shared" ref="DPC244" si="3161">DPG244&amp;DPH244</f>
        <v>#REF!</v>
      </c>
      <c r="DPD244" s="29" t="e">
        <f t="shared" ref="DPD244" si="3162">DPH244&amp;DPI244</f>
        <v>#REF!</v>
      </c>
      <c r="DPE244" s="29" t="e">
        <f t="shared" ref="DPE244" si="3163">DPI244&amp;DPJ244</f>
        <v>#REF!</v>
      </c>
      <c r="DPF244" s="29" t="e">
        <f t="shared" ref="DPF244" si="3164">DPJ244&amp;DPK244</f>
        <v>#REF!</v>
      </c>
      <c r="DPG244" s="29" t="e">
        <f t="shared" ref="DPG244" si="3165">DPK244&amp;DPL244</f>
        <v>#REF!</v>
      </c>
      <c r="DPH244" s="29" t="e">
        <f t="shared" ref="DPH244" si="3166">DPL244&amp;DPM244</f>
        <v>#REF!</v>
      </c>
      <c r="DPI244" s="29" t="e">
        <f t="shared" ref="DPI244" si="3167">DPM244&amp;DPN244</f>
        <v>#REF!</v>
      </c>
      <c r="DPJ244" s="29" t="e">
        <f t="shared" ref="DPJ244" si="3168">DPN244&amp;DPO244</f>
        <v>#REF!</v>
      </c>
      <c r="DPK244" s="29" t="e">
        <f t="shared" ref="DPK244" si="3169">DPO244&amp;DPP244</f>
        <v>#REF!</v>
      </c>
      <c r="DPL244" s="29" t="e">
        <f t="shared" ref="DPL244" si="3170">DPP244&amp;DPQ244</f>
        <v>#REF!</v>
      </c>
      <c r="DPM244" s="29" t="e">
        <f t="shared" ref="DPM244" si="3171">DPQ244&amp;DPR244</f>
        <v>#REF!</v>
      </c>
      <c r="DPN244" s="29" t="e">
        <f t="shared" ref="DPN244" si="3172">DPR244&amp;DPS244</f>
        <v>#REF!</v>
      </c>
      <c r="DPO244" s="29" t="e">
        <f t="shared" ref="DPO244" si="3173">DPS244&amp;DPT244</f>
        <v>#REF!</v>
      </c>
      <c r="DPP244" s="29" t="e">
        <f t="shared" ref="DPP244" si="3174">DPT244&amp;DPU244</f>
        <v>#REF!</v>
      </c>
      <c r="DPQ244" s="29" t="e">
        <f t="shared" ref="DPQ244" si="3175">DPU244&amp;DPV244</f>
        <v>#REF!</v>
      </c>
      <c r="DPR244" s="29" t="e">
        <f t="shared" ref="DPR244" si="3176">DPV244&amp;DPW244</f>
        <v>#REF!</v>
      </c>
      <c r="DPS244" s="29" t="e">
        <f t="shared" ref="DPS244" si="3177">DPW244&amp;DPX244</f>
        <v>#REF!</v>
      </c>
      <c r="DPT244" s="29" t="e">
        <f t="shared" ref="DPT244" si="3178">DPX244&amp;DPY244</f>
        <v>#REF!</v>
      </c>
      <c r="DPU244" s="29" t="e">
        <f t="shared" ref="DPU244" si="3179">DPY244&amp;DPZ244</f>
        <v>#REF!</v>
      </c>
      <c r="DPV244" s="29" t="e">
        <f t="shared" ref="DPV244" si="3180">DPZ244&amp;DQA244</f>
        <v>#REF!</v>
      </c>
      <c r="DPW244" s="29" t="e">
        <f t="shared" ref="DPW244" si="3181">DQA244&amp;DQB244</f>
        <v>#REF!</v>
      </c>
      <c r="DPX244" s="29" t="e">
        <f t="shared" ref="DPX244" si="3182">DQB244&amp;DQC244</f>
        <v>#REF!</v>
      </c>
      <c r="DPY244" s="29" t="e">
        <f t="shared" ref="DPY244" si="3183">DQC244&amp;DQD244</f>
        <v>#REF!</v>
      </c>
      <c r="DPZ244" s="29" t="e">
        <f t="shared" ref="DPZ244" si="3184">DQD244&amp;DQE244</f>
        <v>#REF!</v>
      </c>
      <c r="DQA244" s="29" t="e">
        <f t="shared" ref="DQA244" si="3185">DQE244&amp;DQF244</f>
        <v>#REF!</v>
      </c>
      <c r="DQB244" s="29" t="e">
        <f t="shared" ref="DQB244" si="3186">DQF244&amp;DQG244</f>
        <v>#REF!</v>
      </c>
      <c r="DQC244" s="29" t="e">
        <f t="shared" ref="DQC244" si="3187">DQG244&amp;DQH244</f>
        <v>#REF!</v>
      </c>
      <c r="DQD244" s="29" t="e">
        <f t="shared" ref="DQD244" si="3188">DQH244&amp;DQI244</f>
        <v>#REF!</v>
      </c>
      <c r="DQE244" s="29" t="e">
        <f t="shared" ref="DQE244" si="3189">DQI244&amp;DQJ244</f>
        <v>#REF!</v>
      </c>
      <c r="DQF244" s="29" t="e">
        <f t="shared" ref="DQF244" si="3190">DQJ244&amp;DQK244</f>
        <v>#REF!</v>
      </c>
      <c r="DQG244" s="29" t="e">
        <f t="shared" ref="DQG244" si="3191">DQK244&amp;DQL244</f>
        <v>#REF!</v>
      </c>
      <c r="DQH244" s="29" t="e">
        <f t="shared" ref="DQH244" si="3192">DQL244&amp;DQM244</f>
        <v>#REF!</v>
      </c>
      <c r="DQI244" s="29" t="e">
        <f t="shared" ref="DQI244" si="3193">DQM244&amp;DQN244</f>
        <v>#REF!</v>
      </c>
      <c r="DQJ244" s="29" t="e">
        <f t="shared" ref="DQJ244" si="3194">DQN244&amp;DQO244</f>
        <v>#REF!</v>
      </c>
      <c r="DQK244" s="29" t="e">
        <f t="shared" ref="DQK244" si="3195">DQO244&amp;DQP244</f>
        <v>#REF!</v>
      </c>
      <c r="DQL244" s="29" t="e">
        <f t="shared" ref="DQL244" si="3196">DQP244&amp;DQQ244</f>
        <v>#REF!</v>
      </c>
      <c r="DQM244" s="29" t="e">
        <f t="shared" ref="DQM244" si="3197">DQQ244&amp;DQR244</f>
        <v>#REF!</v>
      </c>
      <c r="DQN244" s="29" t="e">
        <f t="shared" ref="DQN244" si="3198">DQR244&amp;DQS244</f>
        <v>#REF!</v>
      </c>
      <c r="DQO244" s="29" t="e">
        <f t="shared" ref="DQO244" si="3199">DQS244&amp;DQT244</f>
        <v>#REF!</v>
      </c>
      <c r="DQP244" s="29" t="e">
        <f t="shared" ref="DQP244" si="3200">DQT244&amp;DQU244</f>
        <v>#REF!</v>
      </c>
      <c r="DQQ244" s="29" t="e">
        <f t="shared" ref="DQQ244" si="3201">DQU244&amp;DQV244</f>
        <v>#REF!</v>
      </c>
      <c r="DQR244" s="29" t="e">
        <f t="shared" ref="DQR244" si="3202">DQV244&amp;DQW244</f>
        <v>#REF!</v>
      </c>
      <c r="DQS244" s="29" t="e">
        <f t="shared" ref="DQS244" si="3203">DQW244&amp;DQX244</f>
        <v>#REF!</v>
      </c>
      <c r="DQT244" s="29" t="e">
        <f t="shared" ref="DQT244" si="3204">DQX244&amp;DQY244</f>
        <v>#REF!</v>
      </c>
      <c r="DQU244" s="29" t="e">
        <f t="shared" ref="DQU244" si="3205">DQY244&amp;DQZ244</f>
        <v>#REF!</v>
      </c>
      <c r="DQV244" s="29" t="e">
        <f t="shared" ref="DQV244" si="3206">DQZ244&amp;DRA244</f>
        <v>#REF!</v>
      </c>
      <c r="DQW244" s="29" t="e">
        <f t="shared" ref="DQW244" si="3207">DRA244&amp;DRB244</f>
        <v>#REF!</v>
      </c>
      <c r="DQX244" s="29" t="e">
        <f t="shared" ref="DQX244" si="3208">DRB244&amp;DRC244</f>
        <v>#REF!</v>
      </c>
      <c r="DQY244" s="29" t="e">
        <f t="shared" ref="DQY244" si="3209">DRC244&amp;DRD244</f>
        <v>#REF!</v>
      </c>
      <c r="DQZ244" s="29" t="e">
        <f t="shared" ref="DQZ244" si="3210">DRD244&amp;DRE244</f>
        <v>#REF!</v>
      </c>
      <c r="DRA244" s="29" t="e">
        <f t="shared" ref="DRA244" si="3211">DRE244&amp;DRF244</f>
        <v>#REF!</v>
      </c>
      <c r="DRB244" s="29" t="e">
        <f t="shared" ref="DRB244" si="3212">DRF244&amp;DRG244</f>
        <v>#REF!</v>
      </c>
      <c r="DRC244" s="29" t="e">
        <f t="shared" ref="DRC244" si="3213">DRG244&amp;DRH244</f>
        <v>#REF!</v>
      </c>
      <c r="DRD244" s="29" t="e">
        <f t="shared" ref="DRD244" si="3214">DRH244&amp;DRI244</f>
        <v>#REF!</v>
      </c>
      <c r="DRE244" s="29" t="e">
        <f t="shared" ref="DRE244" si="3215">DRI244&amp;DRJ244</f>
        <v>#REF!</v>
      </c>
      <c r="DRF244" s="29" t="e">
        <f t="shared" ref="DRF244" si="3216">DRJ244&amp;DRK244</f>
        <v>#REF!</v>
      </c>
      <c r="DRG244" s="29" t="e">
        <f t="shared" ref="DRG244" si="3217">DRK244&amp;DRL244</f>
        <v>#REF!</v>
      </c>
      <c r="DRH244" s="29" t="e">
        <f t="shared" ref="DRH244" si="3218">DRL244&amp;DRM244</f>
        <v>#REF!</v>
      </c>
      <c r="DRI244" s="29" t="e">
        <f t="shared" ref="DRI244" si="3219">DRM244&amp;DRN244</f>
        <v>#REF!</v>
      </c>
      <c r="DRJ244" s="29" t="e">
        <f t="shared" ref="DRJ244" si="3220">DRN244&amp;DRO244</f>
        <v>#REF!</v>
      </c>
      <c r="DRK244" s="29" t="e">
        <f t="shared" ref="DRK244" si="3221">DRO244&amp;DRP244</f>
        <v>#REF!</v>
      </c>
      <c r="DRL244" s="29" t="e">
        <f t="shared" ref="DRL244" si="3222">DRP244&amp;DRQ244</f>
        <v>#REF!</v>
      </c>
      <c r="DRM244" s="29" t="e">
        <f t="shared" ref="DRM244" si="3223">DRQ244&amp;DRR244</f>
        <v>#REF!</v>
      </c>
      <c r="DRN244" s="29" t="e">
        <f t="shared" ref="DRN244" si="3224">DRR244&amp;DRS244</f>
        <v>#REF!</v>
      </c>
      <c r="DRO244" s="29" t="e">
        <f t="shared" ref="DRO244" si="3225">DRS244&amp;DRT244</f>
        <v>#REF!</v>
      </c>
      <c r="DRP244" s="29" t="e">
        <f t="shared" ref="DRP244" si="3226">DRT244&amp;DRU244</f>
        <v>#REF!</v>
      </c>
      <c r="DRQ244" s="29" t="e">
        <f t="shared" ref="DRQ244" si="3227">DRU244&amp;DRV244</f>
        <v>#REF!</v>
      </c>
      <c r="DRR244" s="29" t="e">
        <f t="shared" ref="DRR244" si="3228">DRV244&amp;DRW244</f>
        <v>#REF!</v>
      </c>
      <c r="DRS244" s="29" t="e">
        <f t="shared" ref="DRS244" si="3229">DRW244&amp;DRX244</f>
        <v>#REF!</v>
      </c>
      <c r="DRT244" s="29" t="e">
        <f t="shared" ref="DRT244" si="3230">DRX244&amp;DRY244</f>
        <v>#REF!</v>
      </c>
      <c r="DRU244" s="29" t="e">
        <f t="shared" ref="DRU244" si="3231">DRY244&amp;DRZ244</f>
        <v>#REF!</v>
      </c>
      <c r="DRV244" s="29" t="e">
        <f t="shared" ref="DRV244" si="3232">DRZ244&amp;DSA244</f>
        <v>#REF!</v>
      </c>
      <c r="DRW244" s="29" t="e">
        <f t="shared" ref="DRW244" si="3233">DSA244&amp;DSB244</f>
        <v>#REF!</v>
      </c>
      <c r="DRX244" s="29" t="e">
        <f t="shared" ref="DRX244" si="3234">DSB244&amp;DSC244</f>
        <v>#REF!</v>
      </c>
      <c r="DRY244" s="29" t="e">
        <f t="shared" ref="DRY244" si="3235">DSC244&amp;DSD244</f>
        <v>#REF!</v>
      </c>
      <c r="DRZ244" s="29" t="e">
        <f t="shared" ref="DRZ244" si="3236">DSD244&amp;DSE244</f>
        <v>#REF!</v>
      </c>
      <c r="DSA244" s="29" t="e">
        <f t="shared" ref="DSA244" si="3237">DSE244&amp;DSF244</f>
        <v>#REF!</v>
      </c>
      <c r="DSB244" s="29" t="e">
        <f t="shared" ref="DSB244" si="3238">DSF244&amp;DSG244</f>
        <v>#REF!</v>
      </c>
      <c r="DSC244" s="29" t="e">
        <f t="shared" ref="DSC244" si="3239">DSG244&amp;DSH244</f>
        <v>#REF!</v>
      </c>
      <c r="DSD244" s="29" t="e">
        <f t="shared" ref="DSD244" si="3240">DSH244&amp;DSI244</f>
        <v>#REF!</v>
      </c>
      <c r="DSE244" s="29" t="e">
        <f t="shared" ref="DSE244" si="3241">DSI244&amp;DSJ244</f>
        <v>#REF!</v>
      </c>
      <c r="DSF244" s="29" t="e">
        <f t="shared" ref="DSF244" si="3242">DSJ244&amp;DSK244</f>
        <v>#REF!</v>
      </c>
      <c r="DSG244" s="29" t="e">
        <f t="shared" ref="DSG244" si="3243">DSK244&amp;DSL244</f>
        <v>#REF!</v>
      </c>
      <c r="DSH244" s="29" t="e">
        <f t="shared" ref="DSH244" si="3244">DSL244&amp;DSM244</f>
        <v>#REF!</v>
      </c>
      <c r="DSI244" s="29" t="e">
        <f t="shared" ref="DSI244" si="3245">DSM244&amp;DSN244</f>
        <v>#REF!</v>
      </c>
      <c r="DSJ244" s="29" t="e">
        <f t="shared" ref="DSJ244" si="3246">DSN244&amp;DSO244</f>
        <v>#REF!</v>
      </c>
      <c r="DSK244" s="29" t="e">
        <f t="shared" ref="DSK244" si="3247">DSO244&amp;DSP244</f>
        <v>#REF!</v>
      </c>
      <c r="DSL244" s="29" t="e">
        <f t="shared" ref="DSL244" si="3248">DSP244&amp;DSQ244</f>
        <v>#REF!</v>
      </c>
      <c r="DSM244" s="29" t="e">
        <f t="shared" ref="DSM244" si="3249">DSQ244&amp;DSR244</f>
        <v>#REF!</v>
      </c>
      <c r="DSN244" s="29" t="e">
        <f t="shared" ref="DSN244" si="3250">DSR244&amp;DSS244</f>
        <v>#REF!</v>
      </c>
      <c r="DSO244" s="29" t="e">
        <f t="shared" ref="DSO244" si="3251">DSS244&amp;DST244</f>
        <v>#REF!</v>
      </c>
      <c r="DSP244" s="29" t="e">
        <f t="shared" ref="DSP244" si="3252">DST244&amp;DSU244</f>
        <v>#REF!</v>
      </c>
      <c r="DSQ244" s="29" t="e">
        <f t="shared" ref="DSQ244" si="3253">DSU244&amp;DSV244</f>
        <v>#REF!</v>
      </c>
      <c r="DSR244" s="29" t="e">
        <f t="shared" ref="DSR244" si="3254">DSV244&amp;DSW244</f>
        <v>#REF!</v>
      </c>
      <c r="DSS244" s="29" t="e">
        <f t="shared" ref="DSS244" si="3255">DSW244&amp;DSX244</f>
        <v>#REF!</v>
      </c>
      <c r="DST244" s="29" t="e">
        <f t="shared" ref="DST244" si="3256">DSX244&amp;DSY244</f>
        <v>#REF!</v>
      </c>
      <c r="DSU244" s="29" t="e">
        <f t="shared" ref="DSU244" si="3257">DSY244&amp;DSZ244</f>
        <v>#REF!</v>
      </c>
      <c r="DSV244" s="29" t="e">
        <f t="shared" ref="DSV244" si="3258">DSZ244&amp;DTA244</f>
        <v>#REF!</v>
      </c>
      <c r="DSW244" s="29" t="e">
        <f t="shared" ref="DSW244" si="3259">DTA244&amp;DTB244</f>
        <v>#REF!</v>
      </c>
      <c r="DSX244" s="29" t="e">
        <f t="shared" ref="DSX244" si="3260">DTB244&amp;DTC244</f>
        <v>#REF!</v>
      </c>
      <c r="DSY244" s="29" t="e">
        <f t="shared" ref="DSY244" si="3261">DTC244&amp;DTD244</f>
        <v>#REF!</v>
      </c>
      <c r="DSZ244" s="29" t="e">
        <f t="shared" ref="DSZ244" si="3262">DTD244&amp;DTE244</f>
        <v>#REF!</v>
      </c>
      <c r="DTA244" s="29" t="e">
        <f t="shared" ref="DTA244" si="3263">DTE244&amp;DTF244</f>
        <v>#REF!</v>
      </c>
      <c r="DTB244" s="29" t="e">
        <f t="shared" ref="DTB244" si="3264">DTF244&amp;DTG244</f>
        <v>#REF!</v>
      </c>
      <c r="DTC244" s="29" t="e">
        <f t="shared" ref="DTC244" si="3265">DTG244&amp;DTH244</f>
        <v>#REF!</v>
      </c>
      <c r="DTD244" s="29" t="e">
        <f t="shared" ref="DTD244" si="3266">DTH244&amp;DTI244</f>
        <v>#REF!</v>
      </c>
      <c r="DTE244" s="29" t="e">
        <f t="shared" ref="DTE244" si="3267">DTI244&amp;DTJ244</f>
        <v>#REF!</v>
      </c>
      <c r="DTF244" s="29" t="e">
        <f t="shared" ref="DTF244" si="3268">DTJ244&amp;DTK244</f>
        <v>#REF!</v>
      </c>
      <c r="DTG244" s="29" t="e">
        <f t="shared" ref="DTG244" si="3269">DTK244&amp;DTL244</f>
        <v>#REF!</v>
      </c>
      <c r="DTH244" s="29" t="e">
        <f t="shared" ref="DTH244" si="3270">DTL244&amp;DTM244</f>
        <v>#REF!</v>
      </c>
      <c r="DTI244" s="29" t="e">
        <f t="shared" ref="DTI244" si="3271">DTM244&amp;DTN244</f>
        <v>#REF!</v>
      </c>
      <c r="DTJ244" s="29" t="e">
        <f t="shared" ref="DTJ244" si="3272">DTN244&amp;DTO244</f>
        <v>#REF!</v>
      </c>
      <c r="DTK244" s="29" t="e">
        <f t="shared" ref="DTK244" si="3273">DTO244&amp;DTP244</f>
        <v>#REF!</v>
      </c>
      <c r="DTL244" s="29" t="e">
        <f t="shared" ref="DTL244" si="3274">DTP244&amp;DTQ244</f>
        <v>#REF!</v>
      </c>
      <c r="DTM244" s="29" t="e">
        <f t="shared" ref="DTM244" si="3275">DTQ244&amp;DTR244</f>
        <v>#REF!</v>
      </c>
      <c r="DTN244" s="29" t="e">
        <f t="shared" ref="DTN244" si="3276">DTR244&amp;DTS244</f>
        <v>#REF!</v>
      </c>
      <c r="DTO244" s="29" t="e">
        <f t="shared" ref="DTO244" si="3277">DTS244&amp;DTT244</f>
        <v>#REF!</v>
      </c>
      <c r="DTP244" s="29" t="e">
        <f t="shared" ref="DTP244" si="3278">DTT244&amp;DTU244</f>
        <v>#REF!</v>
      </c>
      <c r="DTQ244" s="29" t="e">
        <f t="shared" ref="DTQ244" si="3279">DTU244&amp;DTV244</f>
        <v>#REF!</v>
      </c>
      <c r="DTR244" s="29" t="e">
        <f t="shared" ref="DTR244" si="3280">DTV244&amp;DTW244</f>
        <v>#REF!</v>
      </c>
      <c r="DTS244" s="29" t="e">
        <f t="shared" ref="DTS244" si="3281">DTW244&amp;DTX244</f>
        <v>#REF!</v>
      </c>
      <c r="DTT244" s="29" t="e">
        <f t="shared" ref="DTT244" si="3282">DTX244&amp;DTY244</f>
        <v>#REF!</v>
      </c>
      <c r="DTU244" s="29" t="e">
        <f t="shared" ref="DTU244" si="3283">DTY244&amp;DTZ244</f>
        <v>#REF!</v>
      </c>
      <c r="DTV244" s="29" t="e">
        <f t="shared" ref="DTV244" si="3284">DTZ244&amp;DUA244</f>
        <v>#REF!</v>
      </c>
      <c r="DTW244" s="29" t="e">
        <f t="shared" ref="DTW244" si="3285">DUA244&amp;DUB244</f>
        <v>#REF!</v>
      </c>
      <c r="DTX244" s="29" t="e">
        <f t="shared" ref="DTX244" si="3286">DUB244&amp;DUC244</f>
        <v>#REF!</v>
      </c>
      <c r="DTY244" s="29" t="e">
        <f t="shared" ref="DTY244" si="3287">DUC244&amp;DUD244</f>
        <v>#REF!</v>
      </c>
      <c r="DTZ244" s="29" t="e">
        <f t="shared" ref="DTZ244" si="3288">DUD244&amp;DUE244</f>
        <v>#REF!</v>
      </c>
      <c r="DUA244" s="29" t="e">
        <f t="shared" ref="DUA244" si="3289">DUE244&amp;DUF244</f>
        <v>#REF!</v>
      </c>
      <c r="DUB244" s="29" t="e">
        <f t="shared" ref="DUB244" si="3290">DUF244&amp;DUG244</f>
        <v>#REF!</v>
      </c>
      <c r="DUC244" s="29" t="e">
        <f t="shared" ref="DUC244" si="3291">DUG244&amp;DUH244</f>
        <v>#REF!</v>
      </c>
      <c r="DUD244" s="29" t="e">
        <f t="shared" ref="DUD244" si="3292">DUH244&amp;DUI244</f>
        <v>#REF!</v>
      </c>
      <c r="DUE244" s="29" t="e">
        <f t="shared" ref="DUE244" si="3293">DUI244&amp;DUJ244</f>
        <v>#REF!</v>
      </c>
      <c r="DUF244" s="29" t="e">
        <f t="shared" ref="DUF244" si="3294">DUJ244&amp;DUK244</f>
        <v>#REF!</v>
      </c>
      <c r="DUG244" s="29" t="e">
        <f t="shared" ref="DUG244" si="3295">DUK244&amp;DUL244</f>
        <v>#REF!</v>
      </c>
      <c r="DUH244" s="29" t="e">
        <f t="shared" ref="DUH244" si="3296">DUL244&amp;DUM244</f>
        <v>#REF!</v>
      </c>
      <c r="DUI244" s="29" t="e">
        <f t="shared" ref="DUI244" si="3297">DUM244&amp;DUN244</f>
        <v>#REF!</v>
      </c>
      <c r="DUJ244" s="29" t="e">
        <f t="shared" ref="DUJ244" si="3298">DUN244&amp;DUO244</f>
        <v>#REF!</v>
      </c>
      <c r="DUK244" s="29" t="e">
        <f t="shared" ref="DUK244" si="3299">DUO244&amp;DUP244</f>
        <v>#REF!</v>
      </c>
      <c r="DUL244" s="29" t="e">
        <f t="shared" ref="DUL244" si="3300">DUP244&amp;DUQ244</f>
        <v>#REF!</v>
      </c>
      <c r="DUM244" s="29" t="e">
        <f t="shared" ref="DUM244" si="3301">DUQ244&amp;DUR244</f>
        <v>#REF!</v>
      </c>
      <c r="DUN244" s="29" t="e">
        <f t="shared" ref="DUN244" si="3302">DUR244&amp;DUS244</f>
        <v>#REF!</v>
      </c>
      <c r="DUO244" s="29" t="e">
        <f t="shared" ref="DUO244" si="3303">DUS244&amp;DUT244</f>
        <v>#REF!</v>
      </c>
      <c r="DUP244" s="29" t="e">
        <f t="shared" ref="DUP244" si="3304">DUT244&amp;DUU244</f>
        <v>#REF!</v>
      </c>
      <c r="DUQ244" s="29" t="e">
        <f t="shared" ref="DUQ244" si="3305">DUU244&amp;DUV244</f>
        <v>#REF!</v>
      </c>
      <c r="DUR244" s="29" t="e">
        <f t="shared" ref="DUR244" si="3306">DUV244&amp;DUW244</f>
        <v>#REF!</v>
      </c>
      <c r="DUS244" s="29" t="e">
        <f t="shared" ref="DUS244" si="3307">DUW244&amp;DUX244</f>
        <v>#REF!</v>
      </c>
      <c r="DUT244" s="29" t="e">
        <f t="shared" ref="DUT244" si="3308">DUX244&amp;DUY244</f>
        <v>#REF!</v>
      </c>
      <c r="DUU244" s="29" t="e">
        <f t="shared" ref="DUU244" si="3309">DUY244&amp;DUZ244</f>
        <v>#REF!</v>
      </c>
      <c r="DUV244" s="29" t="e">
        <f t="shared" ref="DUV244" si="3310">DUZ244&amp;DVA244</f>
        <v>#REF!</v>
      </c>
      <c r="DUW244" s="29" t="e">
        <f t="shared" ref="DUW244" si="3311">DVA244&amp;DVB244</f>
        <v>#REF!</v>
      </c>
      <c r="DUX244" s="29" t="e">
        <f t="shared" ref="DUX244" si="3312">DVB244&amp;DVC244</f>
        <v>#REF!</v>
      </c>
      <c r="DUY244" s="29" t="e">
        <f t="shared" ref="DUY244" si="3313">DVC244&amp;DVD244</f>
        <v>#REF!</v>
      </c>
      <c r="DUZ244" s="29" t="e">
        <f t="shared" ref="DUZ244" si="3314">DVD244&amp;DVE244</f>
        <v>#REF!</v>
      </c>
      <c r="DVA244" s="29" t="e">
        <f t="shared" ref="DVA244" si="3315">DVE244&amp;DVF244</f>
        <v>#REF!</v>
      </c>
      <c r="DVB244" s="29" t="e">
        <f t="shared" ref="DVB244" si="3316">DVF244&amp;DVG244</f>
        <v>#REF!</v>
      </c>
      <c r="DVC244" s="29" t="e">
        <f t="shared" ref="DVC244" si="3317">DVG244&amp;DVH244</f>
        <v>#REF!</v>
      </c>
      <c r="DVD244" s="29" t="e">
        <f t="shared" ref="DVD244" si="3318">DVH244&amp;DVI244</f>
        <v>#REF!</v>
      </c>
      <c r="DVE244" s="29" t="e">
        <f t="shared" ref="DVE244" si="3319">DVI244&amp;DVJ244</f>
        <v>#REF!</v>
      </c>
      <c r="DVF244" s="29" t="e">
        <f t="shared" ref="DVF244" si="3320">DVJ244&amp;DVK244</f>
        <v>#REF!</v>
      </c>
      <c r="DVG244" s="29" t="e">
        <f t="shared" ref="DVG244" si="3321">DVK244&amp;DVL244</f>
        <v>#REF!</v>
      </c>
      <c r="DVH244" s="29" t="e">
        <f t="shared" ref="DVH244" si="3322">DVL244&amp;DVM244</f>
        <v>#REF!</v>
      </c>
      <c r="DVI244" s="29" t="e">
        <f t="shared" ref="DVI244" si="3323">DVM244&amp;DVN244</f>
        <v>#REF!</v>
      </c>
      <c r="DVJ244" s="29" t="e">
        <f t="shared" ref="DVJ244" si="3324">DVN244&amp;DVO244</f>
        <v>#REF!</v>
      </c>
      <c r="DVK244" s="29" t="e">
        <f t="shared" ref="DVK244" si="3325">DVO244&amp;DVP244</f>
        <v>#REF!</v>
      </c>
      <c r="DVL244" s="29" t="e">
        <f t="shared" ref="DVL244" si="3326">DVP244&amp;DVQ244</f>
        <v>#REF!</v>
      </c>
      <c r="DVM244" s="29" t="e">
        <f t="shared" ref="DVM244" si="3327">DVQ244&amp;DVR244</f>
        <v>#REF!</v>
      </c>
      <c r="DVN244" s="29" t="e">
        <f t="shared" ref="DVN244" si="3328">DVR244&amp;DVS244</f>
        <v>#REF!</v>
      </c>
      <c r="DVO244" s="29" t="e">
        <f t="shared" ref="DVO244" si="3329">DVS244&amp;DVT244</f>
        <v>#REF!</v>
      </c>
      <c r="DVP244" s="29" t="e">
        <f t="shared" ref="DVP244" si="3330">DVT244&amp;DVU244</f>
        <v>#REF!</v>
      </c>
      <c r="DVQ244" s="29" t="e">
        <f t="shared" ref="DVQ244" si="3331">DVU244&amp;DVV244</f>
        <v>#REF!</v>
      </c>
      <c r="DVR244" s="29" t="e">
        <f t="shared" ref="DVR244" si="3332">DVV244&amp;DVW244</f>
        <v>#REF!</v>
      </c>
      <c r="DVS244" s="29" t="e">
        <f t="shared" ref="DVS244" si="3333">DVW244&amp;DVX244</f>
        <v>#REF!</v>
      </c>
      <c r="DVT244" s="29" t="e">
        <f t="shared" ref="DVT244" si="3334">DVX244&amp;DVY244</f>
        <v>#REF!</v>
      </c>
      <c r="DVU244" s="29" t="e">
        <f t="shared" ref="DVU244" si="3335">DVY244&amp;DVZ244</f>
        <v>#REF!</v>
      </c>
      <c r="DVV244" s="29" t="e">
        <f t="shared" ref="DVV244" si="3336">DVZ244&amp;DWA244</f>
        <v>#REF!</v>
      </c>
      <c r="DVW244" s="29" t="e">
        <f t="shared" ref="DVW244" si="3337">DWA244&amp;DWB244</f>
        <v>#REF!</v>
      </c>
      <c r="DVX244" s="29" t="e">
        <f t="shared" ref="DVX244" si="3338">DWB244&amp;DWC244</f>
        <v>#REF!</v>
      </c>
      <c r="DVY244" s="29" t="e">
        <f t="shared" ref="DVY244" si="3339">DWC244&amp;DWD244</f>
        <v>#REF!</v>
      </c>
      <c r="DVZ244" s="29" t="e">
        <f t="shared" ref="DVZ244" si="3340">DWD244&amp;DWE244</f>
        <v>#REF!</v>
      </c>
      <c r="DWA244" s="29" t="e">
        <f t="shared" ref="DWA244" si="3341">DWE244&amp;DWF244</f>
        <v>#REF!</v>
      </c>
      <c r="DWB244" s="29" t="e">
        <f t="shared" ref="DWB244" si="3342">DWF244&amp;DWG244</f>
        <v>#REF!</v>
      </c>
      <c r="DWC244" s="29" t="e">
        <f t="shared" ref="DWC244" si="3343">DWG244&amp;DWH244</f>
        <v>#REF!</v>
      </c>
      <c r="DWD244" s="29" t="e">
        <f t="shared" ref="DWD244" si="3344">DWH244&amp;DWI244</f>
        <v>#REF!</v>
      </c>
      <c r="DWE244" s="29" t="e">
        <f t="shared" ref="DWE244" si="3345">DWI244&amp;DWJ244</f>
        <v>#REF!</v>
      </c>
      <c r="DWF244" s="29" t="e">
        <f t="shared" ref="DWF244" si="3346">DWJ244&amp;DWK244</f>
        <v>#REF!</v>
      </c>
      <c r="DWG244" s="29" t="e">
        <f t="shared" ref="DWG244" si="3347">DWK244&amp;DWL244</f>
        <v>#REF!</v>
      </c>
      <c r="DWH244" s="29" t="e">
        <f t="shared" ref="DWH244" si="3348">DWL244&amp;DWM244</f>
        <v>#REF!</v>
      </c>
      <c r="DWI244" s="29" t="e">
        <f t="shared" ref="DWI244" si="3349">DWM244&amp;DWN244</f>
        <v>#REF!</v>
      </c>
      <c r="DWJ244" s="29" t="e">
        <f t="shared" ref="DWJ244" si="3350">DWN244&amp;DWO244</f>
        <v>#REF!</v>
      </c>
      <c r="DWK244" s="29" t="e">
        <f t="shared" ref="DWK244" si="3351">DWO244&amp;DWP244</f>
        <v>#REF!</v>
      </c>
      <c r="DWL244" s="29" t="e">
        <f t="shared" ref="DWL244" si="3352">DWP244&amp;DWQ244</f>
        <v>#REF!</v>
      </c>
      <c r="DWM244" s="29" t="e">
        <f t="shared" ref="DWM244" si="3353">DWQ244&amp;DWR244</f>
        <v>#REF!</v>
      </c>
      <c r="DWN244" s="29" t="e">
        <f t="shared" ref="DWN244" si="3354">DWR244&amp;DWS244</f>
        <v>#REF!</v>
      </c>
      <c r="DWO244" s="29" t="e">
        <f t="shared" ref="DWO244" si="3355">DWS244&amp;DWT244</f>
        <v>#REF!</v>
      </c>
      <c r="DWP244" s="29" t="e">
        <f t="shared" ref="DWP244" si="3356">DWT244&amp;DWU244</f>
        <v>#REF!</v>
      </c>
      <c r="DWQ244" s="29" t="e">
        <f t="shared" ref="DWQ244" si="3357">DWU244&amp;DWV244</f>
        <v>#REF!</v>
      </c>
      <c r="DWR244" s="29" t="e">
        <f t="shared" ref="DWR244" si="3358">DWV244&amp;DWW244</f>
        <v>#REF!</v>
      </c>
      <c r="DWS244" s="29" t="e">
        <f t="shared" ref="DWS244" si="3359">DWW244&amp;DWX244</f>
        <v>#REF!</v>
      </c>
      <c r="DWT244" s="29" t="e">
        <f t="shared" ref="DWT244" si="3360">DWX244&amp;DWY244</f>
        <v>#REF!</v>
      </c>
      <c r="DWU244" s="29" t="e">
        <f t="shared" ref="DWU244" si="3361">DWY244&amp;DWZ244</f>
        <v>#REF!</v>
      </c>
      <c r="DWV244" s="29" t="e">
        <f t="shared" ref="DWV244" si="3362">DWZ244&amp;DXA244</f>
        <v>#REF!</v>
      </c>
      <c r="DWW244" s="29" t="e">
        <f t="shared" ref="DWW244" si="3363">DXA244&amp;DXB244</f>
        <v>#REF!</v>
      </c>
      <c r="DWX244" s="29" t="e">
        <f t="shared" ref="DWX244" si="3364">DXB244&amp;DXC244</f>
        <v>#REF!</v>
      </c>
      <c r="DWY244" s="29" t="e">
        <f t="shared" ref="DWY244" si="3365">DXC244&amp;DXD244</f>
        <v>#REF!</v>
      </c>
      <c r="DWZ244" s="29" t="e">
        <f t="shared" ref="DWZ244" si="3366">DXD244&amp;DXE244</f>
        <v>#REF!</v>
      </c>
      <c r="DXA244" s="29" t="e">
        <f t="shared" ref="DXA244" si="3367">DXE244&amp;DXF244</f>
        <v>#REF!</v>
      </c>
      <c r="DXB244" s="29" t="e">
        <f t="shared" ref="DXB244" si="3368">DXF244&amp;DXG244</f>
        <v>#REF!</v>
      </c>
      <c r="DXC244" s="29" t="e">
        <f t="shared" ref="DXC244" si="3369">DXG244&amp;DXH244</f>
        <v>#REF!</v>
      </c>
      <c r="DXD244" s="29" t="e">
        <f t="shared" ref="DXD244" si="3370">DXH244&amp;DXI244</f>
        <v>#REF!</v>
      </c>
      <c r="DXE244" s="29" t="e">
        <f t="shared" ref="DXE244" si="3371">DXI244&amp;DXJ244</f>
        <v>#REF!</v>
      </c>
      <c r="DXF244" s="29" t="e">
        <f t="shared" ref="DXF244" si="3372">DXJ244&amp;DXK244</f>
        <v>#REF!</v>
      </c>
      <c r="DXG244" s="29" t="e">
        <f t="shared" ref="DXG244" si="3373">DXK244&amp;DXL244</f>
        <v>#REF!</v>
      </c>
      <c r="DXH244" s="29" t="e">
        <f t="shared" ref="DXH244" si="3374">DXL244&amp;DXM244</f>
        <v>#REF!</v>
      </c>
      <c r="DXI244" s="29" t="e">
        <f t="shared" ref="DXI244" si="3375">DXM244&amp;DXN244</f>
        <v>#REF!</v>
      </c>
      <c r="DXJ244" s="29" t="e">
        <f t="shared" ref="DXJ244" si="3376">DXN244&amp;DXO244</f>
        <v>#REF!</v>
      </c>
      <c r="DXK244" s="29" t="e">
        <f t="shared" ref="DXK244" si="3377">DXO244&amp;DXP244</f>
        <v>#REF!</v>
      </c>
      <c r="DXL244" s="29" t="e">
        <f t="shared" ref="DXL244" si="3378">DXP244&amp;DXQ244</f>
        <v>#REF!</v>
      </c>
      <c r="DXM244" s="29" t="e">
        <f t="shared" ref="DXM244" si="3379">DXQ244&amp;DXR244</f>
        <v>#REF!</v>
      </c>
      <c r="DXN244" s="29" t="e">
        <f t="shared" ref="DXN244" si="3380">DXR244&amp;DXS244</f>
        <v>#REF!</v>
      </c>
      <c r="DXO244" s="29" t="e">
        <f t="shared" ref="DXO244" si="3381">DXS244&amp;DXT244</f>
        <v>#REF!</v>
      </c>
      <c r="DXP244" s="29" t="e">
        <f t="shared" ref="DXP244" si="3382">DXT244&amp;DXU244</f>
        <v>#REF!</v>
      </c>
      <c r="DXQ244" s="29" t="e">
        <f t="shared" ref="DXQ244" si="3383">DXU244&amp;DXV244</f>
        <v>#REF!</v>
      </c>
      <c r="DXR244" s="29" t="e">
        <f t="shared" ref="DXR244" si="3384">DXV244&amp;DXW244</f>
        <v>#REF!</v>
      </c>
      <c r="DXS244" s="29" t="e">
        <f t="shared" ref="DXS244" si="3385">DXW244&amp;DXX244</f>
        <v>#REF!</v>
      </c>
      <c r="DXT244" s="29" t="e">
        <f t="shared" ref="DXT244" si="3386">DXX244&amp;DXY244</f>
        <v>#REF!</v>
      </c>
      <c r="DXU244" s="29" t="e">
        <f t="shared" ref="DXU244" si="3387">DXY244&amp;DXZ244</f>
        <v>#REF!</v>
      </c>
      <c r="DXV244" s="29" t="e">
        <f t="shared" ref="DXV244" si="3388">DXZ244&amp;DYA244</f>
        <v>#REF!</v>
      </c>
      <c r="DXW244" s="29" t="e">
        <f t="shared" ref="DXW244" si="3389">DYA244&amp;DYB244</f>
        <v>#REF!</v>
      </c>
      <c r="DXX244" s="29" t="e">
        <f t="shared" ref="DXX244" si="3390">DYB244&amp;DYC244</f>
        <v>#REF!</v>
      </c>
      <c r="DXY244" s="29" t="e">
        <f t="shared" ref="DXY244" si="3391">DYC244&amp;DYD244</f>
        <v>#REF!</v>
      </c>
      <c r="DXZ244" s="29" t="e">
        <f t="shared" ref="DXZ244" si="3392">DYD244&amp;DYE244</f>
        <v>#REF!</v>
      </c>
      <c r="DYA244" s="29" t="e">
        <f t="shared" ref="DYA244" si="3393">DYE244&amp;DYF244</f>
        <v>#REF!</v>
      </c>
      <c r="DYB244" s="29" t="e">
        <f t="shared" ref="DYB244" si="3394">DYF244&amp;DYG244</f>
        <v>#REF!</v>
      </c>
      <c r="DYC244" s="29" t="e">
        <f t="shared" ref="DYC244" si="3395">DYG244&amp;DYH244</f>
        <v>#REF!</v>
      </c>
      <c r="DYD244" s="29" t="e">
        <f t="shared" ref="DYD244" si="3396">DYH244&amp;DYI244</f>
        <v>#REF!</v>
      </c>
      <c r="DYE244" s="29" t="e">
        <f t="shared" ref="DYE244" si="3397">DYI244&amp;DYJ244</f>
        <v>#REF!</v>
      </c>
      <c r="DYF244" s="29" t="e">
        <f t="shared" ref="DYF244" si="3398">DYJ244&amp;DYK244</f>
        <v>#REF!</v>
      </c>
      <c r="DYG244" s="29" t="e">
        <f t="shared" ref="DYG244" si="3399">DYK244&amp;DYL244</f>
        <v>#REF!</v>
      </c>
      <c r="DYH244" s="29" t="e">
        <f t="shared" ref="DYH244" si="3400">DYL244&amp;DYM244</f>
        <v>#REF!</v>
      </c>
      <c r="DYI244" s="29" t="e">
        <f t="shared" ref="DYI244" si="3401">DYM244&amp;DYN244</f>
        <v>#REF!</v>
      </c>
      <c r="DYJ244" s="29" t="e">
        <f t="shared" ref="DYJ244" si="3402">DYN244&amp;DYO244</f>
        <v>#REF!</v>
      </c>
      <c r="DYK244" s="29" t="e">
        <f t="shared" ref="DYK244" si="3403">DYO244&amp;DYP244</f>
        <v>#REF!</v>
      </c>
      <c r="DYL244" s="29" t="e">
        <f t="shared" ref="DYL244" si="3404">DYP244&amp;DYQ244</f>
        <v>#REF!</v>
      </c>
      <c r="DYM244" s="29" t="e">
        <f t="shared" ref="DYM244" si="3405">DYQ244&amp;DYR244</f>
        <v>#REF!</v>
      </c>
      <c r="DYN244" s="29" t="e">
        <f t="shared" ref="DYN244" si="3406">DYR244&amp;DYS244</f>
        <v>#REF!</v>
      </c>
      <c r="DYO244" s="29" t="e">
        <f t="shared" ref="DYO244" si="3407">DYS244&amp;DYT244</f>
        <v>#REF!</v>
      </c>
      <c r="DYP244" s="29" t="e">
        <f t="shared" ref="DYP244" si="3408">DYT244&amp;DYU244</f>
        <v>#REF!</v>
      </c>
      <c r="DYQ244" s="29" t="e">
        <f t="shared" ref="DYQ244" si="3409">DYU244&amp;DYV244</f>
        <v>#REF!</v>
      </c>
      <c r="DYR244" s="29" t="e">
        <f t="shared" ref="DYR244" si="3410">DYV244&amp;DYW244</f>
        <v>#REF!</v>
      </c>
      <c r="DYS244" s="29" t="e">
        <f t="shared" ref="DYS244" si="3411">DYW244&amp;DYX244</f>
        <v>#REF!</v>
      </c>
      <c r="DYT244" s="29" t="e">
        <f t="shared" ref="DYT244" si="3412">DYX244&amp;DYY244</f>
        <v>#REF!</v>
      </c>
      <c r="DYU244" s="29" t="e">
        <f t="shared" ref="DYU244" si="3413">DYY244&amp;DYZ244</f>
        <v>#REF!</v>
      </c>
      <c r="DYV244" s="29" t="e">
        <f t="shared" ref="DYV244" si="3414">DYZ244&amp;DZA244</f>
        <v>#REF!</v>
      </c>
      <c r="DYW244" s="29" t="e">
        <f t="shared" ref="DYW244" si="3415">DZA244&amp;DZB244</f>
        <v>#REF!</v>
      </c>
      <c r="DYX244" s="29" t="e">
        <f t="shared" ref="DYX244" si="3416">DZB244&amp;DZC244</f>
        <v>#REF!</v>
      </c>
      <c r="DYY244" s="29" t="e">
        <f t="shared" ref="DYY244" si="3417">DZC244&amp;DZD244</f>
        <v>#REF!</v>
      </c>
      <c r="DYZ244" s="29" t="e">
        <f t="shared" ref="DYZ244" si="3418">DZD244&amp;DZE244</f>
        <v>#REF!</v>
      </c>
      <c r="DZA244" s="29" t="e">
        <f t="shared" ref="DZA244" si="3419">DZE244&amp;DZF244</f>
        <v>#REF!</v>
      </c>
      <c r="DZB244" s="29" t="e">
        <f t="shared" ref="DZB244" si="3420">DZF244&amp;DZG244</f>
        <v>#REF!</v>
      </c>
      <c r="DZC244" s="29" t="e">
        <f t="shared" ref="DZC244" si="3421">DZG244&amp;DZH244</f>
        <v>#REF!</v>
      </c>
      <c r="DZD244" s="29" t="e">
        <f t="shared" ref="DZD244" si="3422">DZH244&amp;DZI244</f>
        <v>#REF!</v>
      </c>
      <c r="DZE244" s="29" t="e">
        <f t="shared" ref="DZE244" si="3423">DZI244&amp;DZJ244</f>
        <v>#REF!</v>
      </c>
      <c r="DZF244" s="29" t="e">
        <f t="shared" ref="DZF244" si="3424">DZJ244&amp;DZK244</f>
        <v>#REF!</v>
      </c>
      <c r="DZG244" s="29" t="e">
        <f t="shared" ref="DZG244" si="3425">DZK244&amp;DZL244</f>
        <v>#REF!</v>
      </c>
      <c r="DZH244" s="29" t="e">
        <f t="shared" ref="DZH244" si="3426">DZL244&amp;DZM244</f>
        <v>#REF!</v>
      </c>
      <c r="DZI244" s="29" t="e">
        <f t="shared" ref="DZI244" si="3427">DZM244&amp;DZN244</f>
        <v>#REF!</v>
      </c>
      <c r="DZJ244" s="29" t="e">
        <f t="shared" ref="DZJ244" si="3428">DZN244&amp;DZO244</f>
        <v>#REF!</v>
      </c>
      <c r="DZK244" s="29" t="e">
        <f t="shared" ref="DZK244" si="3429">DZO244&amp;DZP244</f>
        <v>#REF!</v>
      </c>
      <c r="DZL244" s="29" t="e">
        <f t="shared" ref="DZL244" si="3430">DZP244&amp;DZQ244</f>
        <v>#REF!</v>
      </c>
      <c r="DZM244" s="29" t="e">
        <f t="shared" ref="DZM244" si="3431">DZQ244&amp;DZR244</f>
        <v>#REF!</v>
      </c>
      <c r="DZN244" s="29" t="e">
        <f t="shared" ref="DZN244" si="3432">DZR244&amp;DZS244</f>
        <v>#REF!</v>
      </c>
      <c r="DZO244" s="29" t="e">
        <f t="shared" ref="DZO244" si="3433">DZS244&amp;DZT244</f>
        <v>#REF!</v>
      </c>
      <c r="DZP244" s="29" t="e">
        <f t="shared" ref="DZP244" si="3434">DZT244&amp;DZU244</f>
        <v>#REF!</v>
      </c>
      <c r="DZQ244" s="29" t="e">
        <f t="shared" ref="DZQ244" si="3435">DZU244&amp;DZV244</f>
        <v>#REF!</v>
      </c>
      <c r="DZR244" s="29" t="e">
        <f t="shared" ref="DZR244" si="3436">DZV244&amp;DZW244</f>
        <v>#REF!</v>
      </c>
      <c r="DZS244" s="29" t="e">
        <f t="shared" ref="DZS244" si="3437">DZW244&amp;DZX244</f>
        <v>#REF!</v>
      </c>
      <c r="DZT244" s="29" t="e">
        <f t="shared" ref="DZT244" si="3438">DZX244&amp;DZY244</f>
        <v>#REF!</v>
      </c>
      <c r="DZU244" s="29" t="e">
        <f t="shared" ref="DZU244" si="3439">DZY244&amp;DZZ244</f>
        <v>#REF!</v>
      </c>
      <c r="DZV244" s="29" t="e">
        <f t="shared" ref="DZV244" si="3440">DZZ244&amp;EAA244</f>
        <v>#REF!</v>
      </c>
      <c r="DZW244" s="29" t="e">
        <f t="shared" ref="DZW244" si="3441">EAA244&amp;EAB244</f>
        <v>#REF!</v>
      </c>
      <c r="DZX244" s="29" t="e">
        <f t="shared" ref="DZX244" si="3442">EAB244&amp;EAC244</f>
        <v>#REF!</v>
      </c>
      <c r="DZY244" s="29" t="e">
        <f t="shared" ref="DZY244" si="3443">EAC244&amp;EAD244</f>
        <v>#REF!</v>
      </c>
      <c r="DZZ244" s="29" t="e">
        <f t="shared" ref="DZZ244" si="3444">EAD244&amp;EAE244</f>
        <v>#REF!</v>
      </c>
      <c r="EAA244" s="29" t="e">
        <f t="shared" ref="EAA244" si="3445">EAE244&amp;EAF244</f>
        <v>#REF!</v>
      </c>
      <c r="EAB244" s="29" t="e">
        <f t="shared" ref="EAB244" si="3446">EAF244&amp;EAG244</f>
        <v>#REF!</v>
      </c>
      <c r="EAC244" s="29" t="e">
        <f t="shared" ref="EAC244" si="3447">EAG244&amp;EAH244</f>
        <v>#REF!</v>
      </c>
      <c r="EAD244" s="29" t="e">
        <f t="shared" ref="EAD244" si="3448">EAH244&amp;EAI244</f>
        <v>#REF!</v>
      </c>
      <c r="EAE244" s="29" t="e">
        <f t="shared" ref="EAE244" si="3449">EAI244&amp;EAJ244</f>
        <v>#REF!</v>
      </c>
      <c r="EAF244" s="29" t="e">
        <f t="shared" ref="EAF244" si="3450">EAJ244&amp;EAK244</f>
        <v>#REF!</v>
      </c>
      <c r="EAG244" s="29" t="e">
        <f t="shared" ref="EAG244" si="3451">EAK244&amp;EAL244</f>
        <v>#REF!</v>
      </c>
      <c r="EAH244" s="29" t="e">
        <f t="shared" ref="EAH244" si="3452">EAL244&amp;EAM244</f>
        <v>#REF!</v>
      </c>
      <c r="EAI244" s="29" t="e">
        <f t="shared" ref="EAI244" si="3453">EAM244&amp;EAN244</f>
        <v>#REF!</v>
      </c>
      <c r="EAJ244" s="29" t="e">
        <f t="shared" ref="EAJ244" si="3454">EAN244&amp;EAO244</f>
        <v>#REF!</v>
      </c>
      <c r="EAK244" s="29" t="e">
        <f t="shared" ref="EAK244" si="3455">EAO244&amp;EAP244</f>
        <v>#REF!</v>
      </c>
      <c r="EAL244" s="29" t="e">
        <f t="shared" ref="EAL244" si="3456">EAP244&amp;EAQ244</f>
        <v>#REF!</v>
      </c>
      <c r="EAM244" s="29" t="e">
        <f t="shared" ref="EAM244" si="3457">EAQ244&amp;EAR244</f>
        <v>#REF!</v>
      </c>
      <c r="EAN244" s="29" t="e">
        <f t="shared" ref="EAN244" si="3458">EAR244&amp;EAS244</f>
        <v>#REF!</v>
      </c>
      <c r="EAO244" s="29" t="e">
        <f t="shared" ref="EAO244" si="3459">EAS244&amp;EAT244</f>
        <v>#REF!</v>
      </c>
      <c r="EAP244" s="29" t="e">
        <f t="shared" ref="EAP244" si="3460">EAT244&amp;EAU244</f>
        <v>#REF!</v>
      </c>
      <c r="EAQ244" s="29" t="e">
        <f t="shared" ref="EAQ244" si="3461">EAU244&amp;EAV244</f>
        <v>#REF!</v>
      </c>
      <c r="EAR244" s="29" t="e">
        <f t="shared" ref="EAR244" si="3462">EAV244&amp;EAW244</f>
        <v>#REF!</v>
      </c>
      <c r="EAS244" s="29" t="e">
        <f t="shared" ref="EAS244" si="3463">EAW244&amp;EAX244</f>
        <v>#REF!</v>
      </c>
      <c r="EAT244" s="29" t="e">
        <f t="shared" ref="EAT244" si="3464">EAX244&amp;EAY244</f>
        <v>#REF!</v>
      </c>
      <c r="EAU244" s="29" t="e">
        <f t="shared" ref="EAU244" si="3465">EAY244&amp;EAZ244</f>
        <v>#REF!</v>
      </c>
      <c r="EAV244" s="29" t="e">
        <f t="shared" ref="EAV244" si="3466">EAZ244&amp;EBA244</f>
        <v>#REF!</v>
      </c>
      <c r="EAW244" s="29" t="e">
        <f t="shared" ref="EAW244" si="3467">EBA244&amp;EBB244</f>
        <v>#REF!</v>
      </c>
      <c r="EAX244" s="29" t="e">
        <f t="shared" ref="EAX244" si="3468">EBB244&amp;EBC244</f>
        <v>#REF!</v>
      </c>
      <c r="EAY244" s="29" t="e">
        <f t="shared" ref="EAY244" si="3469">EBC244&amp;EBD244</f>
        <v>#REF!</v>
      </c>
      <c r="EAZ244" s="29" t="e">
        <f t="shared" ref="EAZ244" si="3470">EBD244&amp;EBE244</f>
        <v>#REF!</v>
      </c>
      <c r="EBA244" s="29" t="e">
        <f t="shared" ref="EBA244" si="3471">EBE244&amp;EBF244</f>
        <v>#REF!</v>
      </c>
      <c r="EBB244" s="29" t="e">
        <f t="shared" ref="EBB244" si="3472">EBF244&amp;EBG244</f>
        <v>#REF!</v>
      </c>
      <c r="EBC244" s="29" t="e">
        <f t="shared" ref="EBC244" si="3473">EBG244&amp;EBH244</f>
        <v>#REF!</v>
      </c>
      <c r="EBD244" s="29" t="e">
        <f t="shared" ref="EBD244" si="3474">EBH244&amp;EBI244</f>
        <v>#REF!</v>
      </c>
      <c r="EBE244" s="29" t="e">
        <f t="shared" ref="EBE244" si="3475">EBI244&amp;EBJ244</f>
        <v>#REF!</v>
      </c>
      <c r="EBF244" s="29" t="e">
        <f t="shared" ref="EBF244" si="3476">EBJ244&amp;EBK244</f>
        <v>#REF!</v>
      </c>
      <c r="EBG244" s="29" t="e">
        <f t="shared" ref="EBG244" si="3477">EBK244&amp;EBL244</f>
        <v>#REF!</v>
      </c>
      <c r="EBH244" s="29" t="e">
        <f t="shared" ref="EBH244" si="3478">EBL244&amp;EBM244</f>
        <v>#REF!</v>
      </c>
      <c r="EBI244" s="29" t="e">
        <f t="shared" ref="EBI244" si="3479">EBM244&amp;EBN244</f>
        <v>#REF!</v>
      </c>
      <c r="EBJ244" s="29" t="e">
        <f t="shared" ref="EBJ244" si="3480">EBN244&amp;EBO244</f>
        <v>#REF!</v>
      </c>
      <c r="EBK244" s="29" t="e">
        <f t="shared" ref="EBK244" si="3481">EBO244&amp;EBP244</f>
        <v>#REF!</v>
      </c>
      <c r="EBL244" s="29" t="e">
        <f t="shared" ref="EBL244" si="3482">EBP244&amp;EBQ244</f>
        <v>#REF!</v>
      </c>
      <c r="EBM244" s="29" t="e">
        <f t="shared" ref="EBM244" si="3483">EBQ244&amp;EBR244</f>
        <v>#REF!</v>
      </c>
      <c r="EBN244" s="29" t="e">
        <f t="shared" ref="EBN244" si="3484">EBR244&amp;EBS244</f>
        <v>#REF!</v>
      </c>
      <c r="EBO244" s="29" t="e">
        <f t="shared" ref="EBO244" si="3485">EBS244&amp;EBT244</f>
        <v>#REF!</v>
      </c>
      <c r="EBP244" s="29" t="e">
        <f t="shared" ref="EBP244" si="3486">EBT244&amp;EBU244</f>
        <v>#REF!</v>
      </c>
      <c r="EBQ244" s="29" t="e">
        <f t="shared" ref="EBQ244" si="3487">EBU244&amp;EBV244</f>
        <v>#REF!</v>
      </c>
      <c r="EBR244" s="29" t="e">
        <f t="shared" ref="EBR244" si="3488">EBV244&amp;EBW244</f>
        <v>#REF!</v>
      </c>
      <c r="EBS244" s="29" t="e">
        <f t="shared" ref="EBS244" si="3489">EBW244&amp;EBX244</f>
        <v>#REF!</v>
      </c>
      <c r="EBT244" s="29" t="e">
        <f t="shared" ref="EBT244" si="3490">EBX244&amp;EBY244</f>
        <v>#REF!</v>
      </c>
      <c r="EBU244" s="29" t="e">
        <f t="shared" ref="EBU244" si="3491">EBY244&amp;EBZ244</f>
        <v>#REF!</v>
      </c>
      <c r="EBV244" s="29" t="e">
        <f t="shared" ref="EBV244" si="3492">EBZ244&amp;ECA244</f>
        <v>#REF!</v>
      </c>
      <c r="EBW244" s="29" t="e">
        <f t="shared" ref="EBW244" si="3493">ECA244&amp;ECB244</f>
        <v>#REF!</v>
      </c>
      <c r="EBX244" s="29" t="e">
        <f t="shared" ref="EBX244" si="3494">ECB244&amp;ECC244</f>
        <v>#REF!</v>
      </c>
      <c r="EBY244" s="29" t="e">
        <f t="shared" ref="EBY244" si="3495">ECC244&amp;ECD244</f>
        <v>#REF!</v>
      </c>
      <c r="EBZ244" s="29" t="e">
        <f t="shared" ref="EBZ244" si="3496">ECD244&amp;ECE244</f>
        <v>#REF!</v>
      </c>
      <c r="ECA244" s="29" t="e">
        <f t="shared" ref="ECA244" si="3497">ECE244&amp;ECF244</f>
        <v>#REF!</v>
      </c>
      <c r="ECB244" s="29" t="e">
        <f t="shared" ref="ECB244" si="3498">ECF244&amp;ECG244</f>
        <v>#REF!</v>
      </c>
      <c r="ECC244" s="29" t="e">
        <f t="shared" ref="ECC244" si="3499">ECG244&amp;ECH244</f>
        <v>#REF!</v>
      </c>
      <c r="ECD244" s="29" t="e">
        <f t="shared" ref="ECD244" si="3500">ECH244&amp;ECI244</f>
        <v>#REF!</v>
      </c>
      <c r="ECE244" s="29" t="e">
        <f t="shared" ref="ECE244" si="3501">ECI244&amp;ECJ244</f>
        <v>#REF!</v>
      </c>
      <c r="ECF244" s="29" t="e">
        <f t="shared" ref="ECF244" si="3502">ECJ244&amp;ECK244</f>
        <v>#REF!</v>
      </c>
      <c r="ECG244" s="29" t="e">
        <f t="shared" ref="ECG244" si="3503">ECK244&amp;ECL244</f>
        <v>#REF!</v>
      </c>
      <c r="ECH244" s="29" t="e">
        <f t="shared" ref="ECH244" si="3504">ECL244&amp;ECM244</f>
        <v>#REF!</v>
      </c>
      <c r="ECI244" s="29" t="e">
        <f t="shared" ref="ECI244" si="3505">ECM244&amp;ECN244</f>
        <v>#REF!</v>
      </c>
      <c r="ECJ244" s="29" t="e">
        <f t="shared" ref="ECJ244" si="3506">ECN244&amp;ECO244</f>
        <v>#REF!</v>
      </c>
      <c r="ECK244" s="29" t="e">
        <f t="shared" ref="ECK244" si="3507">ECO244&amp;ECP244</f>
        <v>#REF!</v>
      </c>
      <c r="ECL244" s="29" t="e">
        <f t="shared" ref="ECL244" si="3508">ECP244&amp;ECQ244</f>
        <v>#REF!</v>
      </c>
      <c r="ECM244" s="29" t="e">
        <f t="shared" ref="ECM244" si="3509">ECQ244&amp;ECR244</f>
        <v>#REF!</v>
      </c>
      <c r="ECN244" s="29" t="e">
        <f t="shared" ref="ECN244" si="3510">ECR244&amp;ECS244</f>
        <v>#REF!</v>
      </c>
      <c r="ECO244" s="29" t="e">
        <f t="shared" ref="ECO244" si="3511">ECS244&amp;ECT244</f>
        <v>#REF!</v>
      </c>
      <c r="ECP244" s="29" t="e">
        <f t="shared" ref="ECP244" si="3512">ECT244&amp;ECU244</f>
        <v>#REF!</v>
      </c>
      <c r="ECQ244" s="29" t="e">
        <f t="shared" ref="ECQ244" si="3513">ECU244&amp;ECV244</f>
        <v>#REF!</v>
      </c>
      <c r="ECR244" s="29" t="e">
        <f t="shared" ref="ECR244" si="3514">ECV244&amp;ECW244</f>
        <v>#REF!</v>
      </c>
      <c r="ECS244" s="29" t="e">
        <f t="shared" ref="ECS244" si="3515">ECW244&amp;ECX244</f>
        <v>#REF!</v>
      </c>
      <c r="ECT244" s="29" t="e">
        <f t="shared" ref="ECT244" si="3516">ECX244&amp;ECY244</f>
        <v>#REF!</v>
      </c>
      <c r="ECU244" s="29" t="e">
        <f t="shared" ref="ECU244" si="3517">ECY244&amp;ECZ244</f>
        <v>#REF!</v>
      </c>
      <c r="ECV244" s="29" t="e">
        <f t="shared" ref="ECV244" si="3518">ECZ244&amp;EDA244</f>
        <v>#REF!</v>
      </c>
      <c r="ECW244" s="29" t="e">
        <f t="shared" ref="ECW244" si="3519">EDA244&amp;EDB244</f>
        <v>#REF!</v>
      </c>
      <c r="ECX244" s="29" t="e">
        <f t="shared" ref="ECX244" si="3520">EDB244&amp;EDC244</f>
        <v>#REF!</v>
      </c>
      <c r="ECY244" s="29" t="e">
        <f t="shared" ref="ECY244" si="3521">EDC244&amp;EDD244</f>
        <v>#REF!</v>
      </c>
      <c r="ECZ244" s="29" t="e">
        <f t="shared" ref="ECZ244" si="3522">EDD244&amp;EDE244</f>
        <v>#REF!</v>
      </c>
      <c r="EDA244" s="29" t="e">
        <f t="shared" ref="EDA244" si="3523">EDE244&amp;EDF244</f>
        <v>#REF!</v>
      </c>
      <c r="EDB244" s="29" t="e">
        <f t="shared" ref="EDB244" si="3524">EDF244&amp;EDG244</f>
        <v>#REF!</v>
      </c>
      <c r="EDC244" s="29" t="e">
        <f t="shared" ref="EDC244" si="3525">EDG244&amp;EDH244</f>
        <v>#REF!</v>
      </c>
      <c r="EDD244" s="29" t="e">
        <f t="shared" ref="EDD244" si="3526">EDH244&amp;EDI244</f>
        <v>#REF!</v>
      </c>
      <c r="EDE244" s="29" t="e">
        <f t="shared" ref="EDE244" si="3527">EDI244&amp;EDJ244</f>
        <v>#REF!</v>
      </c>
      <c r="EDF244" s="29" t="e">
        <f t="shared" ref="EDF244" si="3528">EDJ244&amp;EDK244</f>
        <v>#REF!</v>
      </c>
      <c r="EDG244" s="29" t="e">
        <f t="shared" ref="EDG244" si="3529">EDK244&amp;EDL244</f>
        <v>#REF!</v>
      </c>
      <c r="EDH244" s="29" t="e">
        <f t="shared" ref="EDH244" si="3530">EDL244&amp;EDM244</f>
        <v>#REF!</v>
      </c>
      <c r="EDI244" s="29" t="e">
        <f t="shared" ref="EDI244" si="3531">EDM244&amp;EDN244</f>
        <v>#REF!</v>
      </c>
      <c r="EDJ244" s="29" t="e">
        <f t="shared" ref="EDJ244" si="3532">EDN244&amp;EDO244</f>
        <v>#REF!</v>
      </c>
      <c r="EDK244" s="29" t="e">
        <f t="shared" ref="EDK244" si="3533">EDO244&amp;EDP244</f>
        <v>#REF!</v>
      </c>
      <c r="EDL244" s="29" t="e">
        <f t="shared" ref="EDL244" si="3534">EDP244&amp;EDQ244</f>
        <v>#REF!</v>
      </c>
      <c r="EDM244" s="29" t="e">
        <f t="shared" ref="EDM244" si="3535">EDQ244&amp;EDR244</f>
        <v>#REF!</v>
      </c>
      <c r="EDN244" s="29" t="e">
        <f t="shared" ref="EDN244" si="3536">EDR244&amp;EDS244</f>
        <v>#REF!</v>
      </c>
      <c r="EDO244" s="29" t="e">
        <f t="shared" ref="EDO244" si="3537">EDS244&amp;EDT244</f>
        <v>#REF!</v>
      </c>
      <c r="EDP244" s="29" t="e">
        <f t="shared" ref="EDP244" si="3538">EDT244&amp;EDU244</f>
        <v>#REF!</v>
      </c>
      <c r="EDQ244" s="29" t="e">
        <f t="shared" ref="EDQ244" si="3539">EDU244&amp;EDV244</f>
        <v>#REF!</v>
      </c>
      <c r="EDR244" s="29" t="e">
        <f t="shared" ref="EDR244" si="3540">EDV244&amp;EDW244</f>
        <v>#REF!</v>
      </c>
      <c r="EDS244" s="29" t="e">
        <f t="shared" ref="EDS244" si="3541">EDW244&amp;EDX244</f>
        <v>#REF!</v>
      </c>
      <c r="EDT244" s="29" t="e">
        <f t="shared" ref="EDT244" si="3542">EDX244&amp;EDY244</f>
        <v>#REF!</v>
      </c>
      <c r="EDU244" s="29" t="e">
        <f t="shared" ref="EDU244" si="3543">EDY244&amp;EDZ244</f>
        <v>#REF!</v>
      </c>
      <c r="EDV244" s="29" t="e">
        <f t="shared" ref="EDV244" si="3544">EDZ244&amp;EEA244</f>
        <v>#REF!</v>
      </c>
      <c r="EDW244" s="29" t="e">
        <f t="shared" ref="EDW244" si="3545">EEA244&amp;EEB244</f>
        <v>#REF!</v>
      </c>
      <c r="EDX244" s="29" t="e">
        <f t="shared" ref="EDX244" si="3546">EEB244&amp;EEC244</f>
        <v>#REF!</v>
      </c>
      <c r="EDY244" s="29" t="e">
        <f t="shared" ref="EDY244" si="3547">EEC244&amp;EED244</f>
        <v>#REF!</v>
      </c>
      <c r="EDZ244" s="29" t="e">
        <f t="shared" ref="EDZ244" si="3548">EED244&amp;EEE244</f>
        <v>#REF!</v>
      </c>
      <c r="EEA244" s="29" t="e">
        <f t="shared" ref="EEA244" si="3549">EEE244&amp;EEF244</f>
        <v>#REF!</v>
      </c>
      <c r="EEB244" s="29" t="e">
        <f t="shared" ref="EEB244" si="3550">EEF244&amp;EEG244</f>
        <v>#REF!</v>
      </c>
      <c r="EEC244" s="29" t="e">
        <f t="shared" ref="EEC244" si="3551">EEG244&amp;EEH244</f>
        <v>#REF!</v>
      </c>
      <c r="EED244" s="29" t="e">
        <f t="shared" ref="EED244" si="3552">EEH244&amp;EEI244</f>
        <v>#REF!</v>
      </c>
      <c r="EEE244" s="29" t="e">
        <f t="shared" ref="EEE244" si="3553">EEI244&amp;EEJ244</f>
        <v>#REF!</v>
      </c>
      <c r="EEF244" s="29" t="e">
        <f t="shared" ref="EEF244" si="3554">EEJ244&amp;EEK244</f>
        <v>#REF!</v>
      </c>
      <c r="EEG244" s="29" t="e">
        <f t="shared" ref="EEG244" si="3555">EEK244&amp;EEL244</f>
        <v>#REF!</v>
      </c>
      <c r="EEH244" s="29" t="e">
        <f t="shared" ref="EEH244" si="3556">EEL244&amp;EEM244</f>
        <v>#REF!</v>
      </c>
      <c r="EEI244" s="29" t="e">
        <f t="shared" ref="EEI244" si="3557">EEM244&amp;EEN244</f>
        <v>#REF!</v>
      </c>
      <c r="EEJ244" s="29" t="e">
        <f t="shared" ref="EEJ244" si="3558">EEN244&amp;EEO244</f>
        <v>#REF!</v>
      </c>
      <c r="EEK244" s="29" t="e">
        <f t="shared" ref="EEK244" si="3559">EEO244&amp;EEP244</f>
        <v>#REF!</v>
      </c>
      <c r="EEL244" s="29" t="e">
        <f t="shared" ref="EEL244" si="3560">EEP244&amp;EEQ244</f>
        <v>#REF!</v>
      </c>
      <c r="EEM244" s="29" t="e">
        <f t="shared" ref="EEM244" si="3561">EEQ244&amp;EER244</f>
        <v>#REF!</v>
      </c>
      <c r="EEN244" s="29" t="e">
        <f t="shared" ref="EEN244" si="3562">EER244&amp;EES244</f>
        <v>#REF!</v>
      </c>
      <c r="EEO244" s="29" t="e">
        <f t="shared" ref="EEO244" si="3563">EES244&amp;EET244</f>
        <v>#REF!</v>
      </c>
      <c r="EEP244" s="29" t="e">
        <f t="shared" ref="EEP244" si="3564">EET244&amp;EEU244</f>
        <v>#REF!</v>
      </c>
      <c r="EEQ244" s="29" t="e">
        <f t="shared" ref="EEQ244" si="3565">EEU244&amp;EEV244</f>
        <v>#REF!</v>
      </c>
      <c r="EER244" s="29" t="e">
        <f t="shared" ref="EER244" si="3566">EEV244&amp;EEW244</f>
        <v>#REF!</v>
      </c>
      <c r="EES244" s="29" t="e">
        <f t="shared" ref="EES244" si="3567">EEW244&amp;EEX244</f>
        <v>#REF!</v>
      </c>
      <c r="EET244" s="29" t="e">
        <f t="shared" ref="EET244" si="3568">EEX244&amp;EEY244</f>
        <v>#REF!</v>
      </c>
      <c r="EEU244" s="29" t="e">
        <f t="shared" ref="EEU244" si="3569">EEY244&amp;EEZ244</f>
        <v>#REF!</v>
      </c>
      <c r="EEV244" s="29" t="e">
        <f t="shared" ref="EEV244" si="3570">EEZ244&amp;EFA244</f>
        <v>#REF!</v>
      </c>
      <c r="EEW244" s="29" t="e">
        <f t="shared" ref="EEW244" si="3571">EFA244&amp;EFB244</f>
        <v>#REF!</v>
      </c>
      <c r="EEX244" s="29" t="e">
        <f t="shared" ref="EEX244" si="3572">EFB244&amp;EFC244</f>
        <v>#REF!</v>
      </c>
      <c r="EEY244" s="29" t="e">
        <f t="shared" ref="EEY244" si="3573">EFC244&amp;EFD244</f>
        <v>#REF!</v>
      </c>
      <c r="EEZ244" s="29" t="e">
        <f t="shared" ref="EEZ244" si="3574">EFD244&amp;EFE244</f>
        <v>#REF!</v>
      </c>
      <c r="EFA244" s="29" t="e">
        <f t="shared" ref="EFA244" si="3575">EFE244&amp;EFF244</f>
        <v>#REF!</v>
      </c>
      <c r="EFB244" s="29" t="e">
        <f t="shared" ref="EFB244" si="3576">EFF244&amp;EFG244</f>
        <v>#REF!</v>
      </c>
      <c r="EFC244" s="29" t="e">
        <f t="shared" ref="EFC244" si="3577">EFG244&amp;EFH244</f>
        <v>#REF!</v>
      </c>
      <c r="EFD244" s="29" t="e">
        <f t="shared" ref="EFD244" si="3578">EFH244&amp;EFI244</f>
        <v>#REF!</v>
      </c>
      <c r="EFE244" s="29" t="e">
        <f t="shared" ref="EFE244" si="3579">EFI244&amp;EFJ244</f>
        <v>#REF!</v>
      </c>
      <c r="EFF244" s="29" t="e">
        <f t="shared" ref="EFF244" si="3580">EFJ244&amp;EFK244</f>
        <v>#REF!</v>
      </c>
      <c r="EFG244" s="29" t="e">
        <f t="shared" ref="EFG244" si="3581">EFK244&amp;EFL244</f>
        <v>#REF!</v>
      </c>
      <c r="EFH244" s="29" t="e">
        <f t="shared" ref="EFH244" si="3582">EFL244&amp;EFM244</f>
        <v>#REF!</v>
      </c>
      <c r="EFI244" s="29" t="e">
        <f t="shared" ref="EFI244" si="3583">EFM244&amp;EFN244</f>
        <v>#REF!</v>
      </c>
      <c r="EFJ244" s="29" t="e">
        <f t="shared" ref="EFJ244" si="3584">EFN244&amp;EFO244</f>
        <v>#REF!</v>
      </c>
      <c r="EFK244" s="29" t="e">
        <f t="shared" ref="EFK244" si="3585">EFO244&amp;EFP244</f>
        <v>#REF!</v>
      </c>
      <c r="EFL244" s="29" t="e">
        <f t="shared" ref="EFL244" si="3586">EFP244&amp;EFQ244</f>
        <v>#REF!</v>
      </c>
      <c r="EFM244" s="29" t="e">
        <f t="shared" ref="EFM244" si="3587">EFQ244&amp;EFR244</f>
        <v>#REF!</v>
      </c>
      <c r="EFN244" s="29" t="e">
        <f t="shared" ref="EFN244" si="3588">EFR244&amp;EFS244</f>
        <v>#REF!</v>
      </c>
      <c r="EFO244" s="29" t="e">
        <f t="shared" ref="EFO244" si="3589">EFS244&amp;EFT244</f>
        <v>#REF!</v>
      </c>
      <c r="EFP244" s="29" t="e">
        <f t="shared" ref="EFP244" si="3590">EFT244&amp;EFU244</f>
        <v>#REF!</v>
      </c>
      <c r="EFQ244" s="29" t="e">
        <f t="shared" ref="EFQ244" si="3591">EFU244&amp;EFV244</f>
        <v>#REF!</v>
      </c>
      <c r="EFR244" s="29" t="e">
        <f t="shared" ref="EFR244" si="3592">EFV244&amp;EFW244</f>
        <v>#REF!</v>
      </c>
      <c r="EFS244" s="29" t="e">
        <f t="shared" ref="EFS244" si="3593">EFW244&amp;EFX244</f>
        <v>#REF!</v>
      </c>
      <c r="EFT244" s="29" t="e">
        <f t="shared" ref="EFT244" si="3594">EFX244&amp;EFY244</f>
        <v>#REF!</v>
      </c>
      <c r="EFU244" s="29" t="e">
        <f t="shared" ref="EFU244" si="3595">EFY244&amp;EFZ244</f>
        <v>#REF!</v>
      </c>
      <c r="EFV244" s="29" t="e">
        <f t="shared" ref="EFV244" si="3596">EFZ244&amp;EGA244</f>
        <v>#REF!</v>
      </c>
      <c r="EFW244" s="29" t="e">
        <f t="shared" ref="EFW244" si="3597">EGA244&amp;EGB244</f>
        <v>#REF!</v>
      </c>
      <c r="EFX244" s="29" t="e">
        <f t="shared" ref="EFX244" si="3598">EGB244&amp;EGC244</f>
        <v>#REF!</v>
      </c>
      <c r="EFY244" s="29" t="e">
        <f t="shared" ref="EFY244" si="3599">EGC244&amp;EGD244</f>
        <v>#REF!</v>
      </c>
      <c r="EFZ244" s="29" t="e">
        <f t="shared" ref="EFZ244" si="3600">EGD244&amp;EGE244</f>
        <v>#REF!</v>
      </c>
      <c r="EGA244" s="29" t="e">
        <f t="shared" ref="EGA244" si="3601">EGE244&amp;EGF244</f>
        <v>#REF!</v>
      </c>
      <c r="EGB244" s="29" t="e">
        <f t="shared" ref="EGB244" si="3602">EGF244&amp;EGG244</f>
        <v>#REF!</v>
      </c>
      <c r="EGC244" s="29" t="e">
        <f t="shared" ref="EGC244" si="3603">EGG244&amp;EGH244</f>
        <v>#REF!</v>
      </c>
      <c r="EGD244" s="29" t="e">
        <f t="shared" ref="EGD244" si="3604">EGH244&amp;EGI244</f>
        <v>#REF!</v>
      </c>
      <c r="EGE244" s="29" t="e">
        <f t="shared" ref="EGE244" si="3605">EGI244&amp;EGJ244</f>
        <v>#REF!</v>
      </c>
      <c r="EGF244" s="29" t="e">
        <f t="shared" ref="EGF244" si="3606">EGJ244&amp;EGK244</f>
        <v>#REF!</v>
      </c>
      <c r="EGG244" s="29" t="e">
        <f t="shared" ref="EGG244" si="3607">EGK244&amp;EGL244</f>
        <v>#REF!</v>
      </c>
      <c r="EGH244" s="29" t="e">
        <f t="shared" ref="EGH244" si="3608">EGL244&amp;EGM244</f>
        <v>#REF!</v>
      </c>
      <c r="EGI244" s="29" t="e">
        <f t="shared" ref="EGI244" si="3609">EGM244&amp;EGN244</f>
        <v>#REF!</v>
      </c>
      <c r="EGJ244" s="29" t="e">
        <f t="shared" ref="EGJ244" si="3610">EGN244&amp;EGO244</f>
        <v>#REF!</v>
      </c>
      <c r="EGK244" s="29" t="e">
        <f t="shared" ref="EGK244" si="3611">EGO244&amp;EGP244</f>
        <v>#REF!</v>
      </c>
      <c r="EGL244" s="29" t="e">
        <f t="shared" ref="EGL244" si="3612">EGP244&amp;EGQ244</f>
        <v>#REF!</v>
      </c>
      <c r="EGM244" s="29" t="e">
        <f t="shared" ref="EGM244" si="3613">EGQ244&amp;EGR244</f>
        <v>#REF!</v>
      </c>
      <c r="EGN244" s="29" t="e">
        <f t="shared" ref="EGN244" si="3614">EGR244&amp;EGS244</f>
        <v>#REF!</v>
      </c>
      <c r="EGO244" s="29" t="e">
        <f t="shared" ref="EGO244" si="3615">EGS244&amp;EGT244</f>
        <v>#REF!</v>
      </c>
      <c r="EGP244" s="29" t="e">
        <f t="shared" ref="EGP244" si="3616">EGT244&amp;EGU244</f>
        <v>#REF!</v>
      </c>
      <c r="EGQ244" s="29" t="e">
        <f t="shared" ref="EGQ244" si="3617">EGU244&amp;EGV244</f>
        <v>#REF!</v>
      </c>
      <c r="EGR244" s="29" t="e">
        <f t="shared" ref="EGR244" si="3618">EGV244&amp;EGW244</f>
        <v>#REF!</v>
      </c>
      <c r="EGS244" s="29" t="e">
        <f t="shared" ref="EGS244" si="3619">EGW244&amp;EGX244</f>
        <v>#REF!</v>
      </c>
      <c r="EGT244" s="29" t="e">
        <f t="shared" ref="EGT244" si="3620">EGX244&amp;EGY244</f>
        <v>#REF!</v>
      </c>
      <c r="EGU244" s="29" t="e">
        <f t="shared" ref="EGU244" si="3621">EGY244&amp;EGZ244</f>
        <v>#REF!</v>
      </c>
      <c r="EGV244" s="29" t="e">
        <f t="shared" ref="EGV244" si="3622">EGZ244&amp;EHA244</f>
        <v>#REF!</v>
      </c>
      <c r="EGW244" s="29" t="e">
        <f t="shared" ref="EGW244" si="3623">EHA244&amp;EHB244</f>
        <v>#REF!</v>
      </c>
      <c r="EGX244" s="29" t="e">
        <f t="shared" ref="EGX244" si="3624">EHB244&amp;EHC244</f>
        <v>#REF!</v>
      </c>
      <c r="EGY244" s="29" t="e">
        <f t="shared" ref="EGY244" si="3625">EHC244&amp;EHD244</f>
        <v>#REF!</v>
      </c>
      <c r="EGZ244" s="29" t="e">
        <f t="shared" ref="EGZ244" si="3626">EHD244&amp;EHE244</f>
        <v>#REF!</v>
      </c>
      <c r="EHA244" s="29" t="e">
        <f t="shared" ref="EHA244" si="3627">EHE244&amp;EHF244</f>
        <v>#REF!</v>
      </c>
      <c r="EHB244" s="29" t="e">
        <f t="shared" ref="EHB244" si="3628">EHF244&amp;EHG244</f>
        <v>#REF!</v>
      </c>
      <c r="EHC244" s="29" t="e">
        <f t="shared" ref="EHC244" si="3629">EHG244&amp;EHH244</f>
        <v>#REF!</v>
      </c>
      <c r="EHD244" s="29" t="e">
        <f t="shared" ref="EHD244" si="3630">EHH244&amp;EHI244</f>
        <v>#REF!</v>
      </c>
      <c r="EHE244" s="29" t="e">
        <f t="shared" ref="EHE244" si="3631">EHI244&amp;EHJ244</f>
        <v>#REF!</v>
      </c>
      <c r="EHF244" s="29" t="e">
        <f t="shared" ref="EHF244" si="3632">EHJ244&amp;EHK244</f>
        <v>#REF!</v>
      </c>
      <c r="EHG244" s="29" t="e">
        <f t="shared" ref="EHG244" si="3633">EHK244&amp;EHL244</f>
        <v>#REF!</v>
      </c>
      <c r="EHH244" s="29" t="e">
        <f t="shared" ref="EHH244" si="3634">EHL244&amp;EHM244</f>
        <v>#REF!</v>
      </c>
      <c r="EHI244" s="29" t="e">
        <f t="shared" ref="EHI244" si="3635">EHM244&amp;EHN244</f>
        <v>#REF!</v>
      </c>
      <c r="EHJ244" s="29" t="e">
        <f t="shared" ref="EHJ244" si="3636">EHN244&amp;EHO244</f>
        <v>#REF!</v>
      </c>
      <c r="EHK244" s="29" t="e">
        <f t="shared" ref="EHK244" si="3637">EHO244&amp;EHP244</f>
        <v>#REF!</v>
      </c>
      <c r="EHL244" s="29" t="e">
        <f t="shared" ref="EHL244" si="3638">EHP244&amp;EHQ244</f>
        <v>#REF!</v>
      </c>
      <c r="EHM244" s="29" t="e">
        <f t="shared" ref="EHM244" si="3639">EHQ244&amp;EHR244</f>
        <v>#REF!</v>
      </c>
      <c r="EHN244" s="29" t="e">
        <f t="shared" ref="EHN244" si="3640">EHR244&amp;EHS244</f>
        <v>#REF!</v>
      </c>
      <c r="EHO244" s="29" t="e">
        <f t="shared" ref="EHO244" si="3641">EHS244&amp;EHT244</f>
        <v>#REF!</v>
      </c>
      <c r="EHP244" s="29" t="e">
        <f t="shared" ref="EHP244" si="3642">EHT244&amp;EHU244</f>
        <v>#REF!</v>
      </c>
      <c r="EHQ244" s="29" t="e">
        <f t="shared" ref="EHQ244" si="3643">EHU244&amp;EHV244</f>
        <v>#REF!</v>
      </c>
      <c r="EHR244" s="29" t="e">
        <f t="shared" ref="EHR244" si="3644">EHV244&amp;EHW244</f>
        <v>#REF!</v>
      </c>
      <c r="EHS244" s="29" t="e">
        <f t="shared" ref="EHS244" si="3645">EHW244&amp;EHX244</f>
        <v>#REF!</v>
      </c>
      <c r="EHT244" s="29" t="e">
        <f t="shared" ref="EHT244" si="3646">EHX244&amp;EHY244</f>
        <v>#REF!</v>
      </c>
      <c r="EHU244" s="29" t="e">
        <f t="shared" ref="EHU244" si="3647">EHY244&amp;EHZ244</f>
        <v>#REF!</v>
      </c>
      <c r="EHV244" s="29" t="e">
        <f t="shared" ref="EHV244" si="3648">EHZ244&amp;EIA244</f>
        <v>#REF!</v>
      </c>
      <c r="EHW244" s="29" t="e">
        <f t="shared" ref="EHW244" si="3649">EIA244&amp;EIB244</f>
        <v>#REF!</v>
      </c>
      <c r="EHX244" s="29" t="e">
        <f t="shared" ref="EHX244" si="3650">EIB244&amp;EIC244</f>
        <v>#REF!</v>
      </c>
      <c r="EHY244" s="29" t="e">
        <f t="shared" ref="EHY244" si="3651">EIC244&amp;EID244</f>
        <v>#REF!</v>
      </c>
      <c r="EHZ244" s="29" t="e">
        <f t="shared" ref="EHZ244" si="3652">EID244&amp;EIE244</f>
        <v>#REF!</v>
      </c>
      <c r="EIA244" s="29" t="e">
        <f t="shared" ref="EIA244" si="3653">EIE244&amp;EIF244</f>
        <v>#REF!</v>
      </c>
      <c r="EIB244" s="29" t="e">
        <f t="shared" ref="EIB244" si="3654">EIF244&amp;EIG244</f>
        <v>#REF!</v>
      </c>
      <c r="EIC244" s="29" t="e">
        <f t="shared" ref="EIC244" si="3655">EIG244&amp;EIH244</f>
        <v>#REF!</v>
      </c>
      <c r="EID244" s="29" t="e">
        <f t="shared" ref="EID244" si="3656">EIH244&amp;EII244</f>
        <v>#REF!</v>
      </c>
      <c r="EIE244" s="29" t="e">
        <f t="shared" ref="EIE244" si="3657">EII244&amp;EIJ244</f>
        <v>#REF!</v>
      </c>
      <c r="EIF244" s="29" t="e">
        <f t="shared" ref="EIF244" si="3658">EIJ244&amp;EIK244</f>
        <v>#REF!</v>
      </c>
      <c r="EIG244" s="29" t="e">
        <f t="shared" ref="EIG244" si="3659">EIK244&amp;EIL244</f>
        <v>#REF!</v>
      </c>
      <c r="EIH244" s="29" t="e">
        <f t="shared" ref="EIH244" si="3660">EIL244&amp;EIM244</f>
        <v>#REF!</v>
      </c>
      <c r="EII244" s="29" t="e">
        <f t="shared" ref="EII244" si="3661">EIM244&amp;EIN244</f>
        <v>#REF!</v>
      </c>
      <c r="EIJ244" s="29" t="e">
        <f t="shared" ref="EIJ244" si="3662">EIN244&amp;EIO244</f>
        <v>#REF!</v>
      </c>
      <c r="EIK244" s="29" t="e">
        <f t="shared" ref="EIK244" si="3663">EIO244&amp;EIP244</f>
        <v>#REF!</v>
      </c>
      <c r="EIL244" s="29" t="e">
        <f t="shared" ref="EIL244" si="3664">EIP244&amp;EIQ244</f>
        <v>#REF!</v>
      </c>
      <c r="EIM244" s="29" t="e">
        <f t="shared" ref="EIM244" si="3665">EIQ244&amp;EIR244</f>
        <v>#REF!</v>
      </c>
      <c r="EIN244" s="29" t="e">
        <f t="shared" ref="EIN244" si="3666">EIR244&amp;EIS244</f>
        <v>#REF!</v>
      </c>
      <c r="EIO244" s="29" t="e">
        <f t="shared" ref="EIO244" si="3667">EIS244&amp;EIT244</f>
        <v>#REF!</v>
      </c>
      <c r="EIP244" s="29" t="e">
        <f t="shared" ref="EIP244" si="3668">EIT244&amp;EIU244</f>
        <v>#REF!</v>
      </c>
      <c r="EIQ244" s="29" t="e">
        <f t="shared" ref="EIQ244" si="3669">EIU244&amp;EIV244</f>
        <v>#REF!</v>
      </c>
      <c r="EIR244" s="29" t="e">
        <f t="shared" ref="EIR244" si="3670">EIV244&amp;EIW244</f>
        <v>#REF!</v>
      </c>
      <c r="EIS244" s="29" t="e">
        <f t="shared" ref="EIS244" si="3671">EIW244&amp;EIX244</f>
        <v>#REF!</v>
      </c>
      <c r="EIT244" s="29" t="e">
        <f t="shared" ref="EIT244" si="3672">EIX244&amp;EIY244</f>
        <v>#REF!</v>
      </c>
      <c r="EIU244" s="29" t="e">
        <f t="shared" ref="EIU244" si="3673">EIY244&amp;EIZ244</f>
        <v>#REF!</v>
      </c>
      <c r="EIV244" s="29" t="e">
        <f t="shared" ref="EIV244" si="3674">EIZ244&amp;EJA244</f>
        <v>#REF!</v>
      </c>
      <c r="EIW244" s="29" t="e">
        <f t="shared" ref="EIW244" si="3675">EJA244&amp;EJB244</f>
        <v>#REF!</v>
      </c>
      <c r="EIX244" s="29" t="e">
        <f t="shared" ref="EIX244" si="3676">EJB244&amp;EJC244</f>
        <v>#REF!</v>
      </c>
      <c r="EIY244" s="29" t="e">
        <f t="shared" ref="EIY244" si="3677">EJC244&amp;EJD244</f>
        <v>#REF!</v>
      </c>
      <c r="EIZ244" s="29" t="e">
        <f t="shared" ref="EIZ244" si="3678">EJD244&amp;EJE244</f>
        <v>#REF!</v>
      </c>
      <c r="EJA244" s="29" t="e">
        <f t="shared" ref="EJA244" si="3679">EJE244&amp;EJF244</f>
        <v>#REF!</v>
      </c>
      <c r="EJB244" s="29" t="e">
        <f t="shared" ref="EJB244" si="3680">EJF244&amp;EJG244</f>
        <v>#REF!</v>
      </c>
      <c r="EJC244" s="29" t="e">
        <f t="shared" ref="EJC244" si="3681">EJG244&amp;EJH244</f>
        <v>#REF!</v>
      </c>
      <c r="EJD244" s="29" t="e">
        <f t="shared" ref="EJD244" si="3682">EJH244&amp;EJI244</f>
        <v>#REF!</v>
      </c>
      <c r="EJE244" s="29" t="e">
        <f t="shared" ref="EJE244" si="3683">EJI244&amp;EJJ244</f>
        <v>#REF!</v>
      </c>
      <c r="EJF244" s="29" t="e">
        <f t="shared" ref="EJF244" si="3684">EJJ244&amp;EJK244</f>
        <v>#REF!</v>
      </c>
      <c r="EJG244" s="29" t="e">
        <f t="shared" ref="EJG244" si="3685">EJK244&amp;EJL244</f>
        <v>#REF!</v>
      </c>
      <c r="EJH244" s="29" t="e">
        <f t="shared" ref="EJH244" si="3686">EJL244&amp;EJM244</f>
        <v>#REF!</v>
      </c>
      <c r="EJI244" s="29" t="e">
        <f t="shared" ref="EJI244" si="3687">EJM244&amp;EJN244</f>
        <v>#REF!</v>
      </c>
      <c r="EJJ244" s="29" t="e">
        <f t="shared" ref="EJJ244" si="3688">EJN244&amp;EJO244</f>
        <v>#REF!</v>
      </c>
      <c r="EJK244" s="29" t="e">
        <f t="shared" ref="EJK244" si="3689">EJO244&amp;EJP244</f>
        <v>#REF!</v>
      </c>
      <c r="EJL244" s="29" t="e">
        <f t="shared" ref="EJL244" si="3690">EJP244&amp;EJQ244</f>
        <v>#REF!</v>
      </c>
      <c r="EJM244" s="29" t="e">
        <f t="shared" ref="EJM244" si="3691">EJQ244&amp;EJR244</f>
        <v>#REF!</v>
      </c>
      <c r="EJN244" s="29" t="e">
        <f t="shared" ref="EJN244" si="3692">EJR244&amp;EJS244</f>
        <v>#REF!</v>
      </c>
      <c r="EJO244" s="29" t="e">
        <f t="shared" ref="EJO244" si="3693">EJS244&amp;EJT244</f>
        <v>#REF!</v>
      </c>
      <c r="EJP244" s="29" t="e">
        <f t="shared" ref="EJP244" si="3694">EJT244&amp;EJU244</f>
        <v>#REF!</v>
      </c>
      <c r="EJQ244" s="29" t="e">
        <f t="shared" ref="EJQ244" si="3695">EJU244&amp;EJV244</f>
        <v>#REF!</v>
      </c>
      <c r="EJR244" s="29" t="e">
        <f t="shared" ref="EJR244" si="3696">EJV244&amp;EJW244</f>
        <v>#REF!</v>
      </c>
      <c r="EJS244" s="29" t="e">
        <f t="shared" ref="EJS244" si="3697">EJW244&amp;EJX244</f>
        <v>#REF!</v>
      </c>
      <c r="EJT244" s="29" t="e">
        <f t="shared" ref="EJT244" si="3698">EJX244&amp;EJY244</f>
        <v>#REF!</v>
      </c>
      <c r="EJU244" s="29" t="e">
        <f t="shared" ref="EJU244" si="3699">EJY244&amp;EJZ244</f>
        <v>#REF!</v>
      </c>
      <c r="EJV244" s="29" t="e">
        <f t="shared" ref="EJV244" si="3700">EJZ244&amp;EKA244</f>
        <v>#REF!</v>
      </c>
      <c r="EJW244" s="29" t="e">
        <f t="shared" ref="EJW244" si="3701">EKA244&amp;EKB244</f>
        <v>#REF!</v>
      </c>
      <c r="EJX244" s="29" t="e">
        <f t="shared" ref="EJX244" si="3702">EKB244&amp;EKC244</f>
        <v>#REF!</v>
      </c>
      <c r="EJY244" s="29" t="e">
        <f t="shared" ref="EJY244" si="3703">EKC244&amp;EKD244</f>
        <v>#REF!</v>
      </c>
      <c r="EJZ244" s="29" t="e">
        <f t="shared" ref="EJZ244" si="3704">EKD244&amp;EKE244</f>
        <v>#REF!</v>
      </c>
      <c r="EKA244" s="29" t="e">
        <f t="shared" ref="EKA244" si="3705">EKE244&amp;EKF244</f>
        <v>#REF!</v>
      </c>
      <c r="EKB244" s="29" t="e">
        <f t="shared" ref="EKB244" si="3706">EKF244&amp;EKG244</f>
        <v>#REF!</v>
      </c>
      <c r="EKC244" s="29" t="e">
        <f t="shared" ref="EKC244" si="3707">EKG244&amp;EKH244</f>
        <v>#REF!</v>
      </c>
      <c r="EKD244" s="29" t="e">
        <f t="shared" ref="EKD244" si="3708">EKH244&amp;EKI244</f>
        <v>#REF!</v>
      </c>
      <c r="EKE244" s="29" t="e">
        <f t="shared" ref="EKE244" si="3709">EKI244&amp;EKJ244</f>
        <v>#REF!</v>
      </c>
      <c r="EKF244" s="29" t="e">
        <f t="shared" ref="EKF244" si="3710">EKJ244&amp;EKK244</f>
        <v>#REF!</v>
      </c>
      <c r="EKG244" s="29" t="e">
        <f t="shared" ref="EKG244" si="3711">EKK244&amp;EKL244</f>
        <v>#REF!</v>
      </c>
      <c r="EKH244" s="29" t="e">
        <f t="shared" ref="EKH244" si="3712">EKL244&amp;EKM244</f>
        <v>#REF!</v>
      </c>
      <c r="EKI244" s="29" t="e">
        <f t="shared" ref="EKI244" si="3713">EKM244&amp;EKN244</f>
        <v>#REF!</v>
      </c>
      <c r="EKJ244" s="29" t="e">
        <f t="shared" ref="EKJ244" si="3714">EKN244&amp;EKO244</f>
        <v>#REF!</v>
      </c>
      <c r="EKK244" s="29" t="e">
        <f t="shared" ref="EKK244" si="3715">EKO244&amp;EKP244</f>
        <v>#REF!</v>
      </c>
      <c r="EKL244" s="29" t="e">
        <f t="shared" ref="EKL244" si="3716">EKP244&amp;EKQ244</f>
        <v>#REF!</v>
      </c>
      <c r="EKM244" s="29" t="e">
        <f t="shared" ref="EKM244" si="3717">EKQ244&amp;EKR244</f>
        <v>#REF!</v>
      </c>
      <c r="EKN244" s="29" t="e">
        <f t="shared" ref="EKN244" si="3718">EKR244&amp;EKS244</f>
        <v>#REF!</v>
      </c>
      <c r="EKO244" s="29" t="e">
        <f t="shared" ref="EKO244" si="3719">EKS244&amp;EKT244</f>
        <v>#REF!</v>
      </c>
      <c r="EKP244" s="29" t="e">
        <f t="shared" ref="EKP244" si="3720">EKT244&amp;EKU244</f>
        <v>#REF!</v>
      </c>
      <c r="EKQ244" s="29" t="e">
        <f t="shared" ref="EKQ244" si="3721">EKU244&amp;EKV244</f>
        <v>#REF!</v>
      </c>
      <c r="EKR244" s="29" t="e">
        <f t="shared" ref="EKR244" si="3722">EKV244&amp;EKW244</f>
        <v>#REF!</v>
      </c>
      <c r="EKS244" s="29" t="e">
        <f t="shared" ref="EKS244" si="3723">EKW244&amp;EKX244</f>
        <v>#REF!</v>
      </c>
      <c r="EKT244" s="29" t="e">
        <f t="shared" ref="EKT244" si="3724">EKX244&amp;EKY244</f>
        <v>#REF!</v>
      </c>
      <c r="EKU244" s="29" t="e">
        <f t="shared" ref="EKU244" si="3725">EKY244&amp;EKZ244</f>
        <v>#REF!</v>
      </c>
      <c r="EKV244" s="29" t="e">
        <f t="shared" ref="EKV244" si="3726">EKZ244&amp;ELA244</f>
        <v>#REF!</v>
      </c>
      <c r="EKW244" s="29" t="e">
        <f t="shared" ref="EKW244" si="3727">ELA244&amp;ELB244</f>
        <v>#REF!</v>
      </c>
      <c r="EKX244" s="29" t="e">
        <f t="shared" ref="EKX244" si="3728">ELB244&amp;ELC244</f>
        <v>#REF!</v>
      </c>
      <c r="EKY244" s="29" t="e">
        <f t="shared" ref="EKY244" si="3729">ELC244&amp;ELD244</f>
        <v>#REF!</v>
      </c>
      <c r="EKZ244" s="29" t="e">
        <f t="shared" ref="EKZ244" si="3730">ELD244&amp;ELE244</f>
        <v>#REF!</v>
      </c>
      <c r="ELA244" s="29" t="e">
        <f t="shared" ref="ELA244" si="3731">ELE244&amp;ELF244</f>
        <v>#REF!</v>
      </c>
      <c r="ELB244" s="29" t="e">
        <f t="shared" ref="ELB244" si="3732">ELF244&amp;ELG244</f>
        <v>#REF!</v>
      </c>
      <c r="ELC244" s="29" t="e">
        <f t="shared" ref="ELC244" si="3733">ELG244&amp;ELH244</f>
        <v>#REF!</v>
      </c>
      <c r="ELD244" s="29" t="e">
        <f t="shared" ref="ELD244" si="3734">ELH244&amp;ELI244</f>
        <v>#REF!</v>
      </c>
      <c r="ELE244" s="29" t="e">
        <f t="shared" ref="ELE244" si="3735">ELI244&amp;ELJ244</f>
        <v>#REF!</v>
      </c>
      <c r="ELF244" s="29" t="e">
        <f t="shared" ref="ELF244" si="3736">ELJ244&amp;ELK244</f>
        <v>#REF!</v>
      </c>
      <c r="ELG244" s="29" t="e">
        <f t="shared" ref="ELG244" si="3737">ELK244&amp;ELL244</f>
        <v>#REF!</v>
      </c>
      <c r="ELH244" s="29" t="e">
        <f t="shared" ref="ELH244" si="3738">ELL244&amp;ELM244</f>
        <v>#REF!</v>
      </c>
      <c r="ELI244" s="29" t="e">
        <f t="shared" ref="ELI244" si="3739">ELM244&amp;ELN244</f>
        <v>#REF!</v>
      </c>
      <c r="ELJ244" s="29" t="e">
        <f t="shared" ref="ELJ244" si="3740">ELN244&amp;ELO244</f>
        <v>#REF!</v>
      </c>
      <c r="ELK244" s="29" t="e">
        <f t="shared" ref="ELK244" si="3741">ELO244&amp;ELP244</f>
        <v>#REF!</v>
      </c>
      <c r="ELL244" s="29" t="e">
        <f t="shared" ref="ELL244" si="3742">ELP244&amp;ELQ244</f>
        <v>#REF!</v>
      </c>
      <c r="ELM244" s="29" t="e">
        <f t="shared" ref="ELM244" si="3743">ELQ244&amp;ELR244</f>
        <v>#REF!</v>
      </c>
      <c r="ELN244" s="29" t="e">
        <f t="shared" ref="ELN244" si="3744">ELR244&amp;ELS244</f>
        <v>#REF!</v>
      </c>
      <c r="ELO244" s="29" t="e">
        <f t="shared" ref="ELO244" si="3745">ELS244&amp;ELT244</f>
        <v>#REF!</v>
      </c>
      <c r="ELP244" s="29" t="e">
        <f t="shared" ref="ELP244" si="3746">ELT244&amp;ELU244</f>
        <v>#REF!</v>
      </c>
      <c r="ELQ244" s="29" t="e">
        <f t="shared" ref="ELQ244" si="3747">ELU244&amp;ELV244</f>
        <v>#REF!</v>
      </c>
      <c r="ELR244" s="29" t="e">
        <f t="shared" ref="ELR244" si="3748">ELV244&amp;ELW244</f>
        <v>#REF!</v>
      </c>
      <c r="ELS244" s="29" t="e">
        <f t="shared" ref="ELS244" si="3749">ELW244&amp;ELX244</f>
        <v>#REF!</v>
      </c>
      <c r="ELT244" s="29" t="e">
        <f t="shared" ref="ELT244" si="3750">ELX244&amp;ELY244</f>
        <v>#REF!</v>
      </c>
      <c r="ELU244" s="29" t="e">
        <f t="shared" ref="ELU244" si="3751">ELY244&amp;ELZ244</f>
        <v>#REF!</v>
      </c>
      <c r="ELV244" s="29" t="e">
        <f t="shared" ref="ELV244" si="3752">ELZ244&amp;EMA244</f>
        <v>#REF!</v>
      </c>
      <c r="ELW244" s="29" t="e">
        <f t="shared" ref="ELW244" si="3753">EMA244&amp;EMB244</f>
        <v>#REF!</v>
      </c>
      <c r="ELX244" s="29" t="e">
        <f t="shared" ref="ELX244" si="3754">EMB244&amp;EMC244</f>
        <v>#REF!</v>
      </c>
      <c r="ELY244" s="29" t="e">
        <f t="shared" ref="ELY244" si="3755">EMC244&amp;EMD244</f>
        <v>#REF!</v>
      </c>
      <c r="ELZ244" s="29" t="e">
        <f t="shared" ref="ELZ244" si="3756">EMD244&amp;EME244</f>
        <v>#REF!</v>
      </c>
      <c r="EMA244" s="29" t="e">
        <f t="shared" ref="EMA244" si="3757">EME244&amp;EMF244</f>
        <v>#REF!</v>
      </c>
      <c r="EMB244" s="29" t="e">
        <f t="shared" ref="EMB244" si="3758">EMF244&amp;EMG244</f>
        <v>#REF!</v>
      </c>
      <c r="EMC244" s="29" t="e">
        <f t="shared" ref="EMC244" si="3759">EMG244&amp;EMH244</f>
        <v>#REF!</v>
      </c>
      <c r="EMD244" s="29" t="e">
        <f t="shared" ref="EMD244" si="3760">EMH244&amp;EMI244</f>
        <v>#REF!</v>
      </c>
      <c r="EME244" s="29" t="e">
        <f t="shared" ref="EME244" si="3761">EMI244&amp;EMJ244</f>
        <v>#REF!</v>
      </c>
      <c r="EMF244" s="29" t="e">
        <f t="shared" ref="EMF244" si="3762">EMJ244&amp;EMK244</f>
        <v>#REF!</v>
      </c>
      <c r="EMG244" s="29" t="e">
        <f t="shared" ref="EMG244" si="3763">EMK244&amp;EML244</f>
        <v>#REF!</v>
      </c>
      <c r="EMH244" s="29" t="e">
        <f t="shared" ref="EMH244" si="3764">EML244&amp;EMM244</f>
        <v>#REF!</v>
      </c>
      <c r="EMI244" s="29" t="e">
        <f t="shared" ref="EMI244" si="3765">EMM244&amp;EMN244</f>
        <v>#REF!</v>
      </c>
      <c r="EMJ244" s="29" t="e">
        <f t="shared" ref="EMJ244" si="3766">EMN244&amp;EMO244</f>
        <v>#REF!</v>
      </c>
      <c r="EMK244" s="29" t="e">
        <f t="shared" ref="EMK244" si="3767">EMO244&amp;EMP244</f>
        <v>#REF!</v>
      </c>
      <c r="EML244" s="29" t="e">
        <f t="shared" ref="EML244" si="3768">EMP244&amp;EMQ244</f>
        <v>#REF!</v>
      </c>
      <c r="EMM244" s="29" t="e">
        <f t="shared" ref="EMM244" si="3769">EMQ244&amp;EMR244</f>
        <v>#REF!</v>
      </c>
      <c r="EMN244" s="29" t="e">
        <f t="shared" ref="EMN244" si="3770">EMR244&amp;EMS244</f>
        <v>#REF!</v>
      </c>
      <c r="EMO244" s="29" t="e">
        <f t="shared" ref="EMO244" si="3771">EMS244&amp;EMT244</f>
        <v>#REF!</v>
      </c>
      <c r="EMP244" s="29" t="e">
        <f t="shared" ref="EMP244" si="3772">EMT244&amp;EMU244</f>
        <v>#REF!</v>
      </c>
      <c r="EMQ244" s="29" t="e">
        <f t="shared" ref="EMQ244" si="3773">EMU244&amp;EMV244</f>
        <v>#REF!</v>
      </c>
      <c r="EMR244" s="29" t="e">
        <f t="shared" ref="EMR244" si="3774">EMV244&amp;EMW244</f>
        <v>#REF!</v>
      </c>
      <c r="EMS244" s="29" t="e">
        <f t="shared" ref="EMS244" si="3775">EMW244&amp;EMX244</f>
        <v>#REF!</v>
      </c>
      <c r="EMT244" s="29" t="e">
        <f t="shared" ref="EMT244" si="3776">EMX244&amp;EMY244</f>
        <v>#REF!</v>
      </c>
      <c r="EMU244" s="29" t="e">
        <f t="shared" ref="EMU244" si="3777">EMY244&amp;EMZ244</f>
        <v>#REF!</v>
      </c>
      <c r="EMV244" s="29" t="e">
        <f t="shared" ref="EMV244" si="3778">EMZ244&amp;ENA244</f>
        <v>#REF!</v>
      </c>
      <c r="EMW244" s="29" t="e">
        <f t="shared" ref="EMW244" si="3779">ENA244&amp;ENB244</f>
        <v>#REF!</v>
      </c>
      <c r="EMX244" s="29" t="e">
        <f t="shared" ref="EMX244" si="3780">ENB244&amp;ENC244</f>
        <v>#REF!</v>
      </c>
      <c r="EMY244" s="29" t="e">
        <f t="shared" ref="EMY244" si="3781">ENC244&amp;END244</f>
        <v>#REF!</v>
      </c>
      <c r="EMZ244" s="29" t="e">
        <f t="shared" ref="EMZ244" si="3782">END244&amp;ENE244</f>
        <v>#REF!</v>
      </c>
      <c r="ENA244" s="29" t="e">
        <f t="shared" ref="ENA244" si="3783">ENE244&amp;ENF244</f>
        <v>#REF!</v>
      </c>
      <c r="ENB244" s="29" t="e">
        <f t="shared" ref="ENB244" si="3784">ENF244&amp;ENG244</f>
        <v>#REF!</v>
      </c>
      <c r="ENC244" s="29" t="e">
        <f t="shared" ref="ENC244" si="3785">ENG244&amp;ENH244</f>
        <v>#REF!</v>
      </c>
      <c r="END244" s="29" t="e">
        <f t="shared" ref="END244" si="3786">ENH244&amp;ENI244</f>
        <v>#REF!</v>
      </c>
      <c r="ENE244" s="29" t="e">
        <f t="shared" ref="ENE244" si="3787">ENI244&amp;ENJ244</f>
        <v>#REF!</v>
      </c>
      <c r="ENF244" s="29" t="e">
        <f t="shared" ref="ENF244" si="3788">ENJ244&amp;ENK244</f>
        <v>#REF!</v>
      </c>
      <c r="ENG244" s="29" t="e">
        <f t="shared" ref="ENG244" si="3789">ENK244&amp;ENL244</f>
        <v>#REF!</v>
      </c>
      <c r="ENH244" s="29" t="e">
        <f t="shared" ref="ENH244" si="3790">ENL244&amp;ENM244</f>
        <v>#REF!</v>
      </c>
      <c r="ENI244" s="29" t="e">
        <f t="shared" ref="ENI244" si="3791">ENM244&amp;ENN244</f>
        <v>#REF!</v>
      </c>
      <c r="ENJ244" s="29" t="e">
        <f t="shared" ref="ENJ244" si="3792">ENN244&amp;ENO244</f>
        <v>#REF!</v>
      </c>
      <c r="ENK244" s="29" t="e">
        <f t="shared" ref="ENK244" si="3793">ENO244&amp;ENP244</f>
        <v>#REF!</v>
      </c>
      <c r="ENL244" s="29" t="e">
        <f t="shared" ref="ENL244" si="3794">ENP244&amp;ENQ244</f>
        <v>#REF!</v>
      </c>
      <c r="ENM244" s="29" t="e">
        <f t="shared" ref="ENM244" si="3795">ENQ244&amp;ENR244</f>
        <v>#REF!</v>
      </c>
      <c r="ENN244" s="29" t="e">
        <f t="shared" ref="ENN244" si="3796">ENR244&amp;ENS244</f>
        <v>#REF!</v>
      </c>
      <c r="ENO244" s="29" t="e">
        <f t="shared" ref="ENO244" si="3797">ENS244&amp;ENT244</f>
        <v>#REF!</v>
      </c>
      <c r="ENP244" s="29" t="e">
        <f t="shared" ref="ENP244" si="3798">ENT244&amp;ENU244</f>
        <v>#REF!</v>
      </c>
      <c r="ENQ244" s="29" t="e">
        <f t="shared" ref="ENQ244" si="3799">ENU244&amp;ENV244</f>
        <v>#REF!</v>
      </c>
      <c r="ENR244" s="29" t="e">
        <f t="shared" ref="ENR244" si="3800">ENV244&amp;ENW244</f>
        <v>#REF!</v>
      </c>
      <c r="ENS244" s="29" t="e">
        <f t="shared" ref="ENS244" si="3801">ENW244&amp;ENX244</f>
        <v>#REF!</v>
      </c>
      <c r="ENT244" s="29" t="e">
        <f t="shared" ref="ENT244" si="3802">ENX244&amp;ENY244</f>
        <v>#REF!</v>
      </c>
      <c r="ENU244" s="29" t="e">
        <f t="shared" ref="ENU244" si="3803">ENY244&amp;ENZ244</f>
        <v>#REF!</v>
      </c>
      <c r="ENV244" s="29" t="e">
        <f t="shared" ref="ENV244" si="3804">ENZ244&amp;EOA244</f>
        <v>#REF!</v>
      </c>
      <c r="ENW244" s="29" t="e">
        <f t="shared" ref="ENW244" si="3805">EOA244&amp;EOB244</f>
        <v>#REF!</v>
      </c>
      <c r="ENX244" s="29" t="e">
        <f t="shared" ref="ENX244" si="3806">EOB244&amp;EOC244</f>
        <v>#REF!</v>
      </c>
      <c r="ENY244" s="29" t="e">
        <f t="shared" ref="ENY244" si="3807">EOC244&amp;EOD244</f>
        <v>#REF!</v>
      </c>
      <c r="ENZ244" s="29" t="e">
        <f t="shared" ref="ENZ244" si="3808">EOD244&amp;EOE244</f>
        <v>#REF!</v>
      </c>
      <c r="EOA244" s="29" t="e">
        <f t="shared" ref="EOA244" si="3809">EOE244&amp;EOF244</f>
        <v>#REF!</v>
      </c>
      <c r="EOB244" s="29" t="e">
        <f t="shared" ref="EOB244" si="3810">EOF244&amp;EOG244</f>
        <v>#REF!</v>
      </c>
      <c r="EOC244" s="29" t="e">
        <f t="shared" ref="EOC244" si="3811">EOG244&amp;EOH244</f>
        <v>#REF!</v>
      </c>
      <c r="EOD244" s="29" t="e">
        <f t="shared" ref="EOD244" si="3812">EOH244&amp;EOI244</f>
        <v>#REF!</v>
      </c>
      <c r="EOE244" s="29" t="e">
        <f t="shared" ref="EOE244" si="3813">EOI244&amp;EOJ244</f>
        <v>#REF!</v>
      </c>
      <c r="EOF244" s="29" t="e">
        <f t="shared" ref="EOF244" si="3814">EOJ244&amp;EOK244</f>
        <v>#REF!</v>
      </c>
      <c r="EOG244" s="29" t="e">
        <f t="shared" ref="EOG244" si="3815">EOK244&amp;EOL244</f>
        <v>#REF!</v>
      </c>
      <c r="EOH244" s="29" t="e">
        <f t="shared" ref="EOH244" si="3816">EOL244&amp;EOM244</f>
        <v>#REF!</v>
      </c>
      <c r="EOI244" s="29" t="e">
        <f t="shared" ref="EOI244" si="3817">EOM244&amp;EON244</f>
        <v>#REF!</v>
      </c>
      <c r="EOJ244" s="29" t="e">
        <f t="shared" ref="EOJ244" si="3818">EON244&amp;EOO244</f>
        <v>#REF!</v>
      </c>
      <c r="EOK244" s="29" t="e">
        <f t="shared" ref="EOK244" si="3819">EOO244&amp;EOP244</f>
        <v>#REF!</v>
      </c>
      <c r="EOL244" s="29" t="e">
        <f t="shared" ref="EOL244" si="3820">EOP244&amp;EOQ244</f>
        <v>#REF!</v>
      </c>
      <c r="EOM244" s="29" t="e">
        <f t="shared" ref="EOM244" si="3821">EOQ244&amp;EOR244</f>
        <v>#REF!</v>
      </c>
      <c r="EON244" s="29" t="e">
        <f t="shared" ref="EON244" si="3822">EOR244&amp;EOS244</f>
        <v>#REF!</v>
      </c>
      <c r="EOO244" s="29" t="e">
        <f t="shared" ref="EOO244" si="3823">EOS244&amp;EOT244</f>
        <v>#REF!</v>
      </c>
      <c r="EOP244" s="29" t="e">
        <f t="shared" ref="EOP244" si="3824">EOT244&amp;EOU244</f>
        <v>#REF!</v>
      </c>
      <c r="EOQ244" s="29" t="e">
        <f t="shared" ref="EOQ244" si="3825">EOU244&amp;EOV244</f>
        <v>#REF!</v>
      </c>
      <c r="EOR244" s="29" t="e">
        <f t="shared" ref="EOR244" si="3826">EOV244&amp;EOW244</f>
        <v>#REF!</v>
      </c>
      <c r="EOS244" s="29" t="e">
        <f t="shared" ref="EOS244" si="3827">EOW244&amp;EOX244</f>
        <v>#REF!</v>
      </c>
      <c r="EOT244" s="29" t="e">
        <f t="shared" ref="EOT244" si="3828">EOX244&amp;EOY244</f>
        <v>#REF!</v>
      </c>
      <c r="EOU244" s="29" t="e">
        <f t="shared" ref="EOU244" si="3829">EOY244&amp;EOZ244</f>
        <v>#REF!</v>
      </c>
      <c r="EOV244" s="29" t="e">
        <f t="shared" ref="EOV244" si="3830">EOZ244&amp;EPA244</f>
        <v>#REF!</v>
      </c>
      <c r="EOW244" s="29" t="e">
        <f t="shared" ref="EOW244" si="3831">EPA244&amp;EPB244</f>
        <v>#REF!</v>
      </c>
      <c r="EOX244" s="29" t="e">
        <f t="shared" ref="EOX244" si="3832">EPB244&amp;EPC244</f>
        <v>#REF!</v>
      </c>
      <c r="EOY244" s="29" t="e">
        <f t="shared" ref="EOY244" si="3833">EPC244&amp;EPD244</f>
        <v>#REF!</v>
      </c>
      <c r="EOZ244" s="29" t="e">
        <f t="shared" ref="EOZ244" si="3834">EPD244&amp;EPE244</f>
        <v>#REF!</v>
      </c>
      <c r="EPA244" s="29" t="e">
        <f t="shared" ref="EPA244" si="3835">EPE244&amp;EPF244</f>
        <v>#REF!</v>
      </c>
      <c r="EPB244" s="29" t="e">
        <f t="shared" ref="EPB244" si="3836">EPF244&amp;EPG244</f>
        <v>#REF!</v>
      </c>
      <c r="EPC244" s="29" t="e">
        <f t="shared" ref="EPC244" si="3837">EPG244&amp;EPH244</f>
        <v>#REF!</v>
      </c>
      <c r="EPD244" s="29" t="e">
        <f t="shared" ref="EPD244" si="3838">EPH244&amp;EPI244</f>
        <v>#REF!</v>
      </c>
      <c r="EPE244" s="29" t="e">
        <f t="shared" ref="EPE244" si="3839">EPI244&amp;EPJ244</f>
        <v>#REF!</v>
      </c>
      <c r="EPF244" s="29" t="e">
        <f t="shared" ref="EPF244" si="3840">EPJ244&amp;EPK244</f>
        <v>#REF!</v>
      </c>
      <c r="EPG244" s="29" t="e">
        <f t="shared" ref="EPG244" si="3841">EPK244&amp;EPL244</f>
        <v>#REF!</v>
      </c>
      <c r="EPH244" s="29" t="e">
        <f t="shared" ref="EPH244" si="3842">EPL244&amp;EPM244</f>
        <v>#REF!</v>
      </c>
      <c r="EPI244" s="29" t="e">
        <f t="shared" ref="EPI244" si="3843">EPM244&amp;EPN244</f>
        <v>#REF!</v>
      </c>
      <c r="EPJ244" s="29" t="e">
        <f t="shared" ref="EPJ244" si="3844">EPN244&amp;EPO244</f>
        <v>#REF!</v>
      </c>
      <c r="EPK244" s="29" t="e">
        <f t="shared" ref="EPK244" si="3845">EPO244&amp;EPP244</f>
        <v>#REF!</v>
      </c>
      <c r="EPL244" s="29" t="e">
        <f t="shared" ref="EPL244" si="3846">EPP244&amp;EPQ244</f>
        <v>#REF!</v>
      </c>
      <c r="EPM244" s="29" t="e">
        <f t="shared" ref="EPM244" si="3847">EPQ244&amp;EPR244</f>
        <v>#REF!</v>
      </c>
      <c r="EPN244" s="29" t="e">
        <f t="shared" ref="EPN244" si="3848">EPR244&amp;EPS244</f>
        <v>#REF!</v>
      </c>
      <c r="EPO244" s="29" t="e">
        <f t="shared" ref="EPO244" si="3849">EPS244&amp;EPT244</f>
        <v>#REF!</v>
      </c>
      <c r="EPP244" s="29" t="e">
        <f t="shared" ref="EPP244" si="3850">EPT244&amp;EPU244</f>
        <v>#REF!</v>
      </c>
      <c r="EPQ244" s="29" t="e">
        <f t="shared" ref="EPQ244" si="3851">EPU244&amp;EPV244</f>
        <v>#REF!</v>
      </c>
      <c r="EPR244" s="29" t="e">
        <f t="shared" ref="EPR244" si="3852">EPV244&amp;EPW244</f>
        <v>#REF!</v>
      </c>
      <c r="EPS244" s="29" t="e">
        <f t="shared" ref="EPS244" si="3853">EPW244&amp;EPX244</f>
        <v>#REF!</v>
      </c>
      <c r="EPT244" s="29" t="e">
        <f t="shared" ref="EPT244" si="3854">EPX244&amp;EPY244</f>
        <v>#REF!</v>
      </c>
      <c r="EPU244" s="29" t="e">
        <f t="shared" ref="EPU244" si="3855">EPY244&amp;EPZ244</f>
        <v>#REF!</v>
      </c>
      <c r="EPV244" s="29" t="e">
        <f t="shared" ref="EPV244" si="3856">EPZ244&amp;EQA244</f>
        <v>#REF!</v>
      </c>
      <c r="EPW244" s="29" t="e">
        <f t="shared" ref="EPW244" si="3857">EQA244&amp;EQB244</f>
        <v>#REF!</v>
      </c>
      <c r="EPX244" s="29" t="e">
        <f t="shared" ref="EPX244" si="3858">EQB244&amp;EQC244</f>
        <v>#REF!</v>
      </c>
      <c r="EPY244" s="29" t="e">
        <f t="shared" ref="EPY244" si="3859">EQC244&amp;EQD244</f>
        <v>#REF!</v>
      </c>
      <c r="EPZ244" s="29" t="e">
        <f t="shared" ref="EPZ244" si="3860">EQD244&amp;EQE244</f>
        <v>#REF!</v>
      </c>
      <c r="EQA244" s="29" t="e">
        <f t="shared" ref="EQA244" si="3861">EQE244&amp;EQF244</f>
        <v>#REF!</v>
      </c>
      <c r="EQB244" s="29" t="e">
        <f t="shared" ref="EQB244" si="3862">EQF244&amp;EQG244</f>
        <v>#REF!</v>
      </c>
      <c r="EQC244" s="29" t="e">
        <f t="shared" ref="EQC244" si="3863">EQG244&amp;EQH244</f>
        <v>#REF!</v>
      </c>
      <c r="EQD244" s="29" t="e">
        <f t="shared" ref="EQD244" si="3864">EQH244&amp;EQI244</f>
        <v>#REF!</v>
      </c>
      <c r="EQE244" s="29" t="e">
        <f t="shared" ref="EQE244" si="3865">EQI244&amp;EQJ244</f>
        <v>#REF!</v>
      </c>
      <c r="EQF244" s="29" t="e">
        <f t="shared" ref="EQF244" si="3866">EQJ244&amp;EQK244</f>
        <v>#REF!</v>
      </c>
      <c r="EQG244" s="29" t="e">
        <f t="shared" ref="EQG244" si="3867">EQK244&amp;EQL244</f>
        <v>#REF!</v>
      </c>
      <c r="EQH244" s="29" t="e">
        <f t="shared" ref="EQH244" si="3868">EQL244&amp;EQM244</f>
        <v>#REF!</v>
      </c>
      <c r="EQI244" s="29" t="e">
        <f t="shared" ref="EQI244" si="3869">EQM244&amp;EQN244</f>
        <v>#REF!</v>
      </c>
      <c r="EQJ244" s="29" t="e">
        <f t="shared" ref="EQJ244" si="3870">EQN244&amp;EQO244</f>
        <v>#REF!</v>
      </c>
      <c r="EQK244" s="29" t="e">
        <f t="shared" ref="EQK244" si="3871">EQO244&amp;EQP244</f>
        <v>#REF!</v>
      </c>
      <c r="EQL244" s="29" t="e">
        <f t="shared" ref="EQL244" si="3872">EQP244&amp;EQQ244</f>
        <v>#REF!</v>
      </c>
      <c r="EQM244" s="29" t="e">
        <f t="shared" ref="EQM244" si="3873">EQQ244&amp;EQR244</f>
        <v>#REF!</v>
      </c>
      <c r="EQN244" s="29" t="e">
        <f t="shared" ref="EQN244" si="3874">EQR244&amp;EQS244</f>
        <v>#REF!</v>
      </c>
      <c r="EQO244" s="29" t="e">
        <f t="shared" ref="EQO244" si="3875">EQS244&amp;EQT244</f>
        <v>#REF!</v>
      </c>
      <c r="EQP244" s="29" t="e">
        <f t="shared" ref="EQP244" si="3876">EQT244&amp;EQU244</f>
        <v>#REF!</v>
      </c>
      <c r="EQQ244" s="29" t="e">
        <f t="shared" ref="EQQ244" si="3877">EQU244&amp;EQV244</f>
        <v>#REF!</v>
      </c>
      <c r="EQR244" s="29" t="e">
        <f t="shared" ref="EQR244" si="3878">EQV244&amp;EQW244</f>
        <v>#REF!</v>
      </c>
      <c r="EQS244" s="29" t="e">
        <f t="shared" ref="EQS244" si="3879">EQW244&amp;EQX244</f>
        <v>#REF!</v>
      </c>
      <c r="EQT244" s="29" t="e">
        <f t="shared" ref="EQT244" si="3880">EQX244&amp;EQY244</f>
        <v>#REF!</v>
      </c>
      <c r="EQU244" s="29" t="e">
        <f t="shared" ref="EQU244" si="3881">EQY244&amp;EQZ244</f>
        <v>#REF!</v>
      </c>
      <c r="EQV244" s="29" t="e">
        <f t="shared" ref="EQV244" si="3882">EQZ244&amp;ERA244</f>
        <v>#REF!</v>
      </c>
      <c r="EQW244" s="29" t="e">
        <f t="shared" ref="EQW244" si="3883">ERA244&amp;ERB244</f>
        <v>#REF!</v>
      </c>
      <c r="EQX244" s="29" t="e">
        <f t="shared" ref="EQX244" si="3884">ERB244&amp;ERC244</f>
        <v>#REF!</v>
      </c>
      <c r="EQY244" s="29" t="e">
        <f t="shared" ref="EQY244" si="3885">ERC244&amp;ERD244</f>
        <v>#REF!</v>
      </c>
      <c r="EQZ244" s="29" t="e">
        <f t="shared" ref="EQZ244" si="3886">ERD244&amp;ERE244</f>
        <v>#REF!</v>
      </c>
      <c r="ERA244" s="29" t="e">
        <f t="shared" ref="ERA244" si="3887">ERE244&amp;ERF244</f>
        <v>#REF!</v>
      </c>
      <c r="ERB244" s="29" t="e">
        <f t="shared" ref="ERB244" si="3888">ERF244&amp;ERG244</f>
        <v>#REF!</v>
      </c>
      <c r="ERC244" s="29" t="e">
        <f t="shared" ref="ERC244" si="3889">ERG244&amp;ERH244</f>
        <v>#REF!</v>
      </c>
      <c r="ERD244" s="29" t="e">
        <f t="shared" ref="ERD244" si="3890">ERH244&amp;ERI244</f>
        <v>#REF!</v>
      </c>
      <c r="ERE244" s="29" t="e">
        <f t="shared" ref="ERE244" si="3891">ERI244&amp;ERJ244</f>
        <v>#REF!</v>
      </c>
      <c r="ERF244" s="29" t="e">
        <f t="shared" ref="ERF244" si="3892">ERJ244&amp;ERK244</f>
        <v>#REF!</v>
      </c>
      <c r="ERG244" s="29" t="e">
        <f t="shared" ref="ERG244" si="3893">ERK244&amp;ERL244</f>
        <v>#REF!</v>
      </c>
      <c r="ERH244" s="29" t="e">
        <f t="shared" ref="ERH244" si="3894">ERL244&amp;ERM244</f>
        <v>#REF!</v>
      </c>
      <c r="ERI244" s="29" t="e">
        <f t="shared" ref="ERI244" si="3895">ERM244&amp;ERN244</f>
        <v>#REF!</v>
      </c>
      <c r="ERJ244" s="29" t="e">
        <f t="shared" ref="ERJ244" si="3896">ERN244&amp;ERO244</f>
        <v>#REF!</v>
      </c>
      <c r="ERK244" s="29" t="e">
        <f t="shared" ref="ERK244" si="3897">ERO244&amp;ERP244</f>
        <v>#REF!</v>
      </c>
      <c r="ERL244" s="29" t="e">
        <f t="shared" ref="ERL244" si="3898">ERP244&amp;ERQ244</f>
        <v>#REF!</v>
      </c>
      <c r="ERM244" s="29" t="e">
        <f t="shared" ref="ERM244" si="3899">ERQ244&amp;ERR244</f>
        <v>#REF!</v>
      </c>
      <c r="ERN244" s="29" t="e">
        <f t="shared" ref="ERN244" si="3900">ERR244&amp;ERS244</f>
        <v>#REF!</v>
      </c>
      <c r="ERO244" s="29" t="e">
        <f t="shared" ref="ERO244" si="3901">ERS244&amp;ERT244</f>
        <v>#REF!</v>
      </c>
      <c r="ERP244" s="29" t="e">
        <f t="shared" ref="ERP244" si="3902">ERT244&amp;ERU244</f>
        <v>#REF!</v>
      </c>
      <c r="ERQ244" s="29" t="e">
        <f t="shared" ref="ERQ244" si="3903">ERU244&amp;ERV244</f>
        <v>#REF!</v>
      </c>
      <c r="ERR244" s="29" t="e">
        <f t="shared" ref="ERR244" si="3904">ERV244&amp;ERW244</f>
        <v>#REF!</v>
      </c>
      <c r="ERS244" s="29" t="e">
        <f t="shared" ref="ERS244" si="3905">ERW244&amp;ERX244</f>
        <v>#REF!</v>
      </c>
      <c r="ERT244" s="29" t="e">
        <f t="shared" ref="ERT244" si="3906">ERX244&amp;ERY244</f>
        <v>#REF!</v>
      </c>
      <c r="ERU244" s="29" t="e">
        <f t="shared" ref="ERU244" si="3907">ERY244&amp;ERZ244</f>
        <v>#REF!</v>
      </c>
      <c r="ERV244" s="29" t="e">
        <f t="shared" ref="ERV244" si="3908">ERZ244&amp;ESA244</f>
        <v>#REF!</v>
      </c>
      <c r="ERW244" s="29" t="e">
        <f t="shared" ref="ERW244" si="3909">ESA244&amp;ESB244</f>
        <v>#REF!</v>
      </c>
      <c r="ERX244" s="29" t="e">
        <f t="shared" ref="ERX244" si="3910">ESB244&amp;ESC244</f>
        <v>#REF!</v>
      </c>
      <c r="ERY244" s="29" t="e">
        <f t="shared" ref="ERY244" si="3911">ESC244&amp;ESD244</f>
        <v>#REF!</v>
      </c>
      <c r="ERZ244" s="29" t="e">
        <f t="shared" ref="ERZ244" si="3912">ESD244&amp;ESE244</f>
        <v>#REF!</v>
      </c>
      <c r="ESA244" s="29" t="e">
        <f t="shared" ref="ESA244" si="3913">ESE244&amp;ESF244</f>
        <v>#REF!</v>
      </c>
      <c r="ESB244" s="29" t="e">
        <f t="shared" ref="ESB244" si="3914">ESF244&amp;ESG244</f>
        <v>#REF!</v>
      </c>
      <c r="ESC244" s="29" t="e">
        <f t="shared" ref="ESC244" si="3915">ESG244&amp;ESH244</f>
        <v>#REF!</v>
      </c>
      <c r="ESD244" s="29" t="e">
        <f t="shared" ref="ESD244" si="3916">ESH244&amp;ESI244</f>
        <v>#REF!</v>
      </c>
      <c r="ESE244" s="29" t="e">
        <f t="shared" ref="ESE244" si="3917">ESI244&amp;ESJ244</f>
        <v>#REF!</v>
      </c>
      <c r="ESF244" s="29" t="e">
        <f t="shared" ref="ESF244" si="3918">ESJ244&amp;ESK244</f>
        <v>#REF!</v>
      </c>
      <c r="ESG244" s="29" t="e">
        <f t="shared" ref="ESG244" si="3919">ESK244&amp;ESL244</f>
        <v>#REF!</v>
      </c>
      <c r="ESH244" s="29" t="e">
        <f t="shared" ref="ESH244" si="3920">ESL244&amp;ESM244</f>
        <v>#REF!</v>
      </c>
      <c r="ESI244" s="29" t="e">
        <f t="shared" ref="ESI244" si="3921">ESM244&amp;ESN244</f>
        <v>#REF!</v>
      </c>
      <c r="ESJ244" s="29" t="e">
        <f t="shared" ref="ESJ244" si="3922">ESN244&amp;ESO244</f>
        <v>#REF!</v>
      </c>
      <c r="ESK244" s="29" t="e">
        <f t="shared" ref="ESK244" si="3923">ESO244&amp;ESP244</f>
        <v>#REF!</v>
      </c>
      <c r="ESL244" s="29" t="e">
        <f t="shared" ref="ESL244" si="3924">ESP244&amp;ESQ244</f>
        <v>#REF!</v>
      </c>
      <c r="ESM244" s="29" t="e">
        <f t="shared" ref="ESM244" si="3925">ESQ244&amp;ESR244</f>
        <v>#REF!</v>
      </c>
      <c r="ESN244" s="29" t="e">
        <f t="shared" ref="ESN244" si="3926">ESR244&amp;ESS244</f>
        <v>#REF!</v>
      </c>
      <c r="ESO244" s="29" t="e">
        <f t="shared" ref="ESO244" si="3927">ESS244&amp;EST244</f>
        <v>#REF!</v>
      </c>
      <c r="ESP244" s="29" t="e">
        <f t="shared" ref="ESP244" si="3928">EST244&amp;ESU244</f>
        <v>#REF!</v>
      </c>
      <c r="ESQ244" s="29" t="e">
        <f t="shared" ref="ESQ244" si="3929">ESU244&amp;ESV244</f>
        <v>#REF!</v>
      </c>
      <c r="ESR244" s="29" t="e">
        <f t="shared" ref="ESR244" si="3930">ESV244&amp;ESW244</f>
        <v>#REF!</v>
      </c>
      <c r="ESS244" s="29" t="e">
        <f t="shared" ref="ESS244" si="3931">ESW244&amp;ESX244</f>
        <v>#REF!</v>
      </c>
      <c r="EST244" s="29" t="e">
        <f t="shared" ref="EST244" si="3932">ESX244&amp;ESY244</f>
        <v>#REF!</v>
      </c>
      <c r="ESU244" s="29" t="e">
        <f t="shared" ref="ESU244" si="3933">ESY244&amp;ESZ244</f>
        <v>#REF!</v>
      </c>
      <c r="ESV244" s="29" t="e">
        <f t="shared" ref="ESV244" si="3934">ESZ244&amp;ETA244</f>
        <v>#REF!</v>
      </c>
      <c r="ESW244" s="29" t="e">
        <f t="shared" ref="ESW244" si="3935">ETA244&amp;ETB244</f>
        <v>#REF!</v>
      </c>
      <c r="ESX244" s="29" t="e">
        <f t="shared" ref="ESX244" si="3936">ETB244&amp;ETC244</f>
        <v>#REF!</v>
      </c>
      <c r="ESY244" s="29" t="e">
        <f t="shared" ref="ESY244" si="3937">ETC244&amp;ETD244</f>
        <v>#REF!</v>
      </c>
      <c r="ESZ244" s="29" t="e">
        <f t="shared" ref="ESZ244" si="3938">ETD244&amp;ETE244</f>
        <v>#REF!</v>
      </c>
      <c r="ETA244" s="29" t="e">
        <f t="shared" ref="ETA244" si="3939">ETE244&amp;ETF244</f>
        <v>#REF!</v>
      </c>
      <c r="ETB244" s="29" t="e">
        <f t="shared" ref="ETB244" si="3940">ETF244&amp;ETG244</f>
        <v>#REF!</v>
      </c>
      <c r="ETC244" s="29" t="e">
        <f t="shared" ref="ETC244" si="3941">ETG244&amp;ETH244</f>
        <v>#REF!</v>
      </c>
      <c r="ETD244" s="29" t="e">
        <f t="shared" ref="ETD244" si="3942">ETH244&amp;ETI244</f>
        <v>#REF!</v>
      </c>
      <c r="ETE244" s="29" t="e">
        <f t="shared" ref="ETE244" si="3943">ETI244&amp;ETJ244</f>
        <v>#REF!</v>
      </c>
      <c r="ETF244" s="29" t="e">
        <f t="shared" ref="ETF244" si="3944">ETJ244&amp;ETK244</f>
        <v>#REF!</v>
      </c>
      <c r="ETG244" s="29" t="e">
        <f t="shared" ref="ETG244" si="3945">ETK244&amp;ETL244</f>
        <v>#REF!</v>
      </c>
      <c r="ETH244" s="29" t="e">
        <f t="shared" ref="ETH244" si="3946">ETL244&amp;ETM244</f>
        <v>#REF!</v>
      </c>
      <c r="ETI244" s="29" t="e">
        <f t="shared" ref="ETI244" si="3947">ETM244&amp;ETN244</f>
        <v>#REF!</v>
      </c>
      <c r="ETJ244" s="29" t="e">
        <f t="shared" ref="ETJ244" si="3948">ETN244&amp;ETO244</f>
        <v>#REF!</v>
      </c>
      <c r="ETK244" s="29" t="e">
        <f t="shared" ref="ETK244" si="3949">ETO244&amp;ETP244</f>
        <v>#REF!</v>
      </c>
      <c r="ETL244" s="29" t="e">
        <f t="shared" ref="ETL244" si="3950">ETP244&amp;ETQ244</f>
        <v>#REF!</v>
      </c>
      <c r="ETM244" s="29" t="e">
        <f t="shared" ref="ETM244" si="3951">ETQ244&amp;ETR244</f>
        <v>#REF!</v>
      </c>
      <c r="ETN244" s="29" t="e">
        <f t="shared" ref="ETN244" si="3952">ETR244&amp;ETS244</f>
        <v>#REF!</v>
      </c>
      <c r="ETO244" s="29" t="e">
        <f t="shared" ref="ETO244" si="3953">ETS244&amp;ETT244</f>
        <v>#REF!</v>
      </c>
      <c r="ETP244" s="29" t="e">
        <f t="shared" ref="ETP244" si="3954">ETT244&amp;ETU244</f>
        <v>#REF!</v>
      </c>
      <c r="ETQ244" s="29" t="e">
        <f t="shared" ref="ETQ244" si="3955">ETU244&amp;ETV244</f>
        <v>#REF!</v>
      </c>
      <c r="ETR244" s="29" t="e">
        <f t="shared" ref="ETR244" si="3956">ETV244&amp;ETW244</f>
        <v>#REF!</v>
      </c>
      <c r="ETS244" s="29" t="e">
        <f t="shared" ref="ETS244" si="3957">ETW244&amp;ETX244</f>
        <v>#REF!</v>
      </c>
      <c r="ETT244" s="29" t="e">
        <f t="shared" ref="ETT244" si="3958">ETX244&amp;ETY244</f>
        <v>#REF!</v>
      </c>
      <c r="ETU244" s="29" t="e">
        <f t="shared" ref="ETU244" si="3959">ETY244&amp;ETZ244</f>
        <v>#REF!</v>
      </c>
      <c r="ETV244" s="29" t="e">
        <f t="shared" ref="ETV244" si="3960">ETZ244&amp;EUA244</f>
        <v>#REF!</v>
      </c>
      <c r="ETW244" s="29" t="e">
        <f t="shared" ref="ETW244" si="3961">EUA244&amp;EUB244</f>
        <v>#REF!</v>
      </c>
      <c r="ETX244" s="29" t="e">
        <f t="shared" ref="ETX244" si="3962">EUB244&amp;EUC244</f>
        <v>#REF!</v>
      </c>
      <c r="ETY244" s="29" t="e">
        <f t="shared" ref="ETY244" si="3963">EUC244&amp;EUD244</f>
        <v>#REF!</v>
      </c>
      <c r="ETZ244" s="29" t="e">
        <f t="shared" ref="ETZ244" si="3964">EUD244&amp;EUE244</f>
        <v>#REF!</v>
      </c>
      <c r="EUA244" s="29" t="e">
        <f t="shared" ref="EUA244" si="3965">EUE244&amp;EUF244</f>
        <v>#REF!</v>
      </c>
      <c r="EUB244" s="29" t="e">
        <f t="shared" ref="EUB244" si="3966">EUF244&amp;EUG244</f>
        <v>#REF!</v>
      </c>
      <c r="EUC244" s="29" t="e">
        <f t="shared" ref="EUC244" si="3967">EUG244&amp;EUH244</f>
        <v>#REF!</v>
      </c>
      <c r="EUD244" s="29" t="e">
        <f t="shared" ref="EUD244" si="3968">EUH244&amp;EUI244</f>
        <v>#REF!</v>
      </c>
      <c r="EUE244" s="29" t="e">
        <f t="shared" ref="EUE244" si="3969">EUI244&amp;EUJ244</f>
        <v>#REF!</v>
      </c>
      <c r="EUF244" s="29" t="e">
        <f t="shared" ref="EUF244" si="3970">EUJ244&amp;EUK244</f>
        <v>#REF!</v>
      </c>
      <c r="EUG244" s="29" t="e">
        <f t="shared" ref="EUG244" si="3971">EUK244&amp;EUL244</f>
        <v>#REF!</v>
      </c>
      <c r="EUH244" s="29" t="e">
        <f t="shared" ref="EUH244" si="3972">EUL244&amp;EUM244</f>
        <v>#REF!</v>
      </c>
      <c r="EUI244" s="29" t="e">
        <f t="shared" ref="EUI244" si="3973">EUM244&amp;EUN244</f>
        <v>#REF!</v>
      </c>
      <c r="EUJ244" s="29" t="e">
        <f t="shared" ref="EUJ244" si="3974">EUN244&amp;EUO244</f>
        <v>#REF!</v>
      </c>
      <c r="EUK244" s="29" t="e">
        <f t="shared" ref="EUK244" si="3975">EUO244&amp;EUP244</f>
        <v>#REF!</v>
      </c>
      <c r="EUL244" s="29" t="e">
        <f t="shared" ref="EUL244" si="3976">EUP244&amp;EUQ244</f>
        <v>#REF!</v>
      </c>
      <c r="EUM244" s="29" t="e">
        <f t="shared" ref="EUM244" si="3977">EUQ244&amp;EUR244</f>
        <v>#REF!</v>
      </c>
      <c r="EUN244" s="29" t="e">
        <f t="shared" ref="EUN244" si="3978">EUR244&amp;EUS244</f>
        <v>#REF!</v>
      </c>
      <c r="EUO244" s="29" t="e">
        <f t="shared" ref="EUO244" si="3979">EUS244&amp;EUT244</f>
        <v>#REF!</v>
      </c>
      <c r="EUP244" s="29" t="e">
        <f t="shared" ref="EUP244" si="3980">EUT244&amp;EUU244</f>
        <v>#REF!</v>
      </c>
      <c r="EUQ244" s="29" t="e">
        <f t="shared" ref="EUQ244" si="3981">EUU244&amp;EUV244</f>
        <v>#REF!</v>
      </c>
      <c r="EUR244" s="29" t="e">
        <f t="shared" ref="EUR244" si="3982">EUV244&amp;EUW244</f>
        <v>#REF!</v>
      </c>
      <c r="EUS244" s="29" t="e">
        <f t="shared" ref="EUS244" si="3983">EUW244&amp;EUX244</f>
        <v>#REF!</v>
      </c>
      <c r="EUT244" s="29" t="e">
        <f t="shared" ref="EUT244" si="3984">EUX244&amp;EUY244</f>
        <v>#REF!</v>
      </c>
      <c r="EUU244" s="29" t="e">
        <f t="shared" ref="EUU244" si="3985">EUY244&amp;EUZ244</f>
        <v>#REF!</v>
      </c>
      <c r="EUV244" s="29" t="e">
        <f t="shared" ref="EUV244" si="3986">EUZ244&amp;EVA244</f>
        <v>#REF!</v>
      </c>
      <c r="EUW244" s="29" t="e">
        <f t="shared" ref="EUW244" si="3987">EVA244&amp;EVB244</f>
        <v>#REF!</v>
      </c>
      <c r="EUX244" s="29" t="e">
        <f t="shared" ref="EUX244" si="3988">EVB244&amp;EVC244</f>
        <v>#REF!</v>
      </c>
      <c r="EUY244" s="29" t="e">
        <f t="shared" ref="EUY244" si="3989">EVC244&amp;EVD244</f>
        <v>#REF!</v>
      </c>
      <c r="EUZ244" s="29" t="e">
        <f t="shared" ref="EUZ244" si="3990">EVD244&amp;EVE244</f>
        <v>#REF!</v>
      </c>
      <c r="EVA244" s="29" t="e">
        <f t="shared" ref="EVA244" si="3991">EVE244&amp;EVF244</f>
        <v>#REF!</v>
      </c>
      <c r="EVB244" s="29" t="e">
        <f t="shared" ref="EVB244" si="3992">EVF244&amp;EVG244</f>
        <v>#REF!</v>
      </c>
      <c r="EVC244" s="29" t="e">
        <f t="shared" ref="EVC244" si="3993">EVG244&amp;EVH244</f>
        <v>#REF!</v>
      </c>
      <c r="EVD244" s="29" t="e">
        <f t="shared" ref="EVD244" si="3994">EVH244&amp;EVI244</f>
        <v>#REF!</v>
      </c>
      <c r="EVE244" s="29" t="e">
        <f t="shared" ref="EVE244" si="3995">EVI244&amp;EVJ244</f>
        <v>#REF!</v>
      </c>
      <c r="EVF244" s="29" t="e">
        <f t="shared" ref="EVF244" si="3996">EVJ244&amp;EVK244</f>
        <v>#REF!</v>
      </c>
      <c r="EVG244" s="29" t="e">
        <f t="shared" ref="EVG244" si="3997">EVK244&amp;EVL244</f>
        <v>#REF!</v>
      </c>
      <c r="EVH244" s="29" t="e">
        <f t="shared" ref="EVH244" si="3998">EVL244&amp;EVM244</f>
        <v>#REF!</v>
      </c>
      <c r="EVI244" s="29" t="e">
        <f t="shared" ref="EVI244" si="3999">EVM244&amp;EVN244</f>
        <v>#REF!</v>
      </c>
      <c r="EVJ244" s="29" t="e">
        <f t="shared" ref="EVJ244" si="4000">EVN244&amp;EVO244</f>
        <v>#REF!</v>
      </c>
      <c r="EVK244" s="29" t="e">
        <f t="shared" ref="EVK244" si="4001">EVO244&amp;EVP244</f>
        <v>#REF!</v>
      </c>
      <c r="EVL244" s="29" t="e">
        <f t="shared" ref="EVL244" si="4002">EVP244&amp;EVQ244</f>
        <v>#REF!</v>
      </c>
      <c r="EVM244" s="29" t="e">
        <f t="shared" ref="EVM244" si="4003">EVQ244&amp;EVR244</f>
        <v>#REF!</v>
      </c>
      <c r="EVN244" s="29" t="e">
        <f t="shared" ref="EVN244" si="4004">EVR244&amp;EVS244</f>
        <v>#REF!</v>
      </c>
      <c r="EVO244" s="29" t="e">
        <f t="shared" ref="EVO244" si="4005">EVS244&amp;EVT244</f>
        <v>#REF!</v>
      </c>
      <c r="EVP244" s="29" t="e">
        <f t="shared" ref="EVP244" si="4006">EVT244&amp;EVU244</f>
        <v>#REF!</v>
      </c>
      <c r="EVQ244" s="29" t="e">
        <f t="shared" ref="EVQ244" si="4007">EVU244&amp;EVV244</f>
        <v>#REF!</v>
      </c>
      <c r="EVR244" s="29" t="e">
        <f t="shared" ref="EVR244" si="4008">EVV244&amp;EVW244</f>
        <v>#REF!</v>
      </c>
      <c r="EVS244" s="29" t="e">
        <f t="shared" ref="EVS244" si="4009">EVW244&amp;EVX244</f>
        <v>#REF!</v>
      </c>
      <c r="EVT244" s="29" t="e">
        <f t="shared" ref="EVT244" si="4010">EVX244&amp;EVY244</f>
        <v>#REF!</v>
      </c>
      <c r="EVU244" s="29" t="e">
        <f t="shared" ref="EVU244" si="4011">EVY244&amp;EVZ244</f>
        <v>#REF!</v>
      </c>
      <c r="EVV244" s="29" t="e">
        <f t="shared" ref="EVV244" si="4012">EVZ244&amp;EWA244</f>
        <v>#REF!</v>
      </c>
      <c r="EVW244" s="29" t="e">
        <f t="shared" ref="EVW244" si="4013">EWA244&amp;EWB244</f>
        <v>#REF!</v>
      </c>
      <c r="EVX244" s="29" t="e">
        <f t="shared" ref="EVX244" si="4014">EWB244&amp;EWC244</f>
        <v>#REF!</v>
      </c>
      <c r="EVY244" s="29" t="e">
        <f t="shared" ref="EVY244" si="4015">EWC244&amp;EWD244</f>
        <v>#REF!</v>
      </c>
      <c r="EVZ244" s="29" t="e">
        <f t="shared" ref="EVZ244" si="4016">EWD244&amp;EWE244</f>
        <v>#REF!</v>
      </c>
      <c r="EWA244" s="29" t="e">
        <f t="shared" ref="EWA244" si="4017">EWE244&amp;EWF244</f>
        <v>#REF!</v>
      </c>
      <c r="EWB244" s="29" t="e">
        <f t="shared" ref="EWB244" si="4018">EWF244&amp;EWG244</f>
        <v>#REF!</v>
      </c>
      <c r="EWC244" s="29" t="e">
        <f t="shared" ref="EWC244" si="4019">EWG244&amp;EWH244</f>
        <v>#REF!</v>
      </c>
      <c r="EWD244" s="29" t="e">
        <f t="shared" ref="EWD244" si="4020">EWH244&amp;EWI244</f>
        <v>#REF!</v>
      </c>
      <c r="EWE244" s="29" t="e">
        <f t="shared" ref="EWE244" si="4021">EWI244&amp;EWJ244</f>
        <v>#REF!</v>
      </c>
      <c r="EWF244" s="29" t="e">
        <f t="shared" ref="EWF244" si="4022">EWJ244&amp;EWK244</f>
        <v>#REF!</v>
      </c>
      <c r="EWG244" s="29" t="e">
        <f t="shared" ref="EWG244" si="4023">EWK244&amp;EWL244</f>
        <v>#REF!</v>
      </c>
      <c r="EWH244" s="29" t="e">
        <f t="shared" ref="EWH244" si="4024">EWL244&amp;EWM244</f>
        <v>#REF!</v>
      </c>
      <c r="EWI244" s="29" t="e">
        <f t="shared" ref="EWI244" si="4025">EWM244&amp;EWN244</f>
        <v>#REF!</v>
      </c>
      <c r="EWJ244" s="29" t="e">
        <f t="shared" ref="EWJ244" si="4026">EWN244&amp;EWO244</f>
        <v>#REF!</v>
      </c>
      <c r="EWK244" s="29" t="e">
        <f t="shared" ref="EWK244" si="4027">EWO244&amp;EWP244</f>
        <v>#REF!</v>
      </c>
      <c r="EWL244" s="29" t="e">
        <f t="shared" ref="EWL244" si="4028">EWP244&amp;EWQ244</f>
        <v>#REF!</v>
      </c>
      <c r="EWM244" s="29" t="e">
        <f t="shared" ref="EWM244" si="4029">EWQ244&amp;EWR244</f>
        <v>#REF!</v>
      </c>
      <c r="EWN244" s="29" t="e">
        <f t="shared" ref="EWN244" si="4030">EWR244&amp;EWS244</f>
        <v>#REF!</v>
      </c>
      <c r="EWO244" s="29" t="e">
        <f t="shared" ref="EWO244" si="4031">EWS244&amp;EWT244</f>
        <v>#REF!</v>
      </c>
      <c r="EWP244" s="29" t="e">
        <f t="shared" ref="EWP244" si="4032">EWT244&amp;EWU244</f>
        <v>#REF!</v>
      </c>
      <c r="EWQ244" s="29" t="e">
        <f t="shared" ref="EWQ244" si="4033">EWU244&amp;EWV244</f>
        <v>#REF!</v>
      </c>
      <c r="EWR244" s="29" t="e">
        <f t="shared" ref="EWR244" si="4034">EWV244&amp;EWW244</f>
        <v>#REF!</v>
      </c>
      <c r="EWS244" s="29" t="e">
        <f t="shared" ref="EWS244" si="4035">EWW244&amp;EWX244</f>
        <v>#REF!</v>
      </c>
      <c r="EWT244" s="29" t="e">
        <f t="shared" ref="EWT244" si="4036">EWX244&amp;EWY244</f>
        <v>#REF!</v>
      </c>
      <c r="EWU244" s="29" t="e">
        <f t="shared" ref="EWU244" si="4037">EWY244&amp;EWZ244</f>
        <v>#REF!</v>
      </c>
      <c r="EWV244" s="29" t="e">
        <f t="shared" ref="EWV244" si="4038">EWZ244&amp;EXA244</f>
        <v>#REF!</v>
      </c>
      <c r="EWW244" s="29" t="e">
        <f t="shared" ref="EWW244" si="4039">EXA244&amp;EXB244</f>
        <v>#REF!</v>
      </c>
      <c r="EWX244" s="29" t="e">
        <f t="shared" ref="EWX244" si="4040">EXB244&amp;EXC244</f>
        <v>#REF!</v>
      </c>
      <c r="EWY244" s="29" t="e">
        <f t="shared" ref="EWY244" si="4041">EXC244&amp;EXD244</f>
        <v>#REF!</v>
      </c>
      <c r="EWZ244" s="29" t="e">
        <f t="shared" ref="EWZ244" si="4042">EXD244&amp;EXE244</f>
        <v>#REF!</v>
      </c>
      <c r="EXA244" s="29" t="e">
        <f t="shared" ref="EXA244" si="4043">EXE244&amp;EXF244</f>
        <v>#REF!</v>
      </c>
      <c r="EXB244" s="29" t="e">
        <f t="shared" ref="EXB244" si="4044">EXF244&amp;EXG244</f>
        <v>#REF!</v>
      </c>
      <c r="EXC244" s="29" t="e">
        <f t="shared" ref="EXC244" si="4045">EXG244&amp;EXH244</f>
        <v>#REF!</v>
      </c>
      <c r="EXD244" s="29" t="e">
        <f t="shared" ref="EXD244" si="4046">EXH244&amp;EXI244</f>
        <v>#REF!</v>
      </c>
      <c r="EXE244" s="29" t="e">
        <f t="shared" ref="EXE244" si="4047">EXI244&amp;EXJ244</f>
        <v>#REF!</v>
      </c>
      <c r="EXF244" s="29" t="e">
        <f t="shared" ref="EXF244" si="4048">EXJ244&amp;EXK244</f>
        <v>#REF!</v>
      </c>
      <c r="EXG244" s="29" t="e">
        <f t="shared" ref="EXG244" si="4049">EXK244&amp;EXL244</f>
        <v>#REF!</v>
      </c>
      <c r="EXH244" s="29" t="e">
        <f t="shared" ref="EXH244" si="4050">EXL244&amp;EXM244</f>
        <v>#REF!</v>
      </c>
      <c r="EXI244" s="29" t="e">
        <f t="shared" ref="EXI244" si="4051">EXM244&amp;EXN244</f>
        <v>#REF!</v>
      </c>
      <c r="EXJ244" s="29" t="e">
        <f t="shared" ref="EXJ244" si="4052">EXN244&amp;EXO244</f>
        <v>#REF!</v>
      </c>
      <c r="EXK244" s="29" t="e">
        <f t="shared" ref="EXK244" si="4053">EXO244&amp;EXP244</f>
        <v>#REF!</v>
      </c>
      <c r="EXL244" s="29" t="e">
        <f t="shared" ref="EXL244" si="4054">EXP244&amp;EXQ244</f>
        <v>#REF!</v>
      </c>
      <c r="EXM244" s="29" t="e">
        <f t="shared" ref="EXM244" si="4055">EXQ244&amp;EXR244</f>
        <v>#REF!</v>
      </c>
      <c r="EXN244" s="29" t="e">
        <f t="shared" ref="EXN244" si="4056">EXR244&amp;EXS244</f>
        <v>#REF!</v>
      </c>
      <c r="EXO244" s="29" t="e">
        <f t="shared" ref="EXO244" si="4057">EXS244&amp;EXT244</f>
        <v>#REF!</v>
      </c>
      <c r="EXP244" s="29" t="e">
        <f t="shared" ref="EXP244" si="4058">EXT244&amp;EXU244</f>
        <v>#REF!</v>
      </c>
      <c r="EXQ244" s="29" t="e">
        <f t="shared" ref="EXQ244" si="4059">EXU244&amp;EXV244</f>
        <v>#REF!</v>
      </c>
      <c r="EXR244" s="29" t="e">
        <f t="shared" ref="EXR244" si="4060">EXV244&amp;EXW244</f>
        <v>#REF!</v>
      </c>
      <c r="EXS244" s="29" t="e">
        <f t="shared" ref="EXS244" si="4061">EXW244&amp;EXX244</f>
        <v>#REF!</v>
      </c>
      <c r="EXT244" s="29" t="e">
        <f t="shared" ref="EXT244" si="4062">EXX244&amp;EXY244</f>
        <v>#REF!</v>
      </c>
      <c r="EXU244" s="29" t="e">
        <f t="shared" ref="EXU244" si="4063">EXY244&amp;EXZ244</f>
        <v>#REF!</v>
      </c>
      <c r="EXV244" s="29" t="e">
        <f t="shared" ref="EXV244" si="4064">EXZ244&amp;EYA244</f>
        <v>#REF!</v>
      </c>
      <c r="EXW244" s="29" t="e">
        <f t="shared" ref="EXW244" si="4065">EYA244&amp;EYB244</f>
        <v>#REF!</v>
      </c>
      <c r="EXX244" s="29" t="e">
        <f t="shared" ref="EXX244" si="4066">EYB244&amp;EYC244</f>
        <v>#REF!</v>
      </c>
      <c r="EXY244" s="29" t="e">
        <f t="shared" ref="EXY244" si="4067">EYC244&amp;EYD244</f>
        <v>#REF!</v>
      </c>
      <c r="EXZ244" s="29" t="e">
        <f t="shared" ref="EXZ244" si="4068">EYD244&amp;EYE244</f>
        <v>#REF!</v>
      </c>
      <c r="EYA244" s="29" t="e">
        <f t="shared" ref="EYA244" si="4069">EYE244&amp;EYF244</f>
        <v>#REF!</v>
      </c>
      <c r="EYB244" s="29" t="e">
        <f t="shared" ref="EYB244" si="4070">EYF244&amp;EYG244</f>
        <v>#REF!</v>
      </c>
      <c r="EYC244" s="29" t="e">
        <f t="shared" ref="EYC244" si="4071">EYG244&amp;EYH244</f>
        <v>#REF!</v>
      </c>
      <c r="EYD244" s="29" t="e">
        <f t="shared" ref="EYD244" si="4072">EYH244&amp;EYI244</f>
        <v>#REF!</v>
      </c>
      <c r="EYE244" s="29" t="e">
        <f t="shared" ref="EYE244" si="4073">EYI244&amp;EYJ244</f>
        <v>#REF!</v>
      </c>
      <c r="EYF244" s="29" t="e">
        <f t="shared" ref="EYF244" si="4074">EYJ244&amp;EYK244</f>
        <v>#REF!</v>
      </c>
      <c r="EYG244" s="29" t="e">
        <f t="shared" ref="EYG244" si="4075">EYK244&amp;EYL244</f>
        <v>#REF!</v>
      </c>
      <c r="EYH244" s="29" t="e">
        <f t="shared" ref="EYH244" si="4076">EYL244&amp;EYM244</f>
        <v>#REF!</v>
      </c>
      <c r="EYI244" s="29" t="e">
        <f t="shared" ref="EYI244" si="4077">EYM244&amp;EYN244</f>
        <v>#REF!</v>
      </c>
      <c r="EYJ244" s="29" t="e">
        <f t="shared" ref="EYJ244" si="4078">EYN244&amp;EYO244</f>
        <v>#REF!</v>
      </c>
      <c r="EYK244" s="29" t="e">
        <f t="shared" ref="EYK244" si="4079">EYO244&amp;EYP244</f>
        <v>#REF!</v>
      </c>
      <c r="EYL244" s="29" t="e">
        <f t="shared" ref="EYL244" si="4080">EYP244&amp;EYQ244</f>
        <v>#REF!</v>
      </c>
      <c r="EYM244" s="29" t="e">
        <f t="shared" ref="EYM244" si="4081">EYQ244&amp;EYR244</f>
        <v>#REF!</v>
      </c>
      <c r="EYN244" s="29" t="e">
        <f t="shared" ref="EYN244" si="4082">EYR244&amp;EYS244</f>
        <v>#REF!</v>
      </c>
      <c r="EYO244" s="29" t="e">
        <f t="shared" ref="EYO244" si="4083">EYS244&amp;EYT244</f>
        <v>#REF!</v>
      </c>
      <c r="EYP244" s="29" t="e">
        <f t="shared" ref="EYP244" si="4084">EYT244&amp;EYU244</f>
        <v>#REF!</v>
      </c>
      <c r="EYQ244" s="29" t="e">
        <f t="shared" ref="EYQ244" si="4085">EYU244&amp;EYV244</f>
        <v>#REF!</v>
      </c>
      <c r="EYR244" s="29" t="e">
        <f t="shared" ref="EYR244" si="4086">EYV244&amp;EYW244</f>
        <v>#REF!</v>
      </c>
      <c r="EYS244" s="29" t="e">
        <f t="shared" ref="EYS244" si="4087">EYW244&amp;EYX244</f>
        <v>#REF!</v>
      </c>
      <c r="EYT244" s="29" t="e">
        <f t="shared" ref="EYT244" si="4088">EYX244&amp;EYY244</f>
        <v>#REF!</v>
      </c>
      <c r="EYU244" s="29" t="e">
        <f t="shared" ref="EYU244" si="4089">EYY244&amp;EYZ244</f>
        <v>#REF!</v>
      </c>
      <c r="EYV244" s="29" t="e">
        <f t="shared" ref="EYV244" si="4090">EYZ244&amp;EZA244</f>
        <v>#REF!</v>
      </c>
      <c r="EYW244" s="29" t="e">
        <f t="shared" ref="EYW244" si="4091">EZA244&amp;EZB244</f>
        <v>#REF!</v>
      </c>
      <c r="EYX244" s="29" t="e">
        <f t="shared" ref="EYX244" si="4092">EZB244&amp;EZC244</f>
        <v>#REF!</v>
      </c>
      <c r="EYY244" s="29" t="e">
        <f t="shared" ref="EYY244" si="4093">EZC244&amp;EZD244</f>
        <v>#REF!</v>
      </c>
      <c r="EYZ244" s="29" t="e">
        <f t="shared" ref="EYZ244" si="4094">EZD244&amp;EZE244</f>
        <v>#REF!</v>
      </c>
      <c r="EZA244" s="29" t="e">
        <f t="shared" ref="EZA244" si="4095">EZE244&amp;EZF244</f>
        <v>#REF!</v>
      </c>
      <c r="EZB244" s="29" t="e">
        <f t="shared" ref="EZB244" si="4096">EZF244&amp;EZG244</f>
        <v>#REF!</v>
      </c>
      <c r="EZC244" s="29" t="e">
        <f t="shared" ref="EZC244" si="4097">EZG244&amp;EZH244</f>
        <v>#REF!</v>
      </c>
      <c r="EZD244" s="29" t="e">
        <f t="shared" ref="EZD244" si="4098">EZH244&amp;EZI244</f>
        <v>#REF!</v>
      </c>
      <c r="EZE244" s="29" t="e">
        <f t="shared" ref="EZE244" si="4099">EZI244&amp;EZJ244</f>
        <v>#REF!</v>
      </c>
      <c r="EZF244" s="29" t="e">
        <f t="shared" ref="EZF244" si="4100">EZJ244&amp;EZK244</f>
        <v>#REF!</v>
      </c>
      <c r="EZG244" s="29" t="e">
        <f t="shared" ref="EZG244" si="4101">EZK244&amp;EZL244</f>
        <v>#REF!</v>
      </c>
      <c r="EZH244" s="29" t="e">
        <f t="shared" ref="EZH244" si="4102">EZL244&amp;EZM244</f>
        <v>#REF!</v>
      </c>
      <c r="EZI244" s="29" t="e">
        <f t="shared" ref="EZI244" si="4103">EZM244&amp;EZN244</f>
        <v>#REF!</v>
      </c>
      <c r="EZJ244" s="29" t="e">
        <f t="shared" ref="EZJ244" si="4104">EZN244&amp;EZO244</f>
        <v>#REF!</v>
      </c>
      <c r="EZK244" s="29" t="e">
        <f t="shared" ref="EZK244" si="4105">EZO244&amp;EZP244</f>
        <v>#REF!</v>
      </c>
      <c r="EZL244" s="29" t="e">
        <f t="shared" ref="EZL244" si="4106">EZP244&amp;EZQ244</f>
        <v>#REF!</v>
      </c>
      <c r="EZM244" s="29" t="e">
        <f t="shared" ref="EZM244" si="4107">EZQ244&amp;EZR244</f>
        <v>#REF!</v>
      </c>
      <c r="EZN244" s="29" t="e">
        <f t="shared" ref="EZN244" si="4108">EZR244&amp;EZS244</f>
        <v>#REF!</v>
      </c>
      <c r="EZO244" s="29" t="e">
        <f t="shared" ref="EZO244" si="4109">EZS244&amp;EZT244</f>
        <v>#REF!</v>
      </c>
      <c r="EZP244" s="29" t="e">
        <f t="shared" ref="EZP244" si="4110">EZT244&amp;EZU244</f>
        <v>#REF!</v>
      </c>
      <c r="EZQ244" s="29" t="e">
        <f t="shared" ref="EZQ244" si="4111">EZU244&amp;EZV244</f>
        <v>#REF!</v>
      </c>
      <c r="EZR244" s="29" t="e">
        <f t="shared" ref="EZR244" si="4112">EZV244&amp;EZW244</f>
        <v>#REF!</v>
      </c>
      <c r="EZS244" s="29" t="e">
        <f t="shared" ref="EZS244" si="4113">EZW244&amp;EZX244</f>
        <v>#REF!</v>
      </c>
      <c r="EZT244" s="29" t="e">
        <f t="shared" ref="EZT244" si="4114">EZX244&amp;EZY244</f>
        <v>#REF!</v>
      </c>
      <c r="EZU244" s="29" t="e">
        <f t="shared" ref="EZU244" si="4115">EZY244&amp;EZZ244</f>
        <v>#REF!</v>
      </c>
      <c r="EZV244" s="29" t="e">
        <f t="shared" ref="EZV244" si="4116">EZZ244&amp;FAA244</f>
        <v>#REF!</v>
      </c>
      <c r="EZW244" s="29" t="e">
        <f t="shared" ref="EZW244" si="4117">FAA244&amp;FAB244</f>
        <v>#REF!</v>
      </c>
      <c r="EZX244" s="29" t="e">
        <f t="shared" ref="EZX244" si="4118">FAB244&amp;FAC244</f>
        <v>#REF!</v>
      </c>
      <c r="EZY244" s="29" t="e">
        <f t="shared" ref="EZY244" si="4119">FAC244&amp;FAD244</f>
        <v>#REF!</v>
      </c>
      <c r="EZZ244" s="29" t="e">
        <f t="shared" ref="EZZ244" si="4120">FAD244&amp;FAE244</f>
        <v>#REF!</v>
      </c>
      <c r="FAA244" s="29" t="e">
        <f t="shared" ref="FAA244" si="4121">FAE244&amp;FAF244</f>
        <v>#REF!</v>
      </c>
      <c r="FAB244" s="29" t="e">
        <f t="shared" ref="FAB244" si="4122">FAF244&amp;FAG244</f>
        <v>#REF!</v>
      </c>
      <c r="FAC244" s="29" t="e">
        <f t="shared" ref="FAC244" si="4123">FAG244&amp;FAH244</f>
        <v>#REF!</v>
      </c>
      <c r="FAD244" s="29" t="e">
        <f t="shared" ref="FAD244" si="4124">FAH244&amp;FAI244</f>
        <v>#REF!</v>
      </c>
      <c r="FAE244" s="29" t="e">
        <f t="shared" ref="FAE244" si="4125">FAI244&amp;FAJ244</f>
        <v>#REF!</v>
      </c>
      <c r="FAF244" s="29" t="e">
        <f t="shared" ref="FAF244" si="4126">FAJ244&amp;FAK244</f>
        <v>#REF!</v>
      </c>
      <c r="FAG244" s="29" t="e">
        <f t="shared" ref="FAG244" si="4127">FAK244&amp;FAL244</f>
        <v>#REF!</v>
      </c>
      <c r="FAH244" s="29" t="e">
        <f t="shared" ref="FAH244" si="4128">FAL244&amp;FAM244</f>
        <v>#REF!</v>
      </c>
      <c r="FAI244" s="29" t="e">
        <f t="shared" ref="FAI244" si="4129">FAM244&amp;FAN244</f>
        <v>#REF!</v>
      </c>
      <c r="FAJ244" s="29" t="e">
        <f t="shared" ref="FAJ244" si="4130">FAN244&amp;FAO244</f>
        <v>#REF!</v>
      </c>
      <c r="FAK244" s="29" t="e">
        <f t="shared" ref="FAK244" si="4131">FAO244&amp;FAP244</f>
        <v>#REF!</v>
      </c>
      <c r="FAL244" s="29" t="e">
        <f t="shared" ref="FAL244" si="4132">FAP244&amp;FAQ244</f>
        <v>#REF!</v>
      </c>
      <c r="FAM244" s="29" t="e">
        <f t="shared" ref="FAM244" si="4133">FAQ244&amp;FAR244</f>
        <v>#REF!</v>
      </c>
      <c r="FAN244" s="29" t="e">
        <f t="shared" ref="FAN244" si="4134">FAR244&amp;FAS244</f>
        <v>#REF!</v>
      </c>
      <c r="FAO244" s="29" t="e">
        <f t="shared" ref="FAO244" si="4135">FAS244&amp;FAT244</f>
        <v>#REF!</v>
      </c>
      <c r="FAP244" s="29" t="e">
        <f t="shared" ref="FAP244" si="4136">FAT244&amp;FAU244</f>
        <v>#REF!</v>
      </c>
      <c r="FAQ244" s="29" t="e">
        <f t="shared" ref="FAQ244" si="4137">FAU244&amp;FAV244</f>
        <v>#REF!</v>
      </c>
      <c r="FAR244" s="29" t="e">
        <f t="shared" ref="FAR244" si="4138">FAV244&amp;FAW244</f>
        <v>#REF!</v>
      </c>
      <c r="FAS244" s="29" t="e">
        <f t="shared" ref="FAS244" si="4139">FAW244&amp;FAX244</f>
        <v>#REF!</v>
      </c>
      <c r="FAT244" s="29" t="e">
        <f t="shared" ref="FAT244" si="4140">FAX244&amp;FAY244</f>
        <v>#REF!</v>
      </c>
      <c r="FAU244" s="29" t="e">
        <f t="shared" ref="FAU244" si="4141">FAY244&amp;FAZ244</f>
        <v>#REF!</v>
      </c>
      <c r="FAV244" s="29" t="e">
        <f t="shared" ref="FAV244" si="4142">FAZ244&amp;FBA244</f>
        <v>#REF!</v>
      </c>
      <c r="FAW244" s="29" t="e">
        <f t="shared" ref="FAW244" si="4143">FBA244&amp;FBB244</f>
        <v>#REF!</v>
      </c>
      <c r="FAX244" s="29" t="e">
        <f t="shared" ref="FAX244" si="4144">FBB244&amp;FBC244</f>
        <v>#REF!</v>
      </c>
      <c r="FAY244" s="29" t="e">
        <f t="shared" ref="FAY244" si="4145">FBC244&amp;FBD244</f>
        <v>#REF!</v>
      </c>
      <c r="FAZ244" s="29" t="e">
        <f t="shared" ref="FAZ244" si="4146">FBD244&amp;FBE244</f>
        <v>#REF!</v>
      </c>
      <c r="FBA244" s="29" t="e">
        <f t="shared" ref="FBA244" si="4147">FBE244&amp;FBF244</f>
        <v>#REF!</v>
      </c>
      <c r="FBB244" s="29" t="e">
        <f t="shared" ref="FBB244" si="4148">FBF244&amp;FBG244</f>
        <v>#REF!</v>
      </c>
      <c r="FBC244" s="29" t="e">
        <f t="shared" ref="FBC244" si="4149">FBG244&amp;FBH244</f>
        <v>#REF!</v>
      </c>
      <c r="FBD244" s="29" t="e">
        <f t="shared" ref="FBD244" si="4150">FBH244&amp;FBI244</f>
        <v>#REF!</v>
      </c>
      <c r="FBE244" s="29" t="e">
        <f t="shared" ref="FBE244" si="4151">FBI244&amp;FBJ244</f>
        <v>#REF!</v>
      </c>
      <c r="FBF244" s="29" t="e">
        <f t="shared" ref="FBF244" si="4152">FBJ244&amp;FBK244</f>
        <v>#REF!</v>
      </c>
      <c r="FBG244" s="29" t="e">
        <f t="shared" ref="FBG244" si="4153">FBK244&amp;FBL244</f>
        <v>#REF!</v>
      </c>
      <c r="FBH244" s="29" t="e">
        <f t="shared" ref="FBH244" si="4154">FBL244&amp;FBM244</f>
        <v>#REF!</v>
      </c>
      <c r="FBI244" s="29" t="e">
        <f t="shared" ref="FBI244" si="4155">FBM244&amp;FBN244</f>
        <v>#REF!</v>
      </c>
      <c r="FBJ244" s="29" t="e">
        <f t="shared" ref="FBJ244" si="4156">FBN244&amp;FBO244</f>
        <v>#REF!</v>
      </c>
      <c r="FBK244" s="29" t="e">
        <f t="shared" ref="FBK244" si="4157">FBO244&amp;FBP244</f>
        <v>#REF!</v>
      </c>
      <c r="FBL244" s="29" t="e">
        <f t="shared" ref="FBL244" si="4158">FBP244&amp;FBQ244</f>
        <v>#REF!</v>
      </c>
      <c r="FBM244" s="29" t="e">
        <f t="shared" ref="FBM244" si="4159">FBQ244&amp;FBR244</f>
        <v>#REF!</v>
      </c>
      <c r="FBN244" s="29" t="e">
        <f t="shared" ref="FBN244" si="4160">FBR244&amp;FBS244</f>
        <v>#REF!</v>
      </c>
      <c r="FBO244" s="29" t="e">
        <f t="shared" ref="FBO244" si="4161">FBS244&amp;FBT244</f>
        <v>#REF!</v>
      </c>
      <c r="FBP244" s="29" t="e">
        <f t="shared" ref="FBP244" si="4162">FBT244&amp;FBU244</f>
        <v>#REF!</v>
      </c>
      <c r="FBQ244" s="29" t="e">
        <f t="shared" ref="FBQ244" si="4163">FBU244&amp;FBV244</f>
        <v>#REF!</v>
      </c>
      <c r="FBR244" s="29" t="e">
        <f t="shared" ref="FBR244" si="4164">FBV244&amp;FBW244</f>
        <v>#REF!</v>
      </c>
      <c r="FBS244" s="29" t="e">
        <f t="shared" ref="FBS244" si="4165">FBW244&amp;FBX244</f>
        <v>#REF!</v>
      </c>
      <c r="FBT244" s="29" t="e">
        <f t="shared" ref="FBT244" si="4166">FBX244&amp;FBY244</f>
        <v>#REF!</v>
      </c>
      <c r="FBU244" s="29" t="e">
        <f t="shared" ref="FBU244" si="4167">FBY244&amp;FBZ244</f>
        <v>#REF!</v>
      </c>
      <c r="FBV244" s="29" t="e">
        <f t="shared" ref="FBV244" si="4168">FBZ244&amp;FCA244</f>
        <v>#REF!</v>
      </c>
      <c r="FBW244" s="29" t="e">
        <f t="shared" ref="FBW244" si="4169">FCA244&amp;FCB244</f>
        <v>#REF!</v>
      </c>
      <c r="FBX244" s="29" t="e">
        <f t="shared" ref="FBX244" si="4170">FCB244&amp;FCC244</f>
        <v>#REF!</v>
      </c>
      <c r="FBY244" s="29" t="e">
        <f t="shared" ref="FBY244" si="4171">FCC244&amp;FCD244</f>
        <v>#REF!</v>
      </c>
      <c r="FBZ244" s="29" t="e">
        <f t="shared" ref="FBZ244" si="4172">FCD244&amp;FCE244</f>
        <v>#REF!</v>
      </c>
      <c r="FCA244" s="29" t="e">
        <f t="shared" ref="FCA244" si="4173">FCE244&amp;FCF244</f>
        <v>#REF!</v>
      </c>
      <c r="FCB244" s="29" t="e">
        <f t="shared" ref="FCB244" si="4174">FCF244&amp;FCG244</f>
        <v>#REF!</v>
      </c>
      <c r="FCC244" s="29" t="e">
        <f t="shared" ref="FCC244" si="4175">FCG244&amp;FCH244</f>
        <v>#REF!</v>
      </c>
      <c r="FCD244" s="29" t="e">
        <f t="shared" ref="FCD244" si="4176">FCH244&amp;FCI244</f>
        <v>#REF!</v>
      </c>
      <c r="FCE244" s="29" t="e">
        <f t="shared" ref="FCE244" si="4177">FCI244&amp;FCJ244</f>
        <v>#REF!</v>
      </c>
      <c r="FCF244" s="29" t="e">
        <f t="shared" ref="FCF244" si="4178">FCJ244&amp;FCK244</f>
        <v>#REF!</v>
      </c>
      <c r="FCG244" s="29" t="e">
        <f t="shared" ref="FCG244" si="4179">FCK244&amp;FCL244</f>
        <v>#REF!</v>
      </c>
      <c r="FCH244" s="29" t="e">
        <f t="shared" ref="FCH244" si="4180">FCL244&amp;FCM244</f>
        <v>#REF!</v>
      </c>
      <c r="FCI244" s="29" t="e">
        <f t="shared" ref="FCI244" si="4181">FCM244&amp;FCN244</f>
        <v>#REF!</v>
      </c>
      <c r="FCJ244" s="29" t="e">
        <f t="shared" ref="FCJ244" si="4182">FCN244&amp;FCO244</f>
        <v>#REF!</v>
      </c>
      <c r="FCK244" s="29" t="e">
        <f t="shared" ref="FCK244" si="4183">FCO244&amp;FCP244</f>
        <v>#REF!</v>
      </c>
      <c r="FCL244" s="29" t="e">
        <f t="shared" ref="FCL244" si="4184">FCP244&amp;FCQ244</f>
        <v>#REF!</v>
      </c>
      <c r="FCM244" s="29" t="e">
        <f t="shared" ref="FCM244" si="4185">FCQ244&amp;FCR244</f>
        <v>#REF!</v>
      </c>
      <c r="FCN244" s="29" t="e">
        <f t="shared" ref="FCN244" si="4186">FCR244&amp;FCS244</f>
        <v>#REF!</v>
      </c>
      <c r="FCO244" s="29" t="e">
        <f t="shared" ref="FCO244" si="4187">FCS244&amp;FCT244</f>
        <v>#REF!</v>
      </c>
      <c r="FCP244" s="29" t="e">
        <f t="shared" ref="FCP244" si="4188">FCT244&amp;FCU244</f>
        <v>#REF!</v>
      </c>
      <c r="FCQ244" s="29" t="e">
        <f t="shared" ref="FCQ244" si="4189">FCU244&amp;FCV244</f>
        <v>#REF!</v>
      </c>
      <c r="FCR244" s="29" t="e">
        <f t="shared" ref="FCR244" si="4190">FCV244&amp;FCW244</f>
        <v>#REF!</v>
      </c>
      <c r="FCS244" s="29" t="e">
        <f t="shared" ref="FCS244" si="4191">FCW244&amp;FCX244</f>
        <v>#REF!</v>
      </c>
      <c r="FCT244" s="29" t="e">
        <f t="shared" ref="FCT244" si="4192">FCX244&amp;FCY244</f>
        <v>#REF!</v>
      </c>
      <c r="FCU244" s="29" t="e">
        <f t="shared" ref="FCU244" si="4193">FCY244&amp;FCZ244</f>
        <v>#REF!</v>
      </c>
      <c r="FCV244" s="29" t="e">
        <f t="shared" ref="FCV244" si="4194">FCZ244&amp;FDA244</f>
        <v>#REF!</v>
      </c>
      <c r="FCW244" s="29" t="e">
        <f t="shared" ref="FCW244" si="4195">FDA244&amp;FDB244</f>
        <v>#REF!</v>
      </c>
      <c r="FCX244" s="29" t="e">
        <f t="shared" ref="FCX244" si="4196">FDB244&amp;FDC244</f>
        <v>#REF!</v>
      </c>
      <c r="FCY244" s="29" t="e">
        <f t="shared" ref="FCY244" si="4197">FDC244&amp;FDD244</f>
        <v>#REF!</v>
      </c>
      <c r="FCZ244" s="29" t="e">
        <f t="shared" ref="FCZ244" si="4198">FDD244&amp;FDE244</f>
        <v>#REF!</v>
      </c>
      <c r="FDA244" s="29" t="e">
        <f t="shared" ref="FDA244" si="4199">FDE244&amp;FDF244</f>
        <v>#REF!</v>
      </c>
      <c r="FDB244" s="29" t="e">
        <f t="shared" ref="FDB244" si="4200">FDF244&amp;FDG244</f>
        <v>#REF!</v>
      </c>
      <c r="FDC244" s="29" t="e">
        <f t="shared" ref="FDC244" si="4201">FDG244&amp;FDH244</f>
        <v>#REF!</v>
      </c>
      <c r="FDD244" s="29" t="e">
        <f t="shared" ref="FDD244" si="4202">FDH244&amp;FDI244</f>
        <v>#REF!</v>
      </c>
      <c r="FDE244" s="29" t="e">
        <f t="shared" ref="FDE244" si="4203">FDI244&amp;FDJ244</f>
        <v>#REF!</v>
      </c>
      <c r="FDF244" s="29" t="e">
        <f t="shared" ref="FDF244" si="4204">FDJ244&amp;FDK244</f>
        <v>#REF!</v>
      </c>
      <c r="FDG244" s="29" t="e">
        <f t="shared" ref="FDG244" si="4205">FDK244&amp;FDL244</f>
        <v>#REF!</v>
      </c>
      <c r="FDH244" s="29" t="e">
        <f t="shared" ref="FDH244" si="4206">FDL244&amp;FDM244</f>
        <v>#REF!</v>
      </c>
      <c r="FDI244" s="29" t="e">
        <f t="shared" ref="FDI244" si="4207">FDM244&amp;FDN244</f>
        <v>#REF!</v>
      </c>
      <c r="FDJ244" s="29" t="e">
        <f t="shared" ref="FDJ244" si="4208">FDN244&amp;FDO244</f>
        <v>#REF!</v>
      </c>
      <c r="FDK244" s="29" t="e">
        <f t="shared" ref="FDK244" si="4209">FDO244&amp;FDP244</f>
        <v>#REF!</v>
      </c>
      <c r="FDL244" s="29" t="e">
        <f t="shared" ref="FDL244" si="4210">FDP244&amp;FDQ244</f>
        <v>#REF!</v>
      </c>
      <c r="FDM244" s="29" t="e">
        <f t="shared" ref="FDM244" si="4211">FDQ244&amp;FDR244</f>
        <v>#REF!</v>
      </c>
      <c r="FDN244" s="29" t="e">
        <f t="shared" ref="FDN244" si="4212">FDR244&amp;FDS244</f>
        <v>#REF!</v>
      </c>
      <c r="FDO244" s="29" t="e">
        <f t="shared" ref="FDO244" si="4213">FDS244&amp;FDT244</f>
        <v>#REF!</v>
      </c>
      <c r="FDP244" s="29" t="e">
        <f t="shared" ref="FDP244" si="4214">FDT244&amp;FDU244</f>
        <v>#REF!</v>
      </c>
      <c r="FDQ244" s="29" t="e">
        <f t="shared" ref="FDQ244" si="4215">FDU244&amp;FDV244</f>
        <v>#REF!</v>
      </c>
      <c r="FDR244" s="29" t="e">
        <f t="shared" ref="FDR244" si="4216">FDV244&amp;FDW244</f>
        <v>#REF!</v>
      </c>
      <c r="FDS244" s="29" t="e">
        <f t="shared" ref="FDS244" si="4217">FDW244&amp;FDX244</f>
        <v>#REF!</v>
      </c>
      <c r="FDT244" s="29" t="e">
        <f t="shared" ref="FDT244" si="4218">FDX244&amp;FDY244</f>
        <v>#REF!</v>
      </c>
      <c r="FDU244" s="29" t="e">
        <f t="shared" ref="FDU244" si="4219">FDY244&amp;FDZ244</f>
        <v>#REF!</v>
      </c>
      <c r="FDV244" s="29" t="e">
        <f t="shared" ref="FDV244" si="4220">FDZ244&amp;FEA244</f>
        <v>#REF!</v>
      </c>
      <c r="FDW244" s="29" t="e">
        <f t="shared" ref="FDW244" si="4221">FEA244&amp;FEB244</f>
        <v>#REF!</v>
      </c>
      <c r="FDX244" s="29" t="e">
        <f t="shared" ref="FDX244" si="4222">FEB244&amp;FEC244</f>
        <v>#REF!</v>
      </c>
      <c r="FDY244" s="29" t="e">
        <f t="shared" ref="FDY244" si="4223">FEC244&amp;FED244</f>
        <v>#REF!</v>
      </c>
      <c r="FDZ244" s="29" t="e">
        <f t="shared" ref="FDZ244" si="4224">FED244&amp;FEE244</f>
        <v>#REF!</v>
      </c>
      <c r="FEA244" s="29" t="e">
        <f t="shared" ref="FEA244" si="4225">FEE244&amp;FEF244</f>
        <v>#REF!</v>
      </c>
      <c r="FEB244" s="29" t="e">
        <f t="shared" ref="FEB244" si="4226">FEF244&amp;FEG244</f>
        <v>#REF!</v>
      </c>
      <c r="FEC244" s="29" t="e">
        <f t="shared" ref="FEC244" si="4227">FEG244&amp;FEH244</f>
        <v>#REF!</v>
      </c>
      <c r="FED244" s="29" t="e">
        <f t="shared" ref="FED244" si="4228">FEH244&amp;FEI244</f>
        <v>#REF!</v>
      </c>
      <c r="FEE244" s="29" t="e">
        <f t="shared" ref="FEE244" si="4229">FEI244&amp;FEJ244</f>
        <v>#REF!</v>
      </c>
      <c r="FEF244" s="29" t="e">
        <f t="shared" ref="FEF244" si="4230">FEJ244&amp;FEK244</f>
        <v>#REF!</v>
      </c>
      <c r="FEG244" s="29" t="e">
        <f t="shared" ref="FEG244" si="4231">FEK244&amp;FEL244</f>
        <v>#REF!</v>
      </c>
      <c r="FEH244" s="29" t="e">
        <f t="shared" ref="FEH244" si="4232">FEL244&amp;FEM244</f>
        <v>#REF!</v>
      </c>
      <c r="FEI244" s="29" t="e">
        <f t="shared" ref="FEI244" si="4233">FEM244&amp;FEN244</f>
        <v>#REF!</v>
      </c>
      <c r="FEJ244" s="29" t="e">
        <f t="shared" ref="FEJ244" si="4234">FEN244&amp;FEO244</f>
        <v>#REF!</v>
      </c>
      <c r="FEK244" s="29" t="e">
        <f t="shared" ref="FEK244" si="4235">FEO244&amp;FEP244</f>
        <v>#REF!</v>
      </c>
      <c r="FEL244" s="29" t="e">
        <f t="shared" ref="FEL244" si="4236">FEP244&amp;FEQ244</f>
        <v>#REF!</v>
      </c>
      <c r="FEM244" s="29" t="e">
        <f t="shared" ref="FEM244" si="4237">FEQ244&amp;FER244</f>
        <v>#REF!</v>
      </c>
      <c r="FEN244" s="29" t="e">
        <f t="shared" ref="FEN244" si="4238">FER244&amp;FES244</f>
        <v>#REF!</v>
      </c>
      <c r="FEO244" s="29" t="e">
        <f t="shared" ref="FEO244" si="4239">FES244&amp;FET244</f>
        <v>#REF!</v>
      </c>
      <c r="FEP244" s="29" t="e">
        <f t="shared" ref="FEP244" si="4240">FET244&amp;FEU244</f>
        <v>#REF!</v>
      </c>
      <c r="FEQ244" s="29" t="e">
        <f t="shared" ref="FEQ244" si="4241">FEU244&amp;FEV244</f>
        <v>#REF!</v>
      </c>
      <c r="FER244" s="29" t="e">
        <f t="shared" ref="FER244" si="4242">FEV244&amp;FEW244</f>
        <v>#REF!</v>
      </c>
      <c r="FES244" s="29" t="e">
        <f t="shared" ref="FES244" si="4243">FEW244&amp;FEX244</f>
        <v>#REF!</v>
      </c>
      <c r="FET244" s="29" t="e">
        <f t="shared" ref="FET244" si="4244">FEX244&amp;FEY244</f>
        <v>#REF!</v>
      </c>
      <c r="FEU244" s="29" t="e">
        <f t="shared" ref="FEU244" si="4245">FEY244&amp;FEZ244</f>
        <v>#REF!</v>
      </c>
      <c r="FEV244" s="29" t="e">
        <f t="shared" ref="FEV244" si="4246">FEZ244&amp;FFA244</f>
        <v>#REF!</v>
      </c>
      <c r="FEW244" s="29" t="e">
        <f t="shared" ref="FEW244" si="4247">FFA244&amp;FFB244</f>
        <v>#REF!</v>
      </c>
      <c r="FEX244" s="29" t="e">
        <f t="shared" ref="FEX244" si="4248">FFB244&amp;FFC244</f>
        <v>#REF!</v>
      </c>
      <c r="FEY244" s="29" t="e">
        <f t="shared" ref="FEY244" si="4249">FFC244&amp;FFD244</f>
        <v>#REF!</v>
      </c>
      <c r="FEZ244" s="29" t="e">
        <f t="shared" ref="FEZ244" si="4250">FFD244&amp;FFE244</f>
        <v>#REF!</v>
      </c>
      <c r="FFA244" s="29" t="e">
        <f t="shared" ref="FFA244" si="4251">FFE244&amp;FFF244</f>
        <v>#REF!</v>
      </c>
      <c r="FFB244" s="29" t="e">
        <f t="shared" ref="FFB244" si="4252">FFF244&amp;FFG244</f>
        <v>#REF!</v>
      </c>
      <c r="FFC244" s="29" t="e">
        <f t="shared" ref="FFC244" si="4253">FFG244&amp;FFH244</f>
        <v>#REF!</v>
      </c>
      <c r="FFD244" s="29" t="e">
        <f t="shared" ref="FFD244" si="4254">FFH244&amp;FFI244</f>
        <v>#REF!</v>
      </c>
      <c r="FFE244" s="29" t="e">
        <f t="shared" ref="FFE244" si="4255">FFI244&amp;FFJ244</f>
        <v>#REF!</v>
      </c>
      <c r="FFF244" s="29" t="e">
        <f t="shared" ref="FFF244" si="4256">FFJ244&amp;FFK244</f>
        <v>#REF!</v>
      </c>
      <c r="FFG244" s="29" t="e">
        <f t="shared" ref="FFG244" si="4257">FFK244&amp;FFL244</f>
        <v>#REF!</v>
      </c>
      <c r="FFH244" s="29" t="e">
        <f t="shared" ref="FFH244" si="4258">FFL244&amp;FFM244</f>
        <v>#REF!</v>
      </c>
      <c r="FFI244" s="29" t="e">
        <f t="shared" ref="FFI244" si="4259">FFM244&amp;FFN244</f>
        <v>#REF!</v>
      </c>
      <c r="FFJ244" s="29" t="e">
        <f t="shared" ref="FFJ244" si="4260">FFN244&amp;FFO244</f>
        <v>#REF!</v>
      </c>
      <c r="FFK244" s="29" t="e">
        <f t="shared" ref="FFK244" si="4261">FFO244&amp;FFP244</f>
        <v>#REF!</v>
      </c>
      <c r="FFL244" s="29" t="e">
        <f t="shared" ref="FFL244" si="4262">FFP244&amp;FFQ244</f>
        <v>#REF!</v>
      </c>
      <c r="FFM244" s="29" t="e">
        <f t="shared" ref="FFM244" si="4263">FFQ244&amp;FFR244</f>
        <v>#REF!</v>
      </c>
      <c r="FFN244" s="29" t="e">
        <f t="shared" ref="FFN244" si="4264">FFR244&amp;FFS244</f>
        <v>#REF!</v>
      </c>
      <c r="FFO244" s="29" t="e">
        <f t="shared" ref="FFO244" si="4265">FFS244&amp;FFT244</f>
        <v>#REF!</v>
      </c>
      <c r="FFP244" s="29" t="e">
        <f t="shared" ref="FFP244" si="4266">FFT244&amp;FFU244</f>
        <v>#REF!</v>
      </c>
      <c r="FFQ244" s="29" t="e">
        <f t="shared" ref="FFQ244" si="4267">FFU244&amp;FFV244</f>
        <v>#REF!</v>
      </c>
      <c r="FFR244" s="29" t="e">
        <f t="shared" ref="FFR244" si="4268">FFV244&amp;FFW244</f>
        <v>#REF!</v>
      </c>
      <c r="FFS244" s="29" t="e">
        <f t="shared" ref="FFS244" si="4269">FFW244&amp;FFX244</f>
        <v>#REF!</v>
      </c>
      <c r="FFT244" s="29" t="e">
        <f t="shared" ref="FFT244" si="4270">FFX244&amp;FFY244</f>
        <v>#REF!</v>
      </c>
      <c r="FFU244" s="29" t="e">
        <f t="shared" ref="FFU244" si="4271">FFY244&amp;FFZ244</f>
        <v>#REF!</v>
      </c>
      <c r="FFV244" s="29" t="e">
        <f t="shared" ref="FFV244" si="4272">FFZ244&amp;FGA244</f>
        <v>#REF!</v>
      </c>
      <c r="FFW244" s="29" t="e">
        <f t="shared" ref="FFW244" si="4273">FGA244&amp;FGB244</f>
        <v>#REF!</v>
      </c>
      <c r="FFX244" s="29" t="e">
        <f t="shared" ref="FFX244" si="4274">FGB244&amp;FGC244</f>
        <v>#REF!</v>
      </c>
      <c r="FFY244" s="29" t="e">
        <f t="shared" ref="FFY244" si="4275">FGC244&amp;FGD244</f>
        <v>#REF!</v>
      </c>
      <c r="FFZ244" s="29" t="e">
        <f t="shared" ref="FFZ244" si="4276">FGD244&amp;FGE244</f>
        <v>#REF!</v>
      </c>
      <c r="FGA244" s="29" t="e">
        <f t="shared" ref="FGA244" si="4277">FGE244&amp;FGF244</f>
        <v>#REF!</v>
      </c>
      <c r="FGB244" s="29" t="e">
        <f t="shared" ref="FGB244" si="4278">FGF244&amp;FGG244</f>
        <v>#REF!</v>
      </c>
      <c r="FGC244" s="29" t="e">
        <f t="shared" ref="FGC244" si="4279">FGG244&amp;FGH244</f>
        <v>#REF!</v>
      </c>
      <c r="FGD244" s="29" t="e">
        <f t="shared" ref="FGD244" si="4280">FGH244&amp;FGI244</f>
        <v>#REF!</v>
      </c>
      <c r="FGE244" s="29" t="e">
        <f t="shared" ref="FGE244" si="4281">FGI244&amp;FGJ244</f>
        <v>#REF!</v>
      </c>
      <c r="FGF244" s="29" t="e">
        <f t="shared" ref="FGF244" si="4282">FGJ244&amp;FGK244</f>
        <v>#REF!</v>
      </c>
      <c r="FGG244" s="29" t="e">
        <f t="shared" ref="FGG244" si="4283">FGK244&amp;FGL244</f>
        <v>#REF!</v>
      </c>
      <c r="FGH244" s="29" t="e">
        <f t="shared" ref="FGH244" si="4284">FGL244&amp;FGM244</f>
        <v>#REF!</v>
      </c>
      <c r="FGI244" s="29" t="e">
        <f t="shared" ref="FGI244" si="4285">FGM244&amp;FGN244</f>
        <v>#REF!</v>
      </c>
      <c r="FGJ244" s="29" t="e">
        <f t="shared" ref="FGJ244" si="4286">FGN244&amp;FGO244</f>
        <v>#REF!</v>
      </c>
      <c r="FGK244" s="29" t="e">
        <f t="shared" ref="FGK244" si="4287">FGO244&amp;FGP244</f>
        <v>#REF!</v>
      </c>
      <c r="FGL244" s="29" t="e">
        <f t="shared" ref="FGL244" si="4288">FGP244&amp;FGQ244</f>
        <v>#REF!</v>
      </c>
      <c r="FGM244" s="29" t="e">
        <f t="shared" ref="FGM244" si="4289">FGQ244&amp;FGR244</f>
        <v>#REF!</v>
      </c>
      <c r="FGN244" s="29" t="e">
        <f t="shared" ref="FGN244" si="4290">FGR244&amp;FGS244</f>
        <v>#REF!</v>
      </c>
      <c r="FGO244" s="29" t="e">
        <f t="shared" ref="FGO244" si="4291">FGS244&amp;FGT244</f>
        <v>#REF!</v>
      </c>
      <c r="FGP244" s="29" t="e">
        <f t="shared" ref="FGP244" si="4292">FGT244&amp;FGU244</f>
        <v>#REF!</v>
      </c>
      <c r="FGQ244" s="29" t="e">
        <f t="shared" ref="FGQ244" si="4293">FGU244&amp;FGV244</f>
        <v>#REF!</v>
      </c>
      <c r="FGR244" s="29" t="e">
        <f t="shared" ref="FGR244" si="4294">FGV244&amp;FGW244</f>
        <v>#REF!</v>
      </c>
      <c r="FGS244" s="29" t="e">
        <f t="shared" ref="FGS244" si="4295">FGW244&amp;FGX244</f>
        <v>#REF!</v>
      </c>
      <c r="FGT244" s="29" t="e">
        <f t="shared" ref="FGT244" si="4296">FGX244&amp;FGY244</f>
        <v>#REF!</v>
      </c>
      <c r="FGU244" s="29" t="e">
        <f t="shared" ref="FGU244" si="4297">FGY244&amp;FGZ244</f>
        <v>#REF!</v>
      </c>
      <c r="FGV244" s="29" t="e">
        <f t="shared" ref="FGV244" si="4298">FGZ244&amp;FHA244</f>
        <v>#REF!</v>
      </c>
      <c r="FGW244" s="29" t="e">
        <f t="shared" ref="FGW244" si="4299">FHA244&amp;FHB244</f>
        <v>#REF!</v>
      </c>
      <c r="FGX244" s="29" t="e">
        <f t="shared" ref="FGX244" si="4300">FHB244&amp;FHC244</f>
        <v>#REF!</v>
      </c>
      <c r="FGY244" s="29" t="e">
        <f t="shared" ref="FGY244" si="4301">FHC244&amp;FHD244</f>
        <v>#REF!</v>
      </c>
      <c r="FGZ244" s="29" t="e">
        <f t="shared" ref="FGZ244" si="4302">FHD244&amp;FHE244</f>
        <v>#REF!</v>
      </c>
      <c r="FHA244" s="29" t="e">
        <f t="shared" ref="FHA244" si="4303">FHE244&amp;FHF244</f>
        <v>#REF!</v>
      </c>
      <c r="FHB244" s="29" t="e">
        <f t="shared" ref="FHB244" si="4304">FHF244&amp;FHG244</f>
        <v>#REF!</v>
      </c>
      <c r="FHC244" s="29" t="e">
        <f t="shared" ref="FHC244" si="4305">FHG244&amp;FHH244</f>
        <v>#REF!</v>
      </c>
      <c r="FHD244" s="29" t="e">
        <f t="shared" ref="FHD244" si="4306">FHH244&amp;FHI244</f>
        <v>#REF!</v>
      </c>
      <c r="FHE244" s="29" t="e">
        <f t="shared" ref="FHE244" si="4307">FHI244&amp;FHJ244</f>
        <v>#REF!</v>
      </c>
      <c r="FHF244" s="29" t="e">
        <f t="shared" ref="FHF244" si="4308">FHJ244&amp;FHK244</f>
        <v>#REF!</v>
      </c>
      <c r="FHG244" s="29" t="e">
        <f t="shared" ref="FHG244" si="4309">FHK244&amp;FHL244</f>
        <v>#REF!</v>
      </c>
      <c r="FHH244" s="29" t="e">
        <f t="shared" ref="FHH244" si="4310">FHL244&amp;FHM244</f>
        <v>#REF!</v>
      </c>
      <c r="FHI244" s="29" t="e">
        <f t="shared" ref="FHI244" si="4311">FHM244&amp;FHN244</f>
        <v>#REF!</v>
      </c>
      <c r="FHJ244" s="29" t="e">
        <f t="shared" ref="FHJ244" si="4312">FHN244&amp;FHO244</f>
        <v>#REF!</v>
      </c>
      <c r="FHK244" s="29" t="e">
        <f t="shared" ref="FHK244" si="4313">FHO244&amp;FHP244</f>
        <v>#REF!</v>
      </c>
      <c r="FHL244" s="29" t="e">
        <f t="shared" ref="FHL244" si="4314">FHP244&amp;FHQ244</f>
        <v>#REF!</v>
      </c>
      <c r="FHM244" s="29" t="e">
        <f t="shared" ref="FHM244" si="4315">FHQ244&amp;FHR244</f>
        <v>#REF!</v>
      </c>
      <c r="FHN244" s="29" t="e">
        <f t="shared" ref="FHN244" si="4316">FHR244&amp;FHS244</f>
        <v>#REF!</v>
      </c>
      <c r="FHO244" s="29" t="e">
        <f t="shared" ref="FHO244" si="4317">FHS244&amp;FHT244</f>
        <v>#REF!</v>
      </c>
      <c r="FHP244" s="29" t="e">
        <f t="shared" ref="FHP244" si="4318">FHT244&amp;FHU244</f>
        <v>#REF!</v>
      </c>
      <c r="FHQ244" s="29" t="e">
        <f t="shared" ref="FHQ244" si="4319">FHU244&amp;FHV244</f>
        <v>#REF!</v>
      </c>
      <c r="FHR244" s="29" t="e">
        <f t="shared" ref="FHR244" si="4320">FHV244&amp;FHW244</f>
        <v>#REF!</v>
      </c>
      <c r="FHS244" s="29" t="e">
        <f t="shared" ref="FHS244" si="4321">FHW244&amp;FHX244</f>
        <v>#REF!</v>
      </c>
      <c r="FHT244" s="29" t="e">
        <f t="shared" ref="FHT244" si="4322">FHX244&amp;FHY244</f>
        <v>#REF!</v>
      </c>
      <c r="FHU244" s="29" t="e">
        <f t="shared" ref="FHU244" si="4323">FHY244&amp;FHZ244</f>
        <v>#REF!</v>
      </c>
      <c r="FHV244" s="29" t="e">
        <f t="shared" ref="FHV244" si="4324">FHZ244&amp;FIA244</f>
        <v>#REF!</v>
      </c>
      <c r="FHW244" s="29" t="e">
        <f t="shared" ref="FHW244" si="4325">FIA244&amp;FIB244</f>
        <v>#REF!</v>
      </c>
      <c r="FHX244" s="29" t="e">
        <f t="shared" ref="FHX244" si="4326">FIB244&amp;FIC244</f>
        <v>#REF!</v>
      </c>
      <c r="FHY244" s="29" t="e">
        <f t="shared" ref="FHY244" si="4327">FIC244&amp;FID244</f>
        <v>#REF!</v>
      </c>
      <c r="FHZ244" s="29" t="e">
        <f t="shared" ref="FHZ244" si="4328">FID244&amp;FIE244</f>
        <v>#REF!</v>
      </c>
      <c r="FIA244" s="29" t="e">
        <f t="shared" ref="FIA244" si="4329">FIE244&amp;FIF244</f>
        <v>#REF!</v>
      </c>
      <c r="FIB244" s="29" t="e">
        <f t="shared" ref="FIB244" si="4330">FIF244&amp;FIG244</f>
        <v>#REF!</v>
      </c>
      <c r="FIC244" s="29" t="e">
        <f t="shared" ref="FIC244" si="4331">FIG244&amp;FIH244</f>
        <v>#REF!</v>
      </c>
      <c r="FID244" s="29" t="e">
        <f t="shared" ref="FID244" si="4332">FIH244&amp;FII244</f>
        <v>#REF!</v>
      </c>
      <c r="FIE244" s="29" t="e">
        <f t="shared" ref="FIE244" si="4333">FII244&amp;FIJ244</f>
        <v>#REF!</v>
      </c>
      <c r="FIF244" s="29" t="e">
        <f t="shared" ref="FIF244" si="4334">FIJ244&amp;FIK244</f>
        <v>#REF!</v>
      </c>
      <c r="FIG244" s="29" t="e">
        <f t="shared" ref="FIG244" si="4335">FIK244&amp;FIL244</f>
        <v>#REF!</v>
      </c>
      <c r="FIH244" s="29" t="e">
        <f t="shared" ref="FIH244" si="4336">FIL244&amp;FIM244</f>
        <v>#REF!</v>
      </c>
      <c r="FII244" s="29" t="e">
        <f t="shared" ref="FII244" si="4337">FIM244&amp;FIN244</f>
        <v>#REF!</v>
      </c>
      <c r="FIJ244" s="29" t="e">
        <f t="shared" ref="FIJ244" si="4338">FIN244&amp;FIO244</f>
        <v>#REF!</v>
      </c>
      <c r="FIK244" s="29" t="e">
        <f t="shared" ref="FIK244" si="4339">FIO244&amp;FIP244</f>
        <v>#REF!</v>
      </c>
      <c r="FIL244" s="29" t="e">
        <f t="shared" ref="FIL244" si="4340">FIP244&amp;FIQ244</f>
        <v>#REF!</v>
      </c>
      <c r="FIM244" s="29" t="e">
        <f t="shared" ref="FIM244" si="4341">FIQ244&amp;FIR244</f>
        <v>#REF!</v>
      </c>
      <c r="FIN244" s="29" t="e">
        <f t="shared" ref="FIN244" si="4342">FIR244&amp;FIS244</f>
        <v>#REF!</v>
      </c>
      <c r="FIO244" s="29" t="e">
        <f t="shared" ref="FIO244" si="4343">FIS244&amp;FIT244</f>
        <v>#REF!</v>
      </c>
      <c r="FIP244" s="29" t="e">
        <f t="shared" ref="FIP244" si="4344">FIT244&amp;FIU244</f>
        <v>#REF!</v>
      </c>
      <c r="FIQ244" s="29" t="e">
        <f t="shared" ref="FIQ244" si="4345">FIU244&amp;FIV244</f>
        <v>#REF!</v>
      </c>
      <c r="FIR244" s="29" t="e">
        <f t="shared" ref="FIR244" si="4346">FIV244&amp;FIW244</f>
        <v>#REF!</v>
      </c>
      <c r="FIS244" s="29" t="e">
        <f t="shared" ref="FIS244" si="4347">FIW244&amp;FIX244</f>
        <v>#REF!</v>
      </c>
      <c r="FIT244" s="29" t="e">
        <f t="shared" ref="FIT244" si="4348">FIX244&amp;FIY244</f>
        <v>#REF!</v>
      </c>
      <c r="FIU244" s="29" t="e">
        <f t="shared" ref="FIU244" si="4349">FIY244&amp;FIZ244</f>
        <v>#REF!</v>
      </c>
      <c r="FIV244" s="29" t="e">
        <f t="shared" ref="FIV244" si="4350">FIZ244&amp;FJA244</f>
        <v>#REF!</v>
      </c>
      <c r="FIW244" s="29" t="e">
        <f t="shared" ref="FIW244" si="4351">FJA244&amp;FJB244</f>
        <v>#REF!</v>
      </c>
      <c r="FIX244" s="29" t="e">
        <f t="shared" ref="FIX244" si="4352">FJB244&amp;FJC244</f>
        <v>#REF!</v>
      </c>
      <c r="FIY244" s="29" t="e">
        <f t="shared" ref="FIY244" si="4353">FJC244&amp;FJD244</f>
        <v>#REF!</v>
      </c>
      <c r="FIZ244" s="29" t="e">
        <f t="shared" ref="FIZ244" si="4354">FJD244&amp;FJE244</f>
        <v>#REF!</v>
      </c>
      <c r="FJA244" s="29" t="e">
        <f t="shared" ref="FJA244" si="4355">FJE244&amp;FJF244</f>
        <v>#REF!</v>
      </c>
      <c r="FJB244" s="29" t="e">
        <f t="shared" ref="FJB244" si="4356">FJF244&amp;FJG244</f>
        <v>#REF!</v>
      </c>
      <c r="FJC244" s="29" t="e">
        <f t="shared" ref="FJC244" si="4357">FJG244&amp;FJH244</f>
        <v>#REF!</v>
      </c>
      <c r="FJD244" s="29" t="e">
        <f t="shared" ref="FJD244" si="4358">FJH244&amp;FJI244</f>
        <v>#REF!</v>
      </c>
      <c r="FJE244" s="29" t="e">
        <f t="shared" ref="FJE244" si="4359">FJI244&amp;FJJ244</f>
        <v>#REF!</v>
      </c>
      <c r="FJF244" s="29" t="e">
        <f t="shared" ref="FJF244" si="4360">FJJ244&amp;FJK244</f>
        <v>#REF!</v>
      </c>
      <c r="FJG244" s="29" t="e">
        <f t="shared" ref="FJG244" si="4361">FJK244&amp;FJL244</f>
        <v>#REF!</v>
      </c>
      <c r="FJH244" s="29" t="e">
        <f t="shared" ref="FJH244" si="4362">FJL244&amp;FJM244</f>
        <v>#REF!</v>
      </c>
      <c r="FJI244" s="29" t="e">
        <f t="shared" ref="FJI244" si="4363">FJM244&amp;FJN244</f>
        <v>#REF!</v>
      </c>
      <c r="FJJ244" s="29" t="e">
        <f t="shared" ref="FJJ244" si="4364">FJN244&amp;FJO244</f>
        <v>#REF!</v>
      </c>
      <c r="FJK244" s="29" t="e">
        <f t="shared" ref="FJK244" si="4365">FJO244&amp;FJP244</f>
        <v>#REF!</v>
      </c>
      <c r="FJL244" s="29" t="e">
        <f t="shared" ref="FJL244" si="4366">FJP244&amp;FJQ244</f>
        <v>#REF!</v>
      </c>
      <c r="FJM244" s="29" t="e">
        <f t="shared" ref="FJM244" si="4367">FJQ244&amp;FJR244</f>
        <v>#REF!</v>
      </c>
      <c r="FJN244" s="29" t="e">
        <f t="shared" ref="FJN244" si="4368">FJR244&amp;FJS244</f>
        <v>#REF!</v>
      </c>
      <c r="FJO244" s="29" t="e">
        <f t="shared" ref="FJO244" si="4369">FJS244&amp;FJT244</f>
        <v>#REF!</v>
      </c>
      <c r="FJP244" s="29" t="e">
        <f t="shared" ref="FJP244" si="4370">FJT244&amp;FJU244</f>
        <v>#REF!</v>
      </c>
      <c r="FJQ244" s="29" t="e">
        <f t="shared" ref="FJQ244" si="4371">FJU244&amp;FJV244</f>
        <v>#REF!</v>
      </c>
      <c r="FJR244" s="29" t="e">
        <f t="shared" ref="FJR244" si="4372">FJV244&amp;FJW244</f>
        <v>#REF!</v>
      </c>
      <c r="FJS244" s="29" t="e">
        <f t="shared" ref="FJS244" si="4373">FJW244&amp;FJX244</f>
        <v>#REF!</v>
      </c>
      <c r="FJT244" s="29" t="e">
        <f t="shared" ref="FJT244" si="4374">FJX244&amp;FJY244</f>
        <v>#REF!</v>
      </c>
      <c r="FJU244" s="29" t="e">
        <f t="shared" ref="FJU244" si="4375">FJY244&amp;FJZ244</f>
        <v>#REF!</v>
      </c>
      <c r="FJV244" s="29" t="e">
        <f t="shared" ref="FJV244" si="4376">FJZ244&amp;FKA244</f>
        <v>#REF!</v>
      </c>
      <c r="FJW244" s="29" t="e">
        <f t="shared" ref="FJW244" si="4377">FKA244&amp;FKB244</f>
        <v>#REF!</v>
      </c>
      <c r="FJX244" s="29" t="e">
        <f t="shared" ref="FJX244" si="4378">FKB244&amp;FKC244</f>
        <v>#REF!</v>
      </c>
      <c r="FJY244" s="29" t="e">
        <f t="shared" ref="FJY244" si="4379">FKC244&amp;FKD244</f>
        <v>#REF!</v>
      </c>
      <c r="FJZ244" s="29" t="e">
        <f t="shared" ref="FJZ244" si="4380">FKD244&amp;FKE244</f>
        <v>#REF!</v>
      </c>
      <c r="FKA244" s="29" t="e">
        <f t="shared" ref="FKA244" si="4381">FKE244&amp;FKF244</f>
        <v>#REF!</v>
      </c>
      <c r="FKB244" s="29" t="e">
        <f t="shared" ref="FKB244" si="4382">FKF244&amp;FKG244</f>
        <v>#REF!</v>
      </c>
      <c r="FKC244" s="29" t="e">
        <f t="shared" ref="FKC244" si="4383">FKG244&amp;FKH244</f>
        <v>#REF!</v>
      </c>
      <c r="FKD244" s="29" t="e">
        <f t="shared" ref="FKD244" si="4384">FKH244&amp;FKI244</f>
        <v>#REF!</v>
      </c>
      <c r="FKE244" s="29" t="e">
        <f t="shared" ref="FKE244" si="4385">FKI244&amp;FKJ244</f>
        <v>#REF!</v>
      </c>
      <c r="FKF244" s="29" t="e">
        <f t="shared" ref="FKF244" si="4386">FKJ244&amp;FKK244</f>
        <v>#REF!</v>
      </c>
      <c r="FKG244" s="29" t="e">
        <f t="shared" ref="FKG244" si="4387">FKK244&amp;FKL244</f>
        <v>#REF!</v>
      </c>
      <c r="FKH244" s="29" t="e">
        <f t="shared" ref="FKH244" si="4388">FKL244&amp;FKM244</f>
        <v>#REF!</v>
      </c>
      <c r="FKI244" s="29" t="e">
        <f t="shared" ref="FKI244" si="4389">FKM244&amp;FKN244</f>
        <v>#REF!</v>
      </c>
      <c r="FKJ244" s="29" t="e">
        <f t="shared" ref="FKJ244" si="4390">FKN244&amp;FKO244</f>
        <v>#REF!</v>
      </c>
      <c r="FKK244" s="29" t="e">
        <f t="shared" ref="FKK244" si="4391">FKO244&amp;FKP244</f>
        <v>#REF!</v>
      </c>
      <c r="FKL244" s="29" t="e">
        <f t="shared" ref="FKL244" si="4392">FKP244&amp;FKQ244</f>
        <v>#REF!</v>
      </c>
      <c r="FKM244" s="29" t="e">
        <f t="shared" ref="FKM244" si="4393">FKQ244&amp;FKR244</f>
        <v>#REF!</v>
      </c>
      <c r="FKN244" s="29" t="e">
        <f t="shared" ref="FKN244" si="4394">FKR244&amp;FKS244</f>
        <v>#REF!</v>
      </c>
      <c r="FKO244" s="29" t="e">
        <f t="shared" ref="FKO244" si="4395">FKS244&amp;FKT244</f>
        <v>#REF!</v>
      </c>
      <c r="FKP244" s="29" t="e">
        <f t="shared" ref="FKP244" si="4396">FKT244&amp;FKU244</f>
        <v>#REF!</v>
      </c>
      <c r="FKQ244" s="29" t="e">
        <f t="shared" ref="FKQ244" si="4397">FKU244&amp;FKV244</f>
        <v>#REF!</v>
      </c>
      <c r="FKR244" s="29" t="e">
        <f t="shared" ref="FKR244" si="4398">FKV244&amp;FKW244</f>
        <v>#REF!</v>
      </c>
      <c r="FKS244" s="29" t="e">
        <f t="shared" ref="FKS244" si="4399">FKW244&amp;FKX244</f>
        <v>#REF!</v>
      </c>
      <c r="FKT244" s="29" t="e">
        <f t="shared" ref="FKT244" si="4400">FKX244&amp;FKY244</f>
        <v>#REF!</v>
      </c>
      <c r="FKU244" s="29" t="e">
        <f t="shared" ref="FKU244" si="4401">FKY244&amp;FKZ244</f>
        <v>#REF!</v>
      </c>
      <c r="FKV244" s="29" t="e">
        <f t="shared" ref="FKV244" si="4402">FKZ244&amp;FLA244</f>
        <v>#REF!</v>
      </c>
      <c r="FKW244" s="29" t="e">
        <f t="shared" ref="FKW244" si="4403">FLA244&amp;FLB244</f>
        <v>#REF!</v>
      </c>
      <c r="FKX244" s="29" t="e">
        <f t="shared" ref="FKX244" si="4404">FLB244&amp;FLC244</f>
        <v>#REF!</v>
      </c>
      <c r="FKY244" s="29" t="e">
        <f t="shared" ref="FKY244" si="4405">FLC244&amp;FLD244</f>
        <v>#REF!</v>
      </c>
      <c r="FKZ244" s="29" t="e">
        <f t="shared" ref="FKZ244" si="4406">FLD244&amp;FLE244</f>
        <v>#REF!</v>
      </c>
      <c r="FLA244" s="29" t="e">
        <f t="shared" ref="FLA244" si="4407">FLE244&amp;FLF244</f>
        <v>#REF!</v>
      </c>
      <c r="FLB244" s="29" t="e">
        <f t="shared" ref="FLB244" si="4408">FLF244&amp;FLG244</f>
        <v>#REF!</v>
      </c>
      <c r="FLC244" s="29" t="e">
        <f t="shared" ref="FLC244" si="4409">FLG244&amp;FLH244</f>
        <v>#REF!</v>
      </c>
      <c r="FLD244" s="29" t="e">
        <f t="shared" ref="FLD244" si="4410">FLH244&amp;FLI244</f>
        <v>#REF!</v>
      </c>
      <c r="FLE244" s="29" t="e">
        <f t="shared" ref="FLE244" si="4411">FLI244&amp;FLJ244</f>
        <v>#REF!</v>
      </c>
      <c r="FLF244" s="29" t="e">
        <f t="shared" ref="FLF244" si="4412">FLJ244&amp;FLK244</f>
        <v>#REF!</v>
      </c>
      <c r="FLG244" s="29" t="e">
        <f t="shared" ref="FLG244" si="4413">FLK244&amp;FLL244</f>
        <v>#REF!</v>
      </c>
      <c r="FLH244" s="29" t="e">
        <f t="shared" ref="FLH244" si="4414">FLL244&amp;FLM244</f>
        <v>#REF!</v>
      </c>
      <c r="FLI244" s="29" t="e">
        <f t="shared" ref="FLI244" si="4415">FLM244&amp;FLN244</f>
        <v>#REF!</v>
      </c>
      <c r="FLJ244" s="29" t="e">
        <f t="shared" ref="FLJ244" si="4416">FLN244&amp;FLO244</f>
        <v>#REF!</v>
      </c>
      <c r="FLK244" s="29" t="e">
        <f t="shared" ref="FLK244" si="4417">FLO244&amp;FLP244</f>
        <v>#REF!</v>
      </c>
      <c r="FLL244" s="29" t="e">
        <f t="shared" ref="FLL244" si="4418">FLP244&amp;FLQ244</f>
        <v>#REF!</v>
      </c>
      <c r="FLM244" s="29" t="e">
        <f t="shared" ref="FLM244" si="4419">FLQ244&amp;FLR244</f>
        <v>#REF!</v>
      </c>
      <c r="FLN244" s="29" t="e">
        <f t="shared" ref="FLN244" si="4420">FLR244&amp;FLS244</f>
        <v>#REF!</v>
      </c>
      <c r="FLO244" s="29" t="e">
        <f t="shared" ref="FLO244" si="4421">FLS244&amp;FLT244</f>
        <v>#REF!</v>
      </c>
      <c r="FLP244" s="29" t="e">
        <f t="shared" ref="FLP244" si="4422">FLT244&amp;FLU244</f>
        <v>#REF!</v>
      </c>
      <c r="FLQ244" s="29" t="e">
        <f t="shared" ref="FLQ244" si="4423">FLU244&amp;FLV244</f>
        <v>#REF!</v>
      </c>
      <c r="FLR244" s="29" t="e">
        <f t="shared" ref="FLR244" si="4424">FLV244&amp;FLW244</f>
        <v>#REF!</v>
      </c>
      <c r="FLS244" s="29" t="e">
        <f t="shared" ref="FLS244" si="4425">FLW244&amp;FLX244</f>
        <v>#REF!</v>
      </c>
      <c r="FLT244" s="29" t="e">
        <f t="shared" ref="FLT244" si="4426">FLX244&amp;FLY244</f>
        <v>#REF!</v>
      </c>
      <c r="FLU244" s="29" t="e">
        <f t="shared" ref="FLU244" si="4427">FLY244&amp;FLZ244</f>
        <v>#REF!</v>
      </c>
      <c r="FLV244" s="29" t="e">
        <f t="shared" ref="FLV244" si="4428">FLZ244&amp;FMA244</f>
        <v>#REF!</v>
      </c>
      <c r="FLW244" s="29" t="e">
        <f t="shared" ref="FLW244" si="4429">FMA244&amp;FMB244</f>
        <v>#REF!</v>
      </c>
      <c r="FLX244" s="29" t="e">
        <f t="shared" ref="FLX244" si="4430">FMB244&amp;FMC244</f>
        <v>#REF!</v>
      </c>
      <c r="FLY244" s="29" t="e">
        <f t="shared" ref="FLY244" si="4431">FMC244&amp;FMD244</f>
        <v>#REF!</v>
      </c>
      <c r="FLZ244" s="29" t="e">
        <f t="shared" ref="FLZ244" si="4432">FMD244&amp;FME244</f>
        <v>#REF!</v>
      </c>
      <c r="FMA244" s="29" t="e">
        <f t="shared" ref="FMA244" si="4433">FME244&amp;FMF244</f>
        <v>#REF!</v>
      </c>
      <c r="FMB244" s="29" t="e">
        <f t="shared" ref="FMB244" si="4434">FMF244&amp;FMG244</f>
        <v>#REF!</v>
      </c>
      <c r="FMC244" s="29" t="e">
        <f t="shared" ref="FMC244" si="4435">FMG244&amp;FMH244</f>
        <v>#REF!</v>
      </c>
      <c r="FMD244" s="29" t="e">
        <f t="shared" ref="FMD244" si="4436">FMH244&amp;FMI244</f>
        <v>#REF!</v>
      </c>
      <c r="FME244" s="29" t="e">
        <f t="shared" ref="FME244" si="4437">FMI244&amp;FMJ244</f>
        <v>#REF!</v>
      </c>
      <c r="FMF244" s="29" t="e">
        <f t="shared" ref="FMF244" si="4438">FMJ244&amp;FMK244</f>
        <v>#REF!</v>
      </c>
      <c r="FMG244" s="29" t="e">
        <f t="shared" ref="FMG244" si="4439">FMK244&amp;FML244</f>
        <v>#REF!</v>
      </c>
      <c r="FMH244" s="29" t="e">
        <f t="shared" ref="FMH244" si="4440">FML244&amp;FMM244</f>
        <v>#REF!</v>
      </c>
      <c r="FMI244" s="29" t="e">
        <f t="shared" ref="FMI244" si="4441">FMM244&amp;FMN244</f>
        <v>#REF!</v>
      </c>
      <c r="FMJ244" s="29" t="e">
        <f t="shared" ref="FMJ244" si="4442">FMN244&amp;FMO244</f>
        <v>#REF!</v>
      </c>
      <c r="FMK244" s="29" t="e">
        <f t="shared" ref="FMK244" si="4443">FMO244&amp;FMP244</f>
        <v>#REF!</v>
      </c>
      <c r="FML244" s="29" t="e">
        <f t="shared" ref="FML244" si="4444">FMP244&amp;FMQ244</f>
        <v>#REF!</v>
      </c>
      <c r="FMM244" s="29" t="e">
        <f t="shared" ref="FMM244" si="4445">FMQ244&amp;FMR244</f>
        <v>#REF!</v>
      </c>
      <c r="FMN244" s="29" t="e">
        <f t="shared" ref="FMN244" si="4446">FMR244&amp;FMS244</f>
        <v>#REF!</v>
      </c>
      <c r="FMO244" s="29" t="e">
        <f t="shared" ref="FMO244" si="4447">FMS244&amp;FMT244</f>
        <v>#REF!</v>
      </c>
      <c r="FMP244" s="29" t="e">
        <f t="shared" ref="FMP244" si="4448">FMT244&amp;FMU244</f>
        <v>#REF!</v>
      </c>
      <c r="FMQ244" s="29" t="e">
        <f t="shared" ref="FMQ244" si="4449">FMU244&amp;FMV244</f>
        <v>#REF!</v>
      </c>
      <c r="FMR244" s="29" t="e">
        <f t="shared" ref="FMR244" si="4450">FMV244&amp;FMW244</f>
        <v>#REF!</v>
      </c>
      <c r="FMS244" s="29" t="e">
        <f t="shared" ref="FMS244" si="4451">FMW244&amp;FMX244</f>
        <v>#REF!</v>
      </c>
      <c r="FMT244" s="29" t="e">
        <f t="shared" ref="FMT244" si="4452">FMX244&amp;FMY244</f>
        <v>#REF!</v>
      </c>
      <c r="FMU244" s="29" t="e">
        <f t="shared" ref="FMU244" si="4453">FMY244&amp;FMZ244</f>
        <v>#REF!</v>
      </c>
      <c r="FMV244" s="29" t="e">
        <f t="shared" ref="FMV244" si="4454">FMZ244&amp;FNA244</f>
        <v>#REF!</v>
      </c>
      <c r="FMW244" s="29" t="e">
        <f t="shared" ref="FMW244" si="4455">FNA244&amp;FNB244</f>
        <v>#REF!</v>
      </c>
      <c r="FMX244" s="29" t="e">
        <f t="shared" ref="FMX244" si="4456">FNB244&amp;FNC244</f>
        <v>#REF!</v>
      </c>
      <c r="FMY244" s="29" t="e">
        <f t="shared" ref="FMY244" si="4457">FNC244&amp;FND244</f>
        <v>#REF!</v>
      </c>
      <c r="FMZ244" s="29" t="e">
        <f t="shared" ref="FMZ244" si="4458">FND244&amp;FNE244</f>
        <v>#REF!</v>
      </c>
      <c r="FNA244" s="29" t="e">
        <f t="shared" ref="FNA244" si="4459">FNE244&amp;FNF244</f>
        <v>#REF!</v>
      </c>
      <c r="FNB244" s="29" t="e">
        <f t="shared" ref="FNB244" si="4460">FNF244&amp;FNG244</f>
        <v>#REF!</v>
      </c>
      <c r="FNC244" s="29" t="e">
        <f t="shared" ref="FNC244" si="4461">FNG244&amp;FNH244</f>
        <v>#REF!</v>
      </c>
      <c r="FND244" s="29" t="e">
        <f t="shared" ref="FND244" si="4462">FNH244&amp;FNI244</f>
        <v>#REF!</v>
      </c>
      <c r="FNE244" s="29" t="e">
        <f t="shared" ref="FNE244" si="4463">FNI244&amp;FNJ244</f>
        <v>#REF!</v>
      </c>
      <c r="FNF244" s="29" t="e">
        <f t="shared" ref="FNF244" si="4464">FNJ244&amp;FNK244</f>
        <v>#REF!</v>
      </c>
      <c r="FNG244" s="29" t="e">
        <f t="shared" ref="FNG244" si="4465">FNK244&amp;FNL244</f>
        <v>#REF!</v>
      </c>
      <c r="FNH244" s="29" t="e">
        <f t="shared" ref="FNH244" si="4466">FNL244&amp;FNM244</f>
        <v>#REF!</v>
      </c>
      <c r="FNI244" s="29" t="e">
        <f t="shared" ref="FNI244" si="4467">FNM244&amp;FNN244</f>
        <v>#REF!</v>
      </c>
      <c r="FNJ244" s="29" t="e">
        <f t="shared" ref="FNJ244" si="4468">FNN244&amp;FNO244</f>
        <v>#REF!</v>
      </c>
      <c r="FNK244" s="29" t="e">
        <f t="shared" ref="FNK244" si="4469">FNO244&amp;FNP244</f>
        <v>#REF!</v>
      </c>
      <c r="FNL244" s="29" t="e">
        <f t="shared" ref="FNL244" si="4470">FNP244&amp;FNQ244</f>
        <v>#REF!</v>
      </c>
      <c r="FNM244" s="29" t="e">
        <f t="shared" ref="FNM244" si="4471">FNQ244&amp;FNR244</f>
        <v>#REF!</v>
      </c>
      <c r="FNN244" s="29" t="e">
        <f t="shared" ref="FNN244" si="4472">FNR244&amp;FNS244</f>
        <v>#REF!</v>
      </c>
      <c r="FNO244" s="29" t="e">
        <f t="shared" ref="FNO244" si="4473">FNS244&amp;FNT244</f>
        <v>#REF!</v>
      </c>
      <c r="FNP244" s="29" t="e">
        <f t="shared" ref="FNP244" si="4474">FNT244&amp;FNU244</f>
        <v>#REF!</v>
      </c>
      <c r="FNQ244" s="29" t="e">
        <f t="shared" ref="FNQ244" si="4475">FNU244&amp;FNV244</f>
        <v>#REF!</v>
      </c>
      <c r="FNR244" s="29" t="e">
        <f t="shared" ref="FNR244" si="4476">FNV244&amp;FNW244</f>
        <v>#REF!</v>
      </c>
      <c r="FNS244" s="29" t="e">
        <f t="shared" ref="FNS244" si="4477">FNW244&amp;FNX244</f>
        <v>#REF!</v>
      </c>
      <c r="FNT244" s="29" t="e">
        <f t="shared" ref="FNT244" si="4478">FNX244&amp;FNY244</f>
        <v>#REF!</v>
      </c>
      <c r="FNU244" s="29" t="e">
        <f t="shared" ref="FNU244" si="4479">FNY244&amp;FNZ244</f>
        <v>#REF!</v>
      </c>
      <c r="FNV244" s="29" t="e">
        <f t="shared" ref="FNV244" si="4480">FNZ244&amp;FOA244</f>
        <v>#REF!</v>
      </c>
      <c r="FNW244" s="29" t="e">
        <f t="shared" ref="FNW244" si="4481">FOA244&amp;FOB244</f>
        <v>#REF!</v>
      </c>
      <c r="FNX244" s="29" t="e">
        <f t="shared" ref="FNX244" si="4482">FOB244&amp;FOC244</f>
        <v>#REF!</v>
      </c>
      <c r="FNY244" s="29" t="e">
        <f t="shared" ref="FNY244" si="4483">FOC244&amp;FOD244</f>
        <v>#REF!</v>
      </c>
      <c r="FNZ244" s="29" t="e">
        <f t="shared" ref="FNZ244" si="4484">FOD244&amp;FOE244</f>
        <v>#REF!</v>
      </c>
      <c r="FOA244" s="29" t="e">
        <f t="shared" ref="FOA244" si="4485">FOE244&amp;FOF244</f>
        <v>#REF!</v>
      </c>
      <c r="FOB244" s="29" t="e">
        <f t="shared" ref="FOB244" si="4486">FOF244&amp;FOG244</f>
        <v>#REF!</v>
      </c>
      <c r="FOC244" s="29" t="e">
        <f t="shared" ref="FOC244" si="4487">FOG244&amp;FOH244</f>
        <v>#REF!</v>
      </c>
      <c r="FOD244" s="29" t="e">
        <f t="shared" ref="FOD244" si="4488">FOH244&amp;FOI244</f>
        <v>#REF!</v>
      </c>
      <c r="FOE244" s="29" t="e">
        <f t="shared" ref="FOE244" si="4489">FOI244&amp;FOJ244</f>
        <v>#REF!</v>
      </c>
      <c r="FOF244" s="29" t="e">
        <f t="shared" ref="FOF244" si="4490">FOJ244&amp;FOK244</f>
        <v>#REF!</v>
      </c>
      <c r="FOG244" s="29" t="e">
        <f t="shared" ref="FOG244" si="4491">FOK244&amp;FOL244</f>
        <v>#REF!</v>
      </c>
      <c r="FOH244" s="29" t="e">
        <f t="shared" ref="FOH244" si="4492">FOL244&amp;FOM244</f>
        <v>#REF!</v>
      </c>
      <c r="FOI244" s="29" t="e">
        <f t="shared" ref="FOI244" si="4493">FOM244&amp;FON244</f>
        <v>#REF!</v>
      </c>
      <c r="FOJ244" s="29" t="e">
        <f t="shared" ref="FOJ244" si="4494">FON244&amp;FOO244</f>
        <v>#REF!</v>
      </c>
      <c r="FOK244" s="29" t="e">
        <f t="shared" ref="FOK244" si="4495">FOO244&amp;FOP244</f>
        <v>#REF!</v>
      </c>
      <c r="FOL244" s="29" t="e">
        <f t="shared" ref="FOL244" si="4496">FOP244&amp;FOQ244</f>
        <v>#REF!</v>
      </c>
      <c r="FOM244" s="29" t="e">
        <f t="shared" ref="FOM244" si="4497">FOQ244&amp;FOR244</f>
        <v>#REF!</v>
      </c>
      <c r="FON244" s="29" t="e">
        <f t="shared" ref="FON244" si="4498">FOR244&amp;FOS244</f>
        <v>#REF!</v>
      </c>
      <c r="FOO244" s="29" t="e">
        <f t="shared" ref="FOO244" si="4499">FOS244&amp;FOT244</f>
        <v>#REF!</v>
      </c>
      <c r="FOP244" s="29" t="e">
        <f t="shared" ref="FOP244" si="4500">FOT244&amp;FOU244</f>
        <v>#REF!</v>
      </c>
      <c r="FOQ244" s="29" t="e">
        <f t="shared" ref="FOQ244" si="4501">FOU244&amp;FOV244</f>
        <v>#REF!</v>
      </c>
      <c r="FOR244" s="29" t="e">
        <f t="shared" ref="FOR244" si="4502">FOV244&amp;FOW244</f>
        <v>#REF!</v>
      </c>
      <c r="FOS244" s="29" t="e">
        <f t="shared" ref="FOS244" si="4503">FOW244&amp;FOX244</f>
        <v>#REF!</v>
      </c>
      <c r="FOT244" s="29" t="e">
        <f t="shared" ref="FOT244" si="4504">FOX244&amp;FOY244</f>
        <v>#REF!</v>
      </c>
      <c r="FOU244" s="29" t="e">
        <f t="shared" ref="FOU244" si="4505">FOY244&amp;FOZ244</f>
        <v>#REF!</v>
      </c>
      <c r="FOV244" s="29" t="e">
        <f t="shared" ref="FOV244" si="4506">FOZ244&amp;FPA244</f>
        <v>#REF!</v>
      </c>
      <c r="FOW244" s="29" t="e">
        <f t="shared" ref="FOW244" si="4507">FPA244&amp;FPB244</f>
        <v>#REF!</v>
      </c>
      <c r="FOX244" s="29" t="e">
        <f t="shared" ref="FOX244" si="4508">FPB244&amp;FPC244</f>
        <v>#REF!</v>
      </c>
      <c r="FOY244" s="29" t="e">
        <f t="shared" ref="FOY244" si="4509">FPC244&amp;FPD244</f>
        <v>#REF!</v>
      </c>
      <c r="FOZ244" s="29" t="e">
        <f t="shared" ref="FOZ244" si="4510">FPD244&amp;FPE244</f>
        <v>#REF!</v>
      </c>
      <c r="FPA244" s="29" t="e">
        <f t="shared" ref="FPA244" si="4511">FPE244&amp;FPF244</f>
        <v>#REF!</v>
      </c>
      <c r="FPB244" s="29" t="e">
        <f t="shared" ref="FPB244" si="4512">FPF244&amp;FPG244</f>
        <v>#REF!</v>
      </c>
      <c r="FPC244" s="29" t="e">
        <f t="shared" ref="FPC244" si="4513">FPG244&amp;FPH244</f>
        <v>#REF!</v>
      </c>
      <c r="FPD244" s="29" t="e">
        <f t="shared" ref="FPD244" si="4514">FPH244&amp;FPI244</f>
        <v>#REF!</v>
      </c>
      <c r="FPE244" s="29" t="e">
        <f t="shared" ref="FPE244" si="4515">FPI244&amp;FPJ244</f>
        <v>#REF!</v>
      </c>
      <c r="FPF244" s="29" t="e">
        <f t="shared" ref="FPF244" si="4516">FPJ244&amp;FPK244</f>
        <v>#REF!</v>
      </c>
      <c r="FPG244" s="29" t="e">
        <f t="shared" ref="FPG244" si="4517">FPK244&amp;FPL244</f>
        <v>#REF!</v>
      </c>
      <c r="FPH244" s="29" t="e">
        <f t="shared" ref="FPH244" si="4518">FPL244&amp;FPM244</f>
        <v>#REF!</v>
      </c>
      <c r="FPI244" s="29" t="e">
        <f t="shared" ref="FPI244" si="4519">FPM244&amp;FPN244</f>
        <v>#REF!</v>
      </c>
      <c r="FPJ244" s="29" t="e">
        <f t="shared" ref="FPJ244" si="4520">FPN244&amp;FPO244</f>
        <v>#REF!</v>
      </c>
      <c r="FPK244" s="29" t="e">
        <f t="shared" ref="FPK244" si="4521">FPO244&amp;FPP244</f>
        <v>#REF!</v>
      </c>
      <c r="FPL244" s="29" t="e">
        <f t="shared" ref="FPL244" si="4522">FPP244&amp;FPQ244</f>
        <v>#REF!</v>
      </c>
      <c r="FPM244" s="29" t="e">
        <f t="shared" ref="FPM244" si="4523">FPQ244&amp;FPR244</f>
        <v>#REF!</v>
      </c>
      <c r="FPN244" s="29" t="e">
        <f t="shared" ref="FPN244" si="4524">FPR244&amp;FPS244</f>
        <v>#REF!</v>
      </c>
      <c r="FPO244" s="29" t="e">
        <f t="shared" ref="FPO244" si="4525">FPS244&amp;FPT244</f>
        <v>#REF!</v>
      </c>
      <c r="FPP244" s="29" t="e">
        <f t="shared" ref="FPP244" si="4526">FPT244&amp;FPU244</f>
        <v>#REF!</v>
      </c>
      <c r="FPQ244" s="29" t="e">
        <f t="shared" ref="FPQ244" si="4527">FPU244&amp;FPV244</f>
        <v>#REF!</v>
      </c>
      <c r="FPR244" s="29" t="e">
        <f t="shared" ref="FPR244" si="4528">FPV244&amp;FPW244</f>
        <v>#REF!</v>
      </c>
      <c r="FPS244" s="29" t="e">
        <f t="shared" ref="FPS244" si="4529">FPW244&amp;FPX244</f>
        <v>#REF!</v>
      </c>
      <c r="FPT244" s="29" t="e">
        <f t="shared" ref="FPT244" si="4530">FPX244&amp;FPY244</f>
        <v>#REF!</v>
      </c>
      <c r="FPU244" s="29" t="e">
        <f t="shared" ref="FPU244" si="4531">FPY244&amp;FPZ244</f>
        <v>#REF!</v>
      </c>
      <c r="FPV244" s="29" t="e">
        <f t="shared" ref="FPV244" si="4532">FPZ244&amp;FQA244</f>
        <v>#REF!</v>
      </c>
      <c r="FPW244" s="29" t="e">
        <f t="shared" ref="FPW244" si="4533">FQA244&amp;FQB244</f>
        <v>#REF!</v>
      </c>
      <c r="FPX244" s="29" t="e">
        <f t="shared" ref="FPX244" si="4534">FQB244&amp;FQC244</f>
        <v>#REF!</v>
      </c>
      <c r="FPY244" s="29" t="e">
        <f t="shared" ref="FPY244" si="4535">FQC244&amp;FQD244</f>
        <v>#REF!</v>
      </c>
      <c r="FPZ244" s="29" t="e">
        <f t="shared" ref="FPZ244" si="4536">FQD244&amp;FQE244</f>
        <v>#REF!</v>
      </c>
      <c r="FQA244" s="29" t="e">
        <f t="shared" ref="FQA244" si="4537">FQE244&amp;FQF244</f>
        <v>#REF!</v>
      </c>
      <c r="FQB244" s="29" t="e">
        <f t="shared" ref="FQB244" si="4538">FQF244&amp;FQG244</f>
        <v>#REF!</v>
      </c>
      <c r="FQC244" s="29" t="e">
        <f t="shared" ref="FQC244" si="4539">FQG244&amp;FQH244</f>
        <v>#REF!</v>
      </c>
      <c r="FQD244" s="29" t="e">
        <f t="shared" ref="FQD244" si="4540">FQH244&amp;FQI244</f>
        <v>#REF!</v>
      </c>
      <c r="FQE244" s="29" t="e">
        <f t="shared" ref="FQE244" si="4541">FQI244&amp;FQJ244</f>
        <v>#REF!</v>
      </c>
      <c r="FQF244" s="29" t="e">
        <f t="shared" ref="FQF244" si="4542">FQJ244&amp;FQK244</f>
        <v>#REF!</v>
      </c>
      <c r="FQG244" s="29" t="e">
        <f t="shared" ref="FQG244" si="4543">FQK244&amp;FQL244</f>
        <v>#REF!</v>
      </c>
      <c r="FQH244" s="29" t="e">
        <f t="shared" ref="FQH244" si="4544">FQL244&amp;FQM244</f>
        <v>#REF!</v>
      </c>
      <c r="FQI244" s="29" t="e">
        <f t="shared" ref="FQI244" si="4545">FQM244&amp;FQN244</f>
        <v>#REF!</v>
      </c>
      <c r="FQJ244" s="29" t="e">
        <f t="shared" ref="FQJ244" si="4546">FQN244&amp;FQO244</f>
        <v>#REF!</v>
      </c>
      <c r="FQK244" s="29" t="e">
        <f t="shared" ref="FQK244" si="4547">FQO244&amp;FQP244</f>
        <v>#REF!</v>
      </c>
      <c r="FQL244" s="29" t="e">
        <f t="shared" ref="FQL244" si="4548">FQP244&amp;FQQ244</f>
        <v>#REF!</v>
      </c>
      <c r="FQM244" s="29" t="e">
        <f t="shared" ref="FQM244" si="4549">FQQ244&amp;FQR244</f>
        <v>#REF!</v>
      </c>
      <c r="FQN244" s="29" t="e">
        <f t="shared" ref="FQN244" si="4550">FQR244&amp;FQS244</f>
        <v>#REF!</v>
      </c>
      <c r="FQO244" s="29" t="e">
        <f t="shared" ref="FQO244" si="4551">FQS244&amp;FQT244</f>
        <v>#REF!</v>
      </c>
      <c r="FQP244" s="29" t="e">
        <f t="shared" ref="FQP244" si="4552">FQT244&amp;FQU244</f>
        <v>#REF!</v>
      </c>
      <c r="FQQ244" s="29" t="e">
        <f t="shared" ref="FQQ244" si="4553">FQU244&amp;FQV244</f>
        <v>#REF!</v>
      </c>
      <c r="FQR244" s="29" t="e">
        <f t="shared" ref="FQR244" si="4554">FQV244&amp;FQW244</f>
        <v>#REF!</v>
      </c>
      <c r="FQS244" s="29" t="e">
        <f t="shared" ref="FQS244" si="4555">FQW244&amp;FQX244</f>
        <v>#REF!</v>
      </c>
      <c r="FQT244" s="29" t="e">
        <f t="shared" ref="FQT244" si="4556">FQX244&amp;FQY244</f>
        <v>#REF!</v>
      </c>
      <c r="FQU244" s="29" t="e">
        <f t="shared" ref="FQU244" si="4557">FQY244&amp;FQZ244</f>
        <v>#REF!</v>
      </c>
      <c r="FQV244" s="29" t="e">
        <f t="shared" ref="FQV244" si="4558">FQZ244&amp;FRA244</f>
        <v>#REF!</v>
      </c>
      <c r="FQW244" s="29" t="e">
        <f t="shared" ref="FQW244" si="4559">FRA244&amp;FRB244</f>
        <v>#REF!</v>
      </c>
      <c r="FQX244" s="29" t="e">
        <f t="shared" ref="FQX244" si="4560">FRB244&amp;FRC244</f>
        <v>#REF!</v>
      </c>
      <c r="FQY244" s="29" t="e">
        <f t="shared" ref="FQY244" si="4561">FRC244&amp;FRD244</f>
        <v>#REF!</v>
      </c>
      <c r="FQZ244" s="29" t="e">
        <f t="shared" ref="FQZ244" si="4562">FRD244&amp;FRE244</f>
        <v>#REF!</v>
      </c>
      <c r="FRA244" s="29" t="e">
        <f t="shared" ref="FRA244" si="4563">FRE244&amp;FRF244</f>
        <v>#REF!</v>
      </c>
      <c r="FRB244" s="29" t="e">
        <f t="shared" ref="FRB244" si="4564">FRF244&amp;FRG244</f>
        <v>#REF!</v>
      </c>
      <c r="FRC244" s="29" t="e">
        <f t="shared" ref="FRC244" si="4565">FRG244&amp;FRH244</f>
        <v>#REF!</v>
      </c>
      <c r="FRD244" s="29" t="e">
        <f t="shared" ref="FRD244" si="4566">FRH244&amp;FRI244</f>
        <v>#REF!</v>
      </c>
      <c r="FRE244" s="29" t="e">
        <f t="shared" ref="FRE244" si="4567">FRI244&amp;FRJ244</f>
        <v>#REF!</v>
      </c>
      <c r="FRF244" s="29" t="e">
        <f t="shared" ref="FRF244" si="4568">FRJ244&amp;FRK244</f>
        <v>#REF!</v>
      </c>
      <c r="FRG244" s="29" t="e">
        <f t="shared" ref="FRG244" si="4569">FRK244&amp;FRL244</f>
        <v>#REF!</v>
      </c>
      <c r="FRH244" s="29" t="e">
        <f t="shared" ref="FRH244" si="4570">FRL244&amp;FRM244</f>
        <v>#REF!</v>
      </c>
      <c r="FRI244" s="29" t="e">
        <f t="shared" ref="FRI244" si="4571">FRM244&amp;FRN244</f>
        <v>#REF!</v>
      </c>
      <c r="FRJ244" s="29" t="e">
        <f t="shared" ref="FRJ244" si="4572">FRN244&amp;FRO244</f>
        <v>#REF!</v>
      </c>
      <c r="FRK244" s="29" t="e">
        <f t="shared" ref="FRK244" si="4573">FRO244&amp;FRP244</f>
        <v>#REF!</v>
      </c>
      <c r="FRL244" s="29" t="e">
        <f t="shared" ref="FRL244" si="4574">FRP244&amp;FRQ244</f>
        <v>#REF!</v>
      </c>
      <c r="FRM244" s="29" t="e">
        <f t="shared" ref="FRM244" si="4575">FRQ244&amp;FRR244</f>
        <v>#REF!</v>
      </c>
      <c r="FRN244" s="29" t="e">
        <f t="shared" ref="FRN244" si="4576">FRR244&amp;FRS244</f>
        <v>#REF!</v>
      </c>
      <c r="FRO244" s="29" t="e">
        <f t="shared" ref="FRO244" si="4577">FRS244&amp;FRT244</f>
        <v>#REF!</v>
      </c>
      <c r="FRP244" s="29" t="e">
        <f t="shared" ref="FRP244" si="4578">FRT244&amp;FRU244</f>
        <v>#REF!</v>
      </c>
      <c r="FRQ244" s="29" t="e">
        <f t="shared" ref="FRQ244" si="4579">FRU244&amp;FRV244</f>
        <v>#REF!</v>
      </c>
      <c r="FRR244" s="29" t="e">
        <f t="shared" ref="FRR244" si="4580">FRV244&amp;FRW244</f>
        <v>#REF!</v>
      </c>
      <c r="FRS244" s="29" t="e">
        <f t="shared" ref="FRS244" si="4581">FRW244&amp;FRX244</f>
        <v>#REF!</v>
      </c>
      <c r="FRT244" s="29" t="e">
        <f t="shared" ref="FRT244" si="4582">FRX244&amp;FRY244</f>
        <v>#REF!</v>
      </c>
      <c r="FRU244" s="29" t="e">
        <f t="shared" ref="FRU244" si="4583">FRY244&amp;FRZ244</f>
        <v>#REF!</v>
      </c>
      <c r="FRV244" s="29" t="e">
        <f t="shared" ref="FRV244" si="4584">FRZ244&amp;FSA244</f>
        <v>#REF!</v>
      </c>
      <c r="FRW244" s="29" t="e">
        <f t="shared" ref="FRW244" si="4585">FSA244&amp;FSB244</f>
        <v>#REF!</v>
      </c>
      <c r="FRX244" s="29" t="e">
        <f t="shared" ref="FRX244" si="4586">FSB244&amp;FSC244</f>
        <v>#REF!</v>
      </c>
      <c r="FRY244" s="29" t="e">
        <f t="shared" ref="FRY244" si="4587">FSC244&amp;FSD244</f>
        <v>#REF!</v>
      </c>
      <c r="FRZ244" s="29" t="e">
        <f t="shared" ref="FRZ244" si="4588">FSD244&amp;FSE244</f>
        <v>#REF!</v>
      </c>
      <c r="FSA244" s="29" t="e">
        <f t="shared" ref="FSA244" si="4589">FSE244&amp;FSF244</f>
        <v>#REF!</v>
      </c>
      <c r="FSB244" s="29" t="e">
        <f t="shared" ref="FSB244" si="4590">FSF244&amp;FSG244</f>
        <v>#REF!</v>
      </c>
      <c r="FSC244" s="29" t="e">
        <f t="shared" ref="FSC244" si="4591">FSG244&amp;FSH244</f>
        <v>#REF!</v>
      </c>
      <c r="FSD244" s="29" t="e">
        <f t="shared" ref="FSD244" si="4592">FSH244&amp;FSI244</f>
        <v>#REF!</v>
      </c>
      <c r="FSE244" s="29" t="e">
        <f t="shared" ref="FSE244" si="4593">FSI244&amp;FSJ244</f>
        <v>#REF!</v>
      </c>
      <c r="FSF244" s="29" t="e">
        <f t="shared" ref="FSF244" si="4594">FSJ244&amp;FSK244</f>
        <v>#REF!</v>
      </c>
      <c r="FSG244" s="29" t="e">
        <f t="shared" ref="FSG244" si="4595">FSK244&amp;FSL244</f>
        <v>#REF!</v>
      </c>
      <c r="FSH244" s="29" t="e">
        <f t="shared" ref="FSH244" si="4596">FSL244&amp;FSM244</f>
        <v>#REF!</v>
      </c>
      <c r="FSI244" s="29" t="e">
        <f t="shared" ref="FSI244" si="4597">FSM244&amp;FSN244</f>
        <v>#REF!</v>
      </c>
      <c r="FSJ244" s="29" t="e">
        <f t="shared" ref="FSJ244" si="4598">FSN244&amp;FSO244</f>
        <v>#REF!</v>
      </c>
      <c r="FSK244" s="29" t="e">
        <f t="shared" ref="FSK244" si="4599">FSO244&amp;FSP244</f>
        <v>#REF!</v>
      </c>
      <c r="FSL244" s="29" t="e">
        <f t="shared" ref="FSL244" si="4600">FSP244&amp;FSQ244</f>
        <v>#REF!</v>
      </c>
      <c r="FSM244" s="29" t="e">
        <f t="shared" ref="FSM244" si="4601">FSQ244&amp;FSR244</f>
        <v>#REF!</v>
      </c>
      <c r="FSN244" s="29" t="e">
        <f t="shared" ref="FSN244" si="4602">FSR244&amp;FSS244</f>
        <v>#REF!</v>
      </c>
      <c r="FSO244" s="29" t="e">
        <f t="shared" ref="FSO244" si="4603">FSS244&amp;FST244</f>
        <v>#REF!</v>
      </c>
      <c r="FSP244" s="29" t="e">
        <f t="shared" ref="FSP244" si="4604">FST244&amp;FSU244</f>
        <v>#REF!</v>
      </c>
      <c r="FSQ244" s="29" t="e">
        <f t="shared" ref="FSQ244" si="4605">FSU244&amp;FSV244</f>
        <v>#REF!</v>
      </c>
      <c r="FSR244" s="29" t="e">
        <f t="shared" ref="FSR244" si="4606">FSV244&amp;FSW244</f>
        <v>#REF!</v>
      </c>
      <c r="FSS244" s="29" t="e">
        <f t="shared" ref="FSS244" si="4607">FSW244&amp;FSX244</f>
        <v>#REF!</v>
      </c>
      <c r="FST244" s="29" t="e">
        <f t="shared" ref="FST244" si="4608">FSX244&amp;FSY244</f>
        <v>#REF!</v>
      </c>
      <c r="FSU244" s="29" t="e">
        <f t="shared" ref="FSU244" si="4609">FSY244&amp;FSZ244</f>
        <v>#REF!</v>
      </c>
      <c r="FSV244" s="29" t="e">
        <f t="shared" ref="FSV244" si="4610">FSZ244&amp;FTA244</f>
        <v>#REF!</v>
      </c>
      <c r="FSW244" s="29" t="e">
        <f t="shared" ref="FSW244" si="4611">FTA244&amp;FTB244</f>
        <v>#REF!</v>
      </c>
      <c r="FSX244" s="29" t="e">
        <f t="shared" ref="FSX244" si="4612">FTB244&amp;FTC244</f>
        <v>#REF!</v>
      </c>
      <c r="FSY244" s="29" t="e">
        <f t="shared" ref="FSY244" si="4613">FTC244&amp;FTD244</f>
        <v>#REF!</v>
      </c>
      <c r="FSZ244" s="29" t="e">
        <f t="shared" ref="FSZ244" si="4614">FTD244&amp;FTE244</f>
        <v>#REF!</v>
      </c>
      <c r="FTA244" s="29" t="e">
        <f t="shared" ref="FTA244" si="4615">FTE244&amp;FTF244</f>
        <v>#REF!</v>
      </c>
      <c r="FTB244" s="29" t="e">
        <f t="shared" ref="FTB244" si="4616">FTF244&amp;FTG244</f>
        <v>#REF!</v>
      </c>
      <c r="FTC244" s="29" t="e">
        <f t="shared" ref="FTC244" si="4617">FTG244&amp;FTH244</f>
        <v>#REF!</v>
      </c>
      <c r="FTD244" s="29" t="e">
        <f t="shared" ref="FTD244" si="4618">FTH244&amp;FTI244</f>
        <v>#REF!</v>
      </c>
      <c r="FTE244" s="29" t="e">
        <f t="shared" ref="FTE244" si="4619">FTI244&amp;FTJ244</f>
        <v>#REF!</v>
      </c>
      <c r="FTF244" s="29" t="e">
        <f t="shared" ref="FTF244" si="4620">FTJ244&amp;FTK244</f>
        <v>#REF!</v>
      </c>
      <c r="FTG244" s="29" t="e">
        <f t="shared" ref="FTG244" si="4621">FTK244&amp;FTL244</f>
        <v>#REF!</v>
      </c>
      <c r="FTH244" s="29" t="e">
        <f t="shared" ref="FTH244" si="4622">FTL244&amp;FTM244</f>
        <v>#REF!</v>
      </c>
      <c r="FTI244" s="29" t="e">
        <f t="shared" ref="FTI244" si="4623">FTM244&amp;FTN244</f>
        <v>#REF!</v>
      </c>
      <c r="FTJ244" s="29" t="e">
        <f t="shared" ref="FTJ244" si="4624">FTN244&amp;FTO244</f>
        <v>#REF!</v>
      </c>
      <c r="FTK244" s="29" t="e">
        <f t="shared" ref="FTK244" si="4625">FTO244&amp;FTP244</f>
        <v>#REF!</v>
      </c>
      <c r="FTL244" s="29" t="e">
        <f t="shared" ref="FTL244" si="4626">FTP244&amp;FTQ244</f>
        <v>#REF!</v>
      </c>
      <c r="FTM244" s="29" t="e">
        <f t="shared" ref="FTM244" si="4627">FTQ244&amp;FTR244</f>
        <v>#REF!</v>
      </c>
      <c r="FTN244" s="29" t="e">
        <f t="shared" ref="FTN244" si="4628">FTR244&amp;FTS244</f>
        <v>#REF!</v>
      </c>
      <c r="FTO244" s="29" t="e">
        <f t="shared" ref="FTO244" si="4629">FTS244&amp;FTT244</f>
        <v>#REF!</v>
      </c>
      <c r="FTP244" s="29" t="e">
        <f t="shared" ref="FTP244" si="4630">FTT244&amp;FTU244</f>
        <v>#REF!</v>
      </c>
      <c r="FTQ244" s="29" t="e">
        <f t="shared" ref="FTQ244" si="4631">FTU244&amp;FTV244</f>
        <v>#REF!</v>
      </c>
      <c r="FTR244" s="29" t="e">
        <f t="shared" ref="FTR244" si="4632">FTV244&amp;FTW244</f>
        <v>#REF!</v>
      </c>
      <c r="FTS244" s="29" t="e">
        <f t="shared" ref="FTS244" si="4633">FTW244&amp;FTX244</f>
        <v>#REF!</v>
      </c>
      <c r="FTT244" s="29" t="e">
        <f t="shared" ref="FTT244" si="4634">FTX244&amp;FTY244</f>
        <v>#REF!</v>
      </c>
      <c r="FTU244" s="29" t="e">
        <f t="shared" ref="FTU244" si="4635">FTY244&amp;FTZ244</f>
        <v>#REF!</v>
      </c>
      <c r="FTV244" s="29" t="e">
        <f t="shared" ref="FTV244" si="4636">FTZ244&amp;FUA244</f>
        <v>#REF!</v>
      </c>
      <c r="FTW244" s="29" t="e">
        <f t="shared" ref="FTW244" si="4637">FUA244&amp;FUB244</f>
        <v>#REF!</v>
      </c>
      <c r="FTX244" s="29" t="e">
        <f t="shared" ref="FTX244" si="4638">FUB244&amp;FUC244</f>
        <v>#REF!</v>
      </c>
      <c r="FTY244" s="29" t="e">
        <f t="shared" ref="FTY244" si="4639">FUC244&amp;FUD244</f>
        <v>#REF!</v>
      </c>
      <c r="FTZ244" s="29" t="e">
        <f t="shared" ref="FTZ244" si="4640">FUD244&amp;FUE244</f>
        <v>#REF!</v>
      </c>
      <c r="FUA244" s="29" t="e">
        <f t="shared" ref="FUA244" si="4641">FUE244&amp;FUF244</f>
        <v>#REF!</v>
      </c>
      <c r="FUB244" s="29" t="e">
        <f t="shared" ref="FUB244" si="4642">FUF244&amp;FUG244</f>
        <v>#REF!</v>
      </c>
      <c r="FUC244" s="29" t="e">
        <f t="shared" ref="FUC244" si="4643">FUG244&amp;FUH244</f>
        <v>#REF!</v>
      </c>
      <c r="FUD244" s="29" t="e">
        <f t="shared" ref="FUD244" si="4644">FUH244&amp;FUI244</f>
        <v>#REF!</v>
      </c>
      <c r="FUE244" s="29" t="e">
        <f t="shared" ref="FUE244" si="4645">FUI244&amp;FUJ244</f>
        <v>#REF!</v>
      </c>
      <c r="FUF244" s="29" t="e">
        <f t="shared" ref="FUF244" si="4646">FUJ244&amp;FUK244</f>
        <v>#REF!</v>
      </c>
      <c r="FUG244" s="29" t="e">
        <f t="shared" ref="FUG244" si="4647">FUK244&amp;FUL244</f>
        <v>#REF!</v>
      </c>
      <c r="FUH244" s="29" t="e">
        <f t="shared" ref="FUH244" si="4648">FUL244&amp;FUM244</f>
        <v>#REF!</v>
      </c>
      <c r="FUI244" s="29" t="e">
        <f t="shared" ref="FUI244" si="4649">FUM244&amp;FUN244</f>
        <v>#REF!</v>
      </c>
      <c r="FUJ244" s="29" t="e">
        <f t="shared" ref="FUJ244" si="4650">FUN244&amp;FUO244</f>
        <v>#REF!</v>
      </c>
      <c r="FUK244" s="29" t="e">
        <f t="shared" ref="FUK244" si="4651">FUO244&amp;FUP244</f>
        <v>#REF!</v>
      </c>
      <c r="FUL244" s="29" t="e">
        <f t="shared" ref="FUL244" si="4652">FUP244&amp;FUQ244</f>
        <v>#REF!</v>
      </c>
      <c r="FUM244" s="29" t="e">
        <f t="shared" ref="FUM244" si="4653">FUQ244&amp;FUR244</f>
        <v>#REF!</v>
      </c>
      <c r="FUN244" s="29" t="e">
        <f t="shared" ref="FUN244" si="4654">FUR244&amp;FUS244</f>
        <v>#REF!</v>
      </c>
      <c r="FUO244" s="29" t="e">
        <f t="shared" ref="FUO244" si="4655">FUS244&amp;FUT244</f>
        <v>#REF!</v>
      </c>
      <c r="FUP244" s="29" t="e">
        <f t="shared" ref="FUP244" si="4656">FUT244&amp;FUU244</f>
        <v>#REF!</v>
      </c>
      <c r="FUQ244" s="29" t="e">
        <f t="shared" ref="FUQ244" si="4657">FUU244&amp;FUV244</f>
        <v>#REF!</v>
      </c>
      <c r="FUR244" s="29" t="e">
        <f t="shared" ref="FUR244" si="4658">FUV244&amp;FUW244</f>
        <v>#REF!</v>
      </c>
      <c r="FUS244" s="29" t="e">
        <f t="shared" ref="FUS244" si="4659">FUW244&amp;FUX244</f>
        <v>#REF!</v>
      </c>
      <c r="FUT244" s="29" t="e">
        <f t="shared" ref="FUT244" si="4660">FUX244&amp;FUY244</f>
        <v>#REF!</v>
      </c>
      <c r="FUU244" s="29" t="e">
        <f t="shared" ref="FUU244" si="4661">FUY244&amp;FUZ244</f>
        <v>#REF!</v>
      </c>
      <c r="FUV244" s="29" t="e">
        <f t="shared" ref="FUV244" si="4662">FUZ244&amp;FVA244</f>
        <v>#REF!</v>
      </c>
      <c r="FUW244" s="29" t="e">
        <f t="shared" ref="FUW244" si="4663">FVA244&amp;FVB244</f>
        <v>#REF!</v>
      </c>
      <c r="FUX244" s="29" t="e">
        <f t="shared" ref="FUX244" si="4664">FVB244&amp;FVC244</f>
        <v>#REF!</v>
      </c>
      <c r="FUY244" s="29" t="e">
        <f t="shared" ref="FUY244" si="4665">FVC244&amp;FVD244</f>
        <v>#REF!</v>
      </c>
      <c r="FUZ244" s="29" t="e">
        <f t="shared" ref="FUZ244" si="4666">FVD244&amp;FVE244</f>
        <v>#REF!</v>
      </c>
      <c r="FVA244" s="29" t="e">
        <f t="shared" ref="FVA244" si="4667">FVE244&amp;FVF244</f>
        <v>#REF!</v>
      </c>
      <c r="FVB244" s="29" t="e">
        <f t="shared" ref="FVB244" si="4668">FVF244&amp;FVG244</f>
        <v>#REF!</v>
      </c>
      <c r="FVC244" s="29" t="e">
        <f t="shared" ref="FVC244" si="4669">FVG244&amp;FVH244</f>
        <v>#REF!</v>
      </c>
      <c r="FVD244" s="29" t="e">
        <f t="shared" ref="FVD244" si="4670">FVH244&amp;FVI244</f>
        <v>#REF!</v>
      </c>
      <c r="FVE244" s="29" t="e">
        <f t="shared" ref="FVE244" si="4671">FVI244&amp;FVJ244</f>
        <v>#REF!</v>
      </c>
      <c r="FVF244" s="29" t="e">
        <f t="shared" ref="FVF244" si="4672">FVJ244&amp;FVK244</f>
        <v>#REF!</v>
      </c>
      <c r="FVG244" s="29" t="e">
        <f t="shared" ref="FVG244" si="4673">FVK244&amp;FVL244</f>
        <v>#REF!</v>
      </c>
      <c r="FVH244" s="29" t="e">
        <f t="shared" ref="FVH244" si="4674">FVL244&amp;FVM244</f>
        <v>#REF!</v>
      </c>
      <c r="FVI244" s="29" t="e">
        <f t="shared" ref="FVI244" si="4675">FVM244&amp;FVN244</f>
        <v>#REF!</v>
      </c>
      <c r="FVJ244" s="29" t="e">
        <f t="shared" ref="FVJ244" si="4676">FVN244&amp;FVO244</f>
        <v>#REF!</v>
      </c>
      <c r="FVK244" s="29" t="e">
        <f t="shared" ref="FVK244" si="4677">FVO244&amp;FVP244</f>
        <v>#REF!</v>
      </c>
      <c r="FVL244" s="29" t="e">
        <f t="shared" ref="FVL244" si="4678">FVP244&amp;FVQ244</f>
        <v>#REF!</v>
      </c>
      <c r="FVM244" s="29" t="e">
        <f t="shared" ref="FVM244" si="4679">FVQ244&amp;FVR244</f>
        <v>#REF!</v>
      </c>
      <c r="FVN244" s="29" t="e">
        <f t="shared" ref="FVN244" si="4680">FVR244&amp;FVS244</f>
        <v>#REF!</v>
      </c>
      <c r="FVO244" s="29" t="e">
        <f t="shared" ref="FVO244" si="4681">FVS244&amp;FVT244</f>
        <v>#REF!</v>
      </c>
      <c r="FVP244" s="29" t="e">
        <f t="shared" ref="FVP244" si="4682">FVT244&amp;FVU244</f>
        <v>#REF!</v>
      </c>
      <c r="FVQ244" s="29" t="e">
        <f t="shared" ref="FVQ244" si="4683">FVU244&amp;FVV244</f>
        <v>#REF!</v>
      </c>
      <c r="FVR244" s="29" t="e">
        <f t="shared" ref="FVR244" si="4684">FVV244&amp;FVW244</f>
        <v>#REF!</v>
      </c>
      <c r="FVS244" s="29" t="e">
        <f t="shared" ref="FVS244" si="4685">FVW244&amp;FVX244</f>
        <v>#REF!</v>
      </c>
      <c r="FVT244" s="29" t="e">
        <f t="shared" ref="FVT244" si="4686">FVX244&amp;FVY244</f>
        <v>#REF!</v>
      </c>
      <c r="FVU244" s="29" t="e">
        <f t="shared" ref="FVU244" si="4687">FVY244&amp;FVZ244</f>
        <v>#REF!</v>
      </c>
      <c r="FVV244" s="29" t="e">
        <f t="shared" ref="FVV244" si="4688">FVZ244&amp;FWA244</f>
        <v>#REF!</v>
      </c>
      <c r="FVW244" s="29" t="e">
        <f t="shared" ref="FVW244" si="4689">FWA244&amp;FWB244</f>
        <v>#REF!</v>
      </c>
      <c r="FVX244" s="29" t="e">
        <f t="shared" ref="FVX244" si="4690">FWB244&amp;FWC244</f>
        <v>#REF!</v>
      </c>
      <c r="FVY244" s="29" t="e">
        <f t="shared" ref="FVY244" si="4691">FWC244&amp;FWD244</f>
        <v>#REF!</v>
      </c>
      <c r="FVZ244" s="29" t="e">
        <f t="shared" ref="FVZ244" si="4692">FWD244&amp;FWE244</f>
        <v>#REF!</v>
      </c>
      <c r="FWA244" s="29" t="e">
        <f t="shared" ref="FWA244" si="4693">FWE244&amp;FWF244</f>
        <v>#REF!</v>
      </c>
      <c r="FWB244" s="29" t="e">
        <f t="shared" ref="FWB244" si="4694">FWF244&amp;FWG244</f>
        <v>#REF!</v>
      </c>
      <c r="FWC244" s="29" t="e">
        <f t="shared" ref="FWC244" si="4695">FWG244&amp;FWH244</f>
        <v>#REF!</v>
      </c>
      <c r="FWD244" s="29" t="e">
        <f t="shared" ref="FWD244" si="4696">FWH244&amp;FWI244</f>
        <v>#REF!</v>
      </c>
      <c r="FWE244" s="29" t="e">
        <f t="shared" ref="FWE244" si="4697">FWI244&amp;FWJ244</f>
        <v>#REF!</v>
      </c>
      <c r="FWF244" s="29" t="e">
        <f t="shared" ref="FWF244" si="4698">FWJ244&amp;FWK244</f>
        <v>#REF!</v>
      </c>
      <c r="FWG244" s="29" t="e">
        <f t="shared" ref="FWG244" si="4699">FWK244&amp;FWL244</f>
        <v>#REF!</v>
      </c>
      <c r="FWH244" s="29" t="e">
        <f t="shared" ref="FWH244" si="4700">FWL244&amp;FWM244</f>
        <v>#REF!</v>
      </c>
      <c r="FWI244" s="29" t="e">
        <f t="shared" ref="FWI244" si="4701">FWM244&amp;FWN244</f>
        <v>#REF!</v>
      </c>
      <c r="FWJ244" s="29" t="e">
        <f t="shared" ref="FWJ244" si="4702">FWN244&amp;FWO244</f>
        <v>#REF!</v>
      </c>
      <c r="FWK244" s="29" t="e">
        <f t="shared" ref="FWK244" si="4703">FWO244&amp;FWP244</f>
        <v>#REF!</v>
      </c>
      <c r="FWL244" s="29" t="e">
        <f t="shared" ref="FWL244" si="4704">FWP244&amp;FWQ244</f>
        <v>#REF!</v>
      </c>
      <c r="FWM244" s="29" t="e">
        <f t="shared" ref="FWM244" si="4705">FWQ244&amp;FWR244</f>
        <v>#REF!</v>
      </c>
      <c r="FWN244" s="29" t="e">
        <f t="shared" ref="FWN244" si="4706">FWR244&amp;FWS244</f>
        <v>#REF!</v>
      </c>
      <c r="FWO244" s="29" t="e">
        <f t="shared" ref="FWO244" si="4707">FWS244&amp;FWT244</f>
        <v>#REF!</v>
      </c>
      <c r="FWP244" s="29" t="e">
        <f t="shared" ref="FWP244" si="4708">FWT244&amp;FWU244</f>
        <v>#REF!</v>
      </c>
      <c r="FWQ244" s="29" t="e">
        <f t="shared" ref="FWQ244" si="4709">FWU244&amp;FWV244</f>
        <v>#REF!</v>
      </c>
      <c r="FWR244" s="29" t="e">
        <f t="shared" ref="FWR244" si="4710">FWV244&amp;FWW244</f>
        <v>#REF!</v>
      </c>
      <c r="FWS244" s="29" t="e">
        <f t="shared" ref="FWS244" si="4711">FWW244&amp;FWX244</f>
        <v>#REF!</v>
      </c>
      <c r="FWT244" s="29" t="e">
        <f t="shared" ref="FWT244" si="4712">FWX244&amp;FWY244</f>
        <v>#REF!</v>
      </c>
      <c r="FWU244" s="29" t="e">
        <f t="shared" ref="FWU244" si="4713">FWY244&amp;FWZ244</f>
        <v>#REF!</v>
      </c>
      <c r="FWV244" s="29" t="e">
        <f t="shared" ref="FWV244" si="4714">FWZ244&amp;FXA244</f>
        <v>#REF!</v>
      </c>
      <c r="FWW244" s="29" t="e">
        <f t="shared" ref="FWW244" si="4715">FXA244&amp;FXB244</f>
        <v>#REF!</v>
      </c>
      <c r="FWX244" s="29" t="e">
        <f t="shared" ref="FWX244" si="4716">FXB244&amp;FXC244</f>
        <v>#REF!</v>
      </c>
      <c r="FWY244" s="29" t="e">
        <f t="shared" ref="FWY244" si="4717">FXC244&amp;FXD244</f>
        <v>#REF!</v>
      </c>
      <c r="FWZ244" s="29" t="e">
        <f t="shared" ref="FWZ244" si="4718">FXD244&amp;FXE244</f>
        <v>#REF!</v>
      </c>
      <c r="FXA244" s="29" t="e">
        <f t="shared" ref="FXA244" si="4719">FXE244&amp;FXF244</f>
        <v>#REF!</v>
      </c>
      <c r="FXB244" s="29" t="e">
        <f t="shared" ref="FXB244" si="4720">FXF244&amp;FXG244</f>
        <v>#REF!</v>
      </c>
      <c r="FXC244" s="29" t="e">
        <f t="shared" ref="FXC244" si="4721">FXG244&amp;FXH244</f>
        <v>#REF!</v>
      </c>
      <c r="FXD244" s="29" t="e">
        <f t="shared" ref="FXD244" si="4722">FXH244&amp;FXI244</f>
        <v>#REF!</v>
      </c>
      <c r="FXE244" s="29" t="e">
        <f t="shared" ref="FXE244" si="4723">FXI244&amp;FXJ244</f>
        <v>#REF!</v>
      </c>
      <c r="FXF244" s="29" t="e">
        <f t="shared" ref="FXF244" si="4724">FXJ244&amp;FXK244</f>
        <v>#REF!</v>
      </c>
      <c r="FXG244" s="29" t="e">
        <f t="shared" ref="FXG244" si="4725">FXK244&amp;FXL244</f>
        <v>#REF!</v>
      </c>
      <c r="FXH244" s="29" t="e">
        <f t="shared" ref="FXH244" si="4726">FXL244&amp;FXM244</f>
        <v>#REF!</v>
      </c>
      <c r="FXI244" s="29" t="e">
        <f t="shared" ref="FXI244" si="4727">FXM244&amp;FXN244</f>
        <v>#REF!</v>
      </c>
      <c r="FXJ244" s="29" t="e">
        <f t="shared" ref="FXJ244" si="4728">FXN244&amp;FXO244</f>
        <v>#REF!</v>
      </c>
      <c r="FXK244" s="29" t="e">
        <f t="shared" ref="FXK244" si="4729">FXO244&amp;FXP244</f>
        <v>#REF!</v>
      </c>
      <c r="FXL244" s="29" t="e">
        <f t="shared" ref="FXL244" si="4730">FXP244&amp;FXQ244</f>
        <v>#REF!</v>
      </c>
      <c r="FXM244" s="29" t="e">
        <f t="shared" ref="FXM244" si="4731">FXQ244&amp;FXR244</f>
        <v>#REF!</v>
      </c>
      <c r="FXN244" s="29" t="e">
        <f t="shared" ref="FXN244" si="4732">FXR244&amp;FXS244</f>
        <v>#REF!</v>
      </c>
      <c r="FXO244" s="29" t="e">
        <f t="shared" ref="FXO244" si="4733">FXS244&amp;FXT244</f>
        <v>#REF!</v>
      </c>
      <c r="FXP244" s="29" t="e">
        <f t="shared" ref="FXP244" si="4734">FXT244&amp;FXU244</f>
        <v>#REF!</v>
      </c>
      <c r="FXQ244" s="29" t="e">
        <f t="shared" ref="FXQ244" si="4735">FXU244&amp;FXV244</f>
        <v>#REF!</v>
      </c>
      <c r="FXR244" s="29" t="e">
        <f t="shared" ref="FXR244" si="4736">FXV244&amp;FXW244</f>
        <v>#REF!</v>
      </c>
      <c r="FXS244" s="29" t="e">
        <f t="shared" ref="FXS244" si="4737">FXW244&amp;FXX244</f>
        <v>#REF!</v>
      </c>
      <c r="FXT244" s="29" t="e">
        <f t="shared" ref="FXT244" si="4738">FXX244&amp;FXY244</f>
        <v>#REF!</v>
      </c>
      <c r="FXU244" s="29" t="e">
        <f t="shared" ref="FXU244" si="4739">FXY244&amp;FXZ244</f>
        <v>#REF!</v>
      </c>
      <c r="FXV244" s="29" t="e">
        <f t="shared" ref="FXV244" si="4740">FXZ244&amp;FYA244</f>
        <v>#REF!</v>
      </c>
      <c r="FXW244" s="29" t="e">
        <f t="shared" ref="FXW244" si="4741">FYA244&amp;FYB244</f>
        <v>#REF!</v>
      </c>
      <c r="FXX244" s="29" t="e">
        <f t="shared" ref="FXX244" si="4742">FYB244&amp;FYC244</f>
        <v>#REF!</v>
      </c>
      <c r="FXY244" s="29" t="e">
        <f t="shared" ref="FXY244" si="4743">FYC244&amp;FYD244</f>
        <v>#REF!</v>
      </c>
      <c r="FXZ244" s="29" t="e">
        <f t="shared" ref="FXZ244" si="4744">FYD244&amp;FYE244</f>
        <v>#REF!</v>
      </c>
      <c r="FYA244" s="29" t="e">
        <f t="shared" ref="FYA244" si="4745">FYE244&amp;FYF244</f>
        <v>#REF!</v>
      </c>
      <c r="FYB244" s="29" t="e">
        <f t="shared" ref="FYB244" si="4746">FYF244&amp;FYG244</f>
        <v>#REF!</v>
      </c>
      <c r="FYC244" s="29" t="e">
        <f t="shared" ref="FYC244" si="4747">FYG244&amp;FYH244</f>
        <v>#REF!</v>
      </c>
      <c r="FYD244" s="29" t="e">
        <f t="shared" ref="FYD244" si="4748">FYH244&amp;FYI244</f>
        <v>#REF!</v>
      </c>
      <c r="FYE244" s="29" t="e">
        <f t="shared" ref="FYE244" si="4749">FYI244&amp;FYJ244</f>
        <v>#REF!</v>
      </c>
      <c r="FYF244" s="29" t="e">
        <f t="shared" ref="FYF244" si="4750">FYJ244&amp;FYK244</f>
        <v>#REF!</v>
      </c>
      <c r="FYG244" s="29" t="e">
        <f t="shared" ref="FYG244" si="4751">FYK244&amp;FYL244</f>
        <v>#REF!</v>
      </c>
      <c r="FYH244" s="29" t="e">
        <f t="shared" ref="FYH244" si="4752">FYL244&amp;FYM244</f>
        <v>#REF!</v>
      </c>
      <c r="FYI244" s="29" t="e">
        <f t="shared" ref="FYI244" si="4753">FYM244&amp;FYN244</f>
        <v>#REF!</v>
      </c>
      <c r="FYJ244" s="29" t="e">
        <f t="shared" ref="FYJ244" si="4754">FYN244&amp;FYO244</f>
        <v>#REF!</v>
      </c>
      <c r="FYK244" s="29" t="e">
        <f t="shared" ref="FYK244" si="4755">FYO244&amp;FYP244</f>
        <v>#REF!</v>
      </c>
      <c r="FYL244" s="29" t="e">
        <f t="shared" ref="FYL244" si="4756">FYP244&amp;FYQ244</f>
        <v>#REF!</v>
      </c>
      <c r="FYM244" s="29" t="e">
        <f t="shared" ref="FYM244" si="4757">FYQ244&amp;FYR244</f>
        <v>#REF!</v>
      </c>
      <c r="FYN244" s="29" t="e">
        <f t="shared" ref="FYN244" si="4758">FYR244&amp;FYS244</f>
        <v>#REF!</v>
      </c>
      <c r="FYO244" s="29" t="e">
        <f t="shared" ref="FYO244" si="4759">FYS244&amp;FYT244</f>
        <v>#REF!</v>
      </c>
      <c r="FYP244" s="29" t="e">
        <f t="shared" ref="FYP244" si="4760">FYT244&amp;FYU244</f>
        <v>#REF!</v>
      </c>
      <c r="FYQ244" s="29" t="e">
        <f t="shared" ref="FYQ244" si="4761">FYU244&amp;FYV244</f>
        <v>#REF!</v>
      </c>
      <c r="FYR244" s="29" t="e">
        <f t="shared" ref="FYR244" si="4762">FYV244&amp;FYW244</f>
        <v>#REF!</v>
      </c>
      <c r="FYS244" s="29" t="e">
        <f t="shared" ref="FYS244" si="4763">FYW244&amp;FYX244</f>
        <v>#REF!</v>
      </c>
      <c r="FYT244" s="29" t="e">
        <f t="shared" ref="FYT244" si="4764">FYX244&amp;FYY244</f>
        <v>#REF!</v>
      </c>
      <c r="FYU244" s="29" t="e">
        <f t="shared" ref="FYU244" si="4765">FYY244&amp;FYZ244</f>
        <v>#REF!</v>
      </c>
      <c r="FYV244" s="29" t="e">
        <f t="shared" ref="FYV244" si="4766">FYZ244&amp;FZA244</f>
        <v>#REF!</v>
      </c>
      <c r="FYW244" s="29" t="e">
        <f t="shared" ref="FYW244" si="4767">FZA244&amp;FZB244</f>
        <v>#REF!</v>
      </c>
      <c r="FYX244" s="29" t="e">
        <f t="shared" ref="FYX244" si="4768">FZB244&amp;FZC244</f>
        <v>#REF!</v>
      </c>
      <c r="FYY244" s="29" t="e">
        <f t="shared" ref="FYY244" si="4769">FZC244&amp;FZD244</f>
        <v>#REF!</v>
      </c>
      <c r="FYZ244" s="29" t="e">
        <f t="shared" ref="FYZ244" si="4770">FZD244&amp;FZE244</f>
        <v>#REF!</v>
      </c>
      <c r="FZA244" s="29" t="e">
        <f t="shared" ref="FZA244" si="4771">FZE244&amp;FZF244</f>
        <v>#REF!</v>
      </c>
      <c r="FZB244" s="29" t="e">
        <f t="shared" ref="FZB244" si="4772">FZF244&amp;FZG244</f>
        <v>#REF!</v>
      </c>
      <c r="FZC244" s="29" t="e">
        <f t="shared" ref="FZC244" si="4773">FZG244&amp;FZH244</f>
        <v>#REF!</v>
      </c>
      <c r="FZD244" s="29" t="e">
        <f t="shared" ref="FZD244" si="4774">FZH244&amp;FZI244</f>
        <v>#REF!</v>
      </c>
      <c r="FZE244" s="29" t="e">
        <f t="shared" ref="FZE244" si="4775">FZI244&amp;FZJ244</f>
        <v>#REF!</v>
      </c>
      <c r="FZF244" s="29" t="e">
        <f t="shared" ref="FZF244" si="4776">FZJ244&amp;FZK244</f>
        <v>#REF!</v>
      </c>
      <c r="FZG244" s="29" t="e">
        <f t="shared" ref="FZG244" si="4777">FZK244&amp;FZL244</f>
        <v>#REF!</v>
      </c>
      <c r="FZH244" s="29" t="e">
        <f t="shared" ref="FZH244" si="4778">FZL244&amp;FZM244</f>
        <v>#REF!</v>
      </c>
      <c r="FZI244" s="29" t="e">
        <f t="shared" ref="FZI244" si="4779">FZM244&amp;FZN244</f>
        <v>#REF!</v>
      </c>
      <c r="FZJ244" s="29" t="e">
        <f t="shared" ref="FZJ244" si="4780">FZN244&amp;FZO244</f>
        <v>#REF!</v>
      </c>
      <c r="FZK244" s="29" t="e">
        <f t="shared" ref="FZK244" si="4781">FZO244&amp;FZP244</f>
        <v>#REF!</v>
      </c>
      <c r="FZL244" s="29" t="e">
        <f t="shared" ref="FZL244" si="4782">FZP244&amp;FZQ244</f>
        <v>#REF!</v>
      </c>
      <c r="FZM244" s="29" t="e">
        <f t="shared" ref="FZM244" si="4783">FZQ244&amp;FZR244</f>
        <v>#REF!</v>
      </c>
      <c r="FZN244" s="29" t="e">
        <f t="shared" ref="FZN244" si="4784">FZR244&amp;FZS244</f>
        <v>#REF!</v>
      </c>
      <c r="FZO244" s="29" t="e">
        <f t="shared" ref="FZO244" si="4785">FZS244&amp;FZT244</f>
        <v>#REF!</v>
      </c>
      <c r="FZP244" s="29" t="e">
        <f t="shared" ref="FZP244" si="4786">FZT244&amp;FZU244</f>
        <v>#REF!</v>
      </c>
      <c r="FZQ244" s="29" t="e">
        <f t="shared" ref="FZQ244" si="4787">FZU244&amp;FZV244</f>
        <v>#REF!</v>
      </c>
      <c r="FZR244" s="29" t="e">
        <f t="shared" ref="FZR244" si="4788">FZV244&amp;FZW244</f>
        <v>#REF!</v>
      </c>
      <c r="FZS244" s="29" t="e">
        <f t="shared" ref="FZS244" si="4789">FZW244&amp;FZX244</f>
        <v>#REF!</v>
      </c>
      <c r="FZT244" s="29" t="e">
        <f t="shared" ref="FZT244" si="4790">FZX244&amp;FZY244</f>
        <v>#REF!</v>
      </c>
      <c r="FZU244" s="29" t="e">
        <f t="shared" ref="FZU244" si="4791">FZY244&amp;FZZ244</f>
        <v>#REF!</v>
      </c>
      <c r="FZV244" s="29" t="e">
        <f t="shared" ref="FZV244" si="4792">FZZ244&amp;GAA244</f>
        <v>#REF!</v>
      </c>
      <c r="FZW244" s="29" t="e">
        <f t="shared" ref="FZW244" si="4793">GAA244&amp;GAB244</f>
        <v>#REF!</v>
      </c>
      <c r="FZX244" s="29" t="e">
        <f t="shared" ref="FZX244" si="4794">GAB244&amp;GAC244</f>
        <v>#REF!</v>
      </c>
      <c r="FZY244" s="29" t="e">
        <f t="shared" ref="FZY244" si="4795">GAC244&amp;GAD244</f>
        <v>#REF!</v>
      </c>
      <c r="FZZ244" s="29" t="e">
        <f t="shared" ref="FZZ244" si="4796">GAD244&amp;GAE244</f>
        <v>#REF!</v>
      </c>
      <c r="GAA244" s="29" t="e">
        <f t="shared" ref="GAA244" si="4797">GAE244&amp;GAF244</f>
        <v>#REF!</v>
      </c>
      <c r="GAB244" s="29" t="e">
        <f t="shared" ref="GAB244" si="4798">GAF244&amp;GAG244</f>
        <v>#REF!</v>
      </c>
      <c r="GAC244" s="29" t="e">
        <f t="shared" ref="GAC244" si="4799">GAG244&amp;GAH244</f>
        <v>#REF!</v>
      </c>
      <c r="GAD244" s="29" t="e">
        <f t="shared" ref="GAD244" si="4800">GAH244&amp;GAI244</f>
        <v>#REF!</v>
      </c>
      <c r="GAE244" s="29" t="e">
        <f t="shared" ref="GAE244" si="4801">GAI244&amp;GAJ244</f>
        <v>#REF!</v>
      </c>
      <c r="GAF244" s="29" t="e">
        <f t="shared" ref="GAF244" si="4802">GAJ244&amp;GAK244</f>
        <v>#REF!</v>
      </c>
      <c r="GAG244" s="29" t="e">
        <f t="shared" ref="GAG244" si="4803">GAK244&amp;GAL244</f>
        <v>#REF!</v>
      </c>
      <c r="GAH244" s="29" t="e">
        <f t="shared" ref="GAH244" si="4804">GAL244&amp;GAM244</f>
        <v>#REF!</v>
      </c>
      <c r="GAI244" s="29" t="e">
        <f t="shared" ref="GAI244" si="4805">GAM244&amp;GAN244</f>
        <v>#REF!</v>
      </c>
      <c r="GAJ244" s="29" t="e">
        <f t="shared" ref="GAJ244" si="4806">GAN244&amp;GAO244</f>
        <v>#REF!</v>
      </c>
      <c r="GAK244" s="29" t="e">
        <f t="shared" ref="GAK244" si="4807">GAO244&amp;GAP244</f>
        <v>#REF!</v>
      </c>
      <c r="GAL244" s="29" t="e">
        <f t="shared" ref="GAL244" si="4808">GAP244&amp;GAQ244</f>
        <v>#REF!</v>
      </c>
      <c r="GAM244" s="29" t="e">
        <f t="shared" ref="GAM244" si="4809">GAQ244&amp;GAR244</f>
        <v>#REF!</v>
      </c>
      <c r="GAN244" s="29" t="e">
        <f t="shared" ref="GAN244" si="4810">GAR244&amp;GAS244</f>
        <v>#REF!</v>
      </c>
      <c r="GAO244" s="29" t="e">
        <f t="shared" ref="GAO244" si="4811">GAS244&amp;GAT244</f>
        <v>#REF!</v>
      </c>
      <c r="GAP244" s="29" t="e">
        <f t="shared" ref="GAP244" si="4812">GAT244&amp;GAU244</f>
        <v>#REF!</v>
      </c>
      <c r="GAQ244" s="29" t="e">
        <f t="shared" ref="GAQ244" si="4813">GAU244&amp;GAV244</f>
        <v>#REF!</v>
      </c>
      <c r="GAR244" s="29" t="e">
        <f t="shared" ref="GAR244" si="4814">GAV244&amp;GAW244</f>
        <v>#REF!</v>
      </c>
      <c r="GAS244" s="29" t="e">
        <f t="shared" ref="GAS244" si="4815">GAW244&amp;GAX244</f>
        <v>#REF!</v>
      </c>
      <c r="GAT244" s="29" t="e">
        <f t="shared" ref="GAT244" si="4816">GAX244&amp;GAY244</f>
        <v>#REF!</v>
      </c>
      <c r="GAU244" s="29" t="e">
        <f t="shared" ref="GAU244" si="4817">GAY244&amp;GAZ244</f>
        <v>#REF!</v>
      </c>
      <c r="GAV244" s="29" t="e">
        <f t="shared" ref="GAV244" si="4818">GAZ244&amp;GBA244</f>
        <v>#REF!</v>
      </c>
      <c r="GAW244" s="29" t="e">
        <f t="shared" ref="GAW244" si="4819">GBA244&amp;GBB244</f>
        <v>#REF!</v>
      </c>
      <c r="GAX244" s="29" t="e">
        <f t="shared" ref="GAX244" si="4820">GBB244&amp;GBC244</f>
        <v>#REF!</v>
      </c>
      <c r="GAY244" s="29" t="e">
        <f t="shared" ref="GAY244" si="4821">GBC244&amp;GBD244</f>
        <v>#REF!</v>
      </c>
      <c r="GAZ244" s="29" t="e">
        <f t="shared" ref="GAZ244" si="4822">GBD244&amp;GBE244</f>
        <v>#REF!</v>
      </c>
      <c r="GBA244" s="29" t="e">
        <f t="shared" ref="GBA244" si="4823">GBE244&amp;GBF244</f>
        <v>#REF!</v>
      </c>
      <c r="GBB244" s="29" t="e">
        <f t="shared" ref="GBB244" si="4824">GBF244&amp;GBG244</f>
        <v>#REF!</v>
      </c>
      <c r="GBC244" s="29" t="e">
        <f t="shared" ref="GBC244" si="4825">GBG244&amp;GBH244</f>
        <v>#REF!</v>
      </c>
      <c r="GBD244" s="29" t="e">
        <f t="shared" ref="GBD244" si="4826">GBH244&amp;GBI244</f>
        <v>#REF!</v>
      </c>
      <c r="GBE244" s="29" t="e">
        <f t="shared" ref="GBE244" si="4827">GBI244&amp;GBJ244</f>
        <v>#REF!</v>
      </c>
      <c r="GBF244" s="29" t="e">
        <f t="shared" ref="GBF244" si="4828">GBJ244&amp;GBK244</f>
        <v>#REF!</v>
      </c>
      <c r="GBG244" s="29" t="e">
        <f t="shared" ref="GBG244" si="4829">GBK244&amp;GBL244</f>
        <v>#REF!</v>
      </c>
      <c r="GBH244" s="29" t="e">
        <f t="shared" ref="GBH244" si="4830">GBL244&amp;GBM244</f>
        <v>#REF!</v>
      </c>
      <c r="GBI244" s="29" t="e">
        <f t="shared" ref="GBI244" si="4831">GBM244&amp;GBN244</f>
        <v>#REF!</v>
      </c>
      <c r="GBJ244" s="29" t="e">
        <f t="shared" ref="GBJ244" si="4832">GBN244&amp;GBO244</f>
        <v>#REF!</v>
      </c>
      <c r="GBK244" s="29" t="e">
        <f t="shared" ref="GBK244" si="4833">GBO244&amp;GBP244</f>
        <v>#REF!</v>
      </c>
      <c r="GBL244" s="29" t="e">
        <f t="shared" ref="GBL244" si="4834">GBP244&amp;GBQ244</f>
        <v>#REF!</v>
      </c>
      <c r="GBM244" s="29" t="e">
        <f t="shared" ref="GBM244" si="4835">GBQ244&amp;GBR244</f>
        <v>#REF!</v>
      </c>
      <c r="GBN244" s="29" t="e">
        <f t="shared" ref="GBN244" si="4836">GBR244&amp;GBS244</f>
        <v>#REF!</v>
      </c>
      <c r="GBO244" s="29" t="e">
        <f t="shared" ref="GBO244" si="4837">GBS244&amp;GBT244</f>
        <v>#REF!</v>
      </c>
      <c r="GBP244" s="29" t="e">
        <f t="shared" ref="GBP244" si="4838">GBT244&amp;GBU244</f>
        <v>#REF!</v>
      </c>
      <c r="GBQ244" s="29" t="e">
        <f t="shared" ref="GBQ244" si="4839">GBU244&amp;GBV244</f>
        <v>#REF!</v>
      </c>
      <c r="GBR244" s="29" t="e">
        <f t="shared" ref="GBR244" si="4840">GBV244&amp;GBW244</f>
        <v>#REF!</v>
      </c>
      <c r="GBS244" s="29" t="e">
        <f t="shared" ref="GBS244" si="4841">GBW244&amp;GBX244</f>
        <v>#REF!</v>
      </c>
      <c r="GBT244" s="29" t="e">
        <f t="shared" ref="GBT244" si="4842">GBX244&amp;GBY244</f>
        <v>#REF!</v>
      </c>
      <c r="GBU244" s="29" t="e">
        <f t="shared" ref="GBU244" si="4843">GBY244&amp;GBZ244</f>
        <v>#REF!</v>
      </c>
      <c r="GBV244" s="29" t="e">
        <f t="shared" ref="GBV244" si="4844">GBZ244&amp;GCA244</f>
        <v>#REF!</v>
      </c>
      <c r="GBW244" s="29" t="e">
        <f t="shared" ref="GBW244" si="4845">GCA244&amp;GCB244</f>
        <v>#REF!</v>
      </c>
      <c r="GBX244" s="29" t="e">
        <f t="shared" ref="GBX244" si="4846">GCB244&amp;GCC244</f>
        <v>#REF!</v>
      </c>
      <c r="GBY244" s="29" t="e">
        <f t="shared" ref="GBY244" si="4847">GCC244&amp;GCD244</f>
        <v>#REF!</v>
      </c>
      <c r="GBZ244" s="29" t="e">
        <f t="shared" ref="GBZ244" si="4848">GCD244&amp;GCE244</f>
        <v>#REF!</v>
      </c>
      <c r="GCA244" s="29" t="e">
        <f t="shared" ref="GCA244" si="4849">GCE244&amp;GCF244</f>
        <v>#REF!</v>
      </c>
      <c r="GCB244" s="29" t="e">
        <f t="shared" ref="GCB244" si="4850">GCF244&amp;GCG244</f>
        <v>#REF!</v>
      </c>
      <c r="GCC244" s="29" t="e">
        <f t="shared" ref="GCC244" si="4851">GCG244&amp;GCH244</f>
        <v>#REF!</v>
      </c>
      <c r="GCD244" s="29" t="e">
        <f t="shared" ref="GCD244" si="4852">GCH244&amp;GCI244</f>
        <v>#REF!</v>
      </c>
      <c r="GCE244" s="29" t="e">
        <f t="shared" ref="GCE244" si="4853">GCI244&amp;GCJ244</f>
        <v>#REF!</v>
      </c>
      <c r="GCF244" s="29" t="e">
        <f t="shared" ref="GCF244" si="4854">GCJ244&amp;GCK244</f>
        <v>#REF!</v>
      </c>
      <c r="GCG244" s="29" t="e">
        <f t="shared" ref="GCG244" si="4855">GCK244&amp;GCL244</f>
        <v>#REF!</v>
      </c>
      <c r="GCH244" s="29" t="e">
        <f t="shared" ref="GCH244" si="4856">GCL244&amp;GCM244</f>
        <v>#REF!</v>
      </c>
      <c r="GCI244" s="29" t="e">
        <f t="shared" ref="GCI244" si="4857">GCM244&amp;GCN244</f>
        <v>#REF!</v>
      </c>
      <c r="GCJ244" s="29" t="e">
        <f t="shared" ref="GCJ244" si="4858">GCN244&amp;GCO244</f>
        <v>#REF!</v>
      </c>
      <c r="GCK244" s="29" t="e">
        <f t="shared" ref="GCK244" si="4859">GCO244&amp;GCP244</f>
        <v>#REF!</v>
      </c>
      <c r="GCL244" s="29" t="e">
        <f t="shared" ref="GCL244" si="4860">GCP244&amp;GCQ244</f>
        <v>#REF!</v>
      </c>
      <c r="GCM244" s="29" t="e">
        <f t="shared" ref="GCM244" si="4861">GCQ244&amp;GCR244</f>
        <v>#REF!</v>
      </c>
      <c r="GCN244" s="29" t="e">
        <f t="shared" ref="GCN244" si="4862">GCR244&amp;GCS244</f>
        <v>#REF!</v>
      </c>
      <c r="GCO244" s="29" t="e">
        <f t="shared" ref="GCO244" si="4863">GCS244&amp;GCT244</f>
        <v>#REF!</v>
      </c>
      <c r="GCP244" s="29" t="e">
        <f t="shared" ref="GCP244" si="4864">GCT244&amp;GCU244</f>
        <v>#REF!</v>
      </c>
      <c r="GCQ244" s="29" t="e">
        <f t="shared" ref="GCQ244" si="4865">GCU244&amp;GCV244</f>
        <v>#REF!</v>
      </c>
      <c r="GCR244" s="29" t="e">
        <f t="shared" ref="GCR244" si="4866">GCV244&amp;GCW244</f>
        <v>#REF!</v>
      </c>
      <c r="GCS244" s="29" t="e">
        <f t="shared" ref="GCS244" si="4867">GCW244&amp;GCX244</f>
        <v>#REF!</v>
      </c>
      <c r="GCT244" s="29" t="e">
        <f t="shared" ref="GCT244" si="4868">GCX244&amp;GCY244</f>
        <v>#REF!</v>
      </c>
      <c r="GCU244" s="29" t="e">
        <f t="shared" ref="GCU244" si="4869">GCY244&amp;GCZ244</f>
        <v>#REF!</v>
      </c>
      <c r="GCV244" s="29" t="e">
        <f t="shared" ref="GCV244" si="4870">GCZ244&amp;GDA244</f>
        <v>#REF!</v>
      </c>
      <c r="GCW244" s="29" t="e">
        <f t="shared" ref="GCW244" si="4871">GDA244&amp;GDB244</f>
        <v>#REF!</v>
      </c>
      <c r="GCX244" s="29" t="e">
        <f t="shared" ref="GCX244" si="4872">GDB244&amp;GDC244</f>
        <v>#REF!</v>
      </c>
      <c r="GCY244" s="29" t="e">
        <f t="shared" ref="GCY244" si="4873">GDC244&amp;GDD244</f>
        <v>#REF!</v>
      </c>
      <c r="GCZ244" s="29" t="e">
        <f t="shared" ref="GCZ244" si="4874">GDD244&amp;GDE244</f>
        <v>#REF!</v>
      </c>
      <c r="GDA244" s="29" t="e">
        <f t="shared" ref="GDA244" si="4875">GDE244&amp;GDF244</f>
        <v>#REF!</v>
      </c>
      <c r="GDB244" s="29" t="e">
        <f t="shared" ref="GDB244" si="4876">GDF244&amp;GDG244</f>
        <v>#REF!</v>
      </c>
      <c r="GDC244" s="29" t="e">
        <f t="shared" ref="GDC244" si="4877">GDG244&amp;GDH244</f>
        <v>#REF!</v>
      </c>
      <c r="GDD244" s="29" t="e">
        <f t="shared" ref="GDD244" si="4878">GDH244&amp;GDI244</f>
        <v>#REF!</v>
      </c>
      <c r="GDE244" s="29" t="e">
        <f t="shared" ref="GDE244" si="4879">GDI244&amp;GDJ244</f>
        <v>#REF!</v>
      </c>
      <c r="GDF244" s="29" t="e">
        <f t="shared" ref="GDF244" si="4880">GDJ244&amp;GDK244</f>
        <v>#REF!</v>
      </c>
      <c r="GDG244" s="29" t="e">
        <f t="shared" ref="GDG244" si="4881">GDK244&amp;GDL244</f>
        <v>#REF!</v>
      </c>
      <c r="GDH244" s="29" t="e">
        <f t="shared" ref="GDH244" si="4882">GDL244&amp;GDM244</f>
        <v>#REF!</v>
      </c>
      <c r="GDI244" s="29" t="e">
        <f t="shared" ref="GDI244" si="4883">GDM244&amp;GDN244</f>
        <v>#REF!</v>
      </c>
      <c r="GDJ244" s="29" t="e">
        <f t="shared" ref="GDJ244" si="4884">GDN244&amp;GDO244</f>
        <v>#REF!</v>
      </c>
      <c r="GDK244" s="29" t="e">
        <f t="shared" ref="GDK244" si="4885">GDO244&amp;GDP244</f>
        <v>#REF!</v>
      </c>
      <c r="GDL244" s="29" t="e">
        <f t="shared" ref="GDL244" si="4886">GDP244&amp;GDQ244</f>
        <v>#REF!</v>
      </c>
      <c r="GDM244" s="29" t="e">
        <f t="shared" ref="GDM244" si="4887">GDQ244&amp;GDR244</f>
        <v>#REF!</v>
      </c>
      <c r="GDN244" s="29" t="e">
        <f t="shared" ref="GDN244" si="4888">GDR244&amp;GDS244</f>
        <v>#REF!</v>
      </c>
      <c r="GDO244" s="29" t="e">
        <f t="shared" ref="GDO244" si="4889">GDS244&amp;GDT244</f>
        <v>#REF!</v>
      </c>
      <c r="GDP244" s="29" t="e">
        <f t="shared" ref="GDP244" si="4890">GDT244&amp;GDU244</f>
        <v>#REF!</v>
      </c>
      <c r="GDQ244" s="29" t="e">
        <f t="shared" ref="GDQ244" si="4891">GDU244&amp;GDV244</f>
        <v>#REF!</v>
      </c>
      <c r="GDR244" s="29" t="e">
        <f t="shared" ref="GDR244" si="4892">GDV244&amp;GDW244</f>
        <v>#REF!</v>
      </c>
      <c r="GDS244" s="29" t="e">
        <f t="shared" ref="GDS244" si="4893">GDW244&amp;GDX244</f>
        <v>#REF!</v>
      </c>
      <c r="GDT244" s="29" t="e">
        <f t="shared" ref="GDT244" si="4894">GDX244&amp;GDY244</f>
        <v>#REF!</v>
      </c>
      <c r="GDU244" s="29" t="e">
        <f t="shared" ref="GDU244" si="4895">GDY244&amp;GDZ244</f>
        <v>#REF!</v>
      </c>
      <c r="GDV244" s="29" t="e">
        <f t="shared" ref="GDV244" si="4896">GDZ244&amp;GEA244</f>
        <v>#REF!</v>
      </c>
      <c r="GDW244" s="29" t="e">
        <f t="shared" ref="GDW244" si="4897">GEA244&amp;GEB244</f>
        <v>#REF!</v>
      </c>
      <c r="GDX244" s="29" t="e">
        <f t="shared" ref="GDX244" si="4898">GEB244&amp;GEC244</f>
        <v>#REF!</v>
      </c>
      <c r="GDY244" s="29" t="e">
        <f t="shared" ref="GDY244" si="4899">GEC244&amp;GED244</f>
        <v>#REF!</v>
      </c>
      <c r="GDZ244" s="29" t="e">
        <f t="shared" ref="GDZ244" si="4900">GED244&amp;GEE244</f>
        <v>#REF!</v>
      </c>
      <c r="GEA244" s="29" t="e">
        <f t="shared" ref="GEA244" si="4901">GEE244&amp;GEF244</f>
        <v>#REF!</v>
      </c>
      <c r="GEB244" s="29" t="e">
        <f t="shared" ref="GEB244" si="4902">GEF244&amp;GEG244</f>
        <v>#REF!</v>
      </c>
      <c r="GEC244" s="29" t="e">
        <f t="shared" ref="GEC244" si="4903">GEG244&amp;GEH244</f>
        <v>#REF!</v>
      </c>
      <c r="GED244" s="29" t="e">
        <f t="shared" ref="GED244" si="4904">GEH244&amp;GEI244</f>
        <v>#REF!</v>
      </c>
      <c r="GEE244" s="29" t="e">
        <f t="shared" ref="GEE244" si="4905">GEI244&amp;GEJ244</f>
        <v>#REF!</v>
      </c>
      <c r="GEF244" s="29" t="e">
        <f t="shared" ref="GEF244" si="4906">GEJ244&amp;GEK244</f>
        <v>#REF!</v>
      </c>
      <c r="GEG244" s="29" t="e">
        <f t="shared" ref="GEG244" si="4907">GEK244&amp;GEL244</f>
        <v>#REF!</v>
      </c>
      <c r="GEH244" s="29" t="e">
        <f t="shared" ref="GEH244" si="4908">GEL244&amp;GEM244</f>
        <v>#REF!</v>
      </c>
      <c r="GEI244" s="29" t="e">
        <f t="shared" ref="GEI244" si="4909">GEM244&amp;GEN244</f>
        <v>#REF!</v>
      </c>
      <c r="GEJ244" s="29" t="e">
        <f t="shared" ref="GEJ244" si="4910">GEN244&amp;GEO244</f>
        <v>#REF!</v>
      </c>
      <c r="GEK244" s="29" t="e">
        <f t="shared" ref="GEK244" si="4911">GEO244&amp;GEP244</f>
        <v>#REF!</v>
      </c>
      <c r="GEL244" s="29" t="e">
        <f t="shared" ref="GEL244" si="4912">GEP244&amp;GEQ244</f>
        <v>#REF!</v>
      </c>
      <c r="GEM244" s="29" t="e">
        <f t="shared" ref="GEM244" si="4913">GEQ244&amp;GER244</f>
        <v>#REF!</v>
      </c>
      <c r="GEN244" s="29" t="e">
        <f t="shared" ref="GEN244" si="4914">GER244&amp;GES244</f>
        <v>#REF!</v>
      </c>
      <c r="GEO244" s="29" t="e">
        <f t="shared" ref="GEO244" si="4915">GES244&amp;GET244</f>
        <v>#REF!</v>
      </c>
      <c r="GEP244" s="29" t="e">
        <f t="shared" ref="GEP244" si="4916">GET244&amp;GEU244</f>
        <v>#REF!</v>
      </c>
      <c r="GEQ244" s="29" t="e">
        <f t="shared" ref="GEQ244" si="4917">GEU244&amp;GEV244</f>
        <v>#REF!</v>
      </c>
      <c r="GER244" s="29" t="e">
        <f t="shared" ref="GER244" si="4918">GEV244&amp;GEW244</f>
        <v>#REF!</v>
      </c>
      <c r="GES244" s="29" t="e">
        <f t="shared" ref="GES244" si="4919">GEW244&amp;GEX244</f>
        <v>#REF!</v>
      </c>
      <c r="GET244" s="29" t="e">
        <f t="shared" ref="GET244" si="4920">GEX244&amp;GEY244</f>
        <v>#REF!</v>
      </c>
      <c r="GEU244" s="29" t="e">
        <f t="shared" ref="GEU244" si="4921">GEY244&amp;GEZ244</f>
        <v>#REF!</v>
      </c>
      <c r="GEV244" s="29" t="e">
        <f t="shared" ref="GEV244" si="4922">GEZ244&amp;GFA244</f>
        <v>#REF!</v>
      </c>
      <c r="GEW244" s="29" t="e">
        <f t="shared" ref="GEW244" si="4923">GFA244&amp;GFB244</f>
        <v>#REF!</v>
      </c>
      <c r="GEX244" s="29" t="e">
        <f t="shared" ref="GEX244" si="4924">GFB244&amp;GFC244</f>
        <v>#REF!</v>
      </c>
      <c r="GEY244" s="29" t="e">
        <f t="shared" ref="GEY244" si="4925">GFC244&amp;GFD244</f>
        <v>#REF!</v>
      </c>
      <c r="GEZ244" s="29" t="e">
        <f t="shared" ref="GEZ244" si="4926">GFD244&amp;GFE244</f>
        <v>#REF!</v>
      </c>
      <c r="GFA244" s="29" t="e">
        <f t="shared" ref="GFA244" si="4927">GFE244&amp;GFF244</f>
        <v>#REF!</v>
      </c>
      <c r="GFB244" s="29" t="e">
        <f t="shared" ref="GFB244" si="4928">GFF244&amp;GFG244</f>
        <v>#REF!</v>
      </c>
      <c r="GFC244" s="29" t="e">
        <f t="shared" ref="GFC244" si="4929">GFG244&amp;GFH244</f>
        <v>#REF!</v>
      </c>
      <c r="GFD244" s="29" t="e">
        <f t="shared" ref="GFD244" si="4930">GFH244&amp;GFI244</f>
        <v>#REF!</v>
      </c>
      <c r="GFE244" s="29" t="e">
        <f t="shared" ref="GFE244" si="4931">GFI244&amp;GFJ244</f>
        <v>#REF!</v>
      </c>
      <c r="GFF244" s="29" t="e">
        <f t="shared" ref="GFF244" si="4932">GFJ244&amp;GFK244</f>
        <v>#REF!</v>
      </c>
      <c r="GFG244" s="29" t="e">
        <f t="shared" ref="GFG244" si="4933">GFK244&amp;GFL244</f>
        <v>#REF!</v>
      </c>
      <c r="GFH244" s="29" t="e">
        <f t="shared" ref="GFH244" si="4934">GFL244&amp;GFM244</f>
        <v>#REF!</v>
      </c>
      <c r="GFI244" s="29" t="e">
        <f t="shared" ref="GFI244" si="4935">GFM244&amp;GFN244</f>
        <v>#REF!</v>
      </c>
      <c r="GFJ244" s="29" t="e">
        <f t="shared" ref="GFJ244" si="4936">GFN244&amp;GFO244</f>
        <v>#REF!</v>
      </c>
      <c r="GFK244" s="29" t="e">
        <f t="shared" ref="GFK244" si="4937">GFO244&amp;GFP244</f>
        <v>#REF!</v>
      </c>
      <c r="GFL244" s="29" t="e">
        <f t="shared" ref="GFL244" si="4938">GFP244&amp;GFQ244</f>
        <v>#REF!</v>
      </c>
      <c r="GFM244" s="29" t="e">
        <f t="shared" ref="GFM244" si="4939">GFQ244&amp;GFR244</f>
        <v>#REF!</v>
      </c>
      <c r="GFN244" s="29" t="e">
        <f t="shared" ref="GFN244" si="4940">GFR244&amp;GFS244</f>
        <v>#REF!</v>
      </c>
      <c r="GFO244" s="29" t="e">
        <f t="shared" ref="GFO244" si="4941">GFS244&amp;GFT244</f>
        <v>#REF!</v>
      </c>
      <c r="GFP244" s="29" t="e">
        <f t="shared" ref="GFP244" si="4942">GFT244&amp;GFU244</f>
        <v>#REF!</v>
      </c>
      <c r="GFQ244" s="29" t="e">
        <f t="shared" ref="GFQ244" si="4943">GFU244&amp;GFV244</f>
        <v>#REF!</v>
      </c>
      <c r="GFR244" s="29" t="e">
        <f t="shared" ref="GFR244" si="4944">GFV244&amp;GFW244</f>
        <v>#REF!</v>
      </c>
      <c r="GFS244" s="29" t="e">
        <f t="shared" ref="GFS244" si="4945">GFW244&amp;GFX244</f>
        <v>#REF!</v>
      </c>
      <c r="GFT244" s="29" t="e">
        <f t="shared" ref="GFT244" si="4946">GFX244&amp;GFY244</f>
        <v>#REF!</v>
      </c>
      <c r="GFU244" s="29" t="e">
        <f t="shared" ref="GFU244" si="4947">GFY244&amp;GFZ244</f>
        <v>#REF!</v>
      </c>
      <c r="GFV244" s="29" t="e">
        <f t="shared" ref="GFV244" si="4948">GFZ244&amp;GGA244</f>
        <v>#REF!</v>
      </c>
      <c r="GFW244" s="29" t="e">
        <f t="shared" ref="GFW244" si="4949">GGA244&amp;GGB244</f>
        <v>#REF!</v>
      </c>
      <c r="GFX244" s="29" t="e">
        <f t="shared" ref="GFX244" si="4950">GGB244&amp;GGC244</f>
        <v>#REF!</v>
      </c>
      <c r="GFY244" s="29" t="e">
        <f t="shared" ref="GFY244" si="4951">GGC244&amp;GGD244</f>
        <v>#REF!</v>
      </c>
      <c r="GFZ244" s="29" t="e">
        <f t="shared" ref="GFZ244" si="4952">GGD244&amp;GGE244</f>
        <v>#REF!</v>
      </c>
      <c r="GGA244" s="29" t="e">
        <f t="shared" ref="GGA244" si="4953">GGE244&amp;GGF244</f>
        <v>#REF!</v>
      </c>
      <c r="GGB244" s="29" t="e">
        <f t="shared" ref="GGB244" si="4954">GGF244&amp;GGG244</f>
        <v>#REF!</v>
      </c>
      <c r="GGC244" s="29" t="e">
        <f t="shared" ref="GGC244" si="4955">GGG244&amp;GGH244</f>
        <v>#REF!</v>
      </c>
      <c r="GGD244" s="29" t="e">
        <f t="shared" ref="GGD244" si="4956">GGH244&amp;GGI244</f>
        <v>#REF!</v>
      </c>
      <c r="GGE244" s="29" t="e">
        <f t="shared" ref="GGE244" si="4957">GGI244&amp;GGJ244</f>
        <v>#REF!</v>
      </c>
      <c r="GGF244" s="29" t="e">
        <f t="shared" ref="GGF244" si="4958">GGJ244&amp;GGK244</f>
        <v>#REF!</v>
      </c>
      <c r="GGG244" s="29" t="e">
        <f t="shared" ref="GGG244" si="4959">GGK244&amp;GGL244</f>
        <v>#REF!</v>
      </c>
      <c r="GGH244" s="29" t="e">
        <f t="shared" ref="GGH244" si="4960">GGL244&amp;GGM244</f>
        <v>#REF!</v>
      </c>
      <c r="GGI244" s="29" t="e">
        <f t="shared" ref="GGI244" si="4961">GGM244&amp;GGN244</f>
        <v>#REF!</v>
      </c>
      <c r="GGJ244" s="29" t="e">
        <f t="shared" ref="GGJ244" si="4962">GGN244&amp;GGO244</f>
        <v>#REF!</v>
      </c>
      <c r="GGK244" s="29" t="e">
        <f t="shared" ref="GGK244" si="4963">GGO244&amp;GGP244</f>
        <v>#REF!</v>
      </c>
      <c r="GGL244" s="29" t="e">
        <f t="shared" ref="GGL244" si="4964">GGP244&amp;GGQ244</f>
        <v>#REF!</v>
      </c>
      <c r="GGM244" s="29" t="e">
        <f t="shared" ref="GGM244" si="4965">GGQ244&amp;GGR244</f>
        <v>#REF!</v>
      </c>
      <c r="GGN244" s="29" t="e">
        <f t="shared" ref="GGN244" si="4966">GGR244&amp;GGS244</f>
        <v>#REF!</v>
      </c>
      <c r="GGO244" s="29" t="e">
        <f t="shared" ref="GGO244" si="4967">GGS244&amp;GGT244</f>
        <v>#REF!</v>
      </c>
      <c r="GGP244" s="29" t="e">
        <f t="shared" ref="GGP244" si="4968">GGT244&amp;GGU244</f>
        <v>#REF!</v>
      </c>
      <c r="GGQ244" s="29" t="e">
        <f t="shared" ref="GGQ244" si="4969">GGU244&amp;GGV244</f>
        <v>#REF!</v>
      </c>
      <c r="GGR244" s="29" t="e">
        <f t="shared" ref="GGR244" si="4970">GGV244&amp;GGW244</f>
        <v>#REF!</v>
      </c>
      <c r="GGS244" s="29" t="e">
        <f t="shared" ref="GGS244" si="4971">GGW244&amp;GGX244</f>
        <v>#REF!</v>
      </c>
      <c r="GGT244" s="29" t="e">
        <f t="shared" ref="GGT244" si="4972">GGX244&amp;GGY244</f>
        <v>#REF!</v>
      </c>
      <c r="GGU244" s="29" t="e">
        <f t="shared" ref="GGU244" si="4973">GGY244&amp;GGZ244</f>
        <v>#REF!</v>
      </c>
      <c r="GGV244" s="29" t="e">
        <f t="shared" ref="GGV244" si="4974">GGZ244&amp;GHA244</f>
        <v>#REF!</v>
      </c>
      <c r="GGW244" s="29" t="e">
        <f t="shared" ref="GGW244" si="4975">GHA244&amp;GHB244</f>
        <v>#REF!</v>
      </c>
      <c r="GGX244" s="29" t="e">
        <f t="shared" ref="GGX244" si="4976">GHB244&amp;GHC244</f>
        <v>#REF!</v>
      </c>
      <c r="GGY244" s="29" t="e">
        <f t="shared" ref="GGY244" si="4977">GHC244&amp;GHD244</f>
        <v>#REF!</v>
      </c>
      <c r="GGZ244" s="29" t="e">
        <f t="shared" ref="GGZ244" si="4978">GHD244&amp;GHE244</f>
        <v>#REF!</v>
      </c>
      <c r="GHA244" s="29" t="e">
        <f t="shared" ref="GHA244" si="4979">GHE244&amp;GHF244</f>
        <v>#REF!</v>
      </c>
      <c r="GHB244" s="29" t="e">
        <f t="shared" ref="GHB244" si="4980">GHF244&amp;GHG244</f>
        <v>#REF!</v>
      </c>
      <c r="GHC244" s="29" t="e">
        <f t="shared" ref="GHC244" si="4981">GHG244&amp;GHH244</f>
        <v>#REF!</v>
      </c>
      <c r="GHD244" s="29" t="e">
        <f t="shared" ref="GHD244" si="4982">GHH244&amp;GHI244</f>
        <v>#REF!</v>
      </c>
      <c r="GHE244" s="29" t="e">
        <f t="shared" ref="GHE244" si="4983">GHI244&amp;GHJ244</f>
        <v>#REF!</v>
      </c>
      <c r="GHF244" s="29" t="e">
        <f t="shared" ref="GHF244" si="4984">GHJ244&amp;GHK244</f>
        <v>#REF!</v>
      </c>
      <c r="GHG244" s="29" t="e">
        <f t="shared" ref="GHG244" si="4985">GHK244&amp;GHL244</f>
        <v>#REF!</v>
      </c>
      <c r="GHH244" s="29" t="e">
        <f t="shared" ref="GHH244" si="4986">GHL244&amp;GHM244</f>
        <v>#REF!</v>
      </c>
      <c r="GHI244" s="29" t="e">
        <f t="shared" ref="GHI244" si="4987">GHM244&amp;GHN244</f>
        <v>#REF!</v>
      </c>
      <c r="GHJ244" s="29" t="e">
        <f t="shared" ref="GHJ244" si="4988">GHN244&amp;GHO244</f>
        <v>#REF!</v>
      </c>
      <c r="GHK244" s="29" t="e">
        <f t="shared" ref="GHK244" si="4989">GHO244&amp;GHP244</f>
        <v>#REF!</v>
      </c>
      <c r="GHL244" s="29" t="e">
        <f t="shared" ref="GHL244" si="4990">GHP244&amp;GHQ244</f>
        <v>#REF!</v>
      </c>
      <c r="GHM244" s="29" t="e">
        <f t="shared" ref="GHM244" si="4991">GHQ244&amp;GHR244</f>
        <v>#REF!</v>
      </c>
      <c r="GHN244" s="29" t="e">
        <f t="shared" ref="GHN244" si="4992">GHR244&amp;GHS244</f>
        <v>#REF!</v>
      </c>
      <c r="GHO244" s="29" t="e">
        <f t="shared" ref="GHO244" si="4993">GHS244&amp;GHT244</f>
        <v>#REF!</v>
      </c>
      <c r="GHP244" s="29" t="e">
        <f t="shared" ref="GHP244" si="4994">GHT244&amp;GHU244</f>
        <v>#REF!</v>
      </c>
      <c r="GHQ244" s="29" t="e">
        <f t="shared" ref="GHQ244" si="4995">GHU244&amp;GHV244</f>
        <v>#REF!</v>
      </c>
      <c r="GHR244" s="29" t="e">
        <f t="shared" ref="GHR244" si="4996">GHV244&amp;GHW244</f>
        <v>#REF!</v>
      </c>
      <c r="GHS244" s="29" t="e">
        <f t="shared" ref="GHS244" si="4997">GHW244&amp;GHX244</f>
        <v>#REF!</v>
      </c>
      <c r="GHT244" s="29" t="e">
        <f t="shared" ref="GHT244" si="4998">GHX244&amp;GHY244</f>
        <v>#REF!</v>
      </c>
      <c r="GHU244" s="29" t="e">
        <f t="shared" ref="GHU244" si="4999">GHY244&amp;GHZ244</f>
        <v>#REF!</v>
      </c>
      <c r="GHV244" s="29" t="e">
        <f t="shared" ref="GHV244" si="5000">GHZ244&amp;GIA244</f>
        <v>#REF!</v>
      </c>
      <c r="GHW244" s="29" t="e">
        <f t="shared" ref="GHW244" si="5001">GIA244&amp;GIB244</f>
        <v>#REF!</v>
      </c>
      <c r="GHX244" s="29" t="e">
        <f t="shared" ref="GHX244" si="5002">GIB244&amp;GIC244</f>
        <v>#REF!</v>
      </c>
      <c r="GHY244" s="29" t="e">
        <f t="shared" ref="GHY244" si="5003">GIC244&amp;GID244</f>
        <v>#REF!</v>
      </c>
      <c r="GHZ244" s="29" t="e">
        <f t="shared" ref="GHZ244" si="5004">GID244&amp;GIE244</f>
        <v>#REF!</v>
      </c>
      <c r="GIA244" s="29" t="e">
        <f t="shared" ref="GIA244" si="5005">GIE244&amp;GIF244</f>
        <v>#REF!</v>
      </c>
      <c r="GIB244" s="29" t="e">
        <f t="shared" ref="GIB244" si="5006">GIF244&amp;GIG244</f>
        <v>#REF!</v>
      </c>
      <c r="GIC244" s="29" t="e">
        <f t="shared" ref="GIC244" si="5007">GIG244&amp;GIH244</f>
        <v>#REF!</v>
      </c>
      <c r="GID244" s="29" t="e">
        <f t="shared" ref="GID244" si="5008">GIH244&amp;GII244</f>
        <v>#REF!</v>
      </c>
      <c r="GIE244" s="29" t="e">
        <f t="shared" ref="GIE244" si="5009">GII244&amp;GIJ244</f>
        <v>#REF!</v>
      </c>
      <c r="GIF244" s="29" t="e">
        <f t="shared" ref="GIF244" si="5010">GIJ244&amp;GIK244</f>
        <v>#REF!</v>
      </c>
      <c r="GIG244" s="29" t="e">
        <f t="shared" ref="GIG244" si="5011">GIK244&amp;GIL244</f>
        <v>#REF!</v>
      </c>
      <c r="GIH244" s="29" t="e">
        <f t="shared" ref="GIH244" si="5012">GIL244&amp;GIM244</f>
        <v>#REF!</v>
      </c>
      <c r="GII244" s="29" t="e">
        <f t="shared" ref="GII244" si="5013">GIM244&amp;GIN244</f>
        <v>#REF!</v>
      </c>
      <c r="GIJ244" s="29" t="e">
        <f t="shared" ref="GIJ244" si="5014">GIN244&amp;GIO244</f>
        <v>#REF!</v>
      </c>
      <c r="GIK244" s="29" t="e">
        <f t="shared" ref="GIK244" si="5015">GIO244&amp;GIP244</f>
        <v>#REF!</v>
      </c>
      <c r="GIL244" s="29" t="e">
        <f t="shared" ref="GIL244" si="5016">GIP244&amp;GIQ244</f>
        <v>#REF!</v>
      </c>
      <c r="GIM244" s="29" t="e">
        <f t="shared" ref="GIM244" si="5017">GIQ244&amp;GIR244</f>
        <v>#REF!</v>
      </c>
      <c r="GIN244" s="29" t="e">
        <f t="shared" ref="GIN244" si="5018">GIR244&amp;GIS244</f>
        <v>#REF!</v>
      </c>
      <c r="GIO244" s="29" t="e">
        <f t="shared" ref="GIO244" si="5019">GIS244&amp;GIT244</f>
        <v>#REF!</v>
      </c>
      <c r="GIP244" s="29" t="e">
        <f t="shared" ref="GIP244" si="5020">GIT244&amp;GIU244</f>
        <v>#REF!</v>
      </c>
      <c r="GIQ244" s="29" t="e">
        <f t="shared" ref="GIQ244" si="5021">GIU244&amp;GIV244</f>
        <v>#REF!</v>
      </c>
      <c r="GIR244" s="29" t="e">
        <f t="shared" ref="GIR244" si="5022">GIV244&amp;GIW244</f>
        <v>#REF!</v>
      </c>
      <c r="GIS244" s="29" t="e">
        <f t="shared" ref="GIS244" si="5023">GIW244&amp;GIX244</f>
        <v>#REF!</v>
      </c>
      <c r="GIT244" s="29" t="e">
        <f t="shared" ref="GIT244" si="5024">GIX244&amp;GIY244</f>
        <v>#REF!</v>
      </c>
      <c r="GIU244" s="29" t="e">
        <f t="shared" ref="GIU244" si="5025">GIY244&amp;GIZ244</f>
        <v>#REF!</v>
      </c>
      <c r="GIV244" s="29" t="e">
        <f t="shared" ref="GIV244" si="5026">GIZ244&amp;GJA244</f>
        <v>#REF!</v>
      </c>
      <c r="GIW244" s="29" t="e">
        <f t="shared" ref="GIW244" si="5027">GJA244&amp;GJB244</f>
        <v>#REF!</v>
      </c>
      <c r="GIX244" s="29" t="e">
        <f t="shared" ref="GIX244" si="5028">GJB244&amp;GJC244</f>
        <v>#REF!</v>
      </c>
      <c r="GIY244" s="29" t="e">
        <f t="shared" ref="GIY244" si="5029">GJC244&amp;GJD244</f>
        <v>#REF!</v>
      </c>
      <c r="GIZ244" s="29" t="e">
        <f t="shared" ref="GIZ244" si="5030">GJD244&amp;GJE244</f>
        <v>#REF!</v>
      </c>
      <c r="GJA244" s="29" t="e">
        <f t="shared" ref="GJA244" si="5031">GJE244&amp;GJF244</f>
        <v>#REF!</v>
      </c>
      <c r="GJB244" s="29" t="e">
        <f t="shared" ref="GJB244" si="5032">GJF244&amp;GJG244</f>
        <v>#REF!</v>
      </c>
      <c r="GJC244" s="29" t="e">
        <f t="shared" ref="GJC244" si="5033">GJG244&amp;GJH244</f>
        <v>#REF!</v>
      </c>
      <c r="GJD244" s="29" t="e">
        <f t="shared" ref="GJD244" si="5034">GJH244&amp;GJI244</f>
        <v>#REF!</v>
      </c>
      <c r="GJE244" s="29" t="e">
        <f t="shared" ref="GJE244" si="5035">GJI244&amp;GJJ244</f>
        <v>#REF!</v>
      </c>
      <c r="GJF244" s="29" t="e">
        <f t="shared" ref="GJF244" si="5036">GJJ244&amp;GJK244</f>
        <v>#REF!</v>
      </c>
      <c r="GJG244" s="29" t="e">
        <f t="shared" ref="GJG244" si="5037">GJK244&amp;GJL244</f>
        <v>#REF!</v>
      </c>
      <c r="GJH244" s="29" t="e">
        <f t="shared" ref="GJH244" si="5038">GJL244&amp;GJM244</f>
        <v>#REF!</v>
      </c>
      <c r="GJI244" s="29" t="e">
        <f t="shared" ref="GJI244" si="5039">GJM244&amp;GJN244</f>
        <v>#REF!</v>
      </c>
      <c r="GJJ244" s="29" t="e">
        <f t="shared" ref="GJJ244" si="5040">GJN244&amp;GJO244</f>
        <v>#REF!</v>
      </c>
      <c r="GJK244" s="29" t="e">
        <f t="shared" ref="GJK244" si="5041">GJO244&amp;GJP244</f>
        <v>#REF!</v>
      </c>
      <c r="GJL244" s="29" t="e">
        <f t="shared" ref="GJL244" si="5042">GJP244&amp;GJQ244</f>
        <v>#REF!</v>
      </c>
      <c r="GJM244" s="29" t="e">
        <f t="shared" ref="GJM244" si="5043">GJQ244&amp;GJR244</f>
        <v>#REF!</v>
      </c>
      <c r="GJN244" s="29" t="e">
        <f t="shared" ref="GJN244" si="5044">GJR244&amp;GJS244</f>
        <v>#REF!</v>
      </c>
      <c r="GJO244" s="29" t="e">
        <f t="shared" ref="GJO244" si="5045">GJS244&amp;GJT244</f>
        <v>#REF!</v>
      </c>
      <c r="GJP244" s="29" t="e">
        <f t="shared" ref="GJP244" si="5046">GJT244&amp;GJU244</f>
        <v>#REF!</v>
      </c>
      <c r="GJQ244" s="29" t="e">
        <f t="shared" ref="GJQ244" si="5047">GJU244&amp;GJV244</f>
        <v>#REF!</v>
      </c>
      <c r="GJR244" s="29" t="e">
        <f t="shared" ref="GJR244" si="5048">GJV244&amp;GJW244</f>
        <v>#REF!</v>
      </c>
      <c r="GJS244" s="29" t="e">
        <f t="shared" ref="GJS244" si="5049">GJW244&amp;GJX244</f>
        <v>#REF!</v>
      </c>
      <c r="GJT244" s="29" t="e">
        <f t="shared" ref="GJT244" si="5050">GJX244&amp;GJY244</f>
        <v>#REF!</v>
      </c>
      <c r="GJU244" s="29" t="e">
        <f t="shared" ref="GJU244" si="5051">GJY244&amp;GJZ244</f>
        <v>#REF!</v>
      </c>
      <c r="GJV244" s="29" t="e">
        <f t="shared" ref="GJV244" si="5052">GJZ244&amp;GKA244</f>
        <v>#REF!</v>
      </c>
      <c r="GJW244" s="29" t="e">
        <f t="shared" ref="GJW244" si="5053">GKA244&amp;GKB244</f>
        <v>#REF!</v>
      </c>
      <c r="GJX244" s="29" t="e">
        <f t="shared" ref="GJX244" si="5054">GKB244&amp;GKC244</f>
        <v>#REF!</v>
      </c>
      <c r="GJY244" s="29" t="e">
        <f t="shared" ref="GJY244" si="5055">GKC244&amp;GKD244</f>
        <v>#REF!</v>
      </c>
      <c r="GJZ244" s="29" t="e">
        <f t="shared" ref="GJZ244" si="5056">GKD244&amp;GKE244</f>
        <v>#REF!</v>
      </c>
      <c r="GKA244" s="29" t="e">
        <f t="shared" ref="GKA244" si="5057">GKE244&amp;GKF244</f>
        <v>#REF!</v>
      </c>
      <c r="GKB244" s="29" t="e">
        <f t="shared" ref="GKB244" si="5058">GKF244&amp;GKG244</f>
        <v>#REF!</v>
      </c>
      <c r="GKC244" s="29" t="e">
        <f t="shared" ref="GKC244" si="5059">GKG244&amp;GKH244</f>
        <v>#REF!</v>
      </c>
      <c r="GKD244" s="29" t="e">
        <f t="shared" ref="GKD244" si="5060">GKH244&amp;GKI244</f>
        <v>#REF!</v>
      </c>
      <c r="GKE244" s="29" t="e">
        <f t="shared" ref="GKE244" si="5061">GKI244&amp;GKJ244</f>
        <v>#REF!</v>
      </c>
      <c r="GKF244" s="29" t="e">
        <f t="shared" ref="GKF244" si="5062">GKJ244&amp;GKK244</f>
        <v>#REF!</v>
      </c>
      <c r="GKG244" s="29" t="e">
        <f t="shared" ref="GKG244" si="5063">GKK244&amp;GKL244</f>
        <v>#REF!</v>
      </c>
      <c r="GKH244" s="29" t="e">
        <f t="shared" ref="GKH244" si="5064">GKL244&amp;GKM244</f>
        <v>#REF!</v>
      </c>
      <c r="GKI244" s="29" t="e">
        <f t="shared" ref="GKI244" si="5065">GKM244&amp;GKN244</f>
        <v>#REF!</v>
      </c>
      <c r="GKJ244" s="29" t="e">
        <f t="shared" ref="GKJ244" si="5066">GKN244&amp;GKO244</f>
        <v>#REF!</v>
      </c>
      <c r="GKK244" s="29" t="e">
        <f t="shared" ref="GKK244" si="5067">GKO244&amp;GKP244</f>
        <v>#REF!</v>
      </c>
      <c r="GKL244" s="29" t="e">
        <f t="shared" ref="GKL244" si="5068">GKP244&amp;GKQ244</f>
        <v>#REF!</v>
      </c>
      <c r="GKM244" s="29" t="e">
        <f t="shared" ref="GKM244" si="5069">GKQ244&amp;GKR244</f>
        <v>#REF!</v>
      </c>
      <c r="GKN244" s="29" t="e">
        <f t="shared" ref="GKN244" si="5070">GKR244&amp;GKS244</f>
        <v>#REF!</v>
      </c>
      <c r="GKO244" s="29" t="e">
        <f t="shared" ref="GKO244" si="5071">GKS244&amp;GKT244</f>
        <v>#REF!</v>
      </c>
      <c r="GKP244" s="29" t="e">
        <f t="shared" ref="GKP244" si="5072">GKT244&amp;GKU244</f>
        <v>#REF!</v>
      </c>
      <c r="GKQ244" s="29" t="e">
        <f t="shared" ref="GKQ244" si="5073">GKU244&amp;GKV244</f>
        <v>#REF!</v>
      </c>
      <c r="GKR244" s="29" t="e">
        <f t="shared" ref="GKR244" si="5074">GKV244&amp;GKW244</f>
        <v>#REF!</v>
      </c>
      <c r="GKS244" s="29" t="e">
        <f t="shared" ref="GKS244" si="5075">GKW244&amp;GKX244</f>
        <v>#REF!</v>
      </c>
      <c r="GKT244" s="29" t="e">
        <f t="shared" ref="GKT244" si="5076">GKX244&amp;GKY244</f>
        <v>#REF!</v>
      </c>
      <c r="GKU244" s="29" t="e">
        <f t="shared" ref="GKU244" si="5077">GKY244&amp;GKZ244</f>
        <v>#REF!</v>
      </c>
      <c r="GKV244" s="29" t="e">
        <f t="shared" ref="GKV244" si="5078">GKZ244&amp;GLA244</f>
        <v>#REF!</v>
      </c>
      <c r="GKW244" s="29" t="e">
        <f t="shared" ref="GKW244" si="5079">GLA244&amp;GLB244</f>
        <v>#REF!</v>
      </c>
      <c r="GKX244" s="29" t="e">
        <f t="shared" ref="GKX244" si="5080">GLB244&amp;GLC244</f>
        <v>#REF!</v>
      </c>
      <c r="GKY244" s="29" t="e">
        <f t="shared" ref="GKY244" si="5081">GLC244&amp;GLD244</f>
        <v>#REF!</v>
      </c>
      <c r="GKZ244" s="29" t="e">
        <f t="shared" ref="GKZ244" si="5082">GLD244&amp;GLE244</f>
        <v>#REF!</v>
      </c>
      <c r="GLA244" s="29" t="e">
        <f t="shared" ref="GLA244" si="5083">GLE244&amp;GLF244</f>
        <v>#REF!</v>
      </c>
      <c r="GLB244" s="29" t="e">
        <f t="shared" ref="GLB244" si="5084">GLF244&amp;GLG244</f>
        <v>#REF!</v>
      </c>
      <c r="GLC244" s="29" t="e">
        <f t="shared" ref="GLC244" si="5085">GLG244&amp;GLH244</f>
        <v>#REF!</v>
      </c>
      <c r="GLD244" s="29" t="e">
        <f t="shared" ref="GLD244" si="5086">GLH244&amp;GLI244</f>
        <v>#REF!</v>
      </c>
      <c r="GLE244" s="29" t="e">
        <f t="shared" ref="GLE244" si="5087">GLI244&amp;GLJ244</f>
        <v>#REF!</v>
      </c>
      <c r="GLF244" s="29" t="e">
        <f t="shared" ref="GLF244" si="5088">GLJ244&amp;GLK244</f>
        <v>#REF!</v>
      </c>
      <c r="GLG244" s="29" t="e">
        <f t="shared" ref="GLG244" si="5089">GLK244&amp;GLL244</f>
        <v>#REF!</v>
      </c>
      <c r="GLH244" s="29" t="e">
        <f t="shared" ref="GLH244" si="5090">GLL244&amp;GLM244</f>
        <v>#REF!</v>
      </c>
      <c r="GLI244" s="29" t="e">
        <f t="shared" ref="GLI244" si="5091">GLM244&amp;GLN244</f>
        <v>#REF!</v>
      </c>
      <c r="GLJ244" s="29" t="e">
        <f t="shared" ref="GLJ244" si="5092">GLN244&amp;GLO244</f>
        <v>#REF!</v>
      </c>
      <c r="GLK244" s="29" t="e">
        <f t="shared" ref="GLK244" si="5093">GLO244&amp;GLP244</f>
        <v>#REF!</v>
      </c>
      <c r="GLL244" s="29" t="e">
        <f t="shared" ref="GLL244" si="5094">GLP244&amp;GLQ244</f>
        <v>#REF!</v>
      </c>
      <c r="GLM244" s="29" t="e">
        <f t="shared" ref="GLM244" si="5095">GLQ244&amp;GLR244</f>
        <v>#REF!</v>
      </c>
      <c r="GLN244" s="29" t="e">
        <f t="shared" ref="GLN244" si="5096">GLR244&amp;GLS244</f>
        <v>#REF!</v>
      </c>
      <c r="GLO244" s="29" t="e">
        <f t="shared" ref="GLO244" si="5097">GLS244&amp;GLT244</f>
        <v>#REF!</v>
      </c>
      <c r="GLP244" s="29" t="e">
        <f t="shared" ref="GLP244" si="5098">GLT244&amp;GLU244</f>
        <v>#REF!</v>
      </c>
      <c r="GLQ244" s="29" t="e">
        <f t="shared" ref="GLQ244" si="5099">GLU244&amp;GLV244</f>
        <v>#REF!</v>
      </c>
      <c r="GLR244" s="29" t="e">
        <f t="shared" ref="GLR244" si="5100">GLV244&amp;GLW244</f>
        <v>#REF!</v>
      </c>
      <c r="GLS244" s="29" t="e">
        <f t="shared" ref="GLS244" si="5101">GLW244&amp;GLX244</f>
        <v>#REF!</v>
      </c>
      <c r="GLT244" s="29" t="e">
        <f t="shared" ref="GLT244" si="5102">GLX244&amp;GLY244</f>
        <v>#REF!</v>
      </c>
      <c r="GLU244" s="29" t="e">
        <f t="shared" ref="GLU244" si="5103">GLY244&amp;GLZ244</f>
        <v>#REF!</v>
      </c>
      <c r="GLV244" s="29" t="e">
        <f t="shared" ref="GLV244" si="5104">GLZ244&amp;GMA244</f>
        <v>#REF!</v>
      </c>
      <c r="GLW244" s="29" t="e">
        <f t="shared" ref="GLW244" si="5105">GMA244&amp;GMB244</f>
        <v>#REF!</v>
      </c>
      <c r="GLX244" s="29" t="e">
        <f t="shared" ref="GLX244" si="5106">GMB244&amp;GMC244</f>
        <v>#REF!</v>
      </c>
      <c r="GLY244" s="29" t="e">
        <f t="shared" ref="GLY244" si="5107">GMC244&amp;GMD244</f>
        <v>#REF!</v>
      </c>
      <c r="GLZ244" s="29" t="e">
        <f t="shared" ref="GLZ244" si="5108">GMD244&amp;GME244</f>
        <v>#REF!</v>
      </c>
      <c r="GMA244" s="29" t="e">
        <f t="shared" ref="GMA244" si="5109">GME244&amp;GMF244</f>
        <v>#REF!</v>
      </c>
      <c r="GMB244" s="29" t="e">
        <f t="shared" ref="GMB244" si="5110">GMF244&amp;GMG244</f>
        <v>#REF!</v>
      </c>
      <c r="GMC244" s="29" t="e">
        <f t="shared" ref="GMC244" si="5111">GMG244&amp;GMH244</f>
        <v>#REF!</v>
      </c>
      <c r="GMD244" s="29" t="e">
        <f t="shared" ref="GMD244" si="5112">GMH244&amp;GMI244</f>
        <v>#REF!</v>
      </c>
      <c r="GME244" s="29" t="e">
        <f t="shared" ref="GME244" si="5113">GMI244&amp;GMJ244</f>
        <v>#REF!</v>
      </c>
      <c r="GMF244" s="29" t="e">
        <f t="shared" ref="GMF244" si="5114">GMJ244&amp;GMK244</f>
        <v>#REF!</v>
      </c>
      <c r="GMG244" s="29" t="e">
        <f t="shared" ref="GMG244" si="5115">GMK244&amp;GML244</f>
        <v>#REF!</v>
      </c>
      <c r="GMH244" s="29" t="e">
        <f t="shared" ref="GMH244" si="5116">GML244&amp;GMM244</f>
        <v>#REF!</v>
      </c>
      <c r="GMI244" s="29" t="e">
        <f t="shared" ref="GMI244" si="5117">GMM244&amp;GMN244</f>
        <v>#REF!</v>
      </c>
      <c r="GMJ244" s="29" t="e">
        <f t="shared" ref="GMJ244" si="5118">GMN244&amp;GMO244</f>
        <v>#REF!</v>
      </c>
      <c r="GMK244" s="29" t="e">
        <f t="shared" ref="GMK244" si="5119">GMO244&amp;GMP244</f>
        <v>#REF!</v>
      </c>
      <c r="GML244" s="29" t="e">
        <f t="shared" ref="GML244" si="5120">GMP244&amp;GMQ244</f>
        <v>#REF!</v>
      </c>
      <c r="GMM244" s="29" t="e">
        <f t="shared" ref="GMM244" si="5121">GMQ244&amp;GMR244</f>
        <v>#REF!</v>
      </c>
      <c r="GMN244" s="29" t="e">
        <f t="shared" ref="GMN244" si="5122">GMR244&amp;GMS244</f>
        <v>#REF!</v>
      </c>
      <c r="GMO244" s="29" t="e">
        <f t="shared" ref="GMO244" si="5123">GMS244&amp;GMT244</f>
        <v>#REF!</v>
      </c>
      <c r="GMP244" s="29" t="e">
        <f t="shared" ref="GMP244" si="5124">GMT244&amp;GMU244</f>
        <v>#REF!</v>
      </c>
      <c r="GMQ244" s="29" t="e">
        <f t="shared" ref="GMQ244" si="5125">GMU244&amp;GMV244</f>
        <v>#REF!</v>
      </c>
      <c r="GMR244" s="29" t="e">
        <f t="shared" ref="GMR244" si="5126">GMV244&amp;GMW244</f>
        <v>#REF!</v>
      </c>
      <c r="GMS244" s="29" t="e">
        <f t="shared" ref="GMS244" si="5127">GMW244&amp;GMX244</f>
        <v>#REF!</v>
      </c>
      <c r="GMT244" s="29" t="e">
        <f t="shared" ref="GMT244" si="5128">GMX244&amp;GMY244</f>
        <v>#REF!</v>
      </c>
      <c r="GMU244" s="29" t="e">
        <f t="shared" ref="GMU244" si="5129">GMY244&amp;GMZ244</f>
        <v>#REF!</v>
      </c>
      <c r="GMV244" s="29" t="e">
        <f t="shared" ref="GMV244" si="5130">GMZ244&amp;GNA244</f>
        <v>#REF!</v>
      </c>
      <c r="GMW244" s="29" t="e">
        <f t="shared" ref="GMW244" si="5131">GNA244&amp;GNB244</f>
        <v>#REF!</v>
      </c>
      <c r="GMX244" s="29" t="e">
        <f t="shared" ref="GMX244" si="5132">GNB244&amp;GNC244</f>
        <v>#REF!</v>
      </c>
      <c r="GMY244" s="29" t="e">
        <f t="shared" ref="GMY244" si="5133">GNC244&amp;GND244</f>
        <v>#REF!</v>
      </c>
      <c r="GMZ244" s="29" t="e">
        <f t="shared" ref="GMZ244" si="5134">GND244&amp;GNE244</f>
        <v>#REF!</v>
      </c>
      <c r="GNA244" s="29" t="e">
        <f t="shared" ref="GNA244" si="5135">GNE244&amp;GNF244</f>
        <v>#REF!</v>
      </c>
      <c r="GNB244" s="29" t="e">
        <f t="shared" ref="GNB244" si="5136">GNF244&amp;GNG244</f>
        <v>#REF!</v>
      </c>
      <c r="GNC244" s="29" t="e">
        <f t="shared" ref="GNC244" si="5137">GNG244&amp;GNH244</f>
        <v>#REF!</v>
      </c>
      <c r="GND244" s="29" t="e">
        <f t="shared" ref="GND244" si="5138">GNH244&amp;GNI244</f>
        <v>#REF!</v>
      </c>
      <c r="GNE244" s="29" t="e">
        <f t="shared" ref="GNE244" si="5139">GNI244&amp;GNJ244</f>
        <v>#REF!</v>
      </c>
      <c r="GNF244" s="29" t="e">
        <f t="shared" ref="GNF244" si="5140">GNJ244&amp;GNK244</f>
        <v>#REF!</v>
      </c>
      <c r="GNG244" s="29" t="e">
        <f t="shared" ref="GNG244" si="5141">GNK244&amp;GNL244</f>
        <v>#REF!</v>
      </c>
      <c r="GNH244" s="29" t="e">
        <f t="shared" ref="GNH244" si="5142">GNL244&amp;GNM244</f>
        <v>#REF!</v>
      </c>
      <c r="GNI244" s="29" t="e">
        <f t="shared" ref="GNI244" si="5143">GNM244&amp;GNN244</f>
        <v>#REF!</v>
      </c>
      <c r="GNJ244" s="29" t="e">
        <f t="shared" ref="GNJ244" si="5144">GNN244&amp;GNO244</f>
        <v>#REF!</v>
      </c>
      <c r="GNK244" s="29" t="e">
        <f t="shared" ref="GNK244" si="5145">GNO244&amp;GNP244</f>
        <v>#REF!</v>
      </c>
      <c r="GNL244" s="29" t="e">
        <f t="shared" ref="GNL244" si="5146">GNP244&amp;GNQ244</f>
        <v>#REF!</v>
      </c>
      <c r="GNM244" s="29" t="e">
        <f t="shared" ref="GNM244" si="5147">GNQ244&amp;GNR244</f>
        <v>#REF!</v>
      </c>
      <c r="GNN244" s="29" t="e">
        <f t="shared" ref="GNN244" si="5148">GNR244&amp;GNS244</f>
        <v>#REF!</v>
      </c>
      <c r="GNO244" s="29" t="e">
        <f t="shared" ref="GNO244" si="5149">GNS244&amp;GNT244</f>
        <v>#REF!</v>
      </c>
      <c r="GNP244" s="29" t="e">
        <f t="shared" ref="GNP244" si="5150">GNT244&amp;GNU244</f>
        <v>#REF!</v>
      </c>
      <c r="GNQ244" s="29" t="e">
        <f t="shared" ref="GNQ244" si="5151">GNU244&amp;GNV244</f>
        <v>#REF!</v>
      </c>
      <c r="GNR244" s="29" t="e">
        <f t="shared" ref="GNR244" si="5152">GNV244&amp;GNW244</f>
        <v>#REF!</v>
      </c>
      <c r="GNS244" s="29" t="e">
        <f t="shared" ref="GNS244" si="5153">GNW244&amp;GNX244</f>
        <v>#REF!</v>
      </c>
      <c r="GNT244" s="29" t="e">
        <f t="shared" ref="GNT244" si="5154">GNX244&amp;GNY244</f>
        <v>#REF!</v>
      </c>
      <c r="GNU244" s="29" t="e">
        <f t="shared" ref="GNU244" si="5155">GNY244&amp;GNZ244</f>
        <v>#REF!</v>
      </c>
      <c r="GNV244" s="29" t="e">
        <f t="shared" ref="GNV244" si="5156">GNZ244&amp;GOA244</f>
        <v>#REF!</v>
      </c>
      <c r="GNW244" s="29" t="e">
        <f t="shared" ref="GNW244" si="5157">GOA244&amp;GOB244</f>
        <v>#REF!</v>
      </c>
      <c r="GNX244" s="29" t="e">
        <f t="shared" ref="GNX244" si="5158">GOB244&amp;GOC244</f>
        <v>#REF!</v>
      </c>
      <c r="GNY244" s="29" t="e">
        <f t="shared" ref="GNY244" si="5159">GOC244&amp;GOD244</f>
        <v>#REF!</v>
      </c>
      <c r="GNZ244" s="29" t="e">
        <f t="shared" ref="GNZ244" si="5160">GOD244&amp;GOE244</f>
        <v>#REF!</v>
      </c>
      <c r="GOA244" s="29" t="e">
        <f t="shared" ref="GOA244" si="5161">GOE244&amp;GOF244</f>
        <v>#REF!</v>
      </c>
      <c r="GOB244" s="29" t="e">
        <f t="shared" ref="GOB244" si="5162">GOF244&amp;GOG244</f>
        <v>#REF!</v>
      </c>
      <c r="GOC244" s="29" t="e">
        <f t="shared" ref="GOC244" si="5163">GOG244&amp;GOH244</f>
        <v>#REF!</v>
      </c>
      <c r="GOD244" s="29" t="e">
        <f t="shared" ref="GOD244" si="5164">GOH244&amp;GOI244</f>
        <v>#REF!</v>
      </c>
      <c r="GOE244" s="29" t="e">
        <f t="shared" ref="GOE244" si="5165">GOI244&amp;GOJ244</f>
        <v>#REF!</v>
      </c>
      <c r="GOF244" s="29" t="e">
        <f t="shared" ref="GOF244" si="5166">GOJ244&amp;GOK244</f>
        <v>#REF!</v>
      </c>
      <c r="GOG244" s="29" t="e">
        <f t="shared" ref="GOG244" si="5167">GOK244&amp;GOL244</f>
        <v>#REF!</v>
      </c>
      <c r="GOH244" s="29" t="e">
        <f t="shared" ref="GOH244" si="5168">GOL244&amp;GOM244</f>
        <v>#REF!</v>
      </c>
      <c r="GOI244" s="29" t="e">
        <f t="shared" ref="GOI244" si="5169">GOM244&amp;GON244</f>
        <v>#REF!</v>
      </c>
      <c r="GOJ244" s="29" t="e">
        <f t="shared" ref="GOJ244" si="5170">GON244&amp;GOO244</f>
        <v>#REF!</v>
      </c>
      <c r="GOK244" s="29" t="e">
        <f t="shared" ref="GOK244" si="5171">GOO244&amp;GOP244</f>
        <v>#REF!</v>
      </c>
      <c r="GOL244" s="29" t="e">
        <f t="shared" ref="GOL244" si="5172">GOP244&amp;GOQ244</f>
        <v>#REF!</v>
      </c>
      <c r="GOM244" s="29" t="e">
        <f t="shared" ref="GOM244" si="5173">GOQ244&amp;GOR244</f>
        <v>#REF!</v>
      </c>
      <c r="GON244" s="29" t="e">
        <f t="shared" ref="GON244" si="5174">GOR244&amp;GOS244</f>
        <v>#REF!</v>
      </c>
      <c r="GOO244" s="29" t="e">
        <f t="shared" ref="GOO244" si="5175">GOS244&amp;GOT244</f>
        <v>#REF!</v>
      </c>
      <c r="GOP244" s="29" t="e">
        <f t="shared" ref="GOP244" si="5176">GOT244&amp;GOU244</f>
        <v>#REF!</v>
      </c>
      <c r="GOQ244" s="29" t="e">
        <f t="shared" ref="GOQ244" si="5177">GOU244&amp;GOV244</f>
        <v>#REF!</v>
      </c>
      <c r="GOR244" s="29" t="e">
        <f t="shared" ref="GOR244" si="5178">GOV244&amp;GOW244</f>
        <v>#REF!</v>
      </c>
      <c r="GOS244" s="29" t="e">
        <f t="shared" ref="GOS244" si="5179">GOW244&amp;GOX244</f>
        <v>#REF!</v>
      </c>
      <c r="GOT244" s="29" t="e">
        <f t="shared" ref="GOT244" si="5180">GOX244&amp;GOY244</f>
        <v>#REF!</v>
      </c>
      <c r="GOU244" s="29" t="e">
        <f t="shared" ref="GOU244" si="5181">GOY244&amp;GOZ244</f>
        <v>#REF!</v>
      </c>
      <c r="GOV244" s="29" t="e">
        <f t="shared" ref="GOV244" si="5182">GOZ244&amp;GPA244</f>
        <v>#REF!</v>
      </c>
      <c r="GOW244" s="29" t="e">
        <f t="shared" ref="GOW244" si="5183">GPA244&amp;GPB244</f>
        <v>#REF!</v>
      </c>
      <c r="GOX244" s="29" t="e">
        <f t="shared" ref="GOX244" si="5184">GPB244&amp;GPC244</f>
        <v>#REF!</v>
      </c>
      <c r="GOY244" s="29" t="e">
        <f t="shared" ref="GOY244" si="5185">GPC244&amp;GPD244</f>
        <v>#REF!</v>
      </c>
      <c r="GOZ244" s="29" t="e">
        <f t="shared" ref="GOZ244" si="5186">GPD244&amp;GPE244</f>
        <v>#REF!</v>
      </c>
      <c r="GPA244" s="29" t="e">
        <f t="shared" ref="GPA244" si="5187">GPE244&amp;GPF244</f>
        <v>#REF!</v>
      </c>
      <c r="GPB244" s="29" t="e">
        <f t="shared" ref="GPB244" si="5188">GPF244&amp;GPG244</f>
        <v>#REF!</v>
      </c>
      <c r="GPC244" s="29" t="e">
        <f t="shared" ref="GPC244" si="5189">GPG244&amp;GPH244</f>
        <v>#REF!</v>
      </c>
      <c r="GPD244" s="29" t="e">
        <f t="shared" ref="GPD244" si="5190">GPH244&amp;GPI244</f>
        <v>#REF!</v>
      </c>
      <c r="GPE244" s="29" t="e">
        <f t="shared" ref="GPE244" si="5191">GPI244&amp;GPJ244</f>
        <v>#REF!</v>
      </c>
      <c r="GPF244" s="29" t="e">
        <f t="shared" ref="GPF244" si="5192">GPJ244&amp;GPK244</f>
        <v>#REF!</v>
      </c>
      <c r="GPG244" s="29" t="e">
        <f t="shared" ref="GPG244" si="5193">GPK244&amp;GPL244</f>
        <v>#REF!</v>
      </c>
      <c r="GPH244" s="29" t="e">
        <f t="shared" ref="GPH244" si="5194">GPL244&amp;GPM244</f>
        <v>#REF!</v>
      </c>
      <c r="GPI244" s="29" t="e">
        <f t="shared" ref="GPI244" si="5195">GPM244&amp;GPN244</f>
        <v>#REF!</v>
      </c>
      <c r="GPJ244" s="29" t="e">
        <f t="shared" ref="GPJ244" si="5196">GPN244&amp;GPO244</f>
        <v>#REF!</v>
      </c>
      <c r="GPK244" s="29" t="e">
        <f t="shared" ref="GPK244" si="5197">GPO244&amp;GPP244</f>
        <v>#REF!</v>
      </c>
      <c r="GPL244" s="29" t="e">
        <f t="shared" ref="GPL244" si="5198">GPP244&amp;GPQ244</f>
        <v>#REF!</v>
      </c>
      <c r="GPM244" s="29" t="e">
        <f t="shared" ref="GPM244" si="5199">GPQ244&amp;GPR244</f>
        <v>#REF!</v>
      </c>
      <c r="GPN244" s="29" t="e">
        <f t="shared" ref="GPN244" si="5200">GPR244&amp;GPS244</f>
        <v>#REF!</v>
      </c>
      <c r="GPO244" s="29" t="e">
        <f t="shared" ref="GPO244" si="5201">GPS244&amp;GPT244</f>
        <v>#REF!</v>
      </c>
      <c r="GPP244" s="29" t="e">
        <f t="shared" ref="GPP244" si="5202">GPT244&amp;GPU244</f>
        <v>#REF!</v>
      </c>
      <c r="GPQ244" s="29" t="e">
        <f t="shared" ref="GPQ244" si="5203">GPU244&amp;GPV244</f>
        <v>#REF!</v>
      </c>
      <c r="GPR244" s="29" t="e">
        <f t="shared" ref="GPR244" si="5204">GPV244&amp;GPW244</f>
        <v>#REF!</v>
      </c>
      <c r="GPS244" s="29" t="e">
        <f t="shared" ref="GPS244" si="5205">GPW244&amp;GPX244</f>
        <v>#REF!</v>
      </c>
      <c r="GPT244" s="29" t="e">
        <f t="shared" ref="GPT244" si="5206">GPX244&amp;GPY244</f>
        <v>#REF!</v>
      </c>
      <c r="GPU244" s="29" t="e">
        <f t="shared" ref="GPU244" si="5207">GPY244&amp;GPZ244</f>
        <v>#REF!</v>
      </c>
      <c r="GPV244" s="29" t="e">
        <f t="shared" ref="GPV244" si="5208">GPZ244&amp;GQA244</f>
        <v>#REF!</v>
      </c>
      <c r="GPW244" s="29" t="e">
        <f t="shared" ref="GPW244" si="5209">GQA244&amp;GQB244</f>
        <v>#REF!</v>
      </c>
      <c r="GPX244" s="29" t="e">
        <f t="shared" ref="GPX244" si="5210">GQB244&amp;GQC244</f>
        <v>#REF!</v>
      </c>
      <c r="GPY244" s="29" t="e">
        <f t="shared" ref="GPY244" si="5211">GQC244&amp;GQD244</f>
        <v>#REF!</v>
      </c>
      <c r="GPZ244" s="29" t="e">
        <f t="shared" ref="GPZ244" si="5212">GQD244&amp;GQE244</f>
        <v>#REF!</v>
      </c>
      <c r="GQA244" s="29" t="e">
        <f t="shared" ref="GQA244" si="5213">GQE244&amp;GQF244</f>
        <v>#REF!</v>
      </c>
      <c r="GQB244" s="29" t="e">
        <f t="shared" ref="GQB244" si="5214">GQF244&amp;GQG244</f>
        <v>#REF!</v>
      </c>
      <c r="GQC244" s="29" t="e">
        <f t="shared" ref="GQC244" si="5215">GQG244&amp;GQH244</f>
        <v>#REF!</v>
      </c>
      <c r="GQD244" s="29" t="e">
        <f t="shared" ref="GQD244" si="5216">GQH244&amp;GQI244</f>
        <v>#REF!</v>
      </c>
      <c r="GQE244" s="29" t="e">
        <f t="shared" ref="GQE244" si="5217">GQI244&amp;GQJ244</f>
        <v>#REF!</v>
      </c>
      <c r="GQF244" s="29" t="e">
        <f t="shared" ref="GQF244" si="5218">GQJ244&amp;GQK244</f>
        <v>#REF!</v>
      </c>
      <c r="GQG244" s="29" t="e">
        <f t="shared" ref="GQG244" si="5219">GQK244&amp;GQL244</f>
        <v>#REF!</v>
      </c>
      <c r="GQH244" s="29" t="e">
        <f t="shared" ref="GQH244" si="5220">GQL244&amp;GQM244</f>
        <v>#REF!</v>
      </c>
      <c r="GQI244" s="29" t="e">
        <f t="shared" ref="GQI244" si="5221">GQM244&amp;GQN244</f>
        <v>#REF!</v>
      </c>
      <c r="GQJ244" s="29" t="e">
        <f t="shared" ref="GQJ244" si="5222">GQN244&amp;GQO244</f>
        <v>#REF!</v>
      </c>
      <c r="GQK244" s="29" t="e">
        <f t="shared" ref="GQK244" si="5223">GQO244&amp;GQP244</f>
        <v>#REF!</v>
      </c>
      <c r="GQL244" s="29" t="e">
        <f t="shared" ref="GQL244" si="5224">GQP244&amp;GQQ244</f>
        <v>#REF!</v>
      </c>
      <c r="GQM244" s="29" t="e">
        <f t="shared" ref="GQM244" si="5225">GQQ244&amp;GQR244</f>
        <v>#REF!</v>
      </c>
      <c r="GQN244" s="29" t="e">
        <f t="shared" ref="GQN244" si="5226">GQR244&amp;GQS244</f>
        <v>#REF!</v>
      </c>
      <c r="GQO244" s="29" t="e">
        <f t="shared" ref="GQO244" si="5227">GQS244&amp;GQT244</f>
        <v>#REF!</v>
      </c>
      <c r="GQP244" s="29" t="e">
        <f t="shared" ref="GQP244" si="5228">GQT244&amp;GQU244</f>
        <v>#REF!</v>
      </c>
      <c r="GQQ244" s="29" t="e">
        <f t="shared" ref="GQQ244" si="5229">GQU244&amp;GQV244</f>
        <v>#REF!</v>
      </c>
      <c r="GQR244" s="29" t="e">
        <f t="shared" ref="GQR244" si="5230">GQV244&amp;GQW244</f>
        <v>#REF!</v>
      </c>
      <c r="GQS244" s="29" t="e">
        <f t="shared" ref="GQS244" si="5231">GQW244&amp;GQX244</f>
        <v>#REF!</v>
      </c>
      <c r="GQT244" s="29" t="e">
        <f t="shared" ref="GQT244" si="5232">GQX244&amp;GQY244</f>
        <v>#REF!</v>
      </c>
      <c r="GQU244" s="29" t="e">
        <f t="shared" ref="GQU244" si="5233">GQY244&amp;GQZ244</f>
        <v>#REF!</v>
      </c>
      <c r="GQV244" s="29" t="e">
        <f t="shared" ref="GQV244" si="5234">GQZ244&amp;GRA244</f>
        <v>#REF!</v>
      </c>
      <c r="GQW244" s="29" t="e">
        <f t="shared" ref="GQW244" si="5235">GRA244&amp;GRB244</f>
        <v>#REF!</v>
      </c>
      <c r="GQX244" s="29" t="e">
        <f t="shared" ref="GQX244" si="5236">GRB244&amp;GRC244</f>
        <v>#REF!</v>
      </c>
      <c r="GQY244" s="29" t="e">
        <f t="shared" ref="GQY244" si="5237">GRC244&amp;GRD244</f>
        <v>#REF!</v>
      </c>
      <c r="GQZ244" s="29" t="e">
        <f t="shared" ref="GQZ244" si="5238">GRD244&amp;GRE244</f>
        <v>#REF!</v>
      </c>
      <c r="GRA244" s="29" t="e">
        <f t="shared" ref="GRA244" si="5239">GRE244&amp;GRF244</f>
        <v>#REF!</v>
      </c>
      <c r="GRB244" s="29" t="e">
        <f t="shared" ref="GRB244" si="5240">GRF244&amp;GRG244</f>
        <v>#REF!</v>
      </c>
      <c r="GRC244" s="29" t="e">
        <f t="shared" ref="GRC244" si="5241">GRG244&amp;GRH244</f>
        <v>#REF!</v>
      </c>
      <c r="GRD244" s="29" t="e">
        <f t="shared" ref="GRD244" si="5242">GRH244&amp;GRI244</f>
        <v>#REF!</v>
      </c>
      <c r="GRE244" s="29" t="e">
        <f t="shared" ref="GRE244" si="5243">GRI244&amp;GRJ244</f>
        <v>#REF!</v>
      </c>
      <c r="GRF244" s="29" t="e">
        <f t="shared" ref="GRF244" si="5244">GRJ244&amp;GRK244</f>
        <v>#REF!</v>
      </c>
      <c r="GRG244" s="29" t="e">
        <f t="shared" ref="GRG244" si="5245">GRK244&amp;GRL244</f>
        <v>#REF!</v>
      </c>
      <c r="GRH244" s="29" t="e">
        <f t="shared" ref="GRH244" si="5246">GRL244&amp;GRM244</f>
        <v>#REF!</v>
      </c>
      <c r="GRI244" s="29" t="e">
        <f t="shared" ref="GRI244" si="5247">GRM244&amp;GRN244</f>
        <v>#REF!</v>
      </c>
      <c r="GRJ244" s="29" t="e">
        <f t="shared" ref="GRJ244" si="5248">GRN244&amp;GRO244</f>
        <v>#REF!</v>
      </c>
      <c r="GRK244" s="29" t="e">
        <f t="shared" ref="GRK244" si="5249">GRO244&amp;GRP244</f>
        <v>#REF!</v>
      </c>
      <c r="GRL244" s="29" t="e">
        <f t="shared" ref="GRL244" si="5250">GRP244&amp;GRQ244</f>
        <v>#REF!</v>
      </c>
      <c r="GRM244" s="29" t="e">
        <f t="shared" ref="GRM244" si="5251">GRQ244&amp;GRR244</f>
        <v>#REF!</v>
      </c>
      <c r="GRN244" s="29" t="e">
        <f t="shared" ref="GRN244" si="5252">GRR244&amp;GRS244</f>
        <v>#REF!</v>
      </c>
      <c r="GRO244" s="29" t="e">
        <f t="shared" ref="GRO244" si="5253">GRS244&amp;GRT244</f>
        <v>#REF!</v>
      </c>
      <c r="GRP244" s="29" t="e">
        <f t="shared" ref="GRP244" si="5254">GRT244&amp;GRU244</f>
        <v>#REF!</v>
      </c>
      <c r="GRQ244" s="29" t="e">
        <f t="shared" ref="GRQ244" si="5255">GRU244&amp;GRV244</f>
        <v>#REF!</v>
      </c>
      <c r="GRR244" s="29" t="e">
        <f t="shared" ref="GRR244" si="5256">GRV244&amp;GRW244</f>
        <v>#REF!</v>
      </c>
      <c r="GRS244" s="29" t="e">
        <f t="shared" ref="GRS244" si="5257">GRW244&amp;GRX244</f>
        <v>#REF!</v>
      </c>
      <c r="GRT244" s="29" t="e">
        <f t="shared" ref="GRT244" si="5258">GRX244&amp;GRY244</f>
        <v>#REF!</v>
      </c>
      <c r="GRU244" s="29" t="e">
        <f t="shared" ref="GRU244" si="5259">GRY244&amp;GRZ244</f>
        <v>#REF!</v>
      </c>
      <c r="GRV244" s="29" t="e">
        <f t="shared" ref="GRV244" si="5260">GRZ244&amp;GSA244</f>
        <v>#REF!</v>
      </c>
      <c r="GRW244" s="29" t="e">
        <f t="shared" ref="GRW244" si="5261">GSA244&amp;GSB244</f>
        <v>#REF!</v>
      </c>
      <c r="GRX244" s="29" t="e">
        <f t="shared" ref="GRX244" si="5262">GSB244&amp;GSC244</f>
        <v>#REF!</v>
      </c>
      <c r="GRY244" s="29" t="e">
        <f t="shared" ref="GRY244" si="5263">GSC244&amp;GSD244</f>
        <v>#REF!</v>
      </c>
      <c r="GRZ244" s="29" t="e">
        <f t="shared" ref="GRZ244" si="5264">GSD244&amp;GSE244</f>
        <v>#REF!</v>
      </c>
      <c r="GSA244" s="29" t="e">
        <f t="shared" ref="GSA244" si="5265">GSE244&amp;GSF244</f>
        <v>#REF!</v>
      </c>
      <c r="GSB244" s="29" t="e">
        <f t="shared" ref="GSB244" si="5266">GSF244&amp;GSG244</f>
        <v>#REF!</v>
      </c>
      <c r="GSC244" s="29" t="e">
        <f t="shared" ref="GSC244" si="5267">GSG244&amp;GSH244</f>
        <v>#REF!</v>
      </c>
      <c r="GSD244" s="29" t="e">
        <f t="shared" ref="GSD244" si="5268">GSH244&amp;GSI244</f>
        <v>#REF!</v>
      </c>
      <c r="GSE244" s="29" t="e">
        <f t="shared" ref="GSE244" si="5269">GSI244&amp;GSJ244</f>
        <v>#REF!</v>
      </c>
      <c r="GSF244" s="29" t="e">
        <f t="shared" ref="GSF244" si="5270">GSJ244&amp;GSK244</f>
        <v>#REF!</v>
      </c>
      <c r="GSG244" s="29" t="e">
        <f t="shared" ref="GSG244" si="5271">GSK244&amp;GSL244</f>
        <v>#REF!</v>
      </c>
      <c r="GSH244" s="29" t="e">
        <f t="shared" ref="GSH244" si="5272">GSL244&amp;GSM244</f>
        <v>#REF!</v>
      </c>
      <c r="GSI244" s="29" t="e">
        <f t="shared" ref="GSI244" si="5273">GSM244&amp;GSN244</f>
        <v>#REF!</v>
      </c>
      <c r="GSJ244" s="29" t="e">
        <f t="shared" ref="GSJ244" si="5274">GSN244&amp;GSO244</f>
        <v>#REF!</v>
      </c>
      <c r="GSK244" s="29" t="e">
        <f t="shared" ref="GSK244" si="5275">GSO244&amp;GSP244</f>
        <v>#REF!</v>
      </c>
      <c r="GSL244" s="29" t="e">
        <f t="shared" ref="GSL244" si="5276">GSP244&amp;GSQ244</f>
        <v>#REF!</v>
      </c>
      <c r="GSM244" s="29" t="e">
        <f t="shared" ref="GSM244" si="5277">GSQ244&amp;GSR244</f>
        <v>#REF!</v>
      </c>
      <c r="GSN244" s="29" t="e">
        <f t="shared" ref="GSN244" si="5278">GSR244&amp;GSS244</f>
        <v>#REF!</v>
      </c>
      <c r="GSO244" s="29" t="e">
        <f t="shared" ref="GSO244" si="5279">GSS244&amp;GST244</f>
        <v>#REF!</v>
      </c>
      <c r="GSP244" s="29" t="e">
        <f t="shared" ref="GSP244" si="5280">GST244&amp;GSU244</f>
        <v>#REF!</v>
      </c>
      <c r="GSQ244" s="29" t="e">
        <f t="shared" ref="GSQ244" si="5281">GSU244&amp;GSV244</f>
        <v>#REF!</v>
      </c>
      <c r="GSR244" s="29" t="e">
        <f t="shared" ref="GSR244" si="5282">GSV244&amp;GSW244</f>
        <v>#REF!</v>
      </c>
      <c r="GSS244" s="29" t="e">
        <f t="shared" ref="GSS244" si="5283">GSW244&amp;GSX244</f>
        <v>#REF!</v>
      </c>
      <c r="GST244" s="29" t="e">
        <f t="shared" ref="GST244" si="5284">GSX244&amp;GSY244</f>
        <v>#REF!</v>
      </c>
      <c r="GSU244" s="29" t="e">
        <f t="shared" ref="GSU244" si="5285">GSY244&amp;GSZ244</f>
        <v>#REF!</v>
      </c>
      <c r="GSV244" s="29" t="e">
        <f t="shared" ref="GSV244" si="5286">GSZ244&amp;GTA244</f>
        <v>#REF!</v>
      </c>
      <c r="GSW244" s="29" t="e">
        <f t="shared" ref="GSW244" si="5287">GTA244&amp;GTB244</f>
        <v>#REF!</v>
      </c>
      <c r="GSX244" s="29" t="e">
        <f t="shared" ref="GSX244" si="5288">GTB244&amp;GTC244</f>
        <v>#REF!</v>
      </c>
      <c r="GSY244" s="29" t="e">
        <f t="shared" ref="GSY244" si="5289">GTC244&amp;GTD244</f>
        <v>#REF!</v>
      </c>
      <c r="GSZ244" s="29" t="e">
        <f t="shared" ref="GSZ244" si="5290">GTD244&amp;GTE244</f>
        <v>#REF!</v>
      </c>
      <c r="GTA244" s="29" t="e">
        <f t="shared" ref="GTA244" si="5291">GTE244&amp;GTF244</f>
        <v>#REF!</v>
      </c>
      <c r="GTB244" s="29" t="e">
        <f t="shared" ref="GTB244" si="5292">GTF244&amp;GTG244</f>
        <v>#REF!</v>
      </c>
      <c r="GTC244" s="29" t="e">
        <f t="shared" ref="GTC244" si="5293">GTG244&amp;GTH244</f>
        <v>#REF!</v>
      </c>
      <c r="GTD244" s="29" t="e">
        <f t="shared" ref="GTD244" si="5294">GTH244&amp;GTI244</f>
        <v>#REF!</v>
      </c>
      <c r="GTE244" s="29" t="e">
        <f t="shared" ref="GTE244" si="5295">GTI244&amp;GTJ244</f>
        <v>#REF!</v>
      </c>
      <c r="GTF244" s="29" t="e">
        <f t="shared" ref="GTF244" si="5296">GTJ244&amp;GTK244</f>
        <v>#REF!</v>
      </c>
      <c r="GTG244" s="29" t="e">
        <f t="shared" ref="GTG244" si="5297">GTK244&amp;GTL244</f>
        <v>#REF!</v>
      </c>
      <c r="GTH244" s="29" t="e">
        <f t="shared" ref="GTH244" si="5298">GTL244&amp;GTM244</f>
        <v>#REF!</v>
      </c>
      <c r="GTI244" s="29" t="e">
        <f t="shared" ref="GTI244" si="5299">GTM244&amp;GTN244</f>
        <v>#REF!</v>
      </c>
      <c r="GTJ244" s="29" t="e">
        <f t="shared" ref="GTJ244" si="5300">GTN244&amp;GTO244</f>
        <v>#REF!</v>
      </c>
      <c r="GTK244" s="29" t="e">
        <f t="shared" ref="GTK244" si="5301">GTO244&amp;GTP244</f>
        <v>#REF!</v>
      </c>
      <c r="GTL244" s="29" t="e">
        <f t="shared" ref="GTL244" si="5302">GTP244&amp;GTQ244</f>
        <v>#REF!</v>
      </c>
      <c r="GTM244" s="29" t="e">
        <f t="shared" ref="GTM244" si="5303">GTQ244&amp;GTR244</f>
        <v>#REF!</v>
      </c>
      <c r="GTN244" s="29" t="e">
        <f t="shared" ref="GTN244" si="5304">GTR244&amp;GTS244</f>
        <v>#REF!</v>
      </c>
      <c r="GTO244" s="29" t="e">
        <f t="shared" ref="GTO244" si="5305">GTS244&amp;GTT244</f>
        <v>#REF!</v>
      </c>
      <c r="GTP244" s="29" t="e">
        <f t="shared" ref="GTP244" si="5306">GTT244&amp;GTU244</f>
        <v>#REF!</v>
      </c>
      <c r="GTQ244" s="29" t="e">
        <f t="shared" ref="GTQ244" si="5307">GTU244&amp;GTV244</f>
        <v>#REF!</v>
      </c>
      <c r="GTR244" s="29" t="e">
        <f t="shared" ref="GTR244" si="5308">GTV244&amp;GTW244</f>
        <v>#REF!</v>
      </c>
      <c r="GTS244" s="29" t="e">
        <f t="shared" ref="GTS244" si="5309">GTW244&amp;GTX244</f>
        <v>#REF!</v>
      </c>
      <c r="GTT244" s="29" t="e">
        <f t="shared" ref="GTT244" si="5310">GTX244&amp;GTY244</f>
        <v>#REF!</v>
      </c>
      <c r="GTU244" s="29" t="e">
        <f t="shared" ref="GTU244" si="5311">GTY244&amp;GTZ244</f>
        <v>#REF!</v>
      </c>
      <c r="GTV244" s="29" t="e">
        <f t="shared" ref="GTV244" si="5312">GTZ244&amp;GUA244</f>
        <v>#REF!</v>
      </c>
      <c r="GTW244" s="29" t="e">
        <f t="shared" ref="GTW244" si="5313">GUA244&amp;GUB244</f>
        <v>#REF!</v>
      </c>
      <c r="GTX244" s="29" t="e">
        <f t="shared" ref="GTX244" si="5314">GUB244&amp;GUC244</f>
        <v>#REF!</v>
      </c>
      <c r="GTY244" s="29" t="e">
        <f t="shared" ref="GTY244" si="5315">GUC244&amp;GUD244</f>
        <v>#REF!</v>
      </c>
      <c r="GTZ244" s="29" t="e">
        <f t="shared" ref="GTZ244" si="5316">GUD244&amp;GUE244</f>
        <v>#REF!</v>
      </c>
      <c r="GUA244" s="29" t="e">
        <f t="shared" ref="GUA244" si="5317">GUE244&amp;GUF244</f>
        <v>#REF!</v>
      </c>
      <c r="GUB244" s="29" t="e">
        <f t="shared" ref="GUB244" si="5318">GUF244&amp;GUG244</f>
        <v>#REF!</v>
      </c>
      <c r="GUC244" s="29" t="e">
        <f t="shared" ref="GUC244" si="5319">GUG244&amp;GUH244</f>
        <v>#REF!</v>
      </c>
      <c r="GUD244" s="29" t="e">
        <f t="shared" ref="GUD244" si="5320">GUH244&amp;GUI244</f>
        <v>#REF!</v>
      </c>
      <c r="GUE244" s="29" t="e">
        <f t="shared" ref="GUE244" si="5321">GUI244&amp;GUJ244</f>
        <v>#REF!</v>
      </c>
      <c r="GUF244" s="29" t="e">
        <f t="shared" ref="GUF244" si="5322">GUJ244&amp;GUK244</f>
        <v>#REF!</v>
      </c>
      <c r="GUG244" s="29" t="e">
        <f t="shared" ref="GUG244" si="5323">GUK244&amp;GUL244</f>
        <v>#REF!</v>
      </c>
      <c r="GUH244" s="29" t="e">
        <f t="shared" ref="GUH244" si="5324">GUL244&amp;GUM244</f>
        <v>#REF!</v>
      </c>
      <c r="GUI244" s="29" t="e">
        <f t="shared" ref="GUI244" si="5325">GUM244&amp;GUN244</f>
        <v>#REF!</v>
      </c>
      <c r="GUJ244" s="29" t="e">
        <f t="shared" ref="GUJ244" si="5326">GUN244&amp;GUO244</f>
        <v>#REF!</v>
      </c>
      <c r="GUK244" s="29" t="e">
        <f t="shared" ref="GUK244" si="5327">GUO244&amp;GUP244</f>
        <v>#REF!</v>
      </c>
      <c r="GUL244" s="29" t="e">
        <f t="shared" ref="GUL244" si="5328">GUP244&amp;GUQ244</f>
        <v>#REF!</v>
      </c>
      <c r="GUM244" s="29" t="e">
        <f t="shared" ref="GUM244" si="5329">GUQ244&amp;GUR244</f>
        <v>#REF!</v>
      </c>
      <c r="GUN244" s="29" t="e">
        <f t="shared" ref="GUN244" si="5330">GUR244&amp;GUS244</f>
        <v>#REF!</v>
      </c>
      <c r="GUO244" s="29" t="e">
        <f t="shared" ref="GUO244" si="5331">GUS244&amp;GUT244</f>
        <v>#REF!</v>
      </c>
      <c r="GUP244" s="29" t="e">
        <f t="shared" ref="GUP244" si="5332">GUT244&amp;GUU244</f>
        <v>#REF!</v>
      </c>
      <c r="GUQ244" s="29" t="e">
        <f t="shared" ref="GUQ244" si="5333">GUU244&amp;GUV244</f>
        <v>#REF!</v>
      </c>
      <c r="GUR244" s="29" t="e">
        <f t="shared" ref="GUR244" si="5334">GUV244&amp;GUW244</f>
        <v>#REF!</v>
      </c>
      <c r="GUS244" s="29" t="e">
        <f t="shared" ref="GUS244" si="5335">GUW244&amp;GUX244</f>
        <v>#REF!</v>
      </c>
      <c r="GUT244" s="29" t="e">
        <f t="shared" ref="GUT244" si="5336">GUX244&amp;GUY244</f>
        <v>#REF!</v>
      </c>
      <c r="GUU244" s="29" t="e">
        <f t="shared" ref="GUU244" si="5337">GUY244&amp;GUZ244</f>
        <v>#REF!</v>
      </c>
      <c r="GUV244" s="29" t="e">
        <f t="shared" ref="GUV244" si="5338">GUZ244&amp;GVA244</f>
        <v>#REF!</v>
      </c>
      <c r="GUW244" s="29" t="e">
        <f t="shared" ref="GUW244" si="5339">GVA244&amp;GVB244</f>
        <v>#REF!</v>
      </c>
      <c r="GUX244" s="29" t="e">
        <f t="shared" ref="GUX244" si="5340">GVB244&amp;GVC244</f>
        <v>#REF!</v>
      </c>
      <c r="GUY244" s="29" t="e">
        <f t="shared" ref="GUY244" si="5341">GVC244&amp;GVD244</f>
        <v>#REF!</v>
      </c>
      <c r="GUZ244" s="29" t="e">
        <f t="shared" ref="GUZ244" si="5342">GVD244&amp;GVE244</f>
        <v>#REF!</v>
      </c>
      <c r="GVA244" s="29" t="e">
        <f t="shared" ref="GVA244" si="5343">GVE244&amp;GVF244</f>
        <v>#REF!</v>
      </c>
      <c r="GVB244" s="29" t="e">
        <f t="shared" ref="GVB244" si="5344">GVF244&amp;GVG244</f>
        <v>#REF!</v>
      </c>
      <c r="GVC244" s="29" t="e">
        <f t="shared" ref="GVC244" si="5345">GVG244&amp;GVH244</f>
        <v>#REF!</v>
      </c>
      <c r="GVD244" s="29" t="e">
        <f t="shared" ref="GVD244" si="5346">GVH244&amp;GVI244</f>
        <v>#REF!</v>
      </c>
      <c r="GVE244" s="29" t="e">
        <f t="shared" ref="GVE244" si="5347">GVI244&amp;GVJ244</f>
        <v>#REF!</v>
      </c>
      <c r="GVF244" s="29" t="e">
        <f t="shared" ref="GVF244" si="5348">GVJ244&amp;GVK244</f>
        <v>#REF!</v>
      </c>
      <c r="GVG244" s="29" t="e">
        <f t="shared" ref="GVG244" si="5349">GVK244&amp;GVL244</f>
        <v>#REF!</v>
      </c>
      <c r="GVH244" s="29" t="e">
        <f t="shared" ref="GVH244" si="5350">GVL244&amp;GVM244</f>
        <v>#REF!</v>
      </c>
      <c r="GVI244" s="29" t="e">
        <f t="shared" ref="GVI244" si="5351">GVM244&amp;GVN244</f>
        <v>#REF!</v>
      </c>
      <c r="GVJ244" s="29" t="e">
        <f t="shared" ref="GVJ244" si="5352">GVN244&amp;GVO244</f>
        <v>#REF!</v>
      </c>
      <c r="GVK244" s="29" t="e">
        <f t="shared" ref="GVK244" si="5353">GVO244&amp;GVP244</f>
        <v>#REF!</v>
      </c>
      <c r="GVL244" s="29" t="e">
        <f t="shared" ref="GVL244" si="5354">GVP244&amp;GVQ244</f>
        <v>#REF!</v>
      </c>
      <c r="GVM244" s="29" t="e">
        <f t="shared" ref="GVM244" si="5355">GVQ244&amp;GVR244</f>
        <v>#REF!</v>
      </c>
      <c r="GVN244" s="29" t="e">
        <f t="shared" ref="GVN244" si="5356">GVR244&amp;GVS244</f>
        <v>#REF!</v>
      </c>
      <c r="GVO244" s="29" t="e">
        <f t="shared" ref="GVO244" si="5357">GVS244&amp;GVT244</f>
        <v>#REF!</v>
      </c>
      <c r="GVP244" s="29" t="e">
        <f t="shared" ref="GVP244" si="5358">GVT244&amp;GVU244</f>
        <v>#REF!</v>
      </c>
      <c r="GVQ244" s="29" t="e">
        <f t="shared" ref="GVQ244" si="5359">GVU244&amp;GVV244</f>
        <v>#REF!</v>
      </c>
      <c r="GVR244" s="29" t="e">
        <f t="shared" ref="GVR244" si="5360">GVV244&amp;GVW244</f>
        <v>#REF!</v>
      </c>
      <c r="GVS244" s="29" t="e">
        <f t="shared" ref="GVS244" si="5361">GVW244&amp;GVX244</f>
        <v>#REF!</v>
      </c>
      <c r="GVT244" s="29" t="e">
        <f t="shared" ref="GVT244" si="5362">GVX244&amp;GVY244</f>
        <v>#REF!</v>
      </c>
      <c r="GVU244" s="29" t="e">
        <f t="shared" ref="GVU244" si="5363">GVY244&amp;GVZ244</f>
        <v>#REF!</v>
      </c>
      <c r="GVV244" s="29" t="e">
        <f t="shared" ref="GVV244" si="5364">GVZ244&amp;GWA244</f>
        <v>#REF!</v>
      </c>
      <c r="GVW244" s="29" t="e">
        <f t="shared" ref="GVW244" si="5365">GWA244&amp;GWB244</f>
        <v>#REF!</v>
      </c>
      <c r="GVX244" s="29" t="e">
        <f t="shared" ref="GVX244" si="5366">GWB244&amp;GWC244</f>
        <v>#REF!</v>
      </c>
      <c r="GVY244" s="29" t="e">
        <f t="shared" ref="GVY244" si="5367">GWC244&amp;GWD244</f>
        <v>#REF!</v>
      </c>
      <c r="GVZ244" s="29" t="e">
        <f t="shared" ref="GVZ244" si="5368">GWD244&amp;GWE244</f>
        <v>#REF!</v>
      </c>
      <c r="GWA244" s="29" t="e">
        <f t="shared" ref="GWA244" si="5369">GWE244&amp;GWF244</f>
        <v>#REF!</v>
      </c>
      <c r="GWB244" s="29" t="e">
        <f t="shared" ref="GWB244" si="5370">GWF244&amp;GWG244</f>
        <v>#REF!</v>
      </c>
      <c r="GWC244" s="29" t="e">
        <f t="shared" ref="GWC244" si="5371">GWG244&amp;GWH244</f>
        <v>#REF!</v>
      </c>
      <c r="GWD244" s="29" t="e">
        <f t="shared" ref="GWD244" si="5372">GWH244&amp;GWI244</f>
        <v>#REF!</v>
      </c>
      <c r="GWE244" s="29" t="e">
        <f t="shared" ref="GWE244" si="5373">GWI244&amp;GWJ244</f>
        <v>#REF!</v>
      </c>
      <c r="GWF244" s="29" t="e">
        <f t="shared" ref="GWF244" si="5374">GWJ244&amp;GWK244</f>
        <v>#REF!</v>
      </c>
      <c r="GWG244" s="29" t="e">
        <f t="shared" ref="GWG244" si="5375">GWK244&amp;GWL244</f>
        <v>#REF!</v>
      </c>
      <c r="GWH244" s="29" t="e">
        <f t="shared" ref="GWH244" si="5376">GWL244&amp;GWM244</f>
        <v>#REF!</v>
      </c>
      <c r="GWI244" s="29" t="e">
        <f t="shared" ref="GWI244" si="5377">GWM244&amp;GWN244</f>
        <v>#REF!</v>
      </c>
      <c r="GWJ244" s="29" t="e">
        <f t="shared" ref="GWJ244" si="5378">GWN244&amp;GWO244</f>
        <v>#REF!</v>
      </c>
      <c r="GWK244" s="29" t="e">
        <f t="shared" ref="GWK244" si="5379">GWO244&amp;GWP244</f>
        <v>#REF!</v>
      </c>
      <c r="GWL244" s="29" t="e">
        <f t="shared" ref="GWL244" si="5380">GWP244&amp;GWQ244</f>
        <v>#REF!</v>
      </c>
      <c r="GWM244" s="29" t="e">
        <f t="shared" ref="GWM244" si="5381">GWQ244&amp;GWR244</f>
        <v>#REF!</v>
      </c>
      <c r="GWN244" s="29" t="e">
        <f t="shared" ref="GWN244" si="5382">GWR244&amp;GWS244</f>
        <v>#REF!</v>
      </c>
      <c r="GWO244" s="29" t="e">
        <f t="shared" ref="GWO244" si="5383">GWS244&amp;GWT244</f>
        <v>#REF!</v>
      </c>
      <c r="GWP244" s="29" t="e">
        <f t="shared" ref="GWP244" si="5384">GWT244&amp;GWU244</f>
        <v>#REF!</v>
      </c>
      <c r="GWQ244" s="29" t="e">
        <f t="shared" ref="GWQ244" si="5385">GWU244&amp;GWV244</f>
        <v>#REF!</v>
      </c>
      <c r="GWR244" s="29" t="e">
        <f t="shared" ref="GWR244" si="5386">GWV244&amp;GWW244</f>
        <v>#REF!</v>
      </c>
      <c r="GWS244" s="29" t="e">
        <f t="shared" ref="GWS244" si="5387">GWW244&amp;GWX244</f>
        <v>#REF!</v>
      </c>
      <c r="GWT244" s="29" t="e">
        <f t="shared" ref="GWT244" si="5388">GWX244&amp;GWY244</f>
        <v>#REF!</v>
      </c>
      <c r="GWU244" s="29" t="e">
        <f t="shared" ref="GWU244" si="5389">GWY244&amp;GWZ244</f>
        <v>#REF!</v>
      </c>
      <c r="GWV244" s="29" t="e">
        <f t="shared" ref="GWV244" si="5390">GWZ244&amp;GXA244</f>
        <v>#REF!</v>
      </c>
      <c r="GWW244" s="29" t="e">
        <f t="shared" ref="GWW244" si="5391">GXA244&amp;GXB244</f>
        <v>#REF!</v>
      </c>
      <c r="GWX244" s="29" t="e">
        <f t="shared" ref="GWX244" si="5392">GXB244&amp;GXC244</f>
        <v>#REF!</v>
      </c>
      <c r="GWY244" s="29" t="e">
        <f t="shared" ref="GWY244" si="5393">GXC244&amp;GXD244</f>
        <v>#REF!</v>
      </c>
      <c r="GWZ244" s="29" t="e">
        <f t="shared" ref="GWZ244" si="5394">GXD244&amp;GXE244</f>
        <v>#REF!</v>
      </c>
      <c r="GXA244" s="29" t="e">
        <f t="shared" ref="GXA244" si="5395">GXE244&amp;GXF244</f>
        <v>#REF!</v>
      </c>
      <c r="GXB244" s="29" t="e">
        <f t="shared" ref="GXB244" si="5396">GXF244&amp;GXG244</f>
        <v>#REF!</v>
      </c>
      <c r="GXC244" s="29" t="e">
        <f t="shared" ref="GXC244" si="5397">GXG244&amp;GXH244</f>
        <v>#REF!</v>
      </c>
      <c r="GXD244" s="29" t="e">
        <f t="shared" ref="GXD244" si="5398">GXH244&amp;GXI244</f>
        <v>#REF!</v>
      </c>
      <c r="GXE244" s="29" t="e">
        <f t="shared" ref="GXE244" si="5399">GXI244&amp;GXJ244</f>
        <v>#REF!</v>
      </c>
      <c r="GXF244" s="29" t="e">
        <f t="shared" ref="GXF244" si="5400">GXJ244&amp;GXK244</f>
        <v>#REF!</v>
      </c>
      <c r="GXG244" s="29" t="e">
        <f t="shared" ref="GXG244" si="5401">GXK244&amp;GXL244</f>
        <v>#REF!</v>
      </c>
      <c r="GXH244" s="29" t="e">
        <f t="shared" ref="GXH244" si="5402">GXL244&amp;GXM244</f>
        <v>#REF!</v>
      </c>
      <c r="GXI244" s="29" t="e">
        <f t="shared" ref="GXI244" si="5403">GXM244&amp;GXN244</f>
        <v>#REF!</v>
      </c>
      <c r="GXJ244" s="29" t="e">
        <f t="shared" ref="GXJ244" si="5404">GXN244&amp;GXO244</f>
        <v>#REF!</v>
      </c>
      <c r="GXK244" s="29" t="e">
        <f t="shared" ref="GXK244" si="5405">GXO244&amp;GXP244</f>
        <v>#REF!</v>
      </c>
      <c r="GXL244" s="29" t="e">
        <f t="shared" ref="GXL244" si="5406">GXP244&amp;GXQ244</f>
        <v>#REF!</v>
      </c>
      <c r="GXM244" s="29" t="e">
        <f t="shared" ref="GXM244" si="5407">GXQ244&amp;GXR244</f>
        <v>#REF!</v>
      </c>
      <c r="GXN244" s="29" t="e">
        <f t="shared" ref="GXN244" si="5408">GXR244&amp;GXS244</f>
        <v>#REF!</v>
      </c>
      <c r="GXO244" s="29" t="e">
        <f t="shared" ref="GXO244" si="5409">GXS244&amp;GXT244</f>
        <v>#REF!</v>
      </c>
      <c r="GXP244" s="29" t="e">
        <f t="shared" ref="GXP244" si="5410">GXT244&amp;GXU244</f>
        <v>#REF!</v>
      </c>
      <c r="GXQ244" s="29" t="e">
        <f t="shared" ref="GXQ244" si="5411">GXU244&amp;GXV244</f>
        <v>#REF!</v>
      </c>
      <c r="GXR244" s="29" t="e">
        <f t="shared" ref="GXR244" si="5412">GXV244&amp;GXW244</f>
        <v>#REF!</v>
      </c>
      <c r="GXS244" s="29" t="e">
        <f t="shared" ref="GXS244" si="5413">GXW244&amp;GXX244</f>
        <v>#REF!</v>
      </c>
      <c r="GXT244" s="29" t="e">
        <f t="shared" ref="GXT244" si="5414">GXX244&amp;GXY244</f>
        <v>#REF!</v>
      </c>
      <c r="GXU244" s="29" t="e">
        <f t="shared" ref="GXU244" si="5415">GXY244&amp;GXZ244</f>
        <v>#REF!</v>
      </c>
      <c r="GXV244" s="29" t="e">
        <f t="shared" ref="GXV244" si="5416">GXZ244&amp;GYA244</f>
        <v>#REF!</v>
      </c>
      <c r="GXW244" s="29" t="e">
        <f t="shared" ref="GXW244" si="5417">GYA244&amp;GYB244</f>
        <v>#REF!</v>
      </c>
      <c r="GXX244" s="29" t="e">
        <f t="shared" ref="GXX244" si="5418">GYB244&amp;GYC244</f>
        <v>#REF!</v>
      </c>
      <c r="GXY244" s="29" t="e">
        <f t="shared" ref="GXY244" si="5419">GYC244&amp;GYD244</f>
        <v>#REF!</v>
      </c>
      <c r="GXZ244" s="29" t="e">
        <f t="shared" ref="GXZ244" si="5420">GYD244&amp;GYE244</f>
        <v>#REF!</v>
      </c>
      <c r="GYA244" s="29" t="e">
        <f t="shared" ref="GYA244" si="5421">GYE244&amp;GYF244</f>
        <v>#REF!</v>
      </c>
      <c r="GYB244" s="29" t="e">
        <f t="shared" ref="GYB244" si="5422">GYF244&amp;GYG244</f>
        <v>#REF!</v>
      </c>
      <c r="GYC244" s="29" t="e">
        <f t="shared" ref="GYC244" si="5423">GYG244&amp;GYH244</f>
        <v>#REF!</v>
      </c>
      <c r="GYD244" s="29" t="e">
        <f t="shared" ref="GYD244" si="5424">GYH244&amp;GYI244</f>
        <v>#REF!</v>
      </c>
      <c r="GYE244" s="29" t="e">
        <f t="shared" ref="GYE244" si="5425">GYI244&amp;GYJ244</f>
        <v>#REF!</v>
      </c>
      <c r="GYF244" s="29" t="e">
        <f t="shared" ref="GYF244" si="5426">GYJ244&amp;GYK244</f>
        <v>#REF!</v>
      </c>
      <c r="GYG244" s="29" t="e">
        <f t="shared" ref="GYG244" si="5427">GYK244&amp;GYL244</f>
        <v>#REF!</v>
      </c>
      <c r="GYH244" s="29" t="e">
        <f t="shared" ref="GYH244" si="5428">GYL244&amp;GYM244</f>
        <v>#REF!</v>
      </c>
      <c r="GYI244" s="29" t="e">
        <f t="shared" ref="GYI244" si="5429">GYM244&amp;GYN244</f>
        <v>#REF!</v>
      </c>
      <c r="GYJ244" s="29" t="e">
        <f t="shared" ref="GYJ244" si="5430">GYN244&amp;GYO244</f>
        <v>#REF!</v>
      </c>
      <c r="GYK244" s="29" t="e">
        <f t="shared" ref="GYK244" si="5431">GYO244&amp;GYP244</f>
        <v>#REF!</v>
      </c>
      <c r="GYL244" s="29" t="e">
        <f t="shared" ref="GYL244" si="5432">GYP244&amp;GYQ244</f>
        <v>#REF!</v>
      </c>
      <c r="GYM244" s="29" t="e">
        <f t="shared" ref="GYM244" si="5433">GYQ244&amp;GYR244</f>
        <v>#REF!</v>
      </c>
      <c r="GYN244" s="29" t="e">
        <f t="shared" ref="GYN244" si="5434">GYR244&amp;GYS244</f>
        <v>#REF!</v>
      </c>
      <c r="GYO244" s="29" t="e">
        <f t="shared" ref="GYO244" si="5435">GYS244&amp;GYT244</f>
        <v>#REF!</v>
      </c>
      <c r="GYP244" s="29" t="e">
        <f t="shared" ref="GYP244" si="5436">GYT244&amp;GYU244</f>
        <v>#REF!</v>
      </c>
      <c r="GYQ244" s="29" t="e">
        <f t="shared" ref="GYQ244" si="5437">GYU244&amp;GYV244</f>
        <v>#REF!</v>
      </c>
      <c r="GYR244" s="29" t="e">
        <f t="shared" ref="GYR244" si="5438">GYV244&amp;GYW244</f>
        <v>#REF!</v>
      </c>
      <c r="GYS244" s="29" t="e">
        <f t="shared" ref="GYS244" si="5439">GYW244&amp;GYX244</f>
        <v>#REF!</v>
      </c>
      <c r="GYT244" s="29" t="e">
        <f t="shared" ref="GYT244" si="5440">GYX244&amp;GYY244</f>
        <v>#REF!</v>
      </c>
      <c r="GYU244" s="29" t="e">
        <f t="shared" ref="GYU244" si="5441">GYY244&amp;GYZ244</f>
        <v>#REF!</v>
      </c>
      <c r="GYV244" s="29" t="e">
        <f t="shared" ref="GYV244" si="5442">GYZ244&amp;GZA244</f>
        <v>#REF!</v>
      </c>
      <c r="GYW244" s="29" t="e">
        <f t="shared" ref="GYW244" si="5443">GZA244&amp;GZB244</f>
        <v>#REF!</v>
      </c>
      <c r="GYX244" s="29" t="e">
        <f t="shared" ref="GYX244" si="5444">GZB244&amp;GZC244</f>
        <v>#REF!</v>
      </c>
      <c r="GYY244" s="29" t="e">
        <f t="shared" ref="GYY244" si="5445">GZC244&amp;GZD244</f>
        <v>#REF!</v>
      </c>
      <c r="GYZ244" s="29" t="e">
        <f t="shared" ref="GYZ244" si="5446">GZD244&amp;GZE244</f>
        <v>#REF!</v>
      </c>
      <c r="GZA244" s="29" t="e">
        <f t="shared" ref="GZA244" si="5447">GZE244&amp;GZF244</f>
        <v>#REF!</v>
      </c>
      <c r="GZB244" s="29" t="e">
        <f t="shared" ref="GZB244" si="5448">GZF244&amp;GZG244</f>
        <v>#REF!</v>
      </c>
      <c r="GZC244" s="29" t="e">
        <f t="shared" ref="GZC244" si="5449">GZG244&amp;GZH244</f>
        <v>#REF!</v>
      </c>
      <c r="GZD244" s="29" t="e">
        <f t="shared" ref="GZD244" si="5450">GZH244&amp;GZI244</f>
        <v>#REF!</v>
      </c>
      <c r="GZE244" s="29" t="e">
        <f t="shared" ref="GZE244" si="5451">GZI244&amp;GZJ244</f>
        <v>#REF!</v>
      </c>
      <c r="GZF244" s="29" t="e">
        <f t="shared" ref="GZF244" si="5452">GZJ244&amp;GZK244</f>
        <v>#REF!</v>
      </c>
      <c r="GZG244" s="29" t="e">
        <f t="shared" ref="GZG244" si="5453">GZK244&amp;GZL244</f>
        <v>#REF!</v>
      </c>
      <c r="GZH244" s="29" t="e">
        <f t="shared" ref="GZH244" si="5454">GZL244&amp;GZM244</f>
        <v>#REF!</v>
      </c>
      <c r="GZI244" s="29" t="e">
        <f t="shared" ref="GZI244" si="5455">GZM244&amp;GZN244</f>
        <v>#REF!</v>
      </c>
      <c r="GZJ244" s="29" t="e">
        <f t="shared" ref="GZJ244" si="5456">GZN244&amp;GZO244</f>
        <v>#REF!</v>
      </c>
      <c r="GZK244" s="29" t="e">
        <f t="shared" ref="GZK244" si="5457">GZO244&amp;GZP244</f>
        <v>#REF!</v>
      </c>
      <c r="GZL244" s="29" t="e">
        <f t="shared" ref="GZL244" si="5458">GZP244&amp;GZQ244</f>
        <v>#REF!</v>
      </c>
      <c r="GZM244" s="29" t="e">
        <f t="shared" ref="GZM244" si="5459">GZQ244&amp;GZR244</f>
        <v>#REF!</v>
      </c>
      <c r="GZN244" s="29" t="e">
        <f t="shared" ref="GZN244" si="5460">GZR244&amp;GZS244</f>
        <v>#REF!</v>
      </c>
      <c r="GZO244" s="29" t="e">
        <f t="shared" ref="GZO244" si="5461">GZS244&amp;GZT244</f>
        <v>#REF!</v>
      </c>
      <c r="GZP244" s="29" t="e">
        <f t="shared" ref="GZP244" si="5462">GZT244&amp;GZU244</f>
        <v>#REF!</v>
      </c>
      <c r="GZQ244" s="29" t="e">
        <f t="shared" ref="GZQ244" si="5463">GZU244&amp;GZV244</f>
        <v>#REF!</v>
      </c>
      <c r="GZR244" s="29" t="e">
        <f t="shared" ref="GZR244" si="5464">GZV244&amp;GZW244</f>
        <v>#REF!</v>
      </c>
      <c r="GZS244" s="29" t="e">
        <f t="shared" ref="GZS244" si="5465">GZW244&amp;GZX244</f>
        <v>#REF!</v>
      </c>
      <c r="GZT244" s="29" t="e">
        <f t="shared" ref="GZT244" si="5466">GZX244&amp;GZY244</f>
        <v>#REF!</v>
      </c>
      <c r="GZU244" s="29" t="e">
        <f t="shared" ref="GZU244" si="5467">GZY244&amp;GZZ244</f>
        <v>#REF!</v>
      </c>
      <c r="GZV244" s="29" t="e">
        <f t="shared" ref="GZV244" si="5468">GZZ244&amp;HAA244</f>
        <v>#REF!</v>
      </c>
      <c r="GZW244" s="29" t="e">
        <f t="shared" ref="GZW244" si="5469">HAA244&amp;HAB244</f>
        <v>#REF!</v>
      </c>
      <c r="GZX244" s="29" t="e">
        <f t="shared" ref="GZX244" si="5470">HAB244&amp;HAC244</f>
        <v>#REF!</v>
      </c>
      <c r="GZY244" s="29" t="e">
        <f t="shared" ref="GZY244" si="5471">HAC244&amp;HAD244</f>
        <v>#REF!</v>
      </c>
      <c r="GZZ244" s="29" t="e">
        <f t="shared" ref="GZZ244" si="5472">HAD244&amp;HAE244</f>
        <v>#REF!</v>
      </c>
      <c r="HAA244" s="29" t="e">
        <f t="shared" ref="HAA244" si="5473">HAE244&amp;HAF244</f>
        <v>#REF!</v>
      </c>
      <c r="HAB244" s="29" t="e">
        <f t="shared" ref="HAB244" si="5474">HAF244&amp;HAG244</f>
        <v>#REF!</v>
      </c>
      <c r="HAC244" s="29" t="e">
        <f t="shared" ref="HAC244" si="5475">HAG244&amp;HAH244</f>
        <v>#REF!</v>
      </c>
      <c r="HAD244" s="29" t="e">
        <f t="shared" ref="HAD244" si="5476">HAH244&amp;HAI244</f>
        <v>#REF!</v>
      </c>
      <c r="HAE244" s="29" t="e">
        <f t="shared" ref="HAE244" si="5477">HAI244&amp;HAJ244</f>
        <v>#REF!</v>
      </c>
      <c r="HAF244" s="29" t="e">
        <f t="shared" ref="HAF244" si="5478">HAJ244&amp;HAK244</f>
        <v>#REF!</v>
      </c>
      <c r="HAG244" s="29" t="e">
        <f t="shared" ref="HAG244" si="5479">HAK244&amp;HAL244</f>
        <v>#REF!</v>
      </c>
      <c r="HAH244" s="29" t="e">
        <f t="shared" ref="HAH244" si="5480">HAL244&amp;HAM244</f>
        <v>#REF!</v>
      </c>
      <c r="HAI244" s="29" t="e">
        <f t="shared" ref="HAI244" si="5481">HAM244&amp;HAN244</f>
        <v>#REF!</v>
      </c>
      <c r="HAJ244" s="29" t="e">
        <f t="shared" ref="HAJ244" si="5482">HAN244&amp;HAO244</f>
        <v>#REF!</v>
      </c>
      <c r="HAK244" s="29" t="e">
        <f t="shared" ref="HAK244" si="5483">HAO244&amp;HAP244</f>
        <v>#REF!</v>
      </c>
      <c r="HAL244" s="29" t="e">
        <f t="shared" ref="HAL244" si="5484">HAP244&amp;HAQ244</f>
        <v>#REF!</v>
      </c>
      <c r="HAM244" s="29" t="e">
        <f t="shared" ref="HAM244" si="5485">HAQ244&amp;HAR244</f>
        <v>#REF!</v>
      </c>
      <c r="HAN244" s="29" t="e">
        <f t="shared" ref="HAN244" si="5486">HAR244&amp;HAS244</f>
        <v>#REF!</v>
      </c>
      <c r="HAO244" s="29" t="e">
        <f t="shared" ref="HAO244" si="5487">HAS244&amp;HAT244</f>
        <v>#REF!</v>
      </c>
      <c r="HAP244" s="29" t="e">
        <f t="shared" ref="HAP244" si="5488">HAT244&amp;HAU244</f>
        <v>#REF!</v>
      </c>
      <c r="HAQ244" s="29" t="e">
        <f t="shared" ref="HAQ244" si="5489">HAU244&amp;HAV244</f>
        <v>#REF!</v>
      </c>
      <c r="HAR244" s="29" t="e">
        <f t="shared" ref="HAR244" si="5490">HAV244&amp;HAW244</f>
        <v>#REF!</v>
      </c>
      <c r="HAS244" s="29" t="e">
        <f t="shared" ref="HAS244" si="5491">HAW244&amp;HAX244</f>
        <v>#REF!</v>
      </c>
      <c r="HAT244" s="29" t="e">
        <f t="shared" ref="HAT244" si="5492">HAX244&amp;HAY244</f>
        <v>#REF!</v>
      </c>
      <c r="HAU244" s="29" t="e">
        <f t="shared" ref="HAU244" si="5493">HAY244&amp;HAZ244</f>
        <v>#REF!</v>
      </c>
      <c r="HAV244" s="29" t="e">
        <f t="shared" ref="HAV244" si="5494">HAZ244&amp;HBA244</f>
        <v>#REF!</v>
      </c>
      <c r="HAW244" s="29" t="e">
        <f t="shared" ref="HAW244" si="5495">HBA244&amp;HBB244</f>
        <v>#REF!</v>
      </c>
      <c r="HAX244" s="29" t="e">
        <f t="shared" ref="HAX244" si="5496">HBB244&amp;HBC244</f>
        <v>#REF!</v>
      </c>
      <c r="HAY244" s="29" t="e">
        <f t="shared" ref="HAY244" si="5497">HBC244&amp;HBD244</f>
        <v>#REF!</v>
      </c>
      <c r="HAZ244" s="29" t="e">
        <f t="shared" ref="HAZ244" si="5498">HBD244&amp;HBE244</f>
        <v>#REF!</v>
      </c>
      <c r="HBA244" s="29" t="e">
        <f t="shared" ref="HBA244" si="5499">HBE244&amp;HBF244</f>
        <v>#REF!</v>
      </c>
      <c r="HBB244" s="29" t="e">
        <f t="shared" ref="HBB244" si="5500">HBF244&amp;HBG244</f>
        <v>#REF!</v>
      </c>
      <c r="HBC244" s="29" t="e">
        <f t="shared" ref="HBC244" si="5501">HBG244&amp;HBH244</f>
        <v>#REF!</v>
      </c>
      <c r="HBD244" s="29" t="e">
        <f t="shared" ref="HBD244" si="5502">HBH244&amp;HBI244</f>
        <v>#REF!</v>
      </c>
      <c r="HBE244" s="29" t="e">
        <f t="shared" ref="HBE244" si="5503">HBI244&amp;HBJ244</f>
        <v>#REF!</v>
      </c>
      <c r="HBF244" s="29" t="e">
        <f t="shared" ref="HBF244" si="5504">HBJ244&amp;HBK244</f>
        <v>#REF!</v>
      </c>
      <c r="HBG244" s="29" t="e">
        <f t="shared" ref="HBG244" si="5505">HBK244&amp;HBL244</f>
        <v>#REF!</v>
      </c>
      <c r="HBH244" s="29" t="e">
        <f t="shared" ref="HBH244" si="5506">HBL244&amp;HBM244</f>
        <v>#REF!</v>
      </c>
      <c r="HBI244" s="29" t="e">
        <f t="shared" ref="HBI244" si="5507">HBM244&amp;HBN244</f>
        <v>#REF!</v>
      </c>
      <c r="HBJ244" s="29" t="e">
        <f t="shared" ref="HBJ244" si="5508">HBN244&amp;HBO244</f>
        <v>#REF!</v>
      </c>
      <c r="HBK244" s="29" t="e">
        <f t="shared" ref="HBK244" si="5509">HBO244&amp;HBP244</f>
        <v>#REF!</v>
      </c>
      <c r="HBL244" s="29" t="e">
        <f t="shared" ref="HBL244" si="5510">HBP244&amp;HBQ244</f>
        <v>#REF!</v>
      </c>
      <c r="HBM244" s="29" t="e">
        <f t="shared" ref="HBM244" si="5511">HBQ244&amp;HBR244</f>
        <v>#REF!</v>
      </c>
      <c r="HBN244" s="29" t="e">
        <f t="shared" ref="HBN244" si="5512">HBR244&amp;HBS244</f>
        <v>#REF!</v>
      </c>
      <c r="HBO244" s="29" t="e">
        <f t="shared" ref="HBO244" si="5513">HBS244&amp;HBT244</f>
        <v>#REF!</v>
      </c>
      <c r="HBP244" s="29" t="e">
        <f t="shared" ref="HBP244" si="5514">HBT244&amp;HBU244</f>
        <v>#REF!</v>
      </c>
      <c r="HBQ244" s="29" t="e">
        <f t="shared" ref="HBQ244" si="5515">HBU244&amp;HBV244</f>
        <v>#REF!</v>
      </c>
      <c r="HBR244" s="29" t="e">
        <f t="shared" ref="HBR244" si="5516">HBV244&amp;HBW244</f>
        <v>#REF!</v>
      </c>
      <c r="HBS244" s="29" t="e">
        <f t="shared" ref="HBS244" si="5517">HBW244&amp;HBX244</f>
        <v>#REF!</v>
      </c>
      <c r="HBT244" s="29" t="e">
        <f t="shared" ref="HBT244" si="5518">HBX244&amp;HBY244</f>
        <v>#REF!</v>
      </c>
      <c r="HBU244" s="29" t="e">
        <f t="shared" ref="HBU244" si="5519">HBY244&amp;HBZ244</f>
        <v>#REF!</v>
      </c>
      <c r="HBV244" s="29" t="e">
        <f t="shared" ref="HBV244" si="5520">HBZ244&amp;HCA244</f>
        <v>#REF!</v>
      </c>
      <c r="HBW244" s="29" t="e">
        <f t="shared" ref="HBW244" si="5521">HCA244&amp;HCB244</f>
        <v>#REF!</v>
      </c>
      <c r="HBX244" s="29" t="e">
        <f t="shared" ref="HBX244" si="5522">HCB244&amp;HCC244</f>
        <v>#REF!</v>
      </c>
      <c r="HBY244" s="29" t="e">
        <f t="shared" ref="HBY244" si="5523">HCC244&amp;HCD244</f>
        <v>#REF!</v>
      </c>
      <c r="HBZ244" s="29" t="e">
        <f t="shared" ref="HBZ244" si="5524">HCD244&amp;HCE244</f>
        <v>#REF!</v>
      </c>
      <c r="HCA244" s="29" t="e">
        <f t="shared" ref="HCA244" si="5525">HCE244&amp;HCF244</f>
        <v>#REF!</v>
      </c>
      <c r="HCB244" s="29" t="e">
        <f t="shared" ref="HCB244" si="5526">HCF244&amp;HCG244</f>
        <v>#REF!</v>
      </c>
      <c r="HCC244" s="29" t="e">
        <f t="shared" ref="HCC244" si="5527">HCG244&amp;HCH244</f>
        <v>#REF!</v>
      </c>
      <c r="HCD244" s="29" t="e">
        <f t="shared" ref="HCD244" si="5528">HCH244&amp;HCI244</f>
        <v>#REF!</v>
      </c>
      <c r="HCE244" s="29" t="e">
        <f t="shared" ref="HCE244" si="5529">HCI244&amp;HCJ244</f>
        <v>#REF!</v>
      </c>
      <c r="HCF244" s="29" t="e">
        <f t="shared" ref="HCF244" si="5530">HCJ244&amp;HCK244</f>
        <v>#REF!</v>
      </c>
      <c r="HCG244" s="29" t="e">
        <f t="shared" ref="HCG244" si="5531">HCK244&amp;HCL244</f>
        <v>#REF!</v>
      </c>
      <c r="HCH244" s="29" t="e">
        <f t="shared" ref="HCH244" si="5532">HCL244&amp;HCM244</f>
        <v>#REF!</v>
      </c>
      <c r="HCI244" s="29" t="e">
        <f t="shared" ref="HCI244" si="5533">HCM244&amp;HCN244</f>
        <v>#REF!</v>
      </c>
      <c r="HCJ244" s="29" t="e">
        <f t="shared" ref="HCJ244" si="5534">HCN244&amp;HCO244</f>
        <v>#REF!</v>
      </c>
      <c r="HCK244" s="29" t="e">
        <f t="shared" ref="HCK244" si="5535">HCO244&amp;HCP244</f>
        <v>#REF!</v>
      </c>
      <c r="HCL244" s="29" t="e">
        <f t="shared" ref="HCL244" si="5536">HCP244&amp;HCQ244</f>
        <v>#REF!</v>
      </c>
      <c r="HCM244" s="29" t="e">
        <f t="shared" ref="HCM244" si="5537">HCQ244&amp;HCR244</f>
        <v>#REF!</v>
      </c>
      <c r="HCN244" s="29" t="e">
        <f t="shared" ref="HCN244" si="5538">HCR244&amp;HCS244</f>
        <v>#REF!</v>
      </c>
      <c r="HCO244" s="29" t="e">
        <f t="shared" ref="HCO244" si="5539">HCS244&amp;HCT244</f>
        <v>#REF!</v>
      </c>
      <c r="HCP244" s="29" t="e">
        <f t="shared" ref="HCP244" si="5540">HCT244&amp;HCU244</f>
        <v>#REF!</v>
      </c>
      <c r="HCQ244" s="29" t="e">
        <f t="shared" ref="HCQ244" si="5541">HCU244&amp;HCV244</f>
        <v>#REF!</v>
      </c>
      <c r="HCR244" s="29" t="e">
        <f t="shared" ref="HCR244" si="5542">HCV244&amp;HCW244</f>
        <v>#REF!</v>
      </c>
      <c r="HCS244" s="29" t="e">
        <f t="shared" ref="HCS244" si="5543">HCW244&amp;HCX244</f>
        <v>#REF!</v>
      </c>
      <c r="HCT244" s="29" t="e">
        <f t="shared" ref="HCT244" si="5544">HCX244&amp;HCY244</f>
        <v>#REF!</v>
      </c>
      <c r="HCU244" s="29" t="e">
        <f t="shared" ref="HCU244" si="5545">HCY244&amp;HCZ244</f>
        <v>#REF!</v>
      </c>
      <c r="HCV244" s="29" t="e">
        <f t="shared" ref="HCV244" si="5546">HCZ244&amp;HDA244</f>
        <v>#REF!</v>
      </c>
      <c r="HCW244" s="29" t="e">
        <f t="shared" ref="HCW244" si="5547">HDA244&amp;HDB244</f>
        <v>#REF!</v>
      </c>
      <c r="HCX244" s="29" t="e">
        <f t="shared" ref="HCX244" si="5548">HDB244&amp;HDC244</f>
        <v>#REF!</v>
      </c>
      <c r="HCY244" s="29" t="e">
        <f t="shared" ref="HCY244" si="5549">HDC244&amp;HDD244</f>
        <v>#REF!</v>
      </c>
      <c r="HCZ244" s="29" t="e">
        <f t="shared" ref="HCZ244" si="5550">HDD244&amp;HDE244</f>
        <v>#REF!</v>
      </c>
      <c r="HDA244" s="29" t="e">
        <f t="shared" ref="HDA244" si="5551">HDE244&amp;HDF244</f>
        <v>#REF!</v>
      </c>
      <c r="HDB244" s="29" t="e">
        <f t="shared" ref="HDB244" si="5552">HDF244&amp;HDG244</f>
        <v>#REF!</v>
      </c>
      <c r="HDC244" s="29" t="e">
        <f t="shared" ref="HDC244" si="5553">HDG244&amp;HDH244</f>
        <v>#REF!</v>
      </c>
      <c r="HDD244" s="29" t="e">
        <f t="shared" ref="HDD244" si="5554">HDH244&amp;HDI244</f>
        <v>#REF!</v>
      </c>
      <c r="HDE244" s="29" t="e">
        <f t="shared" ref="HDE244" si="5555">HDI244&amp;HDJ244</f>
        <v>#REF!</v>
      </c>
      <c r="HDF244" s="29" t="e">
        <f t="shared" ref="HDF244" si="5556">HDJ244&amp;HDK244</f>
        <v>#REF!</v>
      </c>
      <c r="HDG244" s="29" t="e">
        <f t="shared" ref="HDG244" si="5557">HDK244&amp;HDL244</f>
        <v>#REF!</v>
      </c>
      <c r="HDH244" s="29" t="e">
        <f t="shared" ref="HDH244" si="5558">HDL244&amp;HDM244</f>
        <v>#REF!</v>
      </c>
      <c r="HDI244" s="29" t="e">
        <f t="shared" ref="HDI244" si="5559">HDM244&amp;HDN244</f>
        <v>#REF!</v>
      </c>
      <c r="HDJ244" s="29" t="e">
        <f t="shared" ref="HDJ244" si="5560">HDN244&amp;HDO244</f>
        <v>#REF!</v>
      </c>
      <c r="HDK244" s="29" t="e">
        <f t="shared" ref="HDK244" si="5561">HDO244&amp;HDP244</f>
        <v>#REF!</v>
      </c>
      <c r="HDL244" s="29" t="e">
        <f t="shared" ref="HDL244" si="5562">HDP244&amp;HDQ244</f>
        <v>#REF!</v>
      </c>
      <c r="HDM244" s="29" t="e">
        <f t="shared" ref="HDM244" si="5563">HDQ244&amp;HDR244</f>
        <v>#REF!</v>
      </c>
      <c r="HDN244" s="29" t="e">
        <f t="shared" ref="HDN244" si="5564">HDR244&amp;HDS244</f>
        <v>#REF!</v>
      </c>
      <c r="HDO244" s="29" t="e">
        <f t="shared" ref="HDO244" si="5565">HDS244&amp;HDT244</f>
        <v>#REF!</v>
      </c>
      <c r="HDP244" s="29" t="e">
        <f t="shared" ref="HDP244" si="5566">HDT244&amp;HDU244</f>
        <v>#REF!</v>
      </c>
      <c r="HDQ244" s="29" t="e">
        <f t="shared" ref="HDQ244" si="5567">HDU244&amp;HDV244</f>
        <v>#REF!</v>
      </c>
      <c r="HDR244" s="29" t="e">
        <f t="shared" ref="HDR244" si="5568">HDV244&amp;HDW244</f>
        <v>#REF!</v>
      </c>
      <c r="HDS244" s="29" t="e">
        <f t="shared" ref="HDS244" si="5569">HDW244&amp;HDX244</f>
        <v>#REF!</v>
      </c>
      <c r="HDT244" s="29" t="e">
        <f t="shared" ref="HDT244" si="5570">HDX244&amp;HDY244</f>
        <v>#REF!</v>
      </c>
      <c r="HDU244" s="29" t="e">
        <f t="shared" ref="HDU244" si="5571">HDY244&amp;HDZ244</f>
        <v>#REF!</v>
      </c>
      <c r="HDV244" s="29" t="e">
        <f t="shared" ref="HDV244" si="5572">HDZ244&amp;HEA244</f>
        <v>#REF!</v>
      </c>
      <c r="HDW244" s="29" t="e">
        <f t="shared" ref="HDW244" si="5573">HEA244&amp;HEB244</f>
        <v>#REF!</v>
      </c>
      <c r="HDX244" s="29" t="e">
        <f t="shared" ref="HDX244" si="5574">HEB244&amp;HEC244</f>
        <v>#REF!</v>
      </c>
      <c r="HDY244" s="29" t="e">
        <f t="shared" ref="HDY244" si="5575">HEC244&amp;HED244</f>
        <v>#REF!</v>
      </c>
      <c r="HDZ244" s="29" t="e">
        <f t="shared" ref="HDZ244" si="5576">HED244&amp;HEE244</f>
        <v>#REF!</v>
      </c>
      <c r="HEA244" s="29" t="e">
        <f t="shared" ref="HEA244" si="5577">HEE244&amp;HEF244</f>
        <v>#REF!</v>
      </c>
      <c r="HEB244" s="29" t="e">
        <f t="shared" ref="HEB244" si="5578">HEF244&amp;HEG244</f>
        <v>#REF!</v>
      </c>
      <c r="HEC244" s="29" t="e">
        <f t="shared" ref="HEC244" si="5579">HEG244&amp;HEH244</f>
        <v>#REF!</v>
      </c>
      <c r="HED244" s="29" t="e">
        <f t="shared" ref="HED244" si="5580">HEH244&amp;HEI244</f>
        <v>#REF!</v>
      </c>
      <c r="HEE244" s="29" t="e">
        <f t="shared" ref="HEE244" si="5581">HEI244&amp;HEJ244</f>
        <v>#REF!</v>
      </c>
      <c r="HEF244" s="29" t="e">
        <f t="shared" ref="HEF244" si="5582">HEJ244&amp;HEK244</f>
        <v>#REF!</v>
      </c>
      <c r="HEG244" s="29" t="e">
        <f t="shared" ref="HEG244" si="5583">HEK244&amp;HEL244</f>
        <v>#REF!</v>
      </c>
      <c r="HEH244" s="29" t="e">
        <f t="shared" ref="HEH244" si="5584">HEL244&amp;HEM244</f>
        <v>#REF!</v>
      </c>
      <c r="HEI244" s="29" t="e">
        <f t="shared" ref="HEI244" si="5585">HEM244&amp;HEN244</f>
        <v>#REF!</v>
      </c>
      <c r="HEJ244" s="29" t="e">
        <f t="shared" ref="HEJ244" si="5586">HEN244&amp;HEO244</f>
        <v>#REF!</v>
      </c>
      <c r="HEK244" s="29" t="e">
        <f t="shared" ref="HEK244" si="5587">HEO244&amp;HEP244</f>
        <v>#REF!</v>
      </c>
      <c r="HEL244" s="29" t="e">
        <f t="shared" ref="HEL244" si="5588">HEP244&amp;HEQ244</f>
        <v>#REF!</v>
      </c>
      <c r="HEM244" s="29" t="e">
        <f t="shared" ref="HEM244" si="5589">HEQ244&amp;HER244</f>
        <v>#REF!</v>
      </c>
      <c r="HEN244" s="29" t="e">
        <f t="shared" ref="HEN244" si="5590">HER244&amp;HES244</f>
        <v>#REF!</v>
      </c>
      <c r="HEO244" s="29" t="e">
        <f t="shared" ref="HEO244" si="5591">HES244&amp;HET244</f>
        <v>#REF!</v>
      </c>
      <c r="HEP244" s="29" t="e">
        <f t="shared" ref="HEP244" si="5592">HET244&amp;HEU244</f>
        <v>#REF!</v>
      </c>
      <c r="HEQ244" s="29" t="e">
        <f t="shared" ref="HEQ244" si="5593">HEU244&amp;HEV244</f>
        <v>#REF!</v>
      </c>
      <c r="HER244" s="29" t="e">
        <f t="shared" ref="HER244" si="5594">HEV244&amp;HEW244</f>
        <v>#REF!</v>
      </c>
      <c r="HES244" s="29" t="e">
        <f t="shared" ref="HES244" si="5595">HEW244&amp;HEX244</f>
        <v>#REF!</v>
      </c>
      <c r="HET244" s="29" t="e">
        <f t="shared" ref="HET244" si="5596">HEX244&amp;HEY244</f>
        <v>#REF!</v>
      </c>
      <c r="HEU244" s="29" t="e">
        <f t="shared" ref="HEU244" si="5597">HEY244&amp;HEZ244</f>
        <v>#REF!</v>
      </c>
      <c r="HEV244" s="29" t="e">
        <f t="shared" ref="HEV244" si="5598">HEZ244&amp;HFA244</f>
        <v>#REF!</v>
      </c>
      <c r="HEW244" s="29" t="e">
        <f t="shared" ref="HEW244" si="5599">HFA244&amp;HFB244</f>
        <v>#REF!</v>
      </c>
      <c r="HEX244" s="29" t="e">
        <f t="shared" ref="HEX244" si="5600">HFB244&amp;HFC244</f>
        <v>#REF!</v>
      </c>
      <c r="HEY244" s="29" t="e">
        <f t="shared" ref="HEY244" si="5601">HFC244&amp;HFD244</f>
        <v>#REF!</v>
      </c>
      <c r="HEZ244" s="29" t="e">
        <f t="shared" ref="HEZ244" si="5602">HFD244&amp;HFE244</f>
        <v>#REF!</v>
      </c>
      <c r="HFA244" s="29" t="e">
        <f t="shared" ref="HFA244" si="5603">HFE244&amp;HFF244</f>
        <v>#REF!</v>
      </c>
      <c r="HFB244" s="29" t="e">
        <f t="shared" ref="HFB244" si="5604">HFF244&amp;HFG244</f>
        <v>#REF!</v>
      </c>
      <c r="HFC244" s="29" t="e">
        <f t="shared" ref="HFC244" si="5605">HFG244&amp;HFH244</f>
        <v>#REF!</v>
      </c>
      <c r="HFD244" s="29" t="e">
        <f t="shared" ref="HFD244" si="5606">HFH244&amp;HFI244</f>
        <v>#REF!</v>
      </c>
      <c r="HFE244" s="29" t="e">
        <f t="shared" ref="HFE244" si="5607">HFI244&amp;HFJ244</f>
        <v>#REF!</v>
      </c>
      <c r="HFF244" s="29" t="e">
        <f t="shared" ref="HFF244" si="5608">HFJ244&amp;HFK244</f>
        <v>#REF!</v>
      </c>
      <c r="HFG244" s="29" t="e">
        <f t="shared" ref="HFG244" si="5609">HFK244&amp;HFL244</f>
        <v>#REF!</v>
      </c>
      <c r="HFH244" s="29" t="e">
        <f t="shared" ref="HFH244" si="5610">HFL244&amp;HFM244</f>
        <v>#REF!</v>
      </c>
      <c r="HFI244" s="29" t="e">
        <f t="shared" ref="HFI244" si="5611">HFM244&amp;HFN244</f>
        <v>#REF!</v>
      </c>
      <c r="HFJ244" s="29" t="e">
        <f t="shared" ref="HFJ244" si="5612">HFN244&amp;HFO244</f>
        <v>#REF!</v>
      </c>
      <c r="HFK244" s="29" t="e">
        <f t="shared" ref="HFK244" si="5613">HFO244&amp;HFP244</f>
        <v>#REF!</v>
      </c>
      <c r="HFL244" s="29" t="e">
        <f t="shared" ref="HFL244" si="5614">HFP244&amp;HFQ244</f>
        <v>#REF!</v>
      </c>
      <c r="HFM244" s="29" t="e">
        <f t="shared" ref="HFM244" si="5615">HFQ244&amp;HFR244</f>
        <v>#REF!</v>
      </c>
      <c r="HFN244" s="29" t="e">
        <f t="shared" ref="HFN244" si="5616">HFR244&amp;HFS244</f>
        <v>#REF!</v>
      </c>
      <c r="HFO244" s="29" t="e">
        <f t="shared" ref="HFO244" si="5617">HFS244&amp;HFT244</f>
        <v>#REF!</v>
      </c>
      <c r="HFP244" s="29" t="e">
        <f t="shared" ref="HFP244" si="5618">HFT244&amp;HFU244</f>
        <v>#REF!</v>
      </c>
      <c r="HFQ244" s="29" t="e">
        <f t="shared" ref="HFQ244" si="5619">HFU244&amp;HFV244</f>
        <v>#REF!</v>
      </c>
      <c r="HFR244" s="29" t="e">
        <f t="shared" ref="HFR244" si="5620">HFV244&amp;HFW244</f>
        <v>#REF!</v>
      </c>
      <c r="HFS244" s="29" t="e">
        <f t="shared" ref="HFS244" si="5621">HFW244&amp;HFX244</f>
        <v>#REF!</v>
      </c>
      <c r="HFT244" s="29" t="e">
        <f t="shared" ref="HFT244" si="5622">HFX244&amp;HFY244</f>
        <v>#REF!</v>
      </c>
      <c r="HFU244" s="29" t="e">
        <f t="shared" ref="HFU244" si="5623">HFY244&amp;HFZ244</f>
        <v>#REF!</v>
      </c>
      <c r="HFV244" s="29" t="e">
        <f t="shared" ref="HFV244" si="5624">HFZ244&amp;HGA244</f>
        <v>#REF!</v>
      </c>
      <c r="HFW244" s="29" t="e">
        <f t="shared" ref="HFW244" si="5625">HGA244&amp;HGB244</f>
        <v>#REF!</v>
      </c>
      <c r="HFX244" s="29" t="e">
        <f t="shared" ref="HFX244" si="5626">HGB244&amp;HGC244</f>
        <v>#REF!</v>
      </c>
      <c r="HFY244" s="29" t="e">
        <f t="shared" ref="HFY244" si="5627">HGC244&amp;HGD244</f>
        <v>#REF!</v>
      </c>
      <c r="HFZ244" s="29" t="e">
        <f t="shared" ref="HFZ244" si="5628">HGD244&amp;HGE244</f>
        <v>#REF!</v>
      </c>
      <c r="HGA244" s="29" t="e">
        <f t="shared" ref="HGA244" si="5629">HGE244&amp;HGF244</f>
        <v>#REF!</v>
      </c>
      <c r="HGB244" s="29" t="e">
        <f t="shared" ref="HGB244" si="5630">HGF244&amp;HGG244</f>
        <v>#REF!</v>
      </c>
      <c r="HGC244" s="29" t="e">
        <f t="shared" ref="HGC244" si="5631">HGG244&amp;HGH244</f>
        <v>#REF!</v>
      </c>
      <c r="HGD244" s="29" t="e">
        <f t="shared" ref="HGD244" si="5632">HGH244&amp;HGI244</f>
        <v>#REF!</v>
      </c>
      <c r="HGE244" s="29" t="e">
        <f t="shared" ref="HGE244" si="5633">HGI244&amp;HGJ244</f>
        <v>#REF!</v>
      </c>
      <c r="HGF244" s="29" t="e">
        <f t="shared" ref="HGF244" si="5634">HGJ244&amp;HGK244</f>
        <v>#REF!</v>
      </c>
      <c r="HGG244" s="29" t="e">
        <f t="shared" ref="HGG244" si="5635">HGK244&amp;HGL244</f>
        <v>#REF!</v>
      </c>
      <c r="HGH244" s="29" t="e">
        <f t="shared" ref="HGH244" si="5636">HGL244&amp;HGM244</f>
        <v>#REF!</v>
      </c>
      <c r="HGI244" s="29" t="e">
        <f t="shared" ref="HGI244" si="5637">HGM244&amp;HGN244</f>
        <v>#REF!</v>
      </c>
      <c r="HGJ244" s="29" t="e">
        <f t="shared" ref="HGJ244" si="5638">HGN244&amp;HGO244</f>
        <v>#REF!</v>
      </c>
      <c r="HGK244" s="29" t="e">
        <f t="shared" ref="HGK244" si="5639">HGO244&amp;HGP244</f>
        <v>#REF!</v>
      </c>
      <c r="HGL244" s="29" t="e">
        <f t="shared" ref="HGL244" si="5640">HGP244&amp;HGQ244</f>
        <v>#REF!</v>
      </c>
      <c r="HGM244" s="29" t="e">
        <f t="shared" ref="HGM244" si="5641">HGQ244&amp;HGR244</f>
        <v>#REF!</v>
      </c>
      <c r="HGN244" s="29" t="e">
        <f t="shared" ref="HGN244" si="5642">HGR244&amp;HGS244</f>
        <v>#REF!</v>
      </c>
      <c r="HGO244" s="29" t="e">
        <f t="shared" ref="HGO244" si="5643">HGS244&amp;HGT244</f>
        <v>#REF!</v>
      </c>
      <c r="HGP244" s="29" t="e">
        <f t="shared" ref="HGP244" si="5644">HGT244&amp;HGU244</f>
        <v>#REF!</v>
      </c>
      <c r="HGQ244" s="29" t="e">
        <f t="shared" ref="HGQ244" si="5645">HGU244&amp;HGV244</f>
        <v>#REF!</v>
      </c>
      <c r="HGR244" s="29" t="e">
        <f t="shared" ref="HGR244" si="5646">HGV244&amp;HGW244</f>
        <v>#REF!</v>
      </c>
      <c r="HGS244" s="29" t="e">
        <f t="shared" ref="HGS244" si="5647">HGW244&amp;HGX244</f>
        <v>#REF!</v>
      </c>
      <c r="HGT244" s="29" t="e">
        <f t="shared" ref="HGT244" si="5648">HGX244&amp;HGY244</f>
        <v>#REF!</v>
      </c>
      <c r="HGU244" s="29" t="e">
        <f t="shared" ref="HGU244" si="5649">HGY244&amp;HGZ244</f>
        <v>#REF!</v>
      </c>
      <c r="HGV244" s="29" t="e">
        <f t="shared" ref="HGV244" si="5650">HGZ244&amp;HHA244</f>
        <v>#REF!</v>
      </c>
      <c r="HGW244" s="29" t="e">
        <f t="shared" ref="HGW244" si="5651">HHA244&amp;HHB244</f>
        <v>#REF!</v>
      </c>
      <c r="HGX244" s="29" t="e">
        <f t="shared" ref="HGX244" si="5652">HHB244&amp;HHC244</f>
        <v>#REF!</v>
      </c>
      <c r="HGY244" s="29" t="e">
        <f t="shared" ref="HGY244" si="5653">HHC244&amp;HHD244</f>
        <v>#REF!</v>
      </c>
      <c r="HGZ244" s="29" t="e">
        <f t="shared" ref="HGZ244" si="5654">HHD244&amp;HHE244</f>
        <v>#REF!</v>
      </c>
      <c r="HHA244" s="29" t="e">
        <f t="shared" ref="HHA244" si="5655">HHE244&amp;HHF244</f>
        <v>#REF!</v>
      </c>
      <c r="HHB244" s="29" t="e">
        <f t="shared" ref="HHB244" si="5656">HHF244&amp;HHG244</f>
        <v>#REF!</v>
      </c>
      <c r="HHC244" s="29" t="e">
        <f t="shared" ref="HHC244" si="5657">HHG244&amp;HHH244</f>
        <v>#REF!</v>
      </c>
      <c r="HHD244" s="29" t="e">
        <f t="shared" ref="HHD244" si="5658">HHH244&amp;HHI244</f>
        <v>#REF!</v>
      </c>
      <c r="HHE244" s="29" t="e">
        <f t="shared" ref="HHE244" si="5659">HHI244&amp;HHJ244</f>
        <v>#REF!</v>
      </c>
      <c r="HHF244" s="29" t="e">
        <f t="shared" ref="HHF244" si="5660">HHJ244&amp;HHK244</f>
        <v>#REF!</v>
      </c>
      <c r="HHG244" s="29" t="e">
        <f t="shared" ref="HHG244" si="5661">HHK244&amp;HHL244</f>
        <v>#REF!</v>
      </c>
      <c r="HHH244" s="29" t="e">
        <f t="shared" ref="HHH244" si="5662">HHL244&amp;HHM244</f>
        <v>#REF!</v>
      </c>
      <c r="HHI244" s="29" t="e">
        <f t="shared" ref="HHI244" si="5663">HHM244&amp;HHN244</f>
        <v>#REF!</v>
      </c>
      <c r="HHJ244" s="29" t="e">
        <f t="shared" ref="HHJ244" si="5664">HHN244&amp;HHO244</f>
        <v>#REF!</v>
      </c>
      <c r="HHK244" s="29" t="e">
        <f t="shared" ref="HHK244" si="5665">HHO244&amp;HHP244</f>
        <v>#REF!</v>
      </c>
      <c r="HHL244" s="29" t="e">
        <f t="shared" ref="HHL244" si="5666">HHP244&amp;HHQ244</f>
        <v>#REF!</v>
      </c>
      <c r="HHM244" s="29" t="e">
        <f t="shared" ref="HHM244" si="5667">HHQ244&amp;HHR244</f>
        <v>#REF!</v>
      </c>
      <c r="HHN244" s="29" t="e">
        <f t="shared" ref="HHN244" si="5668">HHR244&amp;HHS244</f>
        <v>#REF!</v>
      </c>
      <c r="HHO244" s="29" t="e">
        <f t="shared" ref="HHO244" si="5669">HHS244&amp;HHT244</f>
        <v>#REF!</v>
      </c>
      <c r="HHP244" s="29" t="e">
        <f t="shared" ref="HHP244" si="5670">HHT244&amp;HHU244</f>
        <v>#REF!</v>
      </c>
      <c r="HHQ244" s="29" t="e">
        <f t="shared" ref="HHQ244" si="5671">HHU244&amp;HHV244</f>
        <v>#REF!</v>
      </c>
      <c r="HHR244" s="29" t="e">
        <f t="shared" ref="HHR244" si="5672">HHV244&amp;HHW244</f>
        <v>#REF!</v>
      </c>
      <c r="HHS244" s="29" t="e">
        <f t="shared" ref="HHS244" si="5673">HHW244&amp;HHX244</f>
        <v>#REF!</v>
      </c>
      <c r="HHT244" s="29" t="e">
        <f t="shared" ref="HHT244" si="5674">HHX244&amp;HHY244</f>
        <v>#REF!</v>
      </c>
      <c r="HHU244" s="29" t="e">
        <f t="shared" ref="HHU244" si="5675">HHY244&amp;HHZ244</f>
        <v>#REF!</v>
      </c>
      <c r="HHV244" s="29" t="e">
        <f t="shared" ref="HHV244" si="5676">HHZ244&amp;HIA244</f>
        <v>#REF!</v>
      </c>
      <c r="HHW244" s="29" t="e">
        <f t="shared" ref="HHW244" si="5677">HIA244&amp;HIB244</f>
        <v>#REF!</v>
      </c>
      <c r="HHX244" s="29" t="e">
        <f t="shared" ref="HHX244" si="5678">HIB244&amp;HIC244</f>
        <v>#REF!</v>
      </c>
      <c r="HHY244" s="29" t="e">
        <f t="shared" ref="HHY244" si="5679">HIC244&amp;HID244</f>
        <v>#REF!</v>
      </c>
      <c r="HHZ244" s="29" t="e">
        <f t="shared" ref="HHZ244" si="5680">HID244&amp;HIE244</f>
        <v>#REF!</v>
      </c>
      <c r="HIA244" s="29" t="e">
        <f t="shared" ref="HIA244" si="5681">HIE244&amp;HIF244</f>
        <v>#REF!</v>
      </c>
      <c r="HIB244" s="29" t="e">
        <f t="shared" ref="HIB244" si="5682">HIF244&amp;HIG244</f>
        <v>#REF!</v>
      </c>
      <c r="HIC244" s="29" t="e">
        <f t="shared" ref="HIC244" si="5683">HIG244&amp;HIH244</f>
        <v>#REF!</v>
      </c>
      <c r="HID244" s="29" t="e">
        <f t="shared" ref="HID244" si="5684">HIH244&amp;HII244</f>
        <v>#REF!</v>
      </c>
      <c r="HIE244" s="29" t="e">
        <f t="shared" ref="HIE244" si="5685">HII244&amp;HIJ244</f>
        <v>#REF!</v>
      </c>
      <c r="HIF244" s="29" t="e">
        <f t="shared" ref="HIF244" si="5686">HIJ244&amp;HIK244</f>
        <v>#REF!</v>
      </c>
      <c r="HIG244" s="29" t="e">
        <f t="shared" ref="HIG244" si="5687">HIK244&amp;HIL244</f>
        <v>#REF!</v>
      </c>
      <c r="HIH244" s="29" t="e">
        <f t="shared" ref="HIH244" si="5688">HIL244&amp;HIM244</f>
        <v>#REF!</v>
      </c>
      <c r="HII244" s="29" t="e">
        <f t="shared" ref="HII244" si="5689">HIM244&amp;HIN244</f>
        <v>#REF!</v>
      </c>
      <c r="HIJ244" s="29" t="e">
        <f t="shared" ref="HIJ244" si="5690">HIN244&amp;HIO244</f>
        <v>#REF!</v>
      </c>
      <c r="HIK244" s="29" t="e">
        <f t="shared" ref="HIK244" si="5691">HIO244&amp;HIP244</f>
        <v>#REF!</v>
      </c>
      <c r="HIL244" s="29" t="e">
        <f t="shared" ref="HIL244" si="5692">HIP244&amp;HIQ244</f>
        <v>#REF!</v>
      </c>
      <c r="HIM244" s="29" t="e">
        <f t="shared" ref="HIM244" si="5693">HIQ244&amp;HIR244</f>
        <v>#REF!</v>
      </c>
      <c r="HIN244" s="29" t="e">
        <f t="shared" ref="HIN244" si="5694">HIR244&amp;HIS244</f>
        <v>#REF!</v>
      </c>
      <c r="HIO244" s="29" t="e">
        <f t="shared" ref="HIO244" si="5695">HIS244&amp;HIT244</f>
        <v>#REF!</v>
      </c>
      <c r="HIP244" s="29" t="e">
        <f t="shared" ref="HIP244" si="5696">HIT244&amp;HIU244</f>
        <v>#REF!</v>
      </c>
      <c r="HIQ244" s="29" t="e">
        <f t="shared" ref="HIQ244" si="5697">HIU244&amp;HIV244</f>
        <v>#REF!</v>
      </c>
      <c r="HIR244" s="29" t="e">
        <f t="shared" ref="HIR244" si="5698">HIV244&amp;HIW244</f>
        <v>#REF!</v>
      </c>
      <c r="HIS244" s="29" t="e">
        <f t="shared" ref="HIS244" si="5699">HIW244&amp;HIX244</f>
        <v>#REF!</v>
      </c>
      <c r="HIT244" s="29" t="e">
        <f t="shared" ref="HIT244" si="5700">HIX244&amp;HIY244</f>
        <v>#REF!</v>
      </c>
      <c r="HIU244" s="29" t="e">
        <f t="shared" ref="HIU244" si="5701">HIY244&amp;HIZ244</f>
        <v>#REF!</v>
      </c>
      <c r="HIV244" s="29" t="e">
        <f t="shared" ref="HIV244" si="5702">HIZ244&amp;HJA244</f>
        <v>#REF!</v>
      </c>
      <c r="HIW244" s="29" t="e">
        <f t="shared" ref="HIW244" si="5703">HJA244&amp;HJB244</f>
        <v>#REF!</v>
      </c>
      <c r="HIX244" s="29" t="e">
        <f t="shared" ref="HIX244" si="5704">HJB244&amp;HJC244</f>
        <v>#REF!</v>
      </c>
      <c r="HIY244" s="29" t="e">
        <f t="shared" ref="HIY244" si="5705">HJC244&amp;HJD244</f>
        <v>#REF!</v>
      </c>
      <c r="HIZ244" s="29" t="e">
        <f t="shared" ref="HIZ244" si="5706">HJD244&amp;HJE244</f>
        <v>#REF!</v>
      </c>
      <c r="HJA244" s="29" t="e">
        <f t="shared" ref="HJA244" si="5707">HJE244&amp;HJF244</f>
        <v>#REF!</v>
      </c>
      <c r="HJB244" s="29" t="e">
        <f t="shared" ref="HJB244" si="5708">HJF244&amp;HJG244</f>
        <v>#REF!</v>
      </c>
      <c r="HJC244" s="29" t="e">
        <f t="shared" ref="HJC244" si="5709">HJG244&amp;HJH244</f>
        <v>#REF!</v>
      </c>
      <c r="HJD244" s="29" t="e">
        <f t="shared" ref="HJD244" si="5710">HJH244&amp;HJI244</f>
        <v>#REF!</v>
      </c>
      <c r="HJE244" s="29" t="e">
        <f t="shared" ref="HJE244" si="5711">HJI244&amp;HJJ244</f>
        <v>#REF!</v>
      </c>
      <c r="HJF244" s="29" t="e">
        <f t="shared" ref="HJF244" si="5712">HJJ244&amp;HJK244</f>
        <v>#REF!</v>
      </c>
      <c r="HJG244" s="29" t="e">
        <f t="shared" ref="HJG244" si="5713">HJK244&amp;HJL244</f>
        <v>#REF!</v>
      </c>
      <c r="HJH244" s="29" t="e">
        <f t="shared" ref="HJH244" si="5714">HJL244&amp;HJM244</f>
        <v>#REF!</v>
      </c>
      <c r="HJI244" s="29" t="e">
        <f t="shared" ref="HJI244" si="5715">HJM244&amp;HJN244</f>
        <v>#REF!</v>
      </c>
      <c r="HJJ244" s="29" t="e">
        <f t="shared" ref="HJJ244" si="5716">HJN244&amp;HJO244</f>
        <v>#REF!</v>
      </c>
      <c r="HJK244" s="29" t="e">
        <f t="shared" ref="HJK244" si="5717">HJO244&amp;HJP244</f>
        <v>#REF!</v>
      </c>
      <c r="HJL244" s="29" t="e">
        <f t="shared" ref="HJL244" si="5718">HJP244&amp;HJQ244</f>
        <v>#REF!</v>
      </c>
      <c r="HJM244" s="29" t="e">
        <f t="shared" ref="HJM244" si="5719">HJQ244&amp;HJR244</f>
        <v>#REF!</v>
      </c>
      <c r="HJN244" s="29" t="e">
        <f t="shared" ref="HJN244" si="5720">HJR244&amp;HJS244</f>
        <v>#REF!</v>
      </c>
      <c r="HJO244" s="29" t="e">
        <f t="shared" ref="HJO244" si="5721">HJS244&amp;HJT244</f>
        <v>#REF!</v>
      </c>
      <c r="HJP244" s="29" t="e">
        <f t="shared" ref="HJP244" si="5722">HJT244&amp;HJU244</f>
        <v>#REF!</v>
      </c>
      <c r="HJQ244" s="29" t="e">
        <f t="shared" ref="HJQ244" si="5723">HJU244&amp;HJV244</f>
        <v>#REF!</v>
      </c>
      <c r="HJR244" s="29" t="e">
        <f t="shared" ref="HJR244" si="5724">HJV244&amp;HJW244</f>
        <v>#REF!</v>
      </c>
      <c r="HJS244" s="29" t="e">
        <f t="shared" ref="HJS244" si="5725">HJW244&amp;HJX244</f>
        <v>#REF!</v>
      </c>
      <c r="HJT244" s="29" t="e">
        <f t="shared" ref="HJT244" si="5726">HJX244&amp;HJY244</f>
        <v>#REF!</v>
      </c>
      <c r="HJU244" s="29" t="e">
        <f t="shared" ref="HJU244" si="5727">HJY244&amp;HJZ244</f>
        <v>#REF!</v>
      </c>
      <c r="HJV244" s="29" t="e">
        <f t="shared" ref="HJV244" si="5728">HJZ244&amp;HKA244</f>
        <v>#REF!</v>
      </c>
      <c r="HJW244" s="29" t="e">
        <f t="shared" ref="HJW244" si="5729">HKA244&amp;HKB244</f>
        <v>#REF!</v>
      </c>
      <c r="HJX244" s="29" t="e">
        <f t="shared" ref="HJX244" si="5730">HKB244&amp;HKC244</f>
        <v>#REF!</v>
      </c>
      <c r="HJY244" s="29" t="e">
        <f t="shared" ref="HJY244" si="5731">HKC244&amp;HKD244</f>
        <v>#REF!</v>
      </c>
      <c r="HJZ244" s="29" t="e">
        <f t="shared" ref="HJZ244" si="5732">HKD244&amp;HKE244</f>
        <v>#REF!</v>
      </c>
      <c r="HKA244" s="29" t="e">
        <f t="shared" ref="HKA244" si="5733">HKE244&amp;HKF244</f>
        <v>#REF!</v>
      </c>
      <c r="HKB244" s="29" t="e">
        <f t="shared" ref="HKB244" si="5734">HKF244&amp;HKG244</f>
        <v>#REF!</v>
      </c>
      <c r="HKC244" s="29" t="e">
        <f t="shared" ref="HKC244" si="5735">HKG244&amp;HKH244</f>
        <v>#REF!</v>
      </c>
      <c r="HKD244" s="29" t="e">
        <f t="shared" ref="HKD244" si="5736">HKH244&amp;HKI244</f>
        <v>#REF!</v>
      </c>
      <c r="HKE244" s="29" t="e">
        <f t="shared" ref="HKE244" si="5737">HKI244&amp;HKJ244</f>
        <v>#REF!</v>
      </c>
      <c r="HKF244" s="29" t="e">
        <f t="shared" ref="HKF244" si="5738">HKJ244&amp;HKK244</f>
        <v>#REF!</v>
      </c>
      <c r="HKG244" s="29" t="e">
        <f t="shared" ref="HKG244" si="5739">HKK244&amp;HKL244</f>
        <v>#REF!</v>
      </c>
      <c r="HKH244" s="29" t="e">
        <f t="shared" ref="HKH244" si="5740">HKL244&amp;HKM244</f>
        <v>#REF!</v>
      </c>
      <c r="HKI244" s="29" t="e">
        <f t="shared" ref="HKI244" si="5741">HKM244&amp;HKN244</f>
        <v>#REF!</v>
      </c>
      <c r="HKJ244" s="29" t="e">
        <f t="shared" ref="HKJ244" si="5742">HKN244&amp;HKO244</f>
        <v>#REF!</v>
      </c>
      <c r="HKK244" s="29" t="e">
        <f t="shared" ref="HKK244" si="5743">HKO244&amp;HKP244</f>
        <v>#REF!</v>
      </c>
      <c r="HKL244" s="29" t="e">
        <f t="shared" ref="HKL244" si="5744">HKP244&amp;HKQ244</f>
        <v>#REF!</v>
      </c>
      <c r="HKM244" s="29" t="e">
        <f t="shared" ref="HKM244" si="5745">HKQ244&amp;HKR244</f>
        <v>#REF!</v>
      </c>
      <c r="HKN244" s="29" t="e">
        <f t="shared" ref="HKN244" si="5746">HKR244&amp;HKS244</f>
        <v>#REF!</v>
      </c>
      <c r="HKO244" s="29" t="e">
        <f t="shared" ref="HKO244" si="5747">HKS244&amp;HKT244</f>
        <v>#REF!</v>
      </c>
      <c r="HKP244" s="29" t="e">
        <f t="shared" ref="HKP244" si="5748">HKT244&amp;HKU244</f>
        <v>#REF!</v>
      </c>
      <c r="HKQ244" s="29" t="e">
        <f t="shared" ref="HKQ244" si="5749">HKU244&amp;HKV244</f>
        <v>#REF!</v>
      </c>
      <c r="HKR244" s="29" t="e">
        <f t="shared" ref="HKR244" si="5750">HKV244&amp;HKW244</f>
        <v>#REF!</v>
      </c>
      <c r="HKS244" s="29" t="e">
        <f t="shared" ref="HKS244" si="5751">HKW244&amp;HKX244</f>
        <v>#REF!</v>
      </c>
      <c r="HKT244" s="29" t="e">
        <f t="shared" ref="HKT244" si="5752">HKX244&amp;HKY244</f>
        <v>#REF!</v>
      </c>
      <c r="HKU244" s="29" t="e">
        <f t="shared" ref="HKU244" si="5753">HKY244&amp;HKZ244</f>
        <v>#REF!</v>
      </c>
      <c r="HKV244" s="29" t="e">
        <f t="shared" ref="HKV244" si="5754">HKZ244&amp;HLA244</f>
        <v>#REF!</v>
      </c>
      <c r="HKW244" s="29" t="e">
        <f t="shared" ref="HKW244" si="5755">HLA244&amp;HLB244</f>
        <v>#REF!</v>
      </c>
      <c r="HKX244" s="29" t="e">
        <f t="shared" ref="HKX244" si="5756">HLB244&amp;HLC244</f>
        <v>#REF!</v>
      </c>
      <c r="HKY244" s="29" t="e">
        <f t="shared" ref="HKY244" si="5757">HLC244&amp;HLD244</f>
        <v>#REF!</v>
      </c>
      <c r="HKZ244" s="29" t="e">
        <f t="shared" ref="HKZ244" si="5758">HLD244&amp;HLE244</f>
        <v>#REF!</v>
      </c>
      <c r="HLA244" s="29" t="e">
        <f t="shared" ref="HLA244" si="5759">HLE244&amp;HLF244</f>
        <v>#REF!</v>
      </c>
      <c r="HLB244" s="29" t="e">
        <f t="shared" ref="HLB244" si="5760">HLF244&amp;HLG244</f>
        <v>#REF!</v>
      </c>
      <c r="HLC244" s="29" t="e">
        <f t="shared" ref="HLC244" si="5761">HLG244&amp;HLH244</f>
        <v>#REF!</v>
      </c>
      <c r="HLD244" s="29" t="e">
        <f t="shared" ref="HLD244" si="5762">HLH244&amp;HLI244</f>
        <v>#REF!</v>
      </c>
      <c r="HLE244" s="29" t="e">
        <f t="shared" ref="HLE244" si="5763">HLI244&amp;HLJ244</f>
        <v>#REF!</v>
      </c>
      <c r="HLF244" s="29" t="e">
        <f t="shared" ref="HLF244" si="5764">HLJ244&amp;HLK244</f>
        <v>#REF!</v>
      </c>
      <c r="HLG244" s="29" t="e">
        <f t="shared" ref="HLG244" si="5765">HLK244&amp;HLL244</f>
        <v>#REF!</v>
      </c>
      <c r="HLH244" s="29" t="e">
        <f t="shared" ref="HLH244" si="5766">HLL244&amp;HLM244</f>
        <v>#REF!</v>
      </c>
      <c r="HLI244" s="29" t="e">
        <f t="shared" ref="HLI244" si="5767">HLM244&amp;HLN244</f>
        <v>#REF!</v>
      </c>
      <c r="HLJ244" s="29" t="e">
        <f t="shared" ref="HLJ244" si="5768">HLN244&amp;HLO244</f>
        <v>#REF!</v>
      </c>
      <c r="HLK244" s="29" t="e">
        <f t="shared" ref="HLK244" si="5769">HLO244&amp;HLP244</f>
        <v>#REF!</v>
      </c>
      <c r="HLL244" s="29" t="e">
        <f t="shared" ref="HLL244" si="5770">HLP244&amp;HLQ244</f>
        <v>#REF!</v>
      </c>
      <c r="HLM244" s="29" t="e">
        <f t="shared" ref="HLM244" si="5771">HLQ244&amp;HLR244</f>
        <v>#REF!</v>
      </c>
      <c r="HLN244" s="29" t="e">
        <f t="shared" ref="HLN244" si="5772">HLR244&amp;HLS244</f>
        <v>#REF!</v>
      </c>
      <c r="HLO244" s="29" t="e">
        <f t="shared" ref="HLO244" si="5773">HLS244&amp;HLT244</f>
        <v>#REF!</v>
      </c>
      <c r="HLP244" s="29" t="e">
        <f t="shared" ref="HLP244" si="5774">HLT244&amp;HLU244</f>
        <v>#REF!</v>
      </c>
      <c r="HLQ244" s="29" t="e">
        <f t="shared" ref="HLQ244" si="5775">HLU244&amp;HLV244</f>
        <v>#REF!</v>
      </c>
      <c r="HLR244" s="29" t="e">
        <f t="shared" ref="HLR244" si="5776">HLV244&amp;HLW244</f>
        <v>#REF!</v>
      </c>
      <c r="HLS244" s="29" t="e">
        <f t="shared" ref="HLS244" si="5777">HLW244&amp;HLX244</f>
        <v>#REF!</v>
      </c>
      <c r="HLT244" s="29" t="e">
        <f t="shared" ref="HLT244" si="5778">HLX244&amp;HLY244</f>
        <v>#REF!</v>
      </c>
      <c r="HLU244" s="29" t="e">
        <f t="shared" ref="HLU244" si="5779">HLY244&amp;HLZ244</f>
        <v>#REF!</v>
      </c>
      <c r="HLV244" s="29" t="e">
        <f t="shared" ref="HLV244" si="5780">HLZ244&amp;HMA244</f>
        <v>#REF!</v>
      </c>
      <c r="HLW244" s="29" t="e">
        <f t="shared" ref="HLW244" si="5781">HMA244&amp;HMB244</f>
        <v>#REF!</v>
      </c>
      <c r="HLX244" s="29" t="e">
        <f t="shared" ref="HLX244" si="5782">HMB244&amp;HMC244</f>
        <v>#REF!</v>
      </c>
      <c r="HLY244" s="29" t="e">
        <f t="shared" ref="HLY244" si="5783">HMC244&amp;HMD244</f>
        <v>#REF!</v>
      </c>
      <c r="HLZ244" s="29" t="e">
        <f t="shared" ref="HLZ244" si="5784">HMD244&amp;HME244</f>
        <v>#REF!</v>
      </c>
      <c r="HMA244" s="29" t="e">
        <f t="shared" ref="HMA244" si="5785">HME244&amp;HMF244</f>
        <v>#REF!</v>
      </c>
      <c r="HMB244" s="29" t="e">
        <f t="shared" ref="HMB244" si="5786">HMF244&amp;HMG244</f>
        <v>#REF!</v>
      </c>
      <c r="HMC244" s="29" t="e">
        <f t="shared" ref="HMC244" si="5787">HMG244&amp;HMH244</f>
        <v>#REF!</v>
      </c>
      <c r="HMD244" s="29" t="e">
        <f t="shared" ref="HMD244" si="5788">HMH244&amp;HMI244</f>
        <v>#REF!</v>
      </c>
      <c r="HME244" s="29" t="e">
        <f t="shared" ref="HME244" si="5789">HMI244&amp;HMJ244</f>
        <v>#REF!</v>
      </c>
      <c r="HMF244" s="29" t="e">
        <f t="shared" ref="HMF244" si="5790">HMJ244&amp;HMK244</f>
        <v>#REF!</v>
      </c>
      <c r="HMG244" s="29" t="e">
        <f t="shared" ref="HMG244" si="5791">HMK244&amp;HML244</f>
        <v>#REF!</v>
      </c>
      <c r="HMH244" s="29" t="e">
        <f t="shared" ref="HMH244" si="5792">HML244&amp;HMM244</f>
        <v>#REF!</v>
      </c>
      <c r="HMI244" s="29" t="e">
        <f t="shared" ref="HMI244" si="5793">HMM244&amp;HMN244</f>
        <v>#REF!</v>
      </c>
      <c r="HMJ244" s="29" t="e">
        <f t="shared" ref="HMJ244" si="5794">HMN244&amp;HMO244</f>
        <v>#REF!</v>
      </c>
      <c r="HMK244" s="29" t="e">
        <f t="shared" ref="HMK244" si="5795">HMO244&amp;HMP244</f>
        <v>#REF!</v>
      </c>
      <c r="HML244" s="29" t="e">
        <f t="shared" ref="HML244" si="5796">HMP244&amp;HMQ244</f>
        <v>#REF!</v>
      </c>
      <c r="HMM244" s="29" t="e">
        <f t="shared" ref="HMM244" si="5797">HMQ244&amp;HMR244</f>
        <v>#REF!</v>
      </c>
      <c r="HMN244" s="29" t="e">
        <f t="shared" ref="HMN244" si="5798">HMR244&amp;HMS244</f>
        <v>#REF!</v>
      </c>
      <c r="HMO244" s="29" t="e">
        <f t="shared" ref="HMO244" si="5799">HMS244&amp;HMT244</f>
        <v>#REF!</v>
      </c>
      <c r="HMP244" s="29" t="e">
        <f t="shared" ref="HMP244" si="5800">HMT244&amp;HMU244</f>
        <v>#REF!</v>
      </c>
      <c r="HMQ244" s="29" t="e">
        <f t="shared" ref="HMQ244" si="5801">HMU244&amp;HMV244</f>
        <v>#REF!</v>
      </c>
      <c r="HMR244" s="29" t="e">
        <f t="shared" ref="HMR244" si="5802">HMV244&amp;HMW244</f>
        <v>#REF!</v>
      </c>
      <c r="HMS244" s="29" t="e">
        <f t="shared" ref="HMS244" si="5803">HMW244&amp;HMX244</f>
        <v>#REF!</v>
      </c>
      <c r="HMT244" s="29" t="e">
        <f t="shared" ref="HMT244" si="5804">HMX244&amp;HMY244</f>
        <v>#REF!</v>
      </c>
      <c r="HMU244" s="29" t="e">
        <f t="shared" ref="HMU244" si="5805">HMY244&amp;HMZ244</f>
        <v>#REF!</v>
      </c>
      <c r="HMV244" s="29" t="e">
        <f t="shared" ref="HMV244" si="5806">HMZ244&amp;HNA244</f>
        <v>#REF!</v>
      </c>
      <c r="HMW244" s="29" t="e">
        <f t="shared" ref="HMW244" si="5807">HNA244&amp;HNB244</f>
        <v>#REF!</v>
      </c>
      <c r="HMX244" s="29" t="e">
        <f t="shared" ref="HMX244" si="5808">HNB244&amp;HNC244</f>
        <v>#REF!</v>
      </c>
      <c r="HMY244" s="29" t="e">
        <f t="shared" ref="HMY244" si="5809">HNC244&amp;HND244</f>
        <v>#REF!</v>
      </c>
      <c r="HMZ244" s="29" t="e">
        <f t="shared" ref="HMZ244" si="5810">HND244&amp;HNE244</f>
        <v>#REF!</v>
      </c>
      <c r="HNA244" s="29" t="e">
        <f t="shared" ref="HNA244" si="5811">HNE244&amp;HNF244</f>
        <v>#REF!</v>
      </c>
      <c r="HNB244" s="29" t="e">
        <f t="shared" ref="HNB244" si="5812">HNF244&amp;HNG244</f>
        <v>#REF!</v>
      </c>
      <c r="HNC244" s="29" t="e">
        <f t="shared" ref="HNC244" si="5813">HNG244&amp;HNH244</f>
        <v>#REF!</v>
      </c>
      <c r="HND244" s="29" t="e">
        <f t="shared" ref="HND244" si="5814">HNH244&amp;HNI244</f>
        <v>#REF!</v>
      </c>
      <c r="HNE244" s="29" t="e">
        <f t="shared" ref="HNE244" si="5815">HNI244&amp;HNJ244</f>
        <v>#REF!</v>
      </c>
      <c r="HNF244" s="29" t="e">
        <f t="shared" ref="HNF244" si="5816">HNJ244&amp;HNK244</f>
        <v>#REF!</v>
      </c>
      <c r="HNG244" s="29" t="e">
        <f t="shared" ref="HNG244" si="5817">HNK244&amp;HNL244</f>
        <v>#REF!</v>
      </c>
      <c r="HNH244" s="29" t="e">
        <f t="shared" ref="HNH244" si="5818">HNL244&amp;HNM244</f>
        <v>#REF!</v>
      </c>
      <c r="HNI244" s="29" t="e">
        <f t="shared" ref="HNI244" si="5819">HNM244&amp;HNN244</f>
        <v>#REF!</v>
      </c>
      <c r="HNJ244" s="29" t="e">
        <f t="shared" ref="HNJ244" si="5820">HNN244&amp;HNO244</f>
        <v>#REF!</v>
      </c>
      <c r="HNK244" s="29" t="e">
        <f t="shared" ref="HNK244" si="5821">HNO244&amp;HNP244</f>
        <v>#REF!</v>
      </c>
      <c r="HNL244" s="29" t="e">
        <f t="shared" ref="HNL244" si="5822">HNP244&amp;HNQ244</f>
        <v>#REF!</v>
      </c>
      <c r="HNM244" s="29" t="e">
        <f t="shared" ref="HNM244" si="5823">HNQ244&amp;HNR244</f>
        <v>#REF!</v>
      </c>
      <c r="HNN244" s="29" t="e">
        <f t="shared" ref="HNN244" si="5824">HNR244&amp;HNS244</f>
        <v>#REF!</v>
      </c>
      <c r="HNO244" s="29" t="e">
        <f t="shared" ref="HNO244" si="5825">HNS244&amp;HNT244</f>
        <v>#REF!</v>
      </c>
      <c r="HNP244" s="29" t="e">
        <f t="shared" ref="HNP244" si="5826">HNT244&amp;HNU244</f>
        <v>#REF!</v>
      </c>
      <c r="HNQ244" s="29" t="e">
        <f t="shared" ref="HNQ244" si="5827">HNU244&amp;HNV244</f>
        <v>#REF!</v>
      </c>
      <c r="HNR244" s="29" t="e">
        <f t="shared" ref="HNR244" si="5828">HNV244&amp;HNW244</f>
        <v>#REF!</v>
      </c>
      <c r="HNS244" s="29" t="e">
        <f t="shared" ref="HNS244" si="5829">HNW244&amp;HNX244</f>
        <v>#REF!</v>
      </c>
      <c r="HNT244" s="29" t="e">
        <f t="shared" ref="HNT244" si="5830">HNX244&amp;HNY244</f>
        <v>#REF!</v>
      </c>
      <c r="HNU244" s="29" t="e">
        <f t="shared" ref="HNU244" si="5831">HNY244&amp;HNZ244</f>
        <v>#REF!</v>
      </c>
      <c r="HNV244" s="29" t="e">
        <f t="shared" ref="HNV244" si="5832">HNZ244&amp;HOA244</f>
        <v>#REF!</v>
      </c>
      <c r="HNW244" s="29" t="e">
        <f t="shared" ref="HNW244" si="5833">HOA244&amp;HOB244</f>
        <v>#REF!</v>
      </c>
      <c r="HNX244" s="29" t="e">
        <f t="shared" ref="HNX244" si="5834">HOB244&amp;HOC244</f>
        <v>#REF!</v>
      </c>
      <c r="HNY244" s="29" t="e">
        <f t="shared" ref="HNY244" si="5835">HOC244&amp;HOD244</f>
        <v>#REF!</v>
      </c>
      <c r="HNZ244" s="29" t="e">
        <f t="shared" ref="HNZ244" si="5836">HOD244&amp;HOE244</f>
        <v>#REF!</v>
      </c>
      <c r="HOA244" s="29" t="e">
        <f t="shared" ref="HOA244" si="5837">HOE244&amp;HOF244</f>
        <v>#REF!</v>
      </c>
      <c r="HOB244" s="29" t="e">
        <f t="shared" ref="HOB244" si="5838">HOF244&amp;HOG244</f>
        <v>#REF!</v>
      </c>
      <c r="HOC244" s="29" t="e">
        <f t="shared" ref="HOC244" si="5839">HOG244&amp;HOH244</f>
        <v>#REF!</v>
      </c>
      <c r="HOD244" s="29" t="e">
        <f t="shared" ref="HOD244" si="5840">HOH244&amp;HOI244</f>
        <v>#REF!</v>
      </c>
      <c r="HOE244" s="29" t="e">
        <f t="shared" ref="HOE244" si="5841">HOI244&amp;HOJ244</f>
        <v>#REF!</v>
      </c>
      <c r="HOF244" s="29" t="e">
        <f t="shared" ref="HOF244" si="5842">HOJ244&amp;HOK244</f>
        <v>#REF!</v>
      </c>
      <c r="HOG244" s="29" t="e">
        <f t="shared" ref="HOG244" si="5843">HOK244&amp;HOL244</f>
        <v>#REF!</v>
      </c>
      <c r="HOH244" s="29" t="e">
        <f t="shared" ref="HOH244" si="5844">HOL244&amp;HOM244</f>
        <v>#REF!</v>
      </c>
      <c r="HOI244" s="29" t="e">
        <f t="shared" ref="HOI244" si="5845">HOM244&amp;HON244</f>
        <v>#REF!</v>
      </c>
      <c r="HOJ244" s="29" t="e">
        <f t="shared" ref="HOJ244" si="5846">HON244&amp;HOO244</f>
        <v>#REF!</v>
      </c>
      <c r="HOK244" s="29" t="e">
        <f t="shared" ref="HOK244" si="5847">HOO244&amp;HOP244</f>
        <v>#REF!</v>
      </c>
      <c r="HOL244" s="29" t="e">
        <f t="shared" ref="HOL244" si="5848">HOP244&amp;HOQ244</f>
        <v>#REF!</v>
      </c>
      <c r="HOM244" s="29" t="e">
        <f t="shared" ref="HOM244" si="5849">HOQ244&amp;HOR244</f>
        <v>#REF!</v>
      </c>
      <c r="HON244" s="29" t="e">
        <f t="shared" ref="HON244" si="5850">HOR244&amp;HOS244</f>
        <v>#REF!</v>
      </c>
      <c r="HOO244" s="29" t="e">
        <f t="shared" ref="HOO244" si="5851">HOS244&amp;HOT244</f>
        <v>#REF!</v>
      </c>
      <c r="HOP244" s="29" t="e">
        <f t="shared" ref="HOP244" si="5852">HOT244&amp;HOU244</f>
        <v>#REF!</v>
      </c>
      <c r="HOQ244" s="29" t="e">
        <f t="shared" ref="HOQ244" si="5853">HOU244&amp;HOV244</f>
        <v>#REF!</v>
      </c>
      <c r="HOR244" s="29" t="e">
        <f t="shared" ref="HOR244" si="5854">HOV244&amp;HOW244</f>
        <v>#REF!</v>
      </c>
      <c r="HOS244" s="29" t="e">
        <f t="shared" ref="HOS244" si="5855">HOW244&amp;HOX244</f>
        <v>#REF!</v>
      </c>
      <c r="HOT244" s="29" t="e">
        <f t="shared" ref="HOT244" si="5856">HOX244&amp;HOY244</f>
        <v>#REF!</v>
      </c>
      <c r="HOU244" s="29" t="e">
        <f t="shared" ref="HOU244" si="5857">HOY244&amp;HOZ244</f>
        <v>#REF!</v>
      </c>
      <c r="HOV244" s="29" t="e">
        <f t="shared" ref="HOV244" si="5858">HOZ244&amp;HPA244</f>
        <v>#REF!</v>
      </c>
      <c r="HOW244" s="29" t="e">
        <f t="shared" ref="HOW244" si="5859">HPA244&amp;HPB244</f>
        <v>#REF!</v>
      </c>
      <c r="HOX244" s="29" t="e">
        <f t="shared" ref="HOX244" si="5860">HPB244&amp;HPC244</f>
        <v>#REF!</v>
      </c>
      <c r="HOY244" s="29" t="e">
        <f t="shared" ref="HOY244" si="5861">HPC244&amp;HPD244</f>
        <v>#REF!</v>
      </c>
      <c r="HOZ244" s="29" t="e">
        <f t="shared" ref="HOZ244" si="5862">HPD244&amp;HPE244</f>
        <v>#REF!</v>
      </c>
      <c r="HPA244" s="29" t="e">
        <f t="shared" ref="HPA244" si="5863">HPE244&amp;HPF244</f>
        <v>#REF!</v>
      </c>
      <c r="HPB244" s="29" t="e">
        <f t="shared" ref="HPB244" si="5864">HPF244&amp;HPG244</f>
        <v>#REF!</v>
      </c>
      <c r="HPC244" s="29" t="e">
        <f t="shared" ref="HPC244" si="5865">HPG244&amp;HPH244</f>
        <v>#REF!</v>
      </c>
      <c r="HPD244" s="29" t="e">
        <f t="shared" ref="HPD244" si="5866">HPH244&amp;HPI244</f>
        <v>#REF!</v>
      </c>
      <c r="HPE244" s="29" t="e">
        <f t="shared" ref="HPE244" si="5867">HPI244&amp;HPJ244</f>
        <v>#REF!</v>
      </c>
      <c r="HPF244" s="29" t="e">
        <f t="shared" ref="HPF244" si="5868">HPJ244&amp;HPK244</f>
        <v>#REF!</v>
      </c>
      <c r="HPG244" s="29" t="e">
        <f t="shared" ref="HPG244" si="5869">HPK244&amp;HPL244</f>
        <v>#REF!</v>
      </c>
      <c r="HPH244" s="29" t="e">
        <f t="shared" ref="HPH244" si="5870">HPL244&amp;HPM244</f>
        <v>#REF!</v>
      </c>
      <c r="HPI244" s="29" t="e">
        <f t="shared" ref="HPI244" si="5871">HPM244&amp;HPN244</f>
        <v>#REF!</v>
      </c>
      <c r="HPJ244" s="29" t="e">
        <f t="shared" ref="HPJ244" si="5872">HPN244&amp;HPO244</f>
        <v>#REF!</v>
      </c>
      <c r="HPK244" s="29" t="e">
        <f t="shared" ref="HPK244" si="5873">HPO244&amp;HPP244</f>
        <v>#REF!</v>
      </c>
      <c r="HPL244" s="29" t="e">
        <f t="shared" ref="HPL244" si="5874">HPP244&amp;HPQ244</f>
        <v>#REF!</v>
      </c>
      <c r="HPM244" s="29" t="e">
        <f t="shared" ref="HPM244" si="5875">HPQ244&amp;HPR244</f>
        <v>#REF!</v>
      </c>
      <c r="HPN244" s="29" t="e">
        <f t="shared" ref="HPN244" si="5876">HPR244&amp;HPS244</f>
        <v>#REF!</v>
      </c>
      <c r="HPO244" s="29" t="e">
        <f t="shared" ref="HPO244" si="5877">HPS244&amp;HPT244</f>
        <v>#REF!</v>
      </c>
      <c r="HPP244" s="29" t="e">
        <f t="shared" ref="HPP244" si="5878">HPT244&amp;HPU244</f>
        <v>#REF!</v>
      </c>
      <c r="HPQ244" s="29" t="e">
        <f t="shared" ref="HPQ244" si="5879">HPU244&amp;HPV244</f>
        <v>#REF!</v>
      </c>
      <c r="HPR244" s="29" t="e">
        <f t="shared" ref="HPR244" si="5880">HPV244&amp;HPW244</f>
        <v>#REF!</v>
      </c>
      <c r="HPS244" s="29" t="e">
        <f t="shared" ref="HPS244" si="5881">HPW244&amp;HPX244</f>
        <v>#REF!</v>
      </c>
      <c r="HPT244" s="29" t="e">
        <f t="shared" ref="HPT244" si="5882">HPX244&amp;HPY244</f>
        <v>#REF!</v>
      </c>
      <c r="HPU244" s="29" t="e">
        <f t="shared" ref="HPU244" si="5883">HPY244&amp;HPZ244</f>
        <v>#REF!</v>
      </c>
      <c r="HPV244" s="29" t="e">
        <f t="shared" ref="HPV244" si="5884">HPZ244&amp;HQA244</f>
        <v>#REF!</v>
      </c>
      <c r="HPW244" s="29" t="e">
        <f t="shared" ref="HPW244" si="5885">HQA244&amp;HQB244</f>
        <v>#REF!</v>
      </c>
      <c r="HPX244" s="29" t="e">
        <f t="shared" ref="HPX244" si="5886">HQB244&amp;HQC244</f>
        <v>#REF!</v>
      </c>
      <c r="HPY244" s="29" t="e">
        <f t="shared" ref="HPY244" si="5887">HQC244&amp;HQD244</f>
        <v>#REF!</v>
      </c>
      <c r="HPZ244" s="29" t="e">
        <f t="shared" ref="HPZ244" si="5888">HQD244&amp;HQE244</f>
        <v>#REF!</v>
      </c>
      <c r="HQA244" s="29" t="e">
        <f t="shared" ref="HQA244" si="5889">HQE244&amp;HQF244</f>
        <v>#REF!</v>
      </c>
      <c r="HQB244" s="29" t="e">
        <f t="shared" ref="HQB244" si="5890">HQF244&amp;HQG244</f>
        <v>#REF!</v>
      </c>
      <c r="HQC244" s="29" t="e">
        <f t="shared" ref="HQC244" si="5891">HQG244&amp;HQH244</f>
        <v>#REF!</v>
      </c>
      <c r="HQD244" s="29" t="e">
        <f t="shared" ref="HQD244" si="5892">HQH244&amp;HQI244</f>
        <v>#REF!</v>
      </c>
      <c r="HQE244" s="29" t="e">
        <f t="shared" ref="HQE244" si="5893">HQI244&amp;HQJ244</f>
        <v>#REF!</v>
      </c>
      <c r="HQF244" s="29" t="e">
        <f t="shared" ref="HQF244" si="5894">HQJ244&amp;HQK244</f>
        <v>#REF!</v>
      </c>
      <c r="HQG244" s="29" t="e">
        <f t="shared" ref="HQG244" si="5895">HQK244&amp;HQL244</f>
        <v>#REF!</v>
      </c>
      <c r="HQH244" s="29" t="e">
        <f t="shared" ref="HQH244" si="5896">HQL244&amp;HQM244</f>
        <v>#REF!</v>
      </c>
      <c r="HQI244" s="29" t="e">
        <f t="shared" ref="HQI244" si="5897">HQM244&amp;HQN244</f>
        <v>#REF!</v>
      </c>
      <c r="HQJ244" s="29" t="e">
        <f t="shared" ref="HQJ244" si="5898">HQN244&amp;HQO244</f>
        <v>#REF!</v>
      </c>
      <c r="HQK244" s="29" t="e">
        <f t="shared" ref="HQK244" si="5899">HQO244&amp;HQP244</f>
        <v>#REF!</v>
      </c>
      <c r="HQL244" s="29" t="e">
        <f t="shared" ref="HQL244" si="5900">HQP244&amp;HQQ244</f>
        <v>#REF!</v>
      </c>
      <c r="HQM244" s="29" t="e">
        <f t="shared" ref="HQM244" si="5901">HQQ244&amp;HQR244</f>
        <v>#REF!</v>
      </c>
      <c r="HQN244" s="29" t="e">
        <f t="shared" ref="HQN244" si="5902">HQR244&amp;HQS244</f>
        <v>#REF!</v>
      </c>
      <c r="HQO244" s="29" t="e">
        <f t="shared" ref="HQO244" si="5903">HQS244&amp;HQT244</f>
        <v>#REF!</v>
      </c>
      <c r="HQP244" s="29" t="e">
        <f t="shared" ref="HQP244" si="5904">HQT244&amp;HQU244</f>
        <v>#REF!</v>
      </c>
      <c r="HQQ244" s="29" t="e">
        <f t="shared" ref="HQQ244" si="5905">HQU244&amp;HQV244</f>
        <v>#REF!</v>
      </c>
      <c r="HQR244" s="29" t="e">
        <f t="shared" ref="HQR244" si="5906">HQV244&amp;HQW244</f>
        <v>#REF!</v>
      </c>
      <c r="HQS244" s="29" t="e">
        <f t="shared" ref="HQS244" si="5907">HQW244&amp;HQX244</f>
        <v>#REF!</v>
      </c>
      <c r="HQT244" s="29" t="e">
        <f t="shared" ref="HQT244" si="5908">HQX244&amp;HQY244</f>
        <v>#REF!</v>
      </c>
      <c r="HQU244" s="29" t="e">
        <f t="shared" ref="HQU244" si="5909">HQY244&amp;HQZ244</f>
        <v>#REF!</v>
      </c>
      <c r="HQV244" s="29" t="e">
        <f t="shared" ref="HQV244" si="5910">HQZ244&amp;HRA244</f>
        <v>#REF!</v>
      </c>
      <c r="HQW244" s="29" t="e">
        <f t="shared" ref="HQW244" si="5911">HRA244&amp;HRB244</f>
        <v>#REF!</v>
      </c>
      <c r="HQX244" s="29" t="e">
        <f t="shared" ref="HQX244" si="5912">HRB244&amp;HRC244</f>
        <v>#REF!</v>
      </c>
      <c r="HQY244" s="29" t="e">
        <f t="shared" ref="HQY244" si="5913">HRC244&amp;HRD244</f>
        <v>#REF!</v>
      </c>
      <c r="HQZ244" s="29" t="e">
        <f t="shared" ref="HQZ244" si="5914">HRD244&amp;HRE244</f>
        <v>#REF!</v>
      </c>
      <c r="HRA244" s="29" t="e">
        <f t="shared" ref="HRA244" si="5915">HRE244&amp;HRF244</f>
        <v>#REF!</v>
      </c>
      <c r="HRB244" s="29" t="e">
        <f t="shared" ref="HRB244" si="5916">HRF244&amp;HRG244</f>
        <v>#REF!</v>
      </c>
      <c r="HRC244" s="29" t="e">
        <f t="shared" ref="HRC244" si="5917">HRG244&amp;HRH244</f>
        <v>#REF!</v>
      </c>
      <c r="HRD244" s="29" t="e">
        <f t="shared" ref="HRD244" si="5918">HRH244&amp;HRI244</f>
        <v>#REF!</v>
      </c>
      <c r="HRE244" s="29" t="e">
        <f t="shared" ref="HRE244" si="5919">HRI244&amp;HRJ244</f>
        <v>#REF!</v>
      </c>
      <c r="HRF244" s="29" t="e">
        <f t="shared" ref="HRF244" si="5920">HRJ244&amp;HRK244</f>
        <v>#REF!</v>
      </c>
      <c r="HRG244" s="29" t="e">
        <f t="shared" ref="HRG244" si="5921">HRK244&amp;HRL244</f>
        <v>#REF!</v>
      </c>
      <c r="HRH244" s="29" t="e">
        <f t="shared" ref="HRH244" si="5922">HRL244&amp;HRM244</f>
        <v>#REF!</v>
      </c>
      <c r="HRI244" s="29" t="e">
        <f t="shared" ref="HRI244" si="5923">HRM244&amp;HRN244</f>
        <v>#REF!</v>
      </c>
      <c r="HRJ244" s="29" t="e">
        <f t="shared" ref="HRJ244" si="5924">HRN244&amp;HRO244</f>
        <v>#REF!</v>
      </c>
      <c r="HRK244" s="29" t="e">
        <f t="shared" ref="HRK244" si="5925">HRO244&amp;HRP244</f>
        <v>#REF!</v>
      </c>
      <c r="HRL244" s="29" t="e">
        <f t="shared" ref="HRL244" si="5926">HRP244&amp;HRQ244</f>
        <v>#REF!</v>
      </c>
      <c r="HRM244" s="29" t="e">
        <f t="shared" ref="HRM244" si="5927">HRQ244&amp;HRR244</f>
        <v>#REF!</v>
      </c>
      <c r="HRN244" s="29" t="e">
        <f t="shared" ref="HRN244" si="5928">HRR244&amp;HRS244</f>
        <v>#REF!</v>
      </c>
      <c r="HRO244" s="29" t="e">
        <f t="shared" ref="HRO244" si="5929">HRS244&amp;HRT244</f>
        <v>#REF!</v>
      </c>
      <c r="HRP244" s="29" t="e">
        <f t="shared" ref="HRP244" si="5930">HRT244&amp;HRU244</f>
        <v>#REF!</v>
      </c>
      <c r="HRQ244" s="29" t="e">
        <f t="shared" ref="HRQ244" si="5931">HRU244&amp;HRV244</f>
        <v>#REF!</v>
      </c>
      <c r="HRR244" s="29" t="e">
        <f t="shared" ref="HRR244" si="5932">HRV244&amp;HRW244</f>
        <v>#REF!</v>
      </c>
      <c r="HRS244" s="29" t="e">
        <f t="shared" ref="HRS244" si="5933">HRW244&amp;HRX244</f>
        <v>#REF!</v>
      </c>
      <c r="HRT244" s="29" t="e">
        <f t="shared" ref="HRT244" si="5934">HRX244&amp;HRY244</f>
        <v>#REF!</v>
      </c>
      <c r="HRU244" s="29" t="e">
        <f t="shared" ref="HRU244" si="5935">HRY244&amp;HRZ244</f>
        <v>#REF!</v>
      </c>
      <c r="HRV244" s="29" t="e">
        <f t="shared" ref="HRV244" si="5936">HRZ244&amp;HSA244</f>
        <v>#REF!</v>
      </c>
      <c r="HRW244" s="29" t="e">
        <f t="shared" ref="HRW244" si="5937">HSA244&amp;HSB244</f>
        <v>#REF!</v>
      </c>
      <c r="HRX244" s="29" t="e">
        <f t="shared" ref="HRX244" si="5938">HSB244&amp;HSC244</f>
        <v>#REF!</v>
      </c>
      <c r="HRY244" s="29" t="e">
        <f t="shared" ref="HRY244" si="5939">HSC244&amp;HSD244</f>
        <v>#REF!</v>
      </c>
      <c r="HRZ244" s="29" t="e">
        <f t="shared" ref="HRZ244" si="5940">HSD244&amp;HSE244</f>
        <v>#REF!</v>
      </c>
      <c r="HSA244" s="29" t="e">
        <f t="shared" ref="HSA244" si="5941">HSE244&amp;HSF244</f>
        <v>#REF!</v>
      </c>
      <c r="HSB244" s="29" t="e">
        <f t="shared" ref="HSB244" si="5942">HSF244&amp;HSG244</f>
        <v>#REF!</v>
      </c>
      <c r="HSC244" s="29" t="e">
        <f t="shared" ref="HSC244" si="5943">HSG244&amp;HSH244</f>
        <v>#REF!</v>
      </c>
      <c r="HSD244" s="29" t="e">
        <f t="shared" ref="HSD244" si="5944">HSH244&amp;HSI244</f>
        <v>#REF!</v>
      </c>
      <c r="HSE244" s="29" t="e">
        <f t="shared" ref="HSE244" si="5945">HSI244&amp;HSJ244</f>
        <v>#REF!</v>
      </c>
      <c r="HSF244" s="29" t="e">
        <f t="shared" ref="HSF244" si="5946">HSJ244&amp;HSK244</f>
        <v>#REF!</v>
      </c>
      <c r="HSG244" s="29" t="e">
        <f t="shared" ref="HSG244" si="5947">HSK244&amp;HSL244</f>
        <v>#REF!</v>
      </c>
      <c r="HSH244" s="29" t="e">
        <f t="shared" ref="HSH244" si="5948">HSL244&amp;HSM244</f>
        <v>#REF!</v>
      </c>
      <c r="HSI244" s="29" t="e">
        <f t="shared" ref="HSI244" si="5949">HSM244&amp;HSN244</f>
        <v>#REF!</v>
      </c>
      <c r="HSJ244" s="29" t="e">
        <f t="shared" ref="HSJ244" si="5950">HSN244&amp;HSO244</f>
        <v>#REF!</v>
      </c>
      <c r="HSK244" s="29" t="e">
        <f t="shared" ref="HSK244" si="5951">HSO244&amp;HSP244</f>
        <v>#REF!</v>
      </c>
      <c r="HSL244" s="29" t="e">
        <f t="shared" ref="HSL244" si="5952">HSP244&amp;HSQ244</f>
        <v>#REF!</v>
      </c>
      <c r="HSM244" s="29" t="e">
        <f t="shared" ref="HSM244" si="5953">HSQ244&amp;HSR244</f>
        <v>#REF!</v>
      </c>
      <c r="HSN244" s="29" t="e">
        <f t="shared" ref="HSN244" si="5954">HSR244&amp;HSS244</f>
        <v>#REF!</v>
      </c>
      <c r="HSO244" s="29" t="e">
        <f t="shared" ref="HSO244" si="5955">HSS244&amp;HST244</f>
        <v>#REF!</v>
      </c>
      <c r="HSP244" s="29" t="e">
        <f t="shared" ref="HSP244" si="5956">HST244&amp;HSU244</f>
        <v>#REF!</v>
      </c>
      <c r="HSQ244" s="29" t="e">
        <f t="shared" ref="HSQ244" si="5957">HSU244&amp;HSV244</f>
        <v>#REF!</v>
      </c>
      <c r="HSR244" s="29" t="e">
        <f t="shared" ref="HSR244" si="5958">HSV244&amp;HSW244</f>
        <v>#REF!</v>
      </c>
      <c r="HSS244" s="29" t="e">
        <f t="shared" ref="HSS244" si="5959">HSW244&amp;HSX244</f>
        <v>#REF!</v>
      </c>
      <c r="HST244" s="29" t="e">
        <f t="shared" ref="HST244" si="5960">HSX244&amp;HSY244</f>
        <v>#REF!</v>
      </c>
      <c r="HSU244" s="29" t="e">
        <f t="shared" ref="HSU244" si="5961">HSY244&amp;HSZ244</f>
        <v>#REF!</v>
      </c>
      <c r="HSV244" s="29" t="e">
        <f t="shared" ref="HSV244" si="5962">HSZ244&amp;HTA244</f>
        <v>#REF!</v>
      </c>
      <c r="HSW244" s="29" t="e">
        <f t="shared" ref="HSW244" si="5963">HTA244&amp;HTB244</f>
        <v>#REF!</v>
      </c>
      <c r="HSX244" s="29" t="e">
        <f t="shared" ref="HSX244" si="5964">HTB244&amp;HTC244</f>
        <v>#REF!</v>
      </c>
      <c r="HSY244" s="29" t="e">
        <f t="shared" ref="HSY244" si="5965">HTC244&amp;HTD244</f>
        <v>#REF!</v>
      </c>
      <c r="HSZ244" s="29" t="e">
        <f t="shared" ref="HSZ244" si="5966">HTD244&amp;HTE244</f>
        <v>#REF!</v>
      </c>
      <c r="HTA244" s="29" t="e">
        <f t="shared" ref="HTA244" si="5967">HTE244&amp;HTF244</f>
        <v>#REF!</v>
      </c>
      <c r="HTB244" s="29" t="e">
        <f t="shared" ref="HTB244" si="5968">HTF244&amp;HTG244</f>
        <v>#REF!</v>
      </c>
      <c r="HTC244" s="29" t="e">
        <f t="shared" ref="HTC244" si="5969">HTG244&amp;HTH244</f>
        <v>#REF!</v>
      </c>
      <c r="HTD244" s="29" t="e">
        <f t="shared" ref="HTD244" si="5970">HTH244&amp;HTI244</f>
        <v>#REF!</v>
      </c>
      <c r="HTE244" s="29" t="e">
        <f t="shared" ref="HTE244" si="5971">HTI244&amp;HTJ244</f>
        <v>#REF!</v>
      </c>
      <c r="HTF244" s="29" t="e">
        <f t="shared" ref="HTF244" si="5972">HTJ244&amp;HTK244</f>
        <v>#REF!</v>
      </c>
      <c r="HTG244" s="29" t="e">
        <f t="shared" ref="HTG244" si="5973">HTK244&amp;HTL244</f>
        <v>#REF!</v>
      </c>
      <c r="HTH244" s="29" t="e">
        <f t="shared" ref="HTH244" si="5974">HTL244&amp;HTM244</f>
        <v>#REF!</v>
      </c>
      <c r="HTI244" s="29" t="e">
        <f t="shared" ref="HTI244" si="5975">HTM244&amp;HTN244</f>
        <v>#REF!</v>
      </c>
      <c r="HTJ244" s="29" t="e">
        <f t="shared" ref="HTJ244" si="5976">HTN244&amp;HTO244</f>
        <v>#REF!</v>
      </c>
      <c r="HTK244" s="29" t="e">
        <f t="shared" ref="HTK244" si="5977">HTO244&amp;HTP244</f>
        <v>#REF!</v>
      </c>
      <c r="HTL244" s="29" t="e">
        <f t="shared" ref="HTL244" si="5978">HTP244&amp;HTQ244</f>
        <v>#REF!</v>
      </c>
      <c r="HTM244" s="29" t="e">
        <f t="shared" ref="HTM244" si="5979">HTQ244&amp;HTR244</f>
        <v>#REF!</v>
      </c>
      <c r="HTN244" s="29" t="e">
        <f t="shared" ref="HTN244" si="5980">HTR244&amp;HTS244</f>
        <v>#REF!</v>
      </c>
      <c r="HTO244" s="29" t="e">
        <f t="shared" ref="HTO244" si="5981">HTS244&amp;HTT244</f>
        <v>#REF!</v>
      </c>
      <c r="HTP244" s="29" t="e">
        <f t="shared" ref="HTP244" si="5982">HTT244&amp;HTU244</f>
        <v>#REF!</v>
      </c>
      <c r="HTQ244" s="29" t="e">
        <f t="shared" ref="HTQ244" si="5983">HTU244&amp;HTV244</f>
        <v>#REF!</v>
      </c>
      <c r="HTR244" s="29" t="e">
        <f t="shared" ref="HTR244" si="5984">HTV244&amp;HTW244</f>
        <v>#REF!</v>
      </c>
      <c r="HTS244" s="29" t="e">
        <f t="shared" ref="HTS244" si="5985">HTW244&amp;HTX244</f>
        <v>#REF!</v>
      </c>
      <c r="HTT244" s="29" t="e">
        <f t="shared" ref="HTT244" si="5986">HTX244&amp;HTY244</f>
        <v>#REF!</v>
      </c>
      <c r="HTU244" s="29" t="e">
        <f t="shared" ref="HTU244" si="5987">HTY244&amp;HTZ244</f>
        <v>#REF!</v>
      </c>
      <c r="HTV244" s="29" t="e">
        <f t="shared" ref="HTV244" si="5988">HTZ244&amp;HUA244</f>
        <v>#REF!</v>
      </c>
      <c r="HTW244" s="29" t="e">
        <f t="shared" ref="HTW244" si="5989">HUA244&amp;HUB244</f>
        <v>#REF!</v>
      </c>
      <c r="HTX244" s="29" t="e">
        <f t="shared" ref="HTX244" si="5990">HUB244&amp;HUC244</f>
        <v>#REF!</v>
      </c>
      <c r="HTY244" s="29" t="e">
        <f t="shared" ref="HTY244" si="5991">HUC244&amp;HUD244</f>
        <v>#REF!</v>
      </c>
      <c r="HTZ244" s="29" t="e">
        <f t="shared" ref="HTZ244" si="5992">HUD244&amp;HUE244</f>
        <v>#REF!</v>
      </c>
      <c r="HUA244" s="29" t="e">
        <f t="shared" ref="HUA244" si="5993">HUE244&amp;HUF244</f>
        <v>#REF!</v>
      </c>
      <c r="HUB244" s="29" t="e">
        <f t="shared" ref="HUB244" si="5994">HUF244&amp;HUG244</f>
        <v>#REF!</v>
      </c>
      <c r="HUC244" s="29" t="e">
        <f t="shared" ref="HUC244" si="5995">HUG244&amp;HUH244</f>
        <v>#REF!</v>
      </c>
      <c r="HUD244" s="29" t="e">
        <f t="shared" ref="HUD244" si="5996">HUH244&amp;HUI244</f>
        <v>#REF!</v>
      </c>
      <c r="HUE244" s="29" t="e">
        <f t="shared" ref="HUE244" si="5997">HUI244&amp;HUJ244</f>
        <v>#REF!</v>
      </c>
      <c r="HUF244" s="29" t="e">
        <f t="shared" ref="HUF244" si="5998">HUJ244&amp;HUK244</f>
        <v>#REF!</v>
      </c>
      <c r="HUG244" s="29" t="e">
        <f t="shared" ref="HUG244" si="5999">HUK244&amp;HUL244</f>
        <v>#REF!</v>
      </c>
      <c r="HUH244" s="29" t="e">
        <f t="shared" ref="HUH244" si="6000">HUL244&amp;HUM244</f>
        <v>#REF!</v>
      </c>
      <c r="HUI244" s="29" t="e">
        <f t="shared" ref="HUI244" si="6001">HUM244&amp;HUN244</f>
        <v>#REF!</v>
      </c>
      <c r="HUJ244" s="29" t="e">
        <f t="shared" ref="HUJ244" si="6002">HUN244&amp;HUO244</f>
        <v>#REF!</v>
      </c>
      <c r="HUK244" s="29" t="e">
        <f t="shared" ref="HUK244" si="6003">HUO244&amp;HUP244</f>
        <v>#REF!</v>
      </c>
      <c r="HUL244" s="29" t="e">
        <f t="shared" ref="HUL244" si="6004">HUP244&amp;HUQ244</f>
        <v>#REF!</v>
      </c>
      <c r="HUM244" s="29" t="e">
        <f t="shared" ref="HUM244" si="6005">HUQ244&amp;HUR244</f>
        <v>#REF!</v>
      </c>
      <c r="HUN244" s="29" t="e">
        <f t="shared" ref="HUN244" si="6006">HUR244&amp;HUS244</f>
        <v>#REF!</v>
      </c>
      <c r="HUO244" s="29" t="e">
        <f t="shared" ref="HUO244" si="6007">HUS244&amp;HUT244</f>
        <v>#REF!</v>
      </c>
      <c r="HUP244" s="29" t="e">
        <f t="shared" ref="HUP244" si="6008">HUT244&amp;HUU244</f>
        <v>#REF!</v>
      </c>
      <c r="HUQ244" s="29" t="e">
        <f t="shared" ref="HUQ244" si="6009">HUU244&amp;HUV244</f>
        <v>#REF!</v>
      </c>
      <c r="HUR244" s="29" t="e">
        <f t="shared" ref="HUR244" si="6010">HUV244&amp;HUW244</f>
        <v>#REF!</v>
      </c>
      <c r="HUS244" s="29" t="e">
        <f t="shared" ref="HUS244" si="6011">HUW244&amp;HUX244</f>
        <v>#REF!</v>
      </c>
      <c r="HUT244" s="29" t="e">
        <f t="shared" ref="HUT244" si="6012">HUX244&amp;HUY244</f>
        <v>#REF!</v>
      </c>
      <c r="HUU244" s="29" t="e">
        <f t="shared" ref="HUU244" si="6013">HUY244&amp;HUZ244</f>
        <v>#REF!</v>
      </c>
      <c r="HUV244" s="29" t="e">
        <f t="shared" ref="HUV244" si="6014">HUZ244&amp;HVA244</f>
        <v>#REF!</v>
      </c>
      <c r="HUW244" s="29" t="e">
        <f t="shared" ref="HUW244" si="6015">HVA244&amp;HVB244</f>
        <v>#REF!</v>
      </c>
      <c r="HUX244" s="29" t="e">
        <f t="shared" ref="HUX244" si="6016">HVB244&amp;HVC244</f>
        <v>#REF!</v>
      </c>
      <c r="HUY244" s="29" t="e">
        <f t="shared" ref="HUY244" si="6017">HVC244&amp;HVD244</f>
        <v>#REF!</v>
      </c>
      <c r="HUZ244" s="29" t="e">
        <f t="shared" ref="HUZ244" si="6018">HVD244&amp;HVE244</f>
        <v>#REF!</v>
      </c>
      <c r="HVA244" s="29" t="e">
        <f t="shared" ref="HVA244" si="6019">HVE244&amp;HVF244</f>
        <v>#REF!</v>
      </c>
      <c r="HVB244" s="29" t="e">
        <f t="shared" ref="HVB244" si="6020">HVF244&amp;HVG244</f>
        <v>#REF!</v>
      </c>
      <c r="HVC244" s="29" t="e">
        <f t="shared" ref="HVC244" si="6021">HVG244&amp;HVH244</f>
        <v>#REF!</v>
      </c>
      <c r="HVD244" s="29" t="e">
        <f t="shared" ref="HVD244" si="6022">HVH244&amp;HVI244</f>
        <v>#REF!</v>
      </c>
      <c r="HVE244" s="29" t="e">
        <f t="shared" ref="HVE244" si="6023">HVI244&amp;HVJ244</f>
        <v>#REF!</v>
      </c>
      <c r="HVF244" s="29" t="e">
        <f t="shared" ref="HVF244" si="6024">HVJ244&amp;HVK244</f>
        <v>#REF!</v>
      </c>
      <c r="HVG244" s="29" t="e">
        <f t="shared" ref="HVG244" si="6025">HVK244&amp;HVL244</f>
        <v>#REF!</v>
      </c>
      <c r="HVH244" s="29" t="e">
        <f t="shared" ref="HVH244" si="6026">HVL244&amp;HVM244</f>
        <v>#REF!</v>
      </c>
      <c r="HVI244" s="29" t="e">
        <f t="shared" ref="HVI244" si="6027">HVM244&amp;HVN244</f>
        <v>#REF!</v>
      </c>
      <c r="HVJ244" s="29" t="e">
        <f t="shared" ref="HVJ244" si="6028">HVN244&amp;HVO244</f>
        <v>#REF!</v>
      </c>
      <c r="HVK244" s="29" t="e">
        <f t="shared" ref="HVK244" si="6029">HVO244&amp;HVP244</f>
        <v>#REF!</v>
      </c>
      <c r="HVL244" s="29" t="e">
        <f t="shared" ref="HVL244" si="6030">HVP244&amp;HVQ244</f>
        <v>#REF!</v>
      </c>
      <c r="HVM244" s="29" t="e">
        <f t="shared" ref="HVM244" si="6031">HVQ244&amp;HVR244</f>
        <v>#REF!</v>
      </c>
      <c r="HVN244" s="29" t="e">
        <f t="shared" ref="HVN244" si="6032">HVR244&amp;HVS244</f>
        <v>#REF!</v>
      </c>
      <c r="HVO244" s="29" t="e">
        <f t="shared" ref="HVO244" si="6033">HVS244&amp;HVT244</f>
        <v>#REF!</v>
      </c>
      <c r="HVP244" s="29" t="e">
        <f t="shared" ref="HVP244" si="6034">HVT244&amp;HVU244</f>
        <v>#REF!</v>
      </c>
      <c r="HVQ244" s="29" t="e">
        <f t="shared" ref="HVQ244" si="6035">HVU244&amp;HVV244</f>
        <v>#REF!</v>
      </c>
      <c r="HVR244" s="29" t="e">
        <f t="shared" ref="HVR244" si="6036">HVV244&amp;HVW244</f>
        <v>#REF!</v>
      </c>
      <c r="HVS244" s="29" t="e">
        <f t="shared" ref="HVS244" si="6037">HVW244&amp;HVX244</f>
        <v>#REF!</v>
      </c>
      <c r="HVT244" s="29" t="e">
        <f t="shared" ref="HVT244" si="6038">HVX244&amp;HVY244</f>
        <v>#REF!</v>
      </c>
      <c r="HVU244" s="29" t="e">
        <f t="shared" ref="HVU244" si="6039">HVY244&amp;HVZ244</f>
        <v>#REF!</v>
      </c>
      <c r="HVV244" s="29" t="e">
        <f t="shared" ref="HVV244" si="6040">HVZ244&amp;HWA244</f>
        <v>#REF!</v>
      </c>
      <c r="HVW244" s="29" t="e">
        <f t="shared" ref="HVW244" si="6041">HWA244&amp;HWB244</f>
        <v>#REF!</v>
      </c>
      <c r="HVX244" s="29" t="e">
        <f t="shared" ref="HVX244" si="6042">HWB244&amp;HWC244</f>
        <v>#REF!</v>
      </c>
      <c r="HVY244" s="29" t="e">
        <f t="shared" ref="HVY244" si="6043">HWC244&amp;HWD244</f>
        <v>#REF!</v>
      </c>
      <c r="HVZ244" s="29" t="e">
        <f t="shared" ref="HVZ244" si="6044">HWD244&amp;HWE244</f>
        <v>#REF!</v>
      </c>
      <c r="HWA244" s="29" t="e">
        <f t="shared" ref="HWA244" si="6045">HWE244&amp;HWF244</f>
        <v>#REF!</v>
      </c>
      <c r="HWB244" s="29" t="e">
        <f t="shared" ref="HWB244" si="6046">HWF244&amp;HWG244</f>
        <v>#REF!</v>
      </c>
      <c r="HWC244" s="29" t="e">
        <f t="shared" ref="HWC244" si="6047">HWG244&amp;HWH244</f>
        <v>#REF!</v>
      </c>
      <c r="HWD244" s="29" t="e">
        <f t="shared" ref="HWD244" si="6048">HWH244&amp;HWI244</f>
        <v>#REF!</v>
      </c>
      <c r="HWE244" s="29" t="e">
        <f t="shared" ref="HWE244" si="6049">HWI244&amp;HWJ244</f>
        <v>#REF!</v>
      </c>
      <c r="HWF244" s="29" t="e">
        <f t="shared" ref="HWF244" si="6050">HWJ244&amp;HWK244</f>
        <v>#REF!</v>
      </c>
      <c r="HWG244" s="29" t="e">
        <f t="shared" ref="HWG244" si="6051">HWK244&amp;HWL244</f>
        <v>#REF!</v>
      </c>
      <c r="HWH244" s="29" t="e">
        <f t="shared" ref="HWH244" si="6052">HWL244&amp;HWM244</f>
        <v>#REF!</v>
      </c>
      <c r="HWI244" s="29" t="e">
        <f t="shared" ref="HWI244" si="6053">HWM244&amp;HWN244</f>
        <v>#REF!</v>
      </c>
      <c r="HWJ244" s="29" t="e">
        <f t="shared" ref="HWJ244" si="6054">HWN244&amp;HWO244</f>
        <v>#REF!</v>
      </c>
      <c r="HWK244" s="29" t="e">
        <f t="shared" ref="HWK244" si="6055">HWO244&amp;HWP244</f>
        <v>#REF!</v>
      </c>
      <c r="HWL244" s="29" t="e">
        <f t="shared" ref="HWL244" si="6056">HWP244&amp;HWQ244</f>
        <v>#REF!</v>
      </c>
      <c r="HWM244" s="29" t="e">
        <f t="shared" ref="HWM244" si="6057">HWQ244&amp;HWR244</f>
        <v>#REF!</v>
      </c>
      <c r="HWN244" s="29" t="e">
        <f t="shared" ref="HWN244" si="6058">HWR244&amp;HWS244</f>
        <v>#REF!</v>
      </c>
      <c r="HWO244" s="29" t="e">
        <f t="shared" ref="HWO244" si="6059">HWS244&amp;HWT244</f>
        <v>#REF!</v>
      </c>
      <c r="HWP244" s="29" t="e">
        <f t="shared" ref="HWP244" si="6060">HWT244&amp;HWU244</f>
        <v>#REF!</v>
      </c>
      <c r="HWQ244" s="29" t="e">
        <f t="shared" ref="HWQ244" si="6061">HWU244&amp;HWV244</f>
        <v>#REF!</v>
      </c>
      <c r="HWR244" s="29" t="e">
        <f t="shared" ref="HWR244" si="6062">HWV244&amp;HWW244</f>
        <v>#REF!</v>
      </c>
      <c r="HWS244" s="29" t="e">
        <f t="shared" ref="HWS244" si="6063">HWW244&amp;HWX244</f>
        <v>#REF!</v>
      </c>
      <c r="HWT244" s="29" t="e">
        <f t="shared" ref="HWT244" si="6064">HWX244&amp;HWY244</f>
        <v>#REF!</v>
      </c>
      <c r="HWU244" s="29" t="e">
        <f t="shared" ref="HWU244" si="6065">HWY244&amp;HWZ244</f>
        <v>#REF!</v>
      </c>
      <c r="HWV244" s="29" t="e">
        <f t="shared" ref="HWV244" si="6066">HWZ244&amp;HXA244</f>
        <v>#REF!</v>
      </c>
      <c r="HWW244" s="29" t="e">
        <f t="shared" ref="HWW244" si="6067">HXA244&amp;HXB244</f>
        <v>#REF!</v>
      </c>
      <c r="HWX244" s="29" t="e">
        <f t="shared" ref="HWX244" si="6068">HXB244&amp;HXC244</f>
        <v>#REF!</v>
      </c>
      <c r="HWY244" s="29" t="e">
        <f t="shared" ref="HWY244" si="6069">HXC244&amp;HXD244</f>
        <v>#REF!</v>
      </c>
      <c r="HWZ244" s="29" t="e">
        <f t="shared" ref="HWZ244" si="6070">HXD244&amp;HXE244</f>
        <v>#REF!</v>
      </c>
      <c r="HXA244" s="29" t="e">
        <f t="shared" ref="HXA244" si="6071">HXE244&amp;HXF244</f>
        <v>#REF!</v>
      </c>
      <c r="HXB244" s="29" t="e">
        <f t="shared" ref="HXB244" si="6072">HXF244&amp;HXG244</f>
        <v>#REF!</v>
      </c>
      <c r="HXC244" s="29" t="e">
        <f t="shared" ref="HXC244" si="6073">HXG244&amp;HXH244</f>
        <v>#REF!</v>
      </c>
      <c r="HXD244" s="29" t="e">
        <f t="shared" ref="HXD244" si="6074">HXH244&amp;HXI244</f>
        <v>#REF!</v>
      </c>
      <c r="HXE244" s="29" t="e">
        <f t="shared" ref="HXE244" si="6075">HXI244&amp;HXJ244</f>
        <v>#REF!</v>
      </c>
      <c r="HXF244" s="29" t="e">
        <f t="shared" ref="HXF244" si="6076">HXJ244&amp;HXK244</f>
        <v>#REF!</v>
      </c>
      <c r="HXG244" s="29" t="e">
        <f t="shared" ref="HXG244" si="6077">HXK244&amp;HXL244</f>
        <v>#REF!</v>
      </c>
      <c r="HXH244" s="29" t="e">
        <f t="shared" ref="HXH244" si="6078">HXL244&amp;HXM244</f>
        <v>#REF!</v>
      </c>
      <c r="HXI244" s="29" t="e">
        <f t="shared" ref="HXI244" si="6079">HXM244&amp;HXN244</f>
        <v>#REF!</v>
      </c>
      <c r="HXJ244" s="29" t="e">
        <f t="shared" ref="HXJ244" si="6080">HXN244&amp;HXO244</f>
        <v>#REF!</v>
      </c>
      <c r="HXK244" s="29" t="e">
        <f t="shared" ref="HXK244" si="6081">HXO244&amp;HXP244</f>
        <v>#REF!</v>
      </c>
      <c r="HXL244" s="29" t="e">
        <f t="shared" ref="HXL244" si="6082">HXP244&amp;HXQ244</f>
        <v>#REF!</v>
      </c>
      <c r="HXM244" s="29" t="e">
        <f t="shared" ref="HXM244" si="6083">HXQ244&amp;HXR244</f>
        <v>#REF!</v>
      </c>
      <c r="HXN244" s="29" t="e">
        <f t="shared" ref="HXN244" si="6084">HXR244&amp;HXS244</f>
        <v>#REF!</v>
      </c>
      <c r="HXO244" s="29" t="e">
        <f t="shared" ref="HXO244" si="6085">HXS244&amp;HXT244</f>
        <v>#REF!</v>
      </c>
      <c r="HXP244" s="29" t="e">
        <f t="shared" ref="HXP244" si="6086">HXT244&amp;HXU244</f>
        <v>#REF!</v>
      </c>
      <c r="HXQ244" s="29" t="e">
        <f t="shared" ref="HXQ244" si="6087">HXU244&amp;HXV244</f>
        <v>#REF!</v>
      </c>
      <c r="HXR244" s="29" t="e">
        <f t="shared" ref="HXR244" si="6088">HXV244&amp;HXW244</f>
        <v>#REF!</v>
      </c>
      <c r="HXS244" s="29" t="e">
        <f t="shared" ref="HXS244" si="6089">HXW244&amp;HXX244</f>
        <v>#REF!</v>
      </c>
      <c r="HXT244" s="29" t="e">
        <f t="shared" ref="HXT244" si="6090">HXX244&amp;HXY244</f>
        <v>#REF!</v>
      </c>
      <c r="HXU244" s="29" t="e">
        <f t="shared" ref="HXU244" si="6091">HXY244&amp;HXZ244</f>
        <v>#REF!</v>
      </c>
      <c r="HXV244" s="29" t="e">
        <f t="shared" ref="HXV244" si="6092">HXZ244&amp;HYA244</f>
        <v>#REF!</v>
      </c>
      <c r="HXW244" s="29" t="e">
        <f t="shared" ref="HXW244" si="6093">HYA244&amp;HYB244</f>
        <v>#REF!</v>
      </c>
      <c r="HXX244" s="29" t="e">
        <f t="shared" ref="HXX244" si="6094">HYB244&amp;HYC244</f>
        <v>#REF!</v>
      </c>
      <c r="HXY244" s="29" t="e">
        <f t="shared" ref="HXY244" si="6095">HYC244&amp;HYD244</f>
        <v>#REF!</v>
      </c>
      <c r="HXZ244" s="29" t="e">
        <f t="shared" ref="HXZ244" si="6096">HYD244&amp;HYE244</f>
        <v>#REF!</v>
      </c>
      <c r="HYA244" s="29" t="e">
        <f t="shared" ref="HYA244" si="6097">HYE244&amp;HYF244</f>
        <v>#REF!</v>
      </c>
      <c r="HYB244" s="29" t="e">
        <f t="shared" ref="HYB244" si="6098">HYF244&amp;HYG244</f>
        <v>#REF!</v>
      </c>
      <c r="HYC244" s="29" t="e">
        <f t="shared" ref="HYC244" si="6099">HYG244&amp;HYH244</f>
        <v>#REF!</v>
      </c>
      <c r="HYD244" s="29" t="e">
        <f t="shared" ref="HYD244" si="6100">HYH244&amp;HYI244</f>
        <v>#REF!</v>
      </c>
      <c r="HYE244" s="29" t="e">
        <f t="shared" ref="HYE244" si="6101">HYI244&amp;HYJ244</f>
        <v>#REF!</v>
      </c>
      <c r="HYF244" s="29" t="e">
        <f t="shared" ref="HYF244" si="6102">HYJ244&amp;HYK244</f>
        <v>#REF!</v>
      </c>
      <c r="HYG244" s="29" t="e">
        <f t="shared" ref="HYG244" si="6103">HYK244&amp;HYL244</f>
        <v>#REF!</v>
      </c>
      <c r="HYH244" s="29" t="e">
        <f t="shared" ref="HYH244" si="6104">HYL244&amp;HYM244</f>
        <v>#REF!</v>
      </c>
      <c r="HYI244" s="29" t="e">
        <f t="shared" ref="HYI244" si="6105">HYM244&amp;HYN244</f>
        <v>#REF!</v>
      </c>
      <c r="HYJ244" s="29" t="e">
        <f t="shared" ref="HYJ244" si="6106">HYN244&amp;HYO244</f>
        <v>#REF!</v>
      </c>
      <c r="HYK244" s="29" t="e">
        <f t="shared" ref="HYK244" si="6107">HYO244&amp;HYP244</f>
        <v>#REF!</v>
      </c>
      <c r="HYL244" s="29" t="e">
        <f t="shared" ref="HYL244" si="6108">HYP244&amp;HYQ244</f>
        <v>#REF!</v>
      </c>
      <c r="HYM244" s="29" t="e">
        <f t="shared" ref="HYM244" si="6109">HYQ244&amp;HYR244</f>
        <v>#REF!</v>
      </c>
      <c r="HYN244" s="29" t="e">
        <f t="shared" ref="HYN244" si="6110">HYR244&amp;HYS244</f>
        <v>#REF!</v>
      </c>
      <c r="HYO244" s="29" t="e">
        <f t="shared" ref="HYO244" si="6111">HYS244&amp;HYT244</f>
        <v>#REF!</v>
      </c>
      <c r="HYP244" s="29" t="e">
        <f t="shared" ref="HYP244" si="6112">HYT244&amp;HYU244</f>
        <v>#REF!</v>
      </c>
      <c r="HYQ244" s="29" t="e">
        <f t="shared" ref="HYQ244" si="6113">HYU244&amp;HYV244</f>
        <v>#REF!</v>
      </c>
      <c r="HYR244" s="29" t="e">
        <f t="shared" ref="HYR244" si="6114">HYV244&amp;HYW244</f>
        <v>#REF!</v>
      </c>
      <c r="HYS244" s="29" t="e">
        <f t="shared" ref="HYS244" si="6115">HYW244&amp;HYX244</f>
        <v>#REF!</v>
      </c>
      <c r="HYT244" s="29" t="e">
        <f t="shared" ref="HYT244" si="6116">HYX244&amp;HYY244</f>
        <v>#REF!</v>
      </c>
      <c r="HYU244" s="29" t="e">
        <f t="shared" ref="HYU244" si="6117">HYY244&amp;HYZ244</f>
        <v>#REF!</v>
      </c>
      <c r="HYV244" s="29" t="e">
        <f t="shared" ref="HYV244" si="6118">HYZ244&amp;HZA244</f>
        <v>#REF!</v>
      </c>
      <c r="HYW244" s="29" t="e">
        <f t="shared" ref="HYW244" si="6119">HZA244&amp;HZB244</f>
        <v>#REF!</v>
      </c>
      <c r="HYX244" s="29" t="e">
        <f t="shared" ref="HYX244" si="6120">HZB244&amp;HZC244</f>
        <v>#REF!</v>
      </c>
      <c r="HYY244" s="29" t="e">
        <f t="shared" ref="HYY244" si="6121">HZC244&amp;HZD244</f>
        <v>#REF!</v>
      </c>
      <c r="HYZ244" s="29" t="e">
        <f t="shared" ref="HYZ244" si="6122">HZD244&amp;HZE244</f>
        <v>#REF!</v>
      </c>
      <c r="HZA244" s="29" t="e">
        <f t="shared" ref="HZA244" si="6123">HZE244&amp;HZF244</f>
        <v>#REF!</v>
      </c>
      <c r="HZB244" s="29" t="e">
        <f t="shared" ref="HZB244" si="6124">HZF244&amp;HZG244</f>
        <v>#REF!</v>
      </c>
      <c r="HZC244" s="29" t="e">
        <f t="shared" ref="HZC244" si="6125">HZG244&amp;HZH244</f>
        <v>#REF!</v>
      </c>
      <c r="HZD244" s="29" t="e">
        <f t="shared" ref="HZD244" si="6126">HZH244&amp;HZI244</f>
        <v>#REF!</v>
      </c>
      <c r="HZE244" s="29" t="e">
        <f t="shared" ref="HZE244" si="6127">HZI244&amp;HZJ244</f>
        <v>#REF!</v>
      </c>
      <c r="HZF244" s="29" t="e">
        <f t="shared" ref="HZF244" si="6128">HZJ244&amp;HZK244</f>
        <v>#REF!</v>
      </c>
      <c r="HZG244" s="29" t="e">
        <f t="shared" ref="HZG244" si="6129">HZK244&amp;HZL244</f>
        <v>#REF!</v>
      </c>
      <c r="HZH244" s="29" t="e">
        <f t="shared" ref="HZH244" si="6130">HZL244&amp;HZM244</f>
        <v>#REF!</v>
      </c>
      <c r="HZI244" s="29" t="e">
        <f t="shared" ref="HZI244" si="6131">HZM244&amp;HZN244</f>
        <v>#REF!</v>
      </c>
      <c r="HZJ244" s="29" t="e">
        <f t="shared" ref="HZJ244" si="6132">HZN244&amp;HZO244</f>
        <v>#REF!</v>
      </c>
      <c r="HZK244" s="29" t="e">
        <f t="shared" ref="HZK244" si="6133">HZO244&amp;HZP244</f>
        <v>#REF!</v>
      </c>
      <c r="HZL244" s="29" t="e">
        <f t="shared" ref="HZL244" si="6134">HZP244&amp;HZQ244</f>
        <v>#REF!</v>
      </c>
      <c r="HZM244" s="29" t="e">
        <f t="shared" ref="HZM244" si="6135">HZQ244&amp;HZR244</f>
        <v>#REF!</v>
      </c>
      <c r="HZN244" s="29" t="e">
        <f t="shared" ref="HZN244" si="6136">HZR244&amp;HZS244</f>
        <v>#REF!</v>
      </c>
      <c r="HZO244" s="29" t="e">
        <f t="shared" ref="HZO244" si="6137">HZS244&amp;HZT244</f>
        <v>#REF!</v>
      </c>
      <c r="HZP244" s="29" t="e">
        <f t="shared" ref="HZP244" si="6138">HZT244&amp;HZU244</f>
        <v>#REF!</v>
      </c>
      <c r="HZQ244" s="29" t="e">
        <f t="shared" ref="HZQ244" si="6139">HZU244&amp;HZV244</f>
        <v>#REF!</v>
      </c>
      <c r="HZR244" s="29" t="e">
        <f t="shared" ref="HZR244" si="6140">HZV244&amp;HZW244</f>
        <v>#REF!</v>
      </c>
      <c r="HZS244" s="29" t="e">
        <f t="shared" ref="HZS244" si="6141">HZW244&amp;HZX244</f>
        <v>#REF!</v>
      </c>
      <c r="HZT244" s="29" t="e">
        <f t="shared" ref="HZT244" si="6142">HZX244&amp;HZY244</f>
        <v>#REF!</v>
      </c>
      <c r="HZU244" s="29" t="e">
        <f t="shared" ref="HZU244" si="6143">HZY244&amp;HZZ244</f>
        <v>#REF!</v>
      </c>
      <c r="HZV244" s="29" t="e">
        <f t="shared" ref="HZV244" si="6144">HZZ244&amp;IAA244</f>
        <v>#REF!</v>
      </c>
      <c r="HZW244" s="29" t="e">
        <f t="shared" ref="HZW244" si="6145">IAA244&amp;IAB244</f>
        <v>#REF!</v>
      </c>
      <c r="HZX244" s="29" t="e">
        <f t="shared" ref="HZX244" si="6146">IAB244&amp;IAC244</f>
        <v>#REF!</v>
      </c>
      <c r="HZY244" s="29" t="e">
        <f t="shared" ref="HZY244" si="6147">IAC244&amp;IAD244</f>
        <v>#REF!</v>
      </c>
      <c r="HZZ244" s="29" t="e">
        <f t="shared" ref="HZZ244" si="6148">IAD244&amp;IAE244</f>
        <v>#REF!</v>
      </c>
      <c r="IAA244" s="29" t="e">
        <f t="shared" ref="IAA244" si="6149">IAE244&amp;IAF244</f>
        <v>#REF!</v>
      </c>
      <c r="IAB244" s="29" t="e">
        <f t="shared" ref="IAB244" si="6150">IAF244&amp;IAG244</f>
        <v>#REF!</v>
      </c>
      <c r="IAC244" s="29" t="e">
        <f t="shared" ref="IAC244" si="6151">IAG244&amp;IAH244</f>
        <v>#REF!</v>
      </c>
      <c r="IAD244" s="29" t="e">
        <f t="shared" ref="IAD244" si="6152">IAH244&amp;IAI244</f>
        <v>#REF!</v>
      </c>
      <c r="IAE244" s="29" t="e">
        <f t="shared" ref="IAE244" si="6153">IAI244&amp;IAJ244</f>
        <v>#REF!</v>
      </c>
      <c r="IAF244" s="29" t="e">
        <f t="shared" ref="IAF244" si="6154">IAJ244&amp;IAK244</f>
        <v>#REF!</v>
      </c>
      <c r="IAG244" s="29" t="e">
        <f t="shared" ref="IAG244" si="6155">IAK244&amp;IAL244</f>
        <v>#REF!</v>
      </c>
      <c r="IAH244" s="29" t="e">
        <f t="shared" ref="IAH244" si="6156">IAL244&amp;IAM244</f>
        <v>#REF!</v>
      </c>
      <c r="IAI244" s="29" t="e">
        <f t="shared" ref="IAI244" si="6157">IAM244&amp;IAN244</f>
        <v>#REF!</v>
      </c>
      <c r="IAJ244" s="29" t="e">
        <f t="shared" ref="IAJ244" si="6158">IAN244&amp;IAO244</f>
        <v>#REF!</v>
      </c>
      <c r="IAK244" s="29" t="e">
        <f t="shared" ref="IAK244" si="6159">IAO244&amp;IAP244</f>
        <v>#REF!</v>
      </c>
      <c r="IAL244" s="29" t="e">
        <f t="shared" ref="IAL244" si="6160">IAP244&amp;IAQ244</f>
        <v>#REF!</v>
      </c>
      <c r="IAM244" s="29" t="e">
        <f t="shared" ref="IAM244" si="6161">IAQ244&amp;IAR244</f>
        <v>#REF!</v>
      </c>
      <c r="IAN244" s="29" t="e">
        <f t="shared" ref="IAN244" si="6162">IAR244&amp;IAS244</f>
        <v>#REF!</v>
      </c>
      <c r="IAO244" s="29" t="e">
        <f t="shared" ref="IAO244" si="6163">IAS244&amp;IAT244</f>
        <v>#REF!</v>
      </c>
      <c r="IAP244" s="29" t="e">
        <f t="shared" ref="IAP244" si="6164">IAT244&amp;IAU244</f>
        <v>#REF!</v>
      </c>
      <c r="IAQ244" s="29" t="e">
        <f t="shared" ref="IAQ244" si="6165">IAU244&amp;IAV244</f>
        <v>#REF!</v>
      </c>
      <c r="IAR244" s="29" t="e">
        <f t="shared" ref="IAR244" si="6166">IAV244&amp;IAW244</f>
        <v>#REF!</v>
      </c>
      <c r="IAS244" s="29" t="e">
        <f t="shared" ref="IAS244" si="6167">IAW244&amp;IAX244</f>
        <v>#REF!</v>
      </c>
      <c r="IAT244" s="29" t="e">
        <f t="shared" ref="IAT244" si="6168">IAX244&amp;IAY244</f>
        <v>#REF!</v>
      </c>
      <c r="IAU244" s="29" t="e">
        <f t="shared" ref="IAU244" si="6169">IAY244&amp;IAZ244</f>
        <v>#REF!</v>
      </c>
      <c r="IAV244" s="29" t="e">
        <f t="shared" ref="IAV244" si="6170">IAZ244&amp;IBA244</f>
        <v>#REF!</v>
      </c>
      <c r="IAW244" s="29" t="e">
        <f t="shared" ref="IAW244" si="6171">IBA244&amp;IBB244</f>
        <v>#REF!</v>
      </c>
      <c r="IAX244" s="29" t="e">
        <f t="shared" ref="IAX244" si="6172">IBB244&amp;IBC244</f>
        <v>#REF!</v>
      </c>
      <c r="IAY244" s="29" t="e">
        <f t="shared" ref="IAY244" si="6173">IBC244&amp;IBD244</f>
        <v>#REF!</v>
      </c>
      <c r="IAZ244" s="29" t="e">
        <f t="shared" ref="IAZ244" si="6174">IBD244&amp;IBE244</f>
        <v>#REF!</v>
      </c>
      <c r="IBA244" s="29" t="e">
        <f t="shared" ref="IBA244" si="6175">IBE244&amp;IBF244</f>
        <v>#REF!</v>
      </c>
      <c r="IBB244" s="29" t="e">
        <f t="shared" ref="IBB244" si="6176">IBF244&amp;IBG244</f>
        <v>#REF!</v>
      </c>
      <c r="IBC244" s="29" t="e">
        <f t="shared" ref="IBC244" si="6177">IBG244&amp;IBH244</f>
        <v>#REF!</v>
      </c>
      <c r="IBD244" s="29" t="e">
        <f t="shared" ref="IBD244" si="6178">IBH244&amp;IBI244</f>
        <v>#REF!</v>
      </c>
      <c r="IBE244" s="29" t="e">
        <f t="shared" ref="IBE244" si="6179">IBI244&amp;IBJ244</f>
        <v>#REF!</v>
      </c>
      <c r="IBF244" s="29" t="e">
        <f t="shared" ref="IBF244" si="6180">IBJ244&amp;IBK244</f>
        <v>#REF!</v>
      </c>
      <c r="IBG244" s="29" t="e">
        <f t="shared" ref="IBG244" si="6181">IBK244&amp;IBL244</f>
        <v>#REF!</v>
      </c>
      <c r="IBH244" s="29" t="e">
        <f t="shared" ref="IBH244" si="6182">IBL244&amp;IBM244</f>
        <v>#REF!</v>
      </c>
      <c r="IBI244" s="29" t="e">
        <f t="shared" ref="IBI244" si="6183">IBM244&amp;IBN244</f>
        <v>#REF!</v>
      </c>
      <c r="IBJ244" s="29" t="e">
        <f t="shared" ref="IBJ244" si="6184">IBN244&amp;IBO244</f>
        <v>#REF!</v>
      </c>
      <c r="IBK244" s="29" t="e">
        <f t="shared" ref="IBK244" si="6185">IBO244&amp;IBP244</f>
        <v>#REF!</v>
      </c>
      <c r="IBL244" s="29" t="e">
        <f t="shared" ref="IBL244" si="6186">IBP244&amp;IBQ244</f>
        <v>#REF!</v>
      </c>
      <c r="IBM244" s="29" t="e">
        <f t="shared" ref="IBM244" si="6187">IBQ244&amp;IBR244</f>
        <v>#REF!</v>
      </c>
      <c r="IBN244" s="29" t="e">
        <f t="shared" ref="IBN244" si="6188">IBR244&amp;IBS244</f>
        <v>#REF!</v>
      </c>
      <c r="IBO244" s="29" t="e">
        <f t="shared" ref="IBO244" si="6189">IBS244&amp;IBT244</f>
        <v>#REF!</v>
      </c>
      <c r="IBP244" s="29" t="e">
        <f t="shared" ref="IBP244" si="6190">IBT244&amp;IBU244</f>
        <v>#REF!</v>
      </c>
      <c r="IBQ244" s="29" t="e">
        <f t="shared" ref="IBQ244" si="6191">IBU244&amp;IBV244</f>
        <v>#REF!</v>
      </c>
      <c r="IBR244" s="29" t="e">
        <f t="shared" ref="IBR244" si="6192">IBV244&amp;IBW244</f>
        <v>#REF!</v>
      </c>
      <c r="IBS244" s="29" t="e">
        <f t="shared" ref="IBS244" si="6193">IBW244&amp;IBX244</f>
        <v>#REF!</v>
      </c>
      <c r="IBT244" s="29" t="e">
        <f t="shared" ref="IBT244" si="6194">IBX244&amp;IBY244</f>
        <v>#REF!</v>
      </c>
      <c r="IBU244" s="29" t="e">
        <f t="shared" ref="IBU244" si="6195">IBY244&amp;IBZ244</f>
        <v>#REF!</v>
      </c>
      <c r="IBV244" s="29" t="e">
        <f t="shared" ref="IBV244" si="6196">IBZ244&amp;ICA244</f>
        <v>#REF!</v>
      </c>
      <c r="IBW244" s="29" t="e">
        <f t="shared" ref="IBW244" si="6197">ICA244&amp;ICB244</f>
        <v>#REF!</v>
      </c>
      <c r="IBX244" s="29" t="e">
        <f t="shared" ref="IBX244" si="6198">ICB244&amp;ICC244</f>
        <v>#REF!</v>
      </c>
      <c r="IBY244" s="29" t="e">
        <f t="shared" ref="IBY244" si="6199">ICC244&amp;ICD244</f>
        <v>#REF!</v>
      </c>
      <c r="IBZ244" s="29" t="e">
        <f t="shared" ref="IBZ244" si="6200">ICD244&amp;ICE244</f>
        <v>#REF!</v>
      </c>
      <c r="ICA244" s="29" t="e">
        <f t="shared" ref="ICA244" si="6201">ICE244&amp;ICF244</f>
        <v>#REF!</v>
      </c>
      <c r="ICB244" s="29" t="e">
        <f t="shared" ref="ICB244" si="6202">ICF244&amp;ICG244</f>
        <v>#REF!</v>
      </c>
      <c r="ICC244" s="29" t="e">
        <f t="shared" ref="ICC244" si="6203">ICG244&amp;ICH244</f>
        <v>#REF!</v>
      </c>
      <c r="ICD244" s="29" t="e">
        <f t="shared" ref="ICD244" si="6204">ICH244&amp;ICI244</f>
        <v>#REF!</v>
      </c>
      <c r="ICE244" s="29" t="e">
        <f t="shared" ref="ICE244" si="6205">ICI244&amp;ICJ244</f>
        <v>#REF!</v>
      </c>
      <c r="ICF244" s="29" t="e">
        <f t="shared" ref="ICF244" si="6206">ICJ244&amp;ICK244</f>
        <v>#REF!</v>
      </c>
      <c r="ICG244" s="29" t="e">
        <f t="shared" ref="ICG244" si="6207">ICK244&amp;ICL244</f>
        <v>#REF!</v>
      </c>
      <c r="ICH244" s="29" t="e">
        <f t="shared" ref="ICH244" si="6208">ICL244&amp;ICM244</f>
        <v>#REF!</v>
      </c>
      <c r="ICI244" s="29" t="e">
        <f t="shared" ref="ICI244" si="6209">ICM244&amp;ICN244</f>
        <v>#REF!</v>
      </c>
      <c r="ICJ244" s="29" t="e">
        <f t="shared" ref="ICJ244" si="6210">ICN244&amp;ICO244</f>
        <v>#REF!</v>
      </c>
      <c r="ICK244" s="29" t="e">
        <f t="shared" ref="ICK244" si="6211">ICO244&amp;ICP244</f>
        <v>#REF!</v>
      </c>
      <c r="ICL244" s="29" t="e">
        <f t="shared" ref="ICL244" si="6212">ICP244&amp;ICQ244</f>
        <v>#REF!</v>
      </c>
      <c r="ICM244" s="29" t="e">
        <f t="shared" ref="ICM244" si="6213">ICQ244&amp;ICR244</f>
        <v>#REF!</v>
      </c>
      <c r="ICN244" s="29" t="e">
        <f t="shared" ref="ICN244" si="6214">ICR244&amp;ICS244</f>
        <v>#REF!</v>
      </c>
      <c r="ICO244" s="29" t="e">
        <f t="shared" ref="ICO244" si="6215">ICS244&amp;ICT244</f>
        <v>#REF!</v>
      </c>
      <c r="ICP244" s="29" t="e">
        <f t="shared" ref="ICP244" si="6216">ICT244&amp;ICU244</f>
        <v>#REF!</v>
      </c>
      <c r="ICQ244" s="29" t="e">
        <f t="shared" ref="ICQ244" si="6217">ICU244&amp;ICV244</f>
        <v>#REF!</v>
      </c>
      <c r="ICR244" s="29" t="e">
        <f t="shared" ref="ICR244" si="6218">ICV244&amp;ICW244</f>
        <v>#REF!</v>
      </c>
      <c r="ICS244" s="29" t="e">
        <f t="shared" ref="ICS244" si="6219">ICW244&amp;ICX244</f>
        <v>#REF!</v>
      </c>
      <c r="ICT244" s="29" t="e">
        <f t="shared" ref="ICT244" si="6220">ICX244&amp;ICY244</f>
        <v>#REF!</v>
      </c>
      <c r="ICU244" s="29" t="e">
        <f t="shared" ref="ICU244" si="6221">ICY244&amp;ICZ244</f>
        <v>#REF!</v>
      </c>
      <c r="ICV244" s="29" t="e">
        <f t="shared" ref="ICV244" si="6222">ICZ244&amp;IDA244</f>
        <v>#REF!</v>
      </c>
      <c r="ICW244" s="29" t="e">
        <f t="shared" ref="ICW244" si="6223">IDA244&amp;IDB244</f>
        <v>#REF!</v>
      </c>
      <c r="ICX244" s="29" t="e">
        <f t="shared" ref="ICX244" si="6224">IDB244&amp;IDC244</f>
        <v>#REF!</v>
      </c>
      <c r="ICY244" s="29" t="e">
        <f t="shared" ref="ICY244" si="6225">IDC244&amp;IDD244</f>
        <v>#REF!</v>
      </c>
      <c r="ICZ244" s="29" t="e">
        <f t="shared" ref="ICZ244" si="6226">IDD244&amp;IDE244</f>
        <v>#REF!</v>
      </c>
      <c r="IDA244" s="29" t="e">
        <f t="shared" ref="IDA244" si="6227">IDE244&amp;IDF244</f>
        <v>#REF!</v>
      </c>
      <c r="IDB244" s="29" t="e">
        <f t="shared" ref="IDB244" si="6228">IDF244&amp;IDG244</f>
        <v>#REF!</v>
      </c>
      <c r="IDC244" s="29" t="e">
        <f t="shared" ref="IDC244" si="6229">IDG244&amp;IDH244</f>
        <v>#REF!</v>
      </c>
      <c r="IDD244" s="29" t="e">
        <f t="shared" ref="IDD244" si="6230">IDH244&amp;IDI244</f>
        <v>#REF!</v>
      </c>
      <c r="IDE244" s="29" t="e">
        <f t="shared" ref="IDE244" si="6231">IDI244&amp;IDJ244</f>
        <v>#REF!</v>
      </c>
      <c r="IDF244" s="29" t="e">
        <f t="shared" ref="IDF244" si="6232">IDJ244&amp;IDK244</f>
        <v>#REF!</v>
      </c>
      <c r="IDG244" s="29" t="e">
        <f t="shared" ref="IDG244" si="6233">IDK244&amp;IDL244</f>
        <v>#REF!</v>
      </c>
      <c r="IDH244" s="29" t="e">
        <f t="shared" ref="IDH244" si="6234">IDL244&amp;IDM244</f>
        <v>#REF!</v>
      </c>
      <c r="IDI244" s="29" t="e">
        <f t="shared" ref="IDI244" si="6235">IDM244&amp;IDN244</f>
        <v>#REF!</v>
      </c>
      <c r="IDJ244" s="29" t="e">
        <f t="shared" ref="IDJ244" si="6236">IDN244&amp;IDO244</f>
        <v>#REF!</v>
      </c>
      <c r="IDK244" s="29" t="e">
        <f t="shared" ref="IDK244" si="6237">IDO244&amp;IDP244</f>
        <v>#REF!</v>
      </c>
      <c r="IDL244" s="29" t="e">
        <f t="shared" ref="IDL244" si="6238">IDP244&amp;IDQ244</f>
        <v>#REF!</v>
      </c>
      <c r="IDM244" s="29" t="e">
        <f t="shared" ref="IDM244" si="6239">IDQ244&amp;IDR244</f>
        <v>#REF!</v>
      </c>
      <c r="IDN244" s="29" t="e">
        <f t="shared" ref="IDN244" si="6240">IDR244&amp;IDS244</f>
        <v>#REF!</v>
      </c>
      <c r="IDO244" s="29" t="e">
        <f t="shared" ref="IDO244" si="6241">IDS244&amp;IDT244</f>
        <v>#REF!</v>
      </c>
      <c r="IDP244" s="29" t="e">
        <f t="shared" ref="IDP244" si="6242">IDT244&amp;IDU244</f>
        <v>#REF!</v>
      </c>
      <c r="IDQ244" s="29" t="e">
        <f t="shared" ref="IDQ244" si="6243">IDU244&amp;IDV244</f>
        <v>#REF!</v>
      </c>
      <c r="IDR244" s="29" t="e">
        <f t="shared" ref="IDR244" si="6244">IDV244&amp;IDW244</f>
        <v>#REF!</v>
      </c>
      <c r="IDS244" s="29" t="e">
        <f t="shared" ref="IDS244" si="6245">IDW244&amp;IDX244</f>
        <v>#REF!</v>
      </c>
      <c r="IDT244" s="29" t="e">
        <f t="shared" ref="IDT244" si="6246">IDX244&amp;IDY244</f>
        <v>#REF!</v>
      </c>
      <c r="IDU244" s="29" t="e">
        <f t="shared" ref="IDU244" si="6247">IDY244&amp;IDZ244</f>
        <v>#REF!</v>
      </c>
      <c r="IDV244" s="29" t="e">
        <f t="shared" ref="IDV244" si="6248">IDZ244&amp;IEA244</f>
        <v>#REF!</v>
      </c>
      <c r="IDW244" s="29" t="e">
        <f t="shared" ref="IDW244" si="6249">IEA244&amp;IEB244</f>
        <v>#REF!</v>
      </c>
      <c r="IDX244" s="29" t="e">
        <f t="shared" ref="IDX244" si="6250">IEB244&amp;IEC244</f>
        <v>#REF!</v>
      </c>
      <c r="IDY244" s="29" t="e">
        <f t="shared" ref="IDY244" si="6251">IEC244&amp;IED244</f>
        <v>#REF!</v>
      </c>
      <c r="IDZ244" s="29" t="e">
        <f t="shared" ref="IDZ244" si="6252">IED244&amp;IEE244</f>
        <v>#REF!</v>
      </c>
      <c r="IEA244" s="29" t="e">
        <f t="shared" ref="IEA244" si="6253">IEE244&amp;IEF244</f>
        <v>#REF!</v>
      </c>
      <c r="IEB244" s="29" t="e">
        <f t="shared" ref="IEB244" si="6254">IEF244&amp;IEG244</f>
        <v>#REF!</v>
      </c>
      <c r="IEC244" s="29" t="e">
        <f t="shared" ref="IEC244" si="6255">IEG244&amp;IEH244</f>
        <v>#REF!</v>
      </c>
      <c r="IED244" s="29" t="e">
        <f t="shared" ref="IED244" si="6256">IEH244&amp;IEI244</f>
        <v>#REF!</v>
      </c>
      <c r="IEE244" s="29" t="e">
        <f t="shared" ref="IEE244" si="6257">IEI244&amp;IEJ244</f>
        <v>#REF!</v>
      </c>
      <c r="IEF244" s="29" t="e">
        <f t="shared" ref="IEF244" si="6258">IEJ244&amp;IEK244</f>
        <v>#REF!</v>
      </c>
      <c r="IEG244" s="29" t="e">
        <f t="shared" ref="IEG244" si="6259">IEK244&amp;IEL244</f>
        <v>#REF!</v>
      </c>
      <c r="IEH244" s="29" t="e">
        <f t="shared" ref="IEH244" si="6260">IEL244&amp;IEM244</f>
        <v>#REF!</v>
      </c>
      <c r="IEI244" s="29" t="e">
        <f t="shared" ref="IEI244" si="6261">IEM244&amp;IEN244</f>
        <v>#REF!</v>
      </c>
      <c r="IEJ244" s="29" t="e">
        <f t="shared" ref="IEJ244" si="6262">IEN244&amp;IEO244</f>
        <v>#REF!</v>
      </c>
      <c r="IEK244" s="29" t="e">
        <f t="shared" ref="IEK244" si="6263">IEO244&amp;IEP244</f>
        <v>#REF!</v>
      </c>
      <c r="IEL244" s="29" t="e">
        <f t="shared" ref="IEL244" si="6264">IEP244&amp;IEQ244</f>
        <v>#REF!</v>
      </c>
      <c r="IEM244" s="29" t="e">
        <f t="shared" ref="IEM244" si="6265">IEQ244&amp;IER244</f>
        <v>#REF!</v>
      </c>
      <c r="IEN244" s="29" t="e">
        <f t="shared" ref="IEN244" si="6266">IER244&amp;IES244</f>
        <v>#REF!</v>
      </c>
      <c r="IEO244" s="29" t="e">
        <f t="shared" ref="IEO244" si="6267">IES244&amp;IET244</f>
        <v>#REF!</v>
      </c>
      <c r="IEP244" s="29" t="e">
        <f t="shared" ref="IEP244" si="6268">IET244&amp;IEU244</f>
        <v>#REF!</v>
      </c>
      <c r="IEQ244" s="29" t="e">
        <f t="shared" ref="IEQ244" si="6269">IEU244&amp;IEV244</f>
        <v>#REF!</v>
      </c>
      <c r="IER244" s="29" t="e">
        <f t="shared" ref="IER244" si="6270">IEV244&amp;IEW244</f>
        <v>#REF!</v>
      </c>
      <c r="IES244" s="29" t="e">
        <f t="shared" ref="IES244" si="6271">IEW244&amp;IEX244</f>
        <v>#REF!</v>
      </c>
      <c r="IET244" s="29" t="e">
        <f t="shared" ref="IET244" si="6272">IEX244&amp;IEY244</f>
        <v>#REF!</v>
      </c>
      <c r="IEU244" s="29" t="e">
        <f t="shared" ref="IEU244" si="6273">IEY244&amp;IEZ244</f>
        <v>#REF!</v>
      </c>
      <c r="IEV244" s="29" t="e">
        <f t="shared" ref="IEV244" si="6274">IEZ244&amp;IFA244</f>
        <v>#REF!</v>
      </c>
      <c r="IEW244" s="29" t="e">
        <f t="shared" ref="IEW244" si="6275">IFA244&amp;IFB244</f>
        <v>#REF!</v>
      </c>
      <c r="IEX244" s="29" t="e">
        <f t="shared" ref="IEX244" si="6276">IFB244&amp;IFC244</f>
        <v>#REF!</v>
      </c>
      <c r="IEY244" s="29" t="e">
        <f t="shared" ref="IEY244" si="6277">IFC244&amp;IFD244</f>
        <v>#REF!</v>
      </c>
      <c r="IEZ244" s="29" t="e">
        <f t="shared" ref="IEZ244" si="6278">IFD244&amp;IFE244</f>
        <v>#REF!</v>
      </c>
      <c r="IFA244" s="29" t="e">
        <f t="shared" ref="IFA244" si="6279">IFE244&amp;IFF244</f>
        <v>#REF!</v>
      </c>
      <c r="IFB244" s="29" t="e">
        <f t="shared" ref="IFB244" si="6280">IFF244&amp;IFG244</f>
        <v>#REF!</v>
      </c>
      <c r="IFC244" s="29" t="e">
        <f t="shared" ref="IFC244" si="6281">IFG244&amp;IFH244</f>
        <v>#REF!</v>
      </c>
      <c r="IFD244" s="29" t="e">
        <f t="shared" ref="IFD244" si="6282">IFH244&amp;IFI244</f>
        <v>#REF!</v>
      </c>
      <c r="IFE244" s="29" t="e">
        <f t="shared" ref="IFE244" si="6283">IFI244&amp;IFJ244</f>
        <v>#REF!</v>
      </c>
      <c r="IFF244" s="29" t="e">
        <f t="shared" ref="IFF244" si="6284">IFJ244&amp;IFK244</f>
        <v>#REF!</v>
      </c>
      <c r="IFG244" s="29" t="e">
        <f t="shared" ref="IFG244" si="6285">IFK244&amp;IFL244</f>
        <v>#REF!</v>
      </c>
      <c r="IFH244" s="29" t="e">
        <f t="shared" ref="IFH244" si="6286">IFL244&amp;IFM244</f>
        <v>#REF!</v>
      </c>
      <c r="IFI244" s="29" t="e">
        <f t="shared" ref="IFI244" si="6287">IFM244&amp;IFN244</f>
        <v>#REF!</v>
      </c>
      <c r="IFJ244" s="29" t="e">
        <f t="shared" ref="IFJ244" si="6288">IFN244&amp;IFO244</f>
        <v>#REF!</v>
      </c>
      <c r="IFK244" s="29" t="e">
        <f t="shared" ref="IFK244" si="6289">IFO244&amp;IFP244</f>
        <v>#REF!</v>
      </c>
      <c r="IFL244" s="29" t="e">
        <f t="shared" ref="IFL244" si="6290">IFP244&amp;IFQ244</f>
        <v>#REF!</v>
      </c>
      <c r="IFM244" s="29" t="e">
        <f t="shared" ref="IFM244" si="6291">IFQ244&amp;IFR244</f>
        <v>#REF!</v>
      </c>
      <c r="IFN244" s="29" t="e">
        <f t="shared" ref="IFN244" si="6292">IFR244&amp;IFS244</f>
        <v>#REF!</v>
      </c>
      <c r="IFO244" s="29" t="e">
        <f t="shared" ref="IFO244" si="6293">IFS244&amp;IFT244</f>
        <v>#REF!</v>
      </c>
      <c r="IFP244" s="29" t="e">
        <f t="shared" ref="IFP244" si="6294">IFT244&amp;IFU244</f>
        <v>#REF!</v>
      </c>
      <c r="IFQ244" s="29" t="e">
        <f t="shared" ref="IFQ244" si="6295">IFU244&amp;IFV244</f>
        <v>#REF!</v>
      </c>
      <c r="IFR244" s="29" t="e">
        <f t="shared" ref="IFR244" si="6296">IFV244&amp;IFW244</f>
        <v>#REF!</v>
      </c>
      <c r="IFS244" s="29" t="e">
        <f t="shared" ref="IFS244" si="6297">IFW244&amp;IFX244</f>
        <v>#REF!</v>
      </c>
      <c r="IFT244" s="29" t="e">
        <f t="shared" ref="IFT244" si="6298">IFX244&amp;IFY244</f>
        <v>#REF!</v>
      </c>
      <c r="IFU244" s="29" t="e">
        <f t="shared" ref="IFU244" si="6299">IFY244&amp;IFZ244</f>
        <v>#REF!</v>
      </c>
      <c r="IFV244" s="29" t="e">
        <f t="shared" ref="IFV244" si="6300">IFZ244&amp;IGA244</f>
        <v>#REF!</v>
      </c>
      <c r="IFW244" s="29" t="e">
        <f t="shared" ref="IFW244" si="6301">IGA244&amp;IGB244</f>
        <v>#REF!</v>
      </c>
      <c r="IFX244" s="29" t="e">
        <f t="shared" ref="IFX244" si="6302">IGB244&amp;IGC244</f>
        <v>#REF!</v>
      </c>
      <c r="IFY244" s="29" t="e">
        <f t="shared" ref="IFY244" si="6303">IGC244&amp;IGD244</f>
        <v>#REF!</v>
      </c>
      <c r="IFZ244" s="29" t="e">
        <f t="shared" ref="IFZ244" si="6304">IGD244&amp;IGE244</f>
        <v>#REF!</v>
      </c>
      <c r="IGA244" s="29" t="e">
        <f t="shared" ref="IGA244" si="6305">IGE244&amp;IGF244</f>
        <v>#REF!</v>
      </c>
      <c r="IGB244" s="29" t="e">
        <f t="shared" ref="IGB244" si="6306">IGF244&amp;IGG244</f>
        <v>#REF!</v>
      </c>
      <c r="IGC244" s="29" t="e">
        <f t="shared" ref="IGC244" si="6307">IGG244&amp;IGH244</f>
        <v>#REF!</v>
      </c>
      <c r="IGD244" s="29" t="e">
        <f t="shared" ref="IGD244" si="6308">IGH244&amp;IGI244</f>
        <v>#REF!</v>
      </c>
      <c r="IGE244" s="29" t="e">
        <f t="shared" ref="IGE244" si="6309">IGI244&amp;IGJ244</f>
        <v>#REF!</v>
      </c>
      <c r="IGF244" s="29" t="e">
        <f t="shared" ref="IGF244" si="6310">IGJ244&amp;IGK244</f>
        <v>#REF!</v>
      </c>
      <c r="IGG244" s="29" t="e">
        <f t="shared" ref="IGG244" si="6311">IGK244&amp;IGL244</f>
        <v>#REF!</v>
      </c>
      <c r="IGH244" s="29" t="e">
        <f t="shared" ref="IGH244" si="6312">IGL244&amp;IGM244</f>
        <v>#REF!</v>
      </c>
      <c r="IGI244" s="29" t="e">
        <f t="shared" ref="IGI244" si="6313">IGM244&amp;IGN244</f>
        <v>#REF!</v>
      </c>
      <c r="IGJ244" s="29" t="e">
        <f t="shared" ref="IGJ244" si="6314">IGN244&amp;IGO244</f>
        <v>#REF!</v>
      </c>
      <c r="IGK244" s="29" t="e">
        <f t="shared" ref="IGK244" si="6315">IGO244&amp;IGP244</f>
        <v>#REF!</v>
      </c>
      <c r="IGL244" s="29" t="e">
        <f t="shared" ref="IGL244" si="6316">IGP244&amp;IGQ244</f>
        <v>#REF!</v>
      </c>
      <c r="IGM244" s="29" t="e">
        <f t="shared" ref="IGM244" si="6317">IGQ244&amp;IGR244</f>
        <v>#REF!</v>
      </c>
      <c r="IGN244" s="29" t="e">
        <f t="shared" ref="IGN244" si="6318">IGR244&amp;IGS244</f>
        <v>#REF!</v>
      </c>
      <c r="IGO244" s="29" t="e">
        <f t="shared" ref="IGO244" si="6319">IGS244&amp;IGT244</f>
        <v>#REF!</v>
      </c>
      <c r="IGP244" s="29" t="e">
        <f t="shared" ref="IGP244" si="6320">IGT244&amp;IGU244</f>
        <v>#REF!</v>
      </c>
      <c r="IGQ244" s="29" t="e">
        <f t="shared" ref="IGQ244" si="6321">IGU244&amp;IGV244</f>
        <v>#REF!</v>
      </c>
      <c r="IGR244" s="29" t="e">
        <f t="shared" ref="IGR244" si="6322">IGV244&amp;IGW244</f>
        <v>#REF!</v>
      </c>
      <c r="IGS244" s="29" t="e">
        <f t="shared" ref="IGS244" si="6323">IGW244&amp;IGX244</f>
        <v>#REF!</v>
      </c>
      <c r="IGT244" s="29" t="e">
        <f t="shared" ref="IGT244" si="6324">IGX244&amp;IGY244</f>
        <v>#REF!</v>
      </c>
      <c r="IGU244" s="29" t="e">
        <f t="shared" ref="IGU244" si="6325">IGY244&amp;IGZ244</f>
        <v>#REF!</v>
      </c>
      <c r="IGV244" s="29" t="e">
        <f t="shared" ref="IGV244" si="6326">IGZ244&amp;IHA244</f>
        <v>#REF!</v>
      </c>
      <c r="IGW244" s="29" t="e">
        <f t="shared" ref="IGW244" si="6327">IHA244&amp;IHB244</f>
        <v>#REF!</v>
      </c>
      <c r="IGX244" s="29" t="e">
        <f t="shared" ref="IGX244" si="6328">IHB244&amp;IHC244</f>
        <v>#REF!</v>
      </c>
      <c r="IGY244" s="29" t="e">
        <f t="shared" ref="IGY244" si="6329">IHC244&amp;IHD244</f>
        <v>#REF!</v>
      </c>
      <c r="IGZ244" s="29" t="e">
        <f t="shared" ref="IGZ244" si="6330">IHD244&amp;IHE244</f>
        <v>#REF!</v>
      </c>
      <c r="IHA244" s="29" t="e">
        <f t="shared" ref="IHA244" si="6331">IHE244&amp;IHF244</f>
        <v>#REF!</v>
      </c>
      <c r="IHB244" s="29" t="e">
        <f t="shared" ref="IHB244" si="6332">IHF244&amp;IHG244</f>
        <v>#REF!</v>
      </c>
      <c r="IHC244" s="29" t="e">
        <f t="shared" ref="IHC244" si="6333">IHG244&amp;IHH244</f>
        <v>#REF!</v>
      </c>
      <c r="IHD244" s="29" t="e">
        <f t="shared" ref="IHD244" si="6334">IHH244&amp;IHI244</f>
        <v>#REF!</v>
      </c>
      <c r="IHE244" s="29" t="e">
        <f t="shared" ref="IHE244" si="6335">IHI244&amp;IHJ244</f>
        <v>#REF!</v>
      </c>
      <c r="IHF244" s="29" t="e">
        <f t="shared" ref="IHF244" si="6336">IHJ244&amp;IHK244</f>
        <v>#REF!</v>
      </c>
      <c r="IHG244" s="29" t="e">
        <f t="shared" ref="IHG244" si="6337">IHK244&amp;IHL244</f>
        <v>#REF!</v>
      </c>
      <c r="IHH244" s="29" t="e">
        <f t="shared" ref="IHH244" si="6338">IHL244&amp;IHM244</f>
        <v>#REF!</v>
      </c>
      <c r="IHI244" s="29" t="e">
        <f t="shared" ref="IHI244" si="6339">IHM244&amp;IHN244</f>
        <v>#REF!</v>
      </c>
      <c r="IHJ244" s="29" t="e">
        <f t="shared" ref="IHJ244" si="6340">IHN244&amp;IHO244</f>
        <v>#REF!</v>
      </c>
      <c r="IHK244" s="29" t="e">
        <f t="shared" ref="IHK244" si="6341">IHO244&amp;IHP244</f>
        <v>#REF!</v>
      </c>
      <c r="IHL244" s="29" t="e">
        <f t="shared" ref="IHL244" si="6342">IHP244&amp;IHQ244</f>
        <v>#REF!</v>
      </c>
      <c r="IHM244" s="29" t="e">
        <f t="shared" ref="IHM244" si="6343">IHQ244&amp;IHR244</f>
        <v>#REF!</v>
      </c>
      <c r="IHN244" s="29" t="e">
        <f t="shared" ref="IHN244" si="6344">IHR244&amp;IHS244</f>
        <v>#REF!</v>
      </c>
      <c r="IHO244" s="29" t="e">
        <f t="shared" ref="IHO244" si="6345">IHS244&amp;IHT244</f>
        <v>#REF!</v>
      </c>
      <c r="IHP244" s="29" t="e">
        <f t="shared" ref="IHP244" si="6346">IHT244&amp;IHU244</f>
        <v>#REF!</v>
      </c>
      <c r="IHQ244" s="29" t="e">
        <f t="shared" ref="IHQ244" si="6347">IHU244&amp;IHV244</f>
        <v>#REF!</v>
      </c>
      <c r="IHR244" s="29" t="e">
        <f t="shared" ref="IHR244" si="6348">IHV244&amp;IHW244</f>
        <v>#REF!</v>
      </c>
      <c r="IHS244" s="29" t="e">
        <f t="shared" ref="IHS244" si="6349">IHW244&amp;IHX244</f>
        <v>#REF!</v>
      </c>
      <c r="IHT244" s="29" t="e">
        <f t="shared" ref="IHT244" si="6350">IHX244&amp;IHY244</f>
        <v>#REF!</v>
      </c>
      <c r="IHU244" s="29" t="e">
        <f t="shared" ref="IHU244" si="6351">IHY244&amp;IHZ244</f>
        <v>#REF!</v>
      </c>
      <c r="IHV244" s="29" t="e">
        <f t="shared" ref="IHV244" si="6352">IHZ244&amp;IIA244</f>
        <v>#REF!</v>
      </c>
      <c r="IHW244" s="29" t="e">
        <f t="shared" ref="IHW244" si="6353">IIA244&amp;IIB244</f>
        <v>#REF!</v>
      </c>
      <c r="IHX244" s="29" t="e">
        <f t="shared" ref="IHX244" si="6354">IIB244&amp;IIC244</f>
        <v>#REF!</v>
      </c>
      <c r="IHY244" s="29" t="e">
        <f t="shared" ref="IHY244" si="6355">IIC244&amp;IID244</f>
        <v>#REF!</v>
      </c>
      <c r="IHZ244" s="29" t="e">
        <f t="shared" ref="IHZ244" si="6356">IID244&amp;IIE244</f>
        <v>#REF!</v>
      </c>
      <c r="IIA244" s="29" t="e">
        <f t="shared" ref="IIA244" si="6357">IIE244&amp;IIF244</f>
        <v>#REF!</v>
      </c>
      <c r="IIB244" s="29" t="e">
        <f t="shared" ref="IIB244" si="6358">IIF244&amp;IIG244</f>
        <v>#REF!</v>
      </c>
      <c r="IIC244" s="29" t="e">
        <f t="shared" ref="IIC244" si="6359">IIG244&amp;IIH244</f>
        <v>#REF!</v>
      </c>
      <c r="IID244" s="29" t="e">
        <f t="shared" ref="IID244" si="6360">IIH244&amp;III244</f>
        <v>#REF!</v>
      </c>
      <c r="IIE244" s="29" t="e">
        <f t="shared" ref="IIE244" si="6361">III244&amp;IIJ244</f>
        <v>#REF!</v>
      </c>
      <c r="IIF244" s="29" t="e">
        <f t="shared" ref="IIF244" si="6362">IIJ244&amp;IIK244</f>
        <v>#REF!</v>
      </c>
      <c r="IIG244" s="29" t="e">
        <f t="shared" ref="IIG244" si="6363">IIK244&amp;IIL244</f>
        <v>#REF!</v>
      </c>
      <c r="IIH244" s="29" t="e">
        <f t="shared" ref="IIH244" si="6364">IIL244&amp;IIM244</f>
        <v>#REF!</v>
      </c>
      <c r="III244" s="29" t="e">
        <f t="shared" ref="III244" si="6365">IIM244&amp;IIN244</f>
        <v>#REF!</v>
      </c>
      <c r="IIJ244" s="29" t="e">
        <f t="shared" ref="IIJ244" si="6366">IIN244&amp;IIO244</f>
        <v>#REF!</v>
      </c>
      <c r="IIK244" s="29" t="e">
        <f t="shared" ref="IIK244" si="6367">IIO244&amp;IIP244</f>
        <v>#REF!</v>
      </c>
      <c r="IIL244" s="29" t="e">
        <f t="shared" ref="IIL244" si="6368">IIP244&amp;IIQ244</f>
        <v>#REF!</v>
      </c>
      <c r="IIM244" s="29" t="e">
        <f t="shared" ref="IIM244" si="6369">IIQ244&amp;IIR244</f>
        <v>#REF!</v>
      </c>
      <c r="IIN244" s="29" t="e">
        <f t="shared" ref="IIN244" si="6370">IIR244&amp;IIS244</f>
        <v>#REF!</v>
      </c>
      <c r="IIO244" s="29" t="e">
        <f t="shared" ref="IIO244" si="6371">IIS244&amp;IIT244</f>
        <v>#REF!</v>
      </c>
      <c r="IIP244" s="29" t="e">
        <f t="shared" ref="IIP244" si="6372">IIT244&amp;IIU244</f>
        <v>#REF!</v>
      </c>
      <c r="IIQ244" s="29" t="e">
        <f t="shared" ref="IIQ244" si="6373">IIU244&amp;IIV244</f>
        <v>#REF!</v>
      </c>
      <c r="IIR244" s="29" t="e">
        <f t="shared" ref="IIR244" si="6374">IIV244&amp;IIW244</f>
        <v>#REF!</v>
      </c>
      <c r="IIS244" s="29" t="e">
        <f t="shared" ref="IIS244" si="6375">IIW244&amp;IIX244</f>
        <v>#REF!</v>
      </c>
      <c r="IIT244" s="29" t="e">
        <f t="shared" ref="IIT244" si="6376">IIX244&amp;IIY244</f>
        <v>#REF!</v>
      </c>
      <c r="IIU244" s="29" t="e">
        <f t="shared" ref="IIU244" si="6377">IIY244&amp;IIZ244</f>
        <v>#REF!</v>
      </c>
      <c r="IIV244" s="29" t="e">
        <f t="shared" ref="IIV244" si="6378">IIZ244&amp;IJA244</f>
        <v>#REF!</v>
      </c>
      <c r="IIW244" s="29" t="e">
        <f t="shared" ref="IIW244" si="6379">IJA244&amp;IJB244</f>
        <v>#REF!</v>
      </c>
      <c r="IIX244" s="29" t="e">
        <f t="shared" ref="IIX244" si="6380">IJB244&amp;IJC244</f>
        <v>#REF!</v>
      </c>
      <c r="IIY244" s="29" t="e">
        <f t="shared" ref="IIY244" si="6381">IJC244&amp;IJD244</f>
        <v>#REF!</v>
      </c>
      <c r="IIZ244" s="29" t="e">
        <f t="shared" ref="IIZ244" si="6382">IJD244&amp;IJE244</f>
        <v>#REF!</v>
      </c>
      <c r="IJA244" s="29" t="e">
        <f t="shared" ref="IJA244" si="6383">IJE244&amp;IJF244</f>
        <v>#REF!</v>
      </c>
      <c r="IJB244" s="29" t="e">
        <f t="shared" ref="IJB244" si="6384">IJF244&amp;IJG244</f>
        <v>#REF!</v>
      </c>
      <c r="IJC244" s="29" t="e">
        <f t="shared" ref="IJC244" si="6385">IJG244&amp;IJH244</f>
        <v>#REF!</v>
      </c>
      <c r="IJD244" s="29" t="e">
        <f t="shared" ref="IJD244" si="6386">IJH244&amp;IJI244</f>
        <v>#REF!</v>
      </c>
      <c r="IJE244" s="29" t="e">
        <f t="shared" ref="IJE244" si="6387">IJI244&amp;IJJ244</f>
        <v>#REF!</v>
      </c>
      <c r="IJF244" s="29" t="e">
        <f t="shared" ref="IJF244" si="6388">IJJ244&amp;IJK244</f>
        <v>#REF!</v>
      </c>
      <c r="IJG244" s="29" t="e">
        <f t="shared" ref="IJG244" si="6389">IJK244&amp;IJL244</f>
        <v>#REF!</v>
      </c>
      <c r="IJH244" s="29" t="e">
        <f t="shared" ref="IJH244" si="6390">IJL244&amp;IJM244</f>
        <v>#REF!</v>
      </c>
      <c r="IJI244" s="29" t="e">
        <f t="shared" ref="IJI244" si="6391">IJM244&amp;IJN244</f>
        <v>#REF!</v>
      </c>
      <c r="IJJ244" s="29" t="e">
        <f t="shared" ref="IJJ244" si="6392">IJN244&amp;IJO244</f>
        <v>#REF!</v>
      </c>
      <c r="IJK244" s="29" t="e">
        <f t="shared" ref="IJK244" si="6393">IJO244&amp;IJP244</f>
        <v>#REF!</v>
      </c>
      <c r="IJL244" s="29" t="e">
        <f t="shared" ref="IJL244" si="6394">IJP244&amp;IJQ244</f>
        <v>#REF!</v>
      </c>
      <c r="IJM244" s="29" t="e">
        <f t="shared" ref="IJM244" si="6395">IJQ244&amp;IJR244</f>
        <v>#REF!</v>
      </c>
      <c r="IJN244" s="29" t="e">
        <f t="shared" ref="IJN244" si="6396">IJR244&amp;IJS244</f>
        <v>#REF!</v>
      </c>
      <c r="IJO244" s="29" t="e">
        <f t="shared" ref="IJO244" si="6397">IJS244&amp;IJT244</f>
        <v>#REF!</v>
      </c>
      <c r="IJP244" s="29" t="e">
        <f t="shared" ref="IJP244" si="6398">IJT244&amp;IJU244</f>
        <v>#REF!</v>
      </c>
      <c r="IJQ244" s="29" t="e">
        <f t="shared" ref="IJQ244" si="6399">IJU244&amp;IJV244</f>
        <v>#REF!</v>
      </c>
      <c r="IJR244" s="29" t="e">
        <f t="shared" ref="IJR244" si="6400">IJV244&amp;IJW244</f>
        <v>#REF!</v>
      </c>
      <c r="IJS244" s="29" t="e">
        <f t="shared" ref="IJS244" si="6401">IJW244&amp;IJX244</f>
        <v>#REF!</v>
      </c>
      <c r="IJT244" s="29" t="e">
        <f t="shared" ref="IJT244" si="6402">IJX244&amp;IJY244</f>
        <v>#REF!</v>
      </c>
      <c r="IJU244" s="29" t="e">
        <f t="shared" ref="IJU244" si="6403">IJY244&amp;IJZ244</f>
        <v>#REF!</v>
      </c>
      <c r="IJV244" s="29" t="e">
        <f t="shared" ref="IJV244" si="6404">IJZ244&amp;IKA244</f>
        <v>#REF!</v>
      </c>
      <c r="IJW244" s="29" t="e">
        <f t="shared" ref="IJW244" si="6405">IKA244&amp;IKB244</f>
        <v>#REF!</v>
      </c>
      <c r="IJX244" s="29" t="e">
        <f t="shared" ref="IJX244" si="6406">IKB244&amp;IKC244</f>
        <v>#REF!</v>
      </c>
      <c r="IJY244" s="29" t="e">
        <f t="shared" ref="IJY244" si="6407">IKC244&amp;IKD244</f>
        <v>#REF!</v>
      </c>
      <c r="IJZ244" s="29" t="e">
        <f t="shared" ref="IJZ244" si="6408">IKD244&amp;IKE244</f>
        <v>#REF!</v>
      </c>
      <c r="IKA244" s="29" t="e">
        <f t="shared" ref="IKA244" si="6409">IKE244&amp;IKF244</f>
        <v>#REF!</v>
      </c>
      <c r="IKB244" s="29" t="e">
        <f t="shared" ref="IKB244" si="6410">IKF244&amp;IKG244</f>
        <v>#REF!</v>
      </c>
      <c r="IKC244" s="29" t="e">
        <f t="shared" ref="IKC244" si="6411">IKG244&amp;IKH244</f>
        <v>#REF!</v>
      </c>
      <c r="IKD244" s="29" t="e">
        <f t="shared" ref="IKD244" si="6412">IKH244&amp;IKI244</f>
        <v>#REF!</v>
      </c>
      <c r="IKE244" s="29" t="e">
        <f t="shared" ref="IKE244" si="6413">IKI244&amp;IKJ244</f>
        <v>#REF!</v>
      </c>
      <c r="IKF244" s="29" t="e">
        <f t="shared" ref="IKF244" si="6414">IKJ244&amp;IKK244</f>
        <v>#REF!</v>
      </c>
      <c r="IKG244" s="29" t="e">
        <f t="shared" ref="IKG244" si="6415">IKK244&amp;IKL244</f>
        <v>#REF!</v>
      </c>
      <c r="IKH244" s="29" t="e">
        <f t="shared" ref="IKH244" si="6416">IKL244&amp;IKM244</f>
        <v>#REF!</v>
      </c>
      <c r="IKI244" s="29" t="e">
        <f t="shared" ref="IKI244" si="6417">IKM244&amp;IKN244</f>
        <v>#REF!</v>
      </c>
      <c r="IKJ244" s="29" t="e">
        <f t="shared" ref="IKJ244" si="6418">IKN244&amp;IKO244</f>
        <v>#REF!</v>
      </c>
      <c r="IKK244" s="29" t="e">
        <f t="shared" ref="IKK244" si="6419">IKO244&amp;IKP244</f>
        <v>#REF!</v>
      </c>
      <c r="IKL244" s="29" t="e">
        <f t="shared" ref="IKL244" si="6420">IKP244&amp;IKQ244</f>
        <v>#REF!</v>
      </c>
      <c r="IKM244" s="29" t="e">
        <f t="shared" ref="IKM244" si="6421">IKQ244&amp;IKR244</f>
        <v>#REF!</v>
      </c>
      <c r="IKN244" s="29" t="e">
        <f t="shared" ref="IKN244" si="6422">IKR244&amp;IKS244</f>
        <v>#REF!</v>
      </c>
      <c r="IKO244" s="29" t="e">
        <f t="shared" ref="IKO244" si="6423">IKS244&amp;IKT244</f>
        <v>#REF!</v>
      </c>
      <c r="IKP244" s="29" t="e">
        <f t="shared" ref="IKP244" si="6424">IKT244&amp;IKU244</f>
        <v>#REF!</v>
      </c>
      <c r="IKQ244" s="29" t="e">
        <f t="shared" ref="IKQ244" si="6425">IKU244&amp;IKV244</f>
        <v>#REF!</v>
      </c>
      <c r="IKR244" s="29" t="e">
        <f t="shared" ref="IKR244" si="6426">IKV244&amp;IKW244</f>
        <v>#REF!</v>
      </c>
      <c r="IKS244" s="29" t="e">
        <f t="shared" ref="IKS244" si="6427">IKW244&amp;IKX244</f>
        <v>#REF!</v>
      </c>
      <c r="IKT244" s="29" t="e">
        <f t="shared" ref="IKT244" si="6428">IKX244&amp;IKY244</f>
        <v>#REF!</v>
      </c>
      <c r="IKU244" s="29" t="e">
        <f t="shared" ref="IKU244" si="6429">IKY244&amp;IKZ244</f>
        <v>#REF!</v>
      </c>
      <c r="IKV244" s="29" t="e">
        <f t="shared" ref="IKV244" si="6430">IKZ244&amp;ILA244</f>
        <v>#REF!</v>
      </c>
      <c r="IKW244" s="29" t="e">
        <f t="shared" ref="IKW244" si="6431">ILA244&amp;ILB244</f>
        <v>#REF!</v>
      </c>
      <c r="IKX244" s="29" t="e">
        <f t="shared" ref="IKX244" si="6432">ILB244&amp;ILC244</f>
        <v>#REF!</v>
      </c>
      <c r="IKY244" s="29" t="e">
        <f t="shared" ref="IKY244" si="6433">ILC244&amp;ILD244</f>
        <v>#REF!</v>
      </c>
      <c r="IKZ244" s="29" t="e">
        <f t="shared" ref="IKZ244" si="6434">ILD244&amp;ILE244</f>
        <v>#REF!</v>
      </c>
      <c r="ILA244" s="29" t="e">
        <f t="shared" ref="ILA244" si="6435">ILE244&amp;ILF244</f>
        <v>#REF!</v>
      </c>
      <c r="ILB244" s="29" t="e">
        <f t="shared" ref="ILB244" si="6436">ILF244&amp;ILG244</f>
        <v>#REF!</v>
      </c>
      <c r="ILC244" s="29" t="e">
        <f t="shared" ref="ILC244" si="6437">ILG244&amp;ILH244</f>
        <v>#REF!</v>
      </c>
      <c r="ILD244" s="29" t="e">
        <f t="shared" ref="ILD244" si="6438">ILH244&amp;ILI244</f>
        <v>#REF!</v>
      </c>
      <c r="ILE244" s="29" t="e">
        <f t="shared" ref="ILE244" si="6439">ILI244&amp;ILJ244</f>
        <v>#REF!</v>
      </c>
      <c r="ILF244" s="29" t="e">
        <f t="shared" ref="ILF244" si="6440">ILJ244&amp;ILK244</f>
        <v>#REF!</v>
      </c>
      <c r="ILG244" s="29" t="e">
        <f t="shared" ref="ILG244" si="6441">ILK244&amp;ILL244</f>
        <v>#REF!</v>
      </c>
      <c r="ILH244" s="29" t="e">
        <f t="shared" ref="ILH244" si="6442">ILL244&amp;ILM244</f>
        <v>#REF!</v>
      </c>
      <c r="ILI244" s="29" t="e">
        <f t="shared" ref="ILI244" si="6443">ILM244&amp;ILN244</f>
        <v>#REF!</v>
      </c>
      <c r="ILJ244" s="29" t="e">
        <f t="shared" ref="ILJ244" si="6444">ILN244&amp;ILO244</f>
        <v>#REF!</v>
      </c>
      <c r="ILK244" s="29" t="e">
        <f t="shared" ref="ILK244" si="6445">ILO244&amp;ILP244</f>
        <v>#REF!</v>
      </c>
      <c r="ILL244" s="29" t="e">
        <f t="shared" ref="ILL244" si="6446">ILP244&amp;ILQ244</f>
        <v>#REF!</v>
      </c>
      <c r="ILM244" s="29" t="e">
        <f t="shared" ref="ILM244" si="6447">ILQ244&amp;ILR244</f>
        <v>#REF!</v>
      </c>
      <c r="ILN244" s="29" t="e">
        <f t="shared" ref="ILN244" si="6448">ILR244&amp;ILS244</f>
        <v>#REF!</v>
      </c>
      <c r="ILO244" s="29" t="e">
        <f t="shared" ref="ILO244" si="6449">ILS244&amp;ILT244</f>
        <v>#REF!</v>
      </c>
      <c r="ILP244" s="29" t="e">
        <f t="shared" ref="ILP244" si="6450">ILT244&amp;ILU244</f>
        <v>#REF!</v>
      </c>
      <c r="ILQ244" s="29" t="e">
        <f t="shared" ref="ILQ244" si="6451">ILU244&amp;ILV244</f>
        <v>#REF!</v>
      </c>
      <c r="ILR244" s="29" t="e">
        <f t="shared" ref="ILR244" si="6452">ILV244&amp;ILW244</f>
        <v>#REF!</v>
      </c>
      <c r="ILS244" s="29" t="e">
        <f t="shared" ref="ILS244" si="6453">ILW244&amp;ILX244</f>
        <v>#REF!</v>
      </c>
      <c r="ILT244" s="29" t="e">
        <f t="shared" ref="ILT244" si="6454">ILX244&amp;ILY244</f>
        <v>#REF!</v>
      </c>
      <c r="ILU244" s="29" t="e">
        <f t="shared" ref="ILU244" si="6455">ILY244&amp;ILZ244</f>
        <v>#REF!</v>
      </c>
      <c r="ILV244" s="29" t="e">
        <f t="shared" ref="ILV244" si="6456">ILZ244&amp;IMA244</f>
        <v>#REF!</v>
      </c>
      <c r="ILW244" s="29" t="e">
        <f t="shared" ref="ILW244" si="6457">IMA244&amp;IMB244</f>
        <v>#REF!</v>
      </c>
      <c r="ILX244" s="29" t="e">
        <f t="shared" ref="ILX244" si="6458">IMB244&amp;IMC244</f>
        <v>#REF!</v>
      </c>
      <c r="ILY244" s="29" t="e">
        <f t="shared" ref="ILY244" si="6459">IMC244&amp;IMD244</f>
        <v>#REF!</v>
      </c>
      <c r="ILZ244" s="29" t="e">
        <f t="shared" ref="ILZ244" si="6460">IMD244&amp;IME244</f>
        <v>#REF!</v>
      </c>
      <c r="IMA244" s="29" t="e">
        <f t="shared" ref="IMA244" si="6461">IME244&amp;IMF244</f>
        <v>#REF!</v>
      </c>
      <c r="IMB244" s="29" t="e">
        <f t="shared" ref="IMB244" si="6462">IMF244&amp;IMG244</f>
        <v>#REF!</v>
      </c>
      <c r="IMC244" s="29" t="e">
        <f t="shared" ref="IMC244" si="6463">IMG244&amp;IMH244</f>
        <v>#REF!</v>
      </c>
      <c r="IMD244" s="29" t="e">
        <f t="shared" ref="IMD244" si="6464">IMH244&amp;IMI244</f>
        <v>#REF!</v>
      </c>
      <c r="IME244" s="29" t="e">
        <f t="shared" ref="IME244" si="6465">IMI244&amp;IMJ244</f>
        <v>#REF!</v>
      </c>
      <c r="IMF244" s="29" t="e">
        <f t="shared" ref="IMF244" si="6466">IMJ244&amp;IMK244</f>
        <v>#REF!</v>
      </c>
      <c r="IMG244" s="29" t="e">
        <f t="shared" ref="IMG244" si="6467">IMK244&amp;IML244</f>
        <v>#REF!</v>
      </c>
      <c r="IMH244" s="29" t="e">
        <f t="shared" ref="IMH244" si="6468">IML244&amp;IMM244</f>
        <v>#REF!</v>
      </c>
      <c r="IMI244" s="29" t="e">
        <f t="shared" ref="IMI244" si="6469">IMM244&amp;IMN244</f>
        <v>#REF!</v>
      </c>
      <c r="IMJ244" s="29" t="e">
        <f t="shared" ref="IMJ244" si="6470">IMN244&amp;IMO244</f>
        <v>#REF!</v>
      </c>
      <c r="IMK244" s="29" t="e">
        <f t="shared" ref="IMK244" si="6471">IMO244&amp;IMP244</f>
        <v>#REF!</v>
      </c>
      <c r="IML244" s="29" t="e">
        <f t="shared" ref="IML244" si="6472">IMP244&amp;IMQ244</f>
        <v>#REF!</v>
      </c>
      <c r="IMM244" s="29" t="e">
        <f t="shared" ref="IMM244" si="6473">IMQ244&amp;IMR244</f>
        <v>#REF!</v>
      </c>
      <c r="IMN244" s="29" t="e">
        <f t="shared" ref="IMN244" si="6474">IMR244&amp;IMS244</f>
        <v>#REF!</v>
      </c>
      <c r="IMO244" s="29" t="e">
        <f t="shared" ref="IMO244" si="6475">IMS244&amp;IMT244</f>
        <v>#REF!</v>
      </c>
      <c r="IMP244" s="29" t="e">
        <f t="shared" ref="IMP244" si="6476">IMT244&amp;IMU244</f>
        <v>#REF!</v>
      </c>
      <c r="IMQ244" s="29" t="e">
        <f t="shared" ref="IMQ244" si="6477">IMU244&amp;IMV244</f>
        <v>#REF!</v>
      </c>
      <c r="IMR244" s="29" t="e">
        <f t="shared" ref="IMR244" si="6478">IMV244&amp;IMW244</f>
        <v>#REF!</v>
      </c>
      <c r="IMS244" s="29" t="e">
        <f t="shared" ref="IMS244" si="6479">IMW244&amp;IMX244</f>
        <v>#REF!</v>
      </c>
      <c r="IMT244" s="29" t="e">
        <f t="shared" ref="IMT244" si="6480">IMX244&amp;IMY244</f>
        <v>#REF!</v>
      </c>
      <c r="IMU244" s="29" t="e">
        <f t="shared" ref="IMU244" si="6481">IMY244&amp;IMZ244</f>
        <v>#REF!</v>
      </c>
      <c r="IMV244" s="29" t="e">
        <f t="shared" ref="IMV244" si="6482">IMZ244&amp;INA244</f>
        <v>#REF!</v>
      </c>
      <c r="IMW244" s="29" t="e">
        <f t="shared" ref="IMW244" si="6483">INA244&amp;INB244</f>
        <v>#REF!</v>
      </c>
      <c r="IMX244" s="29" t="e">
        <f t="shared" ref="IMX244" si="6484">INB244&amp;INC244</f>
        <v>#REF!</v>
      </c>
      <c r="IMY244" s="29" t="e">
        <f t="shared" ref="IMY244" si="6485">INC244&amp;IND244</f>
        <v>#REF!</v>
      </c>
      <c r="IMZ244" s="29" t="e">
        <f t="shared" ref="IMZ244" si="6486">IND244&amp;INE244</f>
        <v>#REF!</v>
      </c>
      <c r="INA244" s="29" t="e">
        <f t="shared" ref="INA244" si="6487">INE244&amp;INF244</f>
        <v>#REF!</v>
      </c>
      <c r="INB244" s="29" t="e">
        <f t="shared" ref="INB244" si="6488">INF244&amp;ING244</f>
        <v>#REF!</v>
      </c>
      <c r="INC244" s="29" t="e">
        <f t="shared" ref="INC244" si="6489">ING244&amp;INH244</f>
        <v>#REF!</v>
      </c>
      <c r="IND244" s="29" t="e">
        <f t="shared" ref="IND244" si="6490">INH244&amp;INI244</f>
        <v>#REF!</v>
      </c>
      <c r="INE244" s="29" t="e">
        <f t="shared" ref="INE244" si="6491">INI244&amp;INJ244</f>
        <v>#REF!</v>
      </c>
      <c r="INF244" s="29" t="e">
        <f t="shared" ref="INF244" si="6492">INJ244&amp;INK244</f>
        <v>#REF!</v>
      </c>
      <c r="ING244" s="29" t="e">
        <f t="shared" ref="ING244" si="6493">INK244&amp;INL244</f>
        <v>#REF!</v>
      </c>
      <c r="INH244" s="29" t="e">
        <f t="shared" ref="INH244" si="6494">INL244&amp;INM244</f>
        <v>#REF!</v>
      </c>
      <c r="INI244" s="29" t="e">
        <f t="shared" ref="INI244" si="6495">INM244&amp;INN244</f>
        <v>#REF!</v>
      </c>
      <c r="INJ244" s="29" t="e">
        <f t="shared" ref="INJ244" si="6496">INN244&amp;INO244</f>
        <v>#REF!</v>
      </c>
      <c r="INK244" s="29" t="e">
        <f t="shared" ref="INK244" si="6497">INO244&amp;INP244</f>
        <v>#REF!</v>
      </c>
      <c r="INL244" s="29" t="e">
        <f t="shared" ref="INL244" si="6498">INP244&amp;INQ244</f>
        <v>#REF!</v>
      </c>
      <c r="INM244" s="29" t="e">
        <f t="shared" ref="INM244" si="6499">INQ244&amp;INR244</f>
        <v>#REF!</v>
      </c>
      <c r="INN244" s="29" t="e">
        <f t="shared" ref="INN244" si="6500">INR244&amp;INS244</f>
        <v>#REF!</v>
      </c>
      <c r="INO244" s="29" t="e">
        <f t="shared" ref="INO244" si="6501">INS244&amp;INT244</f>
        <v>#REF!</v>
      </c>
      <c r="INP244" s="29" t="e">
        <f t="shared" ref="INP244" si="6502">INT244&amp;INU244</f>
        <v>#REF!</v>
      </c>
      <c r="INQ244" s="29" t="e">
        <f t="shared" ref="INQ244" si="6503">INU244&amp;INV244</f>
        <v>#REF!</v>
      </c>
      <c r="INR244" s="29" t="e">
        <f t="shared" ref="INR244" si="6504">INV244&amp;INW244</f>
        <v>#REF!</v>
      </c>
      <c r="INS244" s="29" t="e">
        <f t="shared" ref="INS244" si="6505">INW244&amp;INX244</f>
        <v>#REF!</v>
      </c>
      <c r="INT244" s="29" t="e">
        <f t="shared" ref="INT244" si="6506">INX244&amp;INY244</f>
        <v>#REF!</v>
      </c>
      <c r="INU244" s="29" t="e">
        <f t="shared" ref="INU244" si="6507">INY244&amp;INZ244</f>
        <v>#REF!</v>
      </c>
      <c r="INV244" s="29" t="e">
        <f t="shared" ref="INV244" si="6508">INZ244&amp;IOA244</f>
        <v>#REF!</v>
      </c>
      <c r="INW244" s="29" t="e">
        <f t="shared" ref="INW244" si="6509">IOA244&amp;IOB244</f>
        <v>#REF!</v>
      </c>
      <c r="INX244" s="29" t="e">
        <f t="shared" ref="INX244" si="6510">IOB244&amp;IOC244</f>
        <v>#REF!</v>
      </c>
      <c r="INY244" s="29" t="e">
        <f t="shared" ref="INY244" si="6511">IOC244&amp;IOD244</f>
        <v>#REF!</v>
      </c>
      <c r="INZ244" s="29" t="e">
        <f t="shared" ref="INZ244" si="6512">IOD244&amp;IOE244</f>
        <v>#REF!</v>
      </c>
      <c r="IOA244" s="29" t="e">
        <f t="shared" ref="IOA244" si="6513">IOE244&amp;IOF244</f>
        <v>#REF!</v>
      </c>
      <c r="IOB244" s="29" t="e">
        <f t="shared" ref="IOB244" si="6514">IOF244&amp;IOG244</f>
        <v>#REF!</v>
      </c>
      <c r="IOC244" s="29" t="e">
        <f t="shared" ref="IOC244" si="6515">IOG244&amp;IOH244</f>
        <v>#REF!</v>
      </c>
      <c r="IOD244" s="29" t="e">
        <f t="shared" ref="IOD244" si="6516">IOH244&amp;IOI244</f>
        <v>#REF!</v>
      </c>
      <c r="IOE244" s="29" t="e">
        <f t="shared" ref="IOE244" si="6517">IOI244&amp;IOJ244</f>
        <v>#REF!</v>
      </c>
      <c r="IOF244" s="29" t="e">
        <f t="shared" ref="IOF244" si="6518">IOJ244&amp;IOK244</f>
        <v>#REF!</v>
      </c>
      <c r="IOG244" s="29" t="e">
        <f t="shared" ref="IOG244" si="6519">IOK244&amp;IOL244</f>
        <v>#REF!</v>
      </c>
      <c r="IOH244" s="29" t="e">
        <f t="shared" ref="IOH244" si="6520">IOL244&amp;IOM244</f>
        <v>#REF!</v>
      </c>
      <c r="IOI244" s="29" t="e">
        <f t="shared" ref="IOI244" si="6521">IOM244&amp;ION244</f>
        <v>#REF!</v>
      </c>
      <c r="IOJ244" s="29" t="e">
        <f t="shared" ref="IOJ244" si="6522">ION244&amp;IOO244</f>
        <v>#REF!</v>
      </c>
      <c r="IOK244" s="29" t="e">
        <f t="shared" ref="IOK244" si="6523">IOO244&amp;IOP244</f>
        <v>#REF!</v>
      </c>
      <c r="IOL244" s="29" t="e">
        <f t="shared" ref="IOL244" si="6524">IOP244&amp;IOQ244</f>
        <v>#REF!</v>
      </c>
      <c r="IOM244" s="29" t="e">
        <f t="shared" ref="IOM244" si="6525">IOQ244&amp;IOR244</f>
        <v>#REF!</v>
      </c>
      <c r="ION244" s="29" t="e">
        <f t="shared" ref="ION244" si="6526">IOR244&amp;IOS244</f>
        <v>#REF!</v>
      </c>
      <c r="IOO244" s="29" t="e">
        <f t="shared" ref="IOO244" si="6527">IOS244&amp;IOT244</f>
        <v>#REF!</v>
      </c>
      <c r="IOP244" s="29" t="e">
        <f t="shared" ref="IOP244" si="6528">IOT244&amp;IOU244</f>
        <v>#REF!</v>
      </c>
      <c r="IOQ244" s="29" t="e">
        <f t="shared" ref="IOQ244" si="6529">IOU244&amp;IOV244</f>
        <v>#REF!</v>
      </c>
      <c r="IOR244" s="29" t="e">
        <f t="shared" ref="IOR244" si="6530">IOV244&amp;IOW244</f>
        <v>#REF!</v>
      </c>
      <c r="IOS244" s="29" t="e">
        <f t="shared" ref="IOS244" si="6531">IOW244&amp;IOX244</f>
        <v>#REF!</v>
      </c>
      <c r="IOT244" s="29" t="e">
        <f t="shared" ref="IOT244" si="6532">IOX244&amp;IOY244</f>
        <v>#REF!</v>
      </c>
      <c r="IOU244" s="29" t="e">
        <f t="shared" ref="IOU244" si="6533">IOY244&amp;IOZ244</f>
        <v>#REF!</v>
      </c>
      <c r="IOV244" s="29" t="e">
        <f t="shared" ref="IOV244" si="6534">IOZ244&amp;IPA244</f>
        <v>#REF!</v>
      </c>
      <c r="IOW244" s="29" t="e">
        <f t="shared" ref="IOW244" si="6535">IPA244&amp;IPB244</f>
        <v>#REF!</v>
      </c>
      <c r="IOX244" s="29" t="e">
        <f t="shared" ref="IOX244" si="6536">IPB244&amp;IPC244</f>
        <v>#REF!</v>
      </c>
      <c r="IOY244" s="29" t="e">
        <f t="shared" ref="IOY244" si="6537">IPC244&amp;IPD244</f>
        <v>#REF!</v>
      </c>
      <c r="IOZ244" s="29" t="e">
        <f t="shared" ref="IOZ244" si="6538">IPD244&amp;IPE244</f>
        <v>#REF!</v>
      </c>
      <c r="IPA244" s="29" t="e">
        <f t="shared" ref="IPA244" si="6539">IPE244&amp;IPF244</f>
        <v>#REF!</v>
      </c>
      <c r="IPB244" s="29" t="e">
        <f t="shared" ref="IPB244" si="6540">IPF244&amp;IPG244</f>
        <v>#REF!</v>
      </c>
      <c r="IPC244" s="29" t="e">
        <f t="shared" ref="IPC244" si="6541">IPG244&amp;IPH244</f>
        <v>#REF!</v>
      </c>
      <c r="IPD244" s="29" t="e">
        <f t="shared" ref="IPD244" si="6542">IPH244&amp;IPI244</f>
        <v>#REF!</v>
      </c>
      <c r="IPE244" s="29" t="e">
        <f t="shared" ref="IPE244" si="6543">IPI244&amp;IPJ244</f>
        <v>#REF!</v>
      </c>
      <c r="IPF244" s="29" t="e">
        <f t="shared" ref="IPF244" si="6544">IPJ244&amp;IPK244</f>
        <v>#REF!</v>
      </c>
      <c r="IPG244" s="29" t="e">
        <f t="shared" ref="IPG244" si="6545">IPK244&amp;IPL244</f>
        <v>#REF!</v>
      </c>
      <c r="IPH244" s="29" t="e">
        <f t="shared" ref="IPH244" si="6546">IPL244&amp;IPM244</f>
        <v>#REF!</v>
      </c>
      <c r="IPI244" s="29" t="e">
        <f t="shared" ref="IPI244" si="6547">IPM244&amp;IPN244</f>
        <v>#REF!</v>
      </c>
      <c r="IPJ244" s="29" t="e">
        <f t="shared" ref="IPJ244" si="6548">IPN244&amp;IPO244</f>
        <v>#REF!</v>
      </c>
      <c r="IPK244" s="29" t="e">
        <f t="shared" ref="IPK244" si="6549">IPO244&amp;IPP244</f>
        <v>#REF!</v>
      </c>
      <c r="IPL244" s="29" t="e">
        <f t="shared" ref="IPL244" si="6550">IPP244&amp;IPQ244</f>
        <v>#REF!</v>
      </c>
      <c r="IPM244" s="29" t="e">
        <f t="shared" ref="IPM244" si="6551">IPQ244&amp;IPR244</f>
        <v>#REF!</v>
      </c>
      <c r="IPN244" s="29" t="e">
        <f t="shared" ref="IPN244" si="6552">IPR244&amp;IPS244</f>
        <v>#REF!</v>
      </c>
      <c r="IPO244" s="29" t="e">
        <f t="shared" ref="IPO244" si="6553">IPS244&amp;IPT244</f>
        <v>#REF!</v>
      </c>
      <c r="IPP244" s="29" t="e">
        <f t="shared" ref="IPP244" si="6554">IPT244&amp;IPU244</f>
        <v>#REF!</v>
      </c>
      <c r="IPQ244" s="29" t="e">
        <f t="shared" ref="IPQ244" si="6555">IPU244&amp;IPV244</f>
        <v>#REF!</v>
      </c>
      <c r="IPR244" s="29" t="e">
        <f t="shared" ref="IPR244" si="6556">IPV244&amp;IPW244</f>
        <v>#REF!</v>
      </c>
      <c r="IPS244" s="29" t="e">
        <f t="shared" ref="IPS244" si="6557">IPW244&amp;IPX244</f>
        <v>#REF!</v>
      </c>
      <c r="IPT244" s="29" t="e">
        <f t="shared" ref="IPT244" si="6558">IPX244&amp;IPY244</f>
        <v>#REF!</v>
      </c>
      <c r="IPU244" s="29" t="e">
        <f t="shared" ref="IPU244" si="6559">IPY244&amp;IPZ244</f>
        <v>#REF!</v>
      </c>
      <c r="IPV244" s="29" t="e">
        <f t="shared" ref="IPV244" si="6560">IPZ244&amp;IQA244</f>
        <v>#REF!</v>
      </c>
      <c r="IPW244" s="29" t="e">
        <f t="shared" ref="IPW244" si="6561">IQA244&amp;IQB244</f>
        <v>#REF!</v>
      </c>
      <c r="IPX244" s="29" t="e">
        <f t="shared" ref="IPX244" si="6562">IQB244&amp;IQC244</f>
        <v>#REF!</v>
      </c>
      <c r="IPY244" s="29" t="e">
        <f t="shared" ref="IPY244" si="6563">IQC244&amp;IQD244</f>
        <v>#REF!</v>
      </c>
      <c r="IPZ244" s="29" t="e">
        <f t="shared" ref="IPZ244" si="6564">IQD244&amp;IQE244</f>
        <v>#REF!</v>
      </c>
      <c r="IQA244" s="29" t="e">
        <f t="shared" ref="IQA244" si="6565">IQE244&amp;IQF244</f>
        <v>#REF!</v>
      </c>
      <c r="IQB244" s="29" t="e">
        <f t="shared" ref="IQB244" si="6566">IQF244&amp;IQG244</f>
        <v>#REF!</v>
      </c>
      <c r="IQC244" s="29" t="e">
        <f t="shared" ref="IQC244" si="6567">IQG244&amp;IQH244</f>
        <v>#REF!</v>
      </c>
      <c r="IQD244" s="29" t="e">
        <f t="shared" ref="IQD244" si="6568">IQH244&amp;IQI244</f>
        <v>#REF!</v>
      </c>
      <c r="IQE244" s="29" t="e">
        <f t="shared" ref="IQE244" si="6569">IQI244&amp;IQJ244</f>
        <v>#REF!</v>
      </c>
      <c r="IQF244" s="29" t="e">
        <f t="shared" ref="IQF244" si="6570">IQJ244&amp;IQK244</f>
        <v>#REF!</v>
      </c>
      <c r="IQG244" s="29" t="e">
        <f t="shared" ref="IQG244" si="6571">IQK244&amp;IQL244</f>
        <v>#REF!</v>
      </c>
      <c r="IQH244" s="29" t="e">
        <f t="shared" ref="IQH244" si="6572">IQL244&amp;IQM244</f>
        <v>#REF!</v>
      </c>
      <c r="IQI244" s="29" t="e">
        <f t="shared" ref="IQI244" si="6573">IQM244&amp;IQN244</f>
        <v>#REF!</v>
      </c>
      <c r="IQJ244" s="29" t="e">
        <f t="shared" ref="IQJ244" si="6574">IQN244&amp;IQO244</f>
        <v>#REF!</v>
      </c>
      <c r="IQK244" s="29" t="e">
        <f t="shared" ref="IQK244" si="6575">IQO244&amp;IQP244</f>
        <v>#REF!</v>
      </c>
      <c r="IQL244" s="29" t="e">
        <f t="shared" ref="IQL244" si="6576">IQP244&amp;IQQ244</f>
        <v>#REF!</v>
      </c>
      <c r="IQM244" s="29" t="e">
        <f t="shared" ref="IQM244" si="6577">IQQ244&amp;IQR244</f>
        <v>#REF!</v>
      </c>
      <c r="IQN244" s="29" t="e">
        <f t="shared" ref="IQN244" si="6578">IQR244&amp;IQS244</f>
        <v>#REF!</v>
      </c>
      <c r="IQO244" s="29" t="e">
        <f t="shared" ref="IQO244" si="6579">IQS244&amp;IQT244</f>
        <v>#REF!</v>
      </c>
      <c r="IQP244" s="29" t="e">
        <f t="shared" ref="IQP244" si="6580">IQT244&amp;IQU244</f>
        <v>#REF!</v>
      </c>
      <c r="IQQ244" s="29" t="e">
        <f t="shared" ref="IQQ244" si="6581">IQU244&amp;IQV244</f>
        <v>#REF!</v>
      </c>
      <c r="IQR244" s="29" t="e">
        <f t="shared" ref="IQR244" si="6582">IQV244&amp;IQW244</f>
        <v>#REF!</v>
      </c>
      <c r="IQS244" s="29" t="e">
        <f t="shared" ref="IQS244" si="6583">IQW244&amp;IQX244</f>
        <v>#REF!</v>
      </c>
      <c r="IQT244" s="29" t="e">
        <f t="shared" ref="IQT244" si="6584">IQX244&amp;IQY244</f>
        <v>#REF!</v>
      </c>
      <c r="IQU244" s="29" t="e">
        <f t="shared" ref="IQU244" si="6585">IQY244&amp;IQZ244</f>
        <v>#REF!</v>
      </c>
      <c r="IQV244" s="29" t="e">
        <f t="shared" ref="IQV244" si="6586">IQZ244&amp;IRA244</f>
        <v>#REF!</v>
      </c>
      <c r="IQW244" s="29" t="e">
        <f t="shared" ref="IQW244" si="6587">IRA244&amp;IRB244</f>
        <v>#REF!</v>
      </c>
      <c r="IQX244" s="29" t="e">
        <f t="shared" ref="IQX244" si="6588">IRB244&amp;IRC244</f>
        <v>#REF!</v>
      </c>
      <c r="IQY244" s="29" t="e">
        <f t="shared" ref="IQY244" si="6589">IRC244&amp;IRD244</f>
        <v>#REF!</v>
      </c>
      <c r="IQZ244" s="29" t="e">
        <f t="shared" ref="IQZ244" si="6590">IRD244&amp;IRE244</f>
        <v>#REF!</v>
      </c>
      <c r="IRA244" s="29" t="e">
        <f t="shared" ref="IRA244" si="6591">IRE244&amp;IRF244</f>
        <v>#REF!</v>
      </c>
      <c r="IRB244" s="29" t="e">
        <f t="shared" ref="IRB244" si="6592">IRF244&amp;IRG244</f>
        <v>#REF!</v>
      </c>
      <c r="IRC244" s="29" t="e">
        <f t="shared" ref="IRC244" si="6593">IRG244&amp;IRH244</f>
        <v>#REF!</v>
      </c>
      <c r="IRD244" s="29" t="e">
        <f t="shared" ref="IRD244" si="6594">IRH244&amp;IRI244</f>
        <v>#REF!</v>
      </c>
      <c r="IRE244" s="29" t="e">
        <f t="shared" ref="IRE244" si="6595">IRI244&amp;IRJ244</f>
        <v>#REF!</v>
      </c>
      <c r="IRF244" s="29" t="e">
        <f t="shared" ref="IRF244" si="6596">IRJ244&amp;IRK244</f>
        <v>#REF!</v>
      </c>
      <c r="IRG244" s="29" t="e">
        <f t="shared" ref="IRG244" si="6597">IRK244&amp;IRL244</f>
        <v>#REF!</v>
      </c>
      <c r="IRH244" s="29" t="e">
        <f t="shared" ref="IRH244" si="6598">IRL244&amp;IRM244</f>
        <v>#REF!</v>
      </c>
      <c r="IRI244" s="29" t="e">
        <f t="shared" ref="IRI244" si="6599">IRM244&amp;IRN244</f>
        <v>#REF!</v>
      </c>
      <c r="IRJ244" s="29" t="e">
        <f t="shared" ref="IRJ244" si="6600">IRN244&amp;IRO244</f>
        <v>#REF!</v>
      </c>
      <c r="IRK244" s="29" t="e">
        <f t="shared" ref="IRK244" si="6601">IRO244&amp;IRP244</f>
        <v>#REF!</v>
      </c>
      <c r="IRL244" s="29" t="e">
        <f t="shared" ref="IRL244" si="6602">IRP244&amp;IRQ244</f>
        <v>#REF!</v>
      </c>
      <c r="IRM244" s="29" t="e">
        <f t="shared" ref="IRM244" si="6603">IRQ244&amp;IRR244</f>
        <v>#REF!</v>
      </c>
      <c r="IRN244" s="29" t="e">
        <f t="shared" ref="IRN244" si="6604">IRR244&amp;IRS244</f>
        <v>#REF!</v>
      </c>
      <c r="IRO244" s="29" t="e">
        <f t="shared" ref="IRO244" si="6605">IRS244&amp;IRT244</f>
        <v>#REF!</v>
      </c>
      <c r="IRP244" s="29" t="e">
        <f t="shared" ref="IRP244" si="6606">IRT244&amp;IRU244</f>
        <v>#REF!</v>
      </c>
      <c r="IRQ244" s="29" t="e">
        <f t="shared" ref="IRQ244" si="6607">IRU244&amp;IRV244</f>
        <v>#REF!</v>
      </c>
      <c r="IRR244" s="29" t="e">
        <f t="shared" ref="IRR244" si="6608">IRV244&amp;IRW244</f>
        <v>#REF!</v>
      </c>
      <c r="IRS244" s="29" t="e">
        <f t="shared" ref="IRS244" si="6609">IRW244&amp;IRX244</f>
        <v>#REF!</v>
      </c>
      <c r="IRT244" s="29" t="e">
        <f t="shared" ref="IRT244" si="6610">IRX244&amp;IRY244</f>
        <v>#REF!</v>
      </c>
      <c r="IRU244" s="29" t="e">
        <f t="shared" ref="IRU244" si="6611">IRY244&amp;IRZ244</f>
        <v>#REF!</v>
      </c>
      <c r="IRV244" s="29" t="e">
        <f t="shared" ref="IRV244" si="6612">IRZ244&amp;ISA244</f>
        <v>#REF!</v>
      </c>
      <c r="IRW244" s="29" t="e">
        <f t="shared" ref="IRW244" si="6613">ISA244&amp;ISB244</f>
        <v>#REF!</v>
      </c>
      <c r="IRX244" s="29" t="e">
        <f t="shared" ref="IRX244" si="6614">ISB244&amp;ISC244</f>
        <v>#REF!</v>
      </c>
      <c r="IRY244" s="29" t="e">
        <f t="shared" ref="IRY244" si="6615">ISC244&amp;ISD244</f>
        <v>#REF!</v>
      </c>
      <c r="IRZ244" s="29" t="e">
        <f t="shared" ref="IRZ244" si="6616">ISD244&amp;ISE244</f>
        <v>#REF!</v>
      </c>
      <c r="ISA244" s="29" t="e">
        <f t="shared" ref="ISA244" si="6617">ISE244&amp;ISF244</f>
        <v>#REF!</v>
      </c>
      <c r="ISB244" s="29" t="e">
        <f t="shared" ref="ISB244" si="6618">ISF244&amp;ISG244</f>
        <v>#REF!</v>
      </c>
      <c r="ISC244" s="29" t="e">
        <f t="shared" ref="ISC244" si="6619">ISG244&amp;ISH244</f>
        <v>#REF!</v>
      </c>
      <c r="ISD244" s="29" t="e">
        <f t="shared" ref="ISD244" si="6620">ISH244&amp;ISI244</f>
        <v>#REF!</v>
      </c>
      <c r="ISE244" s="29" t="e">
        <f t="shared" ref="ISE244" si="6621">ISI244&amp;ISJ244</f>
        <v>#REF!</v>
      </c>
      <c r="ISF244" s="29" t="e">
        <f t="shared" ref="ISF244" si="6622">ISJ244&amp;ISK244</f>
        <v>#REF!</v>
      </c>
      <c r="ISG244" s="29" t="e">
        <f t="shared" ref="ISG244" si="6623">ISK244&amp;ISL244</f>
        <v>#REF!</v>
      </c>
      <c r="ISH244" s="29" t="e">
        <f t="shared" ref="ISH244" si="6624">ISL244&amp;ISM244</f>
        <v>#REF!</v>
      </c>
      <c r="ISI244" s="29" t="e">
        <f t="shared" ref="ISI244" si="6625">ISM244&amp;ISN244</f>
        <v>#REF!</v>
      </c>
      <c r="ISJ244" s="29" t="e">
        <f t="shared" ref="ISJ244" si="6626">ISN244&amp;ISO244</f>
        <v>#REF!</v>
      </c>
      <c r="ISK244" s="29" t="e">
        <f t="shared" ref="ISK244" si="6627">ISO244&amp;ISP244</f>
        <v>#REF!</v>
      </c>
      <c r="ISL244" s="29" t="e">
        <f t="shared" ref="ISL244" si="6628">ISP244&amp;ISQ244</f>
        <v>#REF!</v>
      </c>
      <c r="ISM244" s="29" t="e">
        <f t="shared" ref="ISM244" si="6629">ISQ244&amp;ISR244</f>
        <v>#REF!</v>
      </c>
      <c r="ISN244" s="29" t="e">
        <f t="shared" ref="ISN244" si="6630">ISR244&amp;ISS244</f>
        <v>#REF!</v>
      </c>
      <c r="ISO244" s="29" t="e">
        <f t="shared" ref="ISO244" si="6631">ISS244&amp;IST244</f>
        <v>#REF!</v>
      </c>
      <c r="ISP244" s="29" t="e">
        <f t="shared" ref="ISP244" si="6632">IST244&amp;ISU244</f>
        <v>#REF!</v>
      </c>
      <c r="ISQ244" s="29" t="e">
        <f t="shared" ref="ISQ244" si="6633">ISU244&amp;ISV244</f>
        <v>#REF!</v>
      </c>
      <c r="ISR244" s="29" t="e">
        <f t="shared" ref="ISR244" si="6634">ISV244&amp;ISW244</f>
        <v>#REF!</v>
      </c>
      <c r="ISS244" s="29" t="e">
        <f t="shared" ref="ISS244" si="6635">ISW244&amp;ISX244</f>
        <v>#REF!</v>
      </c>
      <c r="IST244" s="29" t="e">
        <f t="shared" ref="IST244" si="6636">ISX244&amp;ISY244</f>
        <v>#REF!</v>
      </c>
      <c r="ISU244" s="29" t="e">
        <f t="shared" ref="ISU244" si="6637">ISY244&amp;ISZ244</f>
        <v>#REF!</v>
      </c>
      <c r="ISV244" s="29" t="e">
        <f t="shared" ref="ISV244" si="6638">ISZ244&amp;ITA244</f>
        <v>#REF!</v>
      </c>
      <c r="ISW244" s="29" t="e">
        <f t="shared" ref="ISW244" si="6639">ITA244&amp;ITB244</f>
        <v>#REF!</v>
      </c>
      <c r="ISX244" s="29" t="e">
        <f t="shared" ref="ISX244" si="6640">ITB244&amp;ITC244</f>
        <v>#REF!</v>
      </c>
      <c r="ISY244" s="29" t="e">
        <f t="shared" ref="ISY244" si="6641">ITC244&amp;ITD244</f>
        <v>#REF!</v>
      </c>
      <c r="ISZ244" s="29" t="e">
        <f t="shared" ref="ISZ244" si="6642">ITD244&amp;ITE244</f>
        <v>#REF!</v>
      </c>
      <c r="ITA244" s="29" t="e">
        <f t="shared" ref="ITA244" si="6643">ITE244&amp;ITF244</f>
        <v>#REF!</v>
      </c>
      <c r="ITB244" s="29" t="e">
        <f t="shared" ref="ITB244" si="6644">ITF244&amp;ITG244</f>
        <v>#REF!</v>
      </c>
      <c r="ITC244" s="29" t="e">
        <f t="shared" ref="ITC244" si="6645">ITG244&amp;ITH244</f>
        <v>#REF!</v>
      </c>
      <c r="ITD244" s="29" t="e">
        <f t="shared" ref="ITD244" si="6646">ITH244&amp;ITI244</f>
        <v>#REF!</v>
      </c>
      <c r="ITE244" s="29" t="e">
        <f t="shared" ref="ITE244" si="6647">ITI244&amp;ITJ244</f>
        <v>#REF!</v>
      </c>
      <c r="ITF244" s="29" t="e">
        <f t="shared" ref="ITF244" si="6648">ITJ244&amp;ITK244</f>
        <v>#REF!</v>
      </c>
      <c r="ITG244" s="29" t="e">
        <f t="shared" ref="ITG244" si="6649">ITK244&amp;ITL244</f>
        <v>#REF!</v>
      </c>
      <c r="ITH244" s="29" t="e">
        <f t="shared" ref="ITH244" si="6650">ITL244&amp;ITM244</f>
        <v>#REF!</v>
      </c>
      <c r="ITI244" s="29" t="e">
        <f t="shared" ref="ITI244" si="6651">ITM244&amp;ITN244</f>
        <v>#REF!</v>
      </c>
      <c r="ITJ244" s="29" t="e">
        <f t="shared" ref="ITJ244" si="6652">ITN244&amp;ITO244</f>
        <v>#REF!</v>
      </c>
      <c r="ITK244" s="29" t="e">
        <f t="shared" ref="ITK244" si="6653">ITO244&amp;ITP244</f>
        <v>#REF!</v>
      </c>
      <c r="ITL244" s="29" t="e">
        <f t="shared" ref="ITL244" si="6654">ITP244&amp;ITQ244</f>
        <v>#REF!</v>
      </c>
      <c r="ITM244" s="29" t="e">
        <f t="shared" ref="ITM244" si="6655">ITQ244&amp;ITR244</f>
        <v>#REF!</v>
      </c>
      <c r="ITN244" s="29" t="e">
        <f t="shared" ref="ITN244" si="6656">ITR244&amp;ITS244</f>
        <v>#REF!</v>
      </c>
      <c r="ITO244" s="29" t="e">
        <f t="shared" ref="ITO244" si="6657">ITS244&amp;ITT244</f>
        <v>#REF!</v>
      </c>
      <c r="ITP244" s="29" t="e">
        <f t="shared" ref="ITP244" si="6658">ITT244&amp;ITU244</f>
        <v>#REF!</v>
      </c>
      <c r="ITQ244" s="29" t="e">
        <f t="shared" ref="ITQ244" si="6659">ITU244&amp;ITV244</f>
        <v>#REF!</v>
      </c>
      <c r="ITR244" s="29" t="e">
        <f t="shared" ref="ITR244" si="6660">ITV244&amp;ITW244</f>
        <v>#REF!</v>
      </c>
      <c r="ITS244" s="29" t="e">
        <f t="shared" ref="ITS244" si="6661">ITW244&amp;ITX244</f>
        <v>#REF!</v>
      </c>
      <c r="ITT244" s="29" t="e">
        <f t="shared" ref="ITT244" si="6662">ITX244&amp;ITY244</f>
        <v>#REF!</v>
      </c>
      <c r="ITU244" s="29" t="e">
        <f t="shared" ref="ITU244" si="6663">ITY244&amp;ITZ244</f>
        <v>#REF!</v>
      </c>
      <c r="ITV244" s="29" t="e">
        <f t="shared" ref="ITV244" si="6664">ITZ244&amp;IUA244</f>
        <v>#REF!</v>
      </c>
      <c r="ITW244" s="29" t="e">
        <f t="shared" ref="ITW244" si="6665">IUA244&amp;IUB244</f>
        <v>#REF!</v>
      </c>
      <c r="ITX244" s="29" t="e">
        <f t="shared" ref="ITX244" si="6666">IUB244&amp;IUC244</f>
        <v>#REF!</v>
      </c>
      <c r="ITY244" s="29" t="e">
        <f t="shared" ref="ITY244" si="6667">IUC244&amp;IUD244</f>
        <v>#REF!</v>
      </c>
      <c r="ITZ244" s="29" t="e">
        <f t="shared" ref="ITZ244" si="6668">IUD244&amp;IUE244</f>
        <v>#REF!</v>
      </c>
      <c r="IUA244" s="29" t="e">
        <f t="shared" ref="IUA244" si="6669">IUE244&amp;IUF244</f>
        <v>#REF!</v>
      </c>
      <c r="IUB244" s="29" t="e">
        <f t="shared" ref="IUB244" si="6670">IUF244&amp;IUG244</f>
        <v>#REF!</v>
      </c>
      <c r="IUC244" s="29" t="e">
        <f t="shared" ref="IUC244" si="6671">IUG244&amp;IUH244</f>
        <v>#REF!</v>
      </c>
      <c r="IUD244" s="29" t="e">
        <f t="shared" ref="IUD244" si="6672">IUH244&amp;IUI244</f>
        <v>#REF!</v>
      </c>
      <c r="IUE244" s="29" t="e">
        <f t="shared" ref="IUE244" si="6673">IUI244&amp;IUJ244</f>
        <v>#REF!</v>
      </c>
      <c r="IUF244" s="29" t="e">
        <f t="shared" ref="IUF244" si="6674">IUJ244&amp;IUK244</f>
        <v>#REF!</v>
      </c>
      <c r="IUG244" s="29" t="e">
        <f t="shared" ref="IUG244" si="6675">IUK244&amp;IUL244</f>
        <v>#REF!</v>
      </c>
      <c r="IUH244" s="29" t="e">
        <f t="shared" ref="IUH244" si="6676">IUL244&amp;IUM244</f>
        <v>#REF!</v>
      </c>
      <c r="IUI244" s="29" t="e">
        <f t="shared" ref="IUI244" si="6677">IUM244&amp;IUN244</f>
        <v>#REF!</v>
      </c>
      <c r="IUJ244" s="29" t="e">
        <f t="shared" ref="IUJ244" si="6678">IUN244&amp;IUO244</f>
        <v>#REF!</v>
      </c>
      <c r="IUK244" s="29" t="e">
        <f t="shared" ref="IUK244" si="6679">IUO244&amp;IUP244</f>
        <v>#REF!</v>
      </c>
      <c r="IUL244" s="29" t="e">
        <f t="shared" ref="IUL244" si="6680">IUP244&amp;IUQ244</f>
        <v>#REF!</v>
      </c>
      <c r="IUM244" s="29" t="e">
        <f t="shared" ref="IUM244" si="6681">IUQ244&amp;IUR244</f>
        <v>#REF!</v>
      </c>
      <c r="IUN244" s="29" t="e">
        <f t="shared" ref="IUN244" si="6682">IUR244&amp;IUS244</f>
        <v>#REF!</v>
      </c>
      <c r="IUO244" s="29" t="e">
        <f t="shared" ref="IUO244" si="6683">IUS244&amp;IUT244</f>
        <v>#REF!</v>
      </c>
      <c r="IUP244" s="29" t="e">
        <f t="shared" ref="IUP244" si="6684">IUT244&amp;IUU244</f>
        <v>#REF!</v>
      </c>
      <c r="IUQ244" s="29" t="e">
        <f t="shared" ref="IUQ244" si="6685">IUU244&amp;IUV244</f>
        <v>#REF!</v>
      </c>
      <c r="IUR244" s="29" t="e">
        <f t="shared" ref="IUR244" si="6686">IUV244&amp;IUW244</f>
        <v>#REF!</v>
      </c>
      <c r="IUS244" s="29" t="e">
        <f t="shared" ref="IUS244" si="6687">IUW244&amp;IUX244</f>
        <v>#REF!</v>
      </c>
      <c r="IUT244" s="29" t="e">
        <f t="shared" ref="IUT244" si="6688">IUX244&amp;IUY244</f>
        <v>#REF!</v>
      </c>
      <c r="IUU244" s="29" t="e">
        <f t="shared" ref="IUU244" si="6689">IUY244&amp;IUZ244</f>
        <v>#REF!</v>
      </c>
      <c r="IUV244" s="29" t="e">
        <f t="shared" ref="IUV244" si="6690">IUZ244&amp;IVA244</f>
        <v>#REF!</v>
      </c>
      <c r="IUW244" s="29" t="e">
        <f t="shared" ref="IUW244" si="6691">IVA244&amp;IVB244</f>
        <v>#REF!</v>
      </c>
      <c r="IUX244" s="29" t="e">
        <f t="shared" ref="IUX244" si="6692">IVB244&amp;IVC244</f>
        <v>#REF!</v>
      </c>
      <c r="IUY244" s="29" t="e">
        <f t="shared" ref="IUY244" si="6693">IVC244&amp;IVD244</f>
        <v>#REF!</v>
      </c>
      <c r="IUZ244" s="29" t="e">
        <f t="shared" ref="IUZ244" si="6694">IVD244&amp;IVE244</f>
        <v>#REF!</v>
      </c>
      <c r="IVA244" s="29" t="e">
        <f t="shared" ref="IVA244" si="6695">IVE244&amp;IVF244</f>
        <v>#REF!</v>
      </c>
      <c r="IVB244" s="29" t="e">
        <f t="shared" ref="IVB244" si="6696">IVF244&amp;IVG244</f>
        <v>#REF!</v>
      </c>
      <c r="IVC244" s="29" t="e">
        <f t="shared" ref="IVC244" si="6697">IVG244&amp;IVH244</f>
        <v>#REF!</v>
      </c>
      <c r="IVD244" s="29" t="e">
        <f t="shared" ref="IVD244" si="6698">IVH244&amp;IVI244</f>
        <v>#REF!</v>
      </c>
      <c r="IVE244" s="29" t="e">
        <f t="shared" ref="IVE244" si="6699">IVI244&amp;IVJ244</f>
        <v>#REF!</v>
      </c>
      <c r="IVF244" s="29" t="e">
        <f t="shared" ref="IVF244" si="6700">IVJ244&amp;IVK244</f>
        <v>#REF!</v>
      </c>
      <c r="IVG244" s="29" t="e">
        <f t="shared" ref="IVG244" si="6701">IVK244&amp;IVL244</f>
        <v>#REF!</v>
      </c>
      <c r="IVH244" s="29" t="e">
        <f t="shared" ref="IVH244" si="6702">IVL244&amp;IVM244</f>
        <v>#REF!</v>
      </c>
      <c r="IVI244" s="29" t="e">
        <f t="shared" ref="IVI244" si="6703">IVM244&amp;IVN244</f>
        <v>#REF!</v>
      </c>
      <c r="IVJ244" s="29" t="e">
        <f t="shared" ref="IVJ244" si="6704">IVN244&amp;IVO244</f>
        <v>#REF!</v>
      </c>
      <c r="IVK244" s="29" t="e">
        <f t="shared" ref="IVK244" si="6705">IVO244&amp;IVP244</f>
        <v>#REF!</v>
      </c>
      <c r="IVL244" s="29" t="e">
        <f t="shared" ref="IVL244" si="6706">IVP244&amp;IVQ244</f>
        <v>#REF!</v>
      </c>
      <c r="IVM244" s="29" t="e">
        <f t="shared" ref="IVM244" si="6707">IVQ244&amp;IVR244</f>
        <v>#REF!</v>
      </c>
      <c r="IVN244" s="29" t="e">
        <f t="shared" ref="IVN244" si="6708">IVR244&amp;IVS244</f>
        <v>#REF!</v>
      </c>
      <c r="IVO244" s="29" t="e">
        <f t="shared" ref="IVO244" si="6709">IVS244&amp;IVT244</f>
        <v>#REF!</v>
      </c>
      <c r="IVP244" s="29" t="e">
        <f t="shared" ref="IVP244" si="6710">IVT244&amp;IVU244</f>
        <v>#REF!</v>
      </c>
      <c r="IVQ244" s="29" t="e">
        <f t="shared" ref="IVQ244" si="6711">IVU244&amp;IVV244</f>
        <v>#REF!</v>
      </c>
      <c r="IVR244" s="29" t="e">
        <f t="shared" ref="IVR244" si="6712">IVV244&amp;IVW244</f>
        <v>#REF!</v>
      </c>
      <c r="IVS244" s="29" t="e">
        <f t="shared" ref="IVS244" si="6713">IVW244&amp;IVX244</f>
        <v>#REF!</v>
      </c>
      <c r="IVT244" s="29" t="e">
        <f t="shared" ref="IVT244" si="6714">IVX244&amp;IVY244</f>
        <v>#REF!</v>
      </c>
      <c r="IVU244" s="29" t="e">
        <f t="shared" ref="IVU244" si="6715">IVY244&amp;IVZ244</f>
        <v>#REF!</v>
      </c>
      <c r="IVV244" s="29" t="e">
        <f t="shared" ref="IVV244" si="6716">IVZ244&amp;IWA244</f>
        <v>#REF!</v>
      </c>
      <c r="IVW244" s="29" t="e">
        <f t="shared" ref="IVW244" si="6717">IWA244&amp;IWB244</f>
        <v>#REF!</v>
      </c>
      <c r="IVX244" s="29" t="e">
        <f t="shared" ref="IVX244" si="6718">IWB244&amp;IWC244</f>
        <v>#REF!</v>
      </c>
      <c r="IVY244" s="29" t="e">
        <f t="shared" ref="IVY244" si="6719">IWC244&amp;IWD244</f>
        <v>#REF!</v>
      </c>
      <c r="IVZ244" s="29" t="e">
        <f t="shared" ref="IVZ244" si="6720">IWD244&amp;IWE244</f>
        <v>#REF!</v>
      </c>
      <c r="IWA244" s="29" t="e">
        <f t="shared" ref="IWA244" si="6721">IWE244&amp;IWF244</f>
        <v>#REF!</v>
      </c>
      <c r="IWB244" s="29" t="e">
        <f t="shared" ref="IWB244" si="6722">IWF244&amp;IWG244</f>
        <v>#REF!</v>
      </c>
      <c r="IWC244" s="29" t="e">
        <f t="shared" ref="IWC244" si="6723">IWG244&amp;IWH244</f>
        <v>#REF!</v>
      </c>
      <c r="IWD244" s="29" t="e">
        <f t="shared" ref="IWD244" si="6724">IWH244&amp;IWI244</f>
        <v>#REF!</v>
      </c>
      <c r="IWE244" s="29" t="e">
        <f t="shared" ref="IWE244" si="6725">IWI244&amp;IWJ244</f>
        <v>#REF!</v>
      </c>
      <c r="IWF244" s="29" t="e">
        <f t="shared" ref="IWF244" si="6726">IWJ244&amp;IWK244</f>
        <v>#REF!</v>
      </c>
      <c r="IWG244" s="29" t="e">
        <f t="shared" ref="IWG244" si="6727">IWK244&amp;IWL244</f>
        <v>#REF!</v>
      </c>
      <c r="IWH244" s="29" t="e">
        <f t="shared" ref="IWH244" si="6728">IWL244&amp;IWM244</f>
        <v>#REF!</v>
      </c>
      <c r="IWI244" s="29" t="e">
        <f t="shared" ref="IWI244" si="6729">IWM244&amp;IWN244</f>
        <v>#REF!</v>
      </c>
      <c r="IWJ244" s="29" t="e">
        <f t="shared" ref="IWJ244" si="6730">IWN244&amp;IWO244</f>
        <v>#REF!</v>
      </c>
      <c r="IWK244" s="29" t="e">
        <f t="shared" ref="IWK244" si="6731">IWO244&amp;IWP244</f>
        <v>#REF!</v>
      </c>
      <c r="IWL244" s="29" t="e">
        <f t="shared" ref="IWL244" si="6732">IWP244&amp;IWQ244</f>
        <v>#REF!</v>
      </c>
      <c r="IWM244" s="29" t="e">
        <f t="shared" ref="IWM244" si="6733">IWQ244&amp;IWR244</f>
        <v>#REF!</v>
      </c>
      <c r="IWN244" s="29" t="e">
        <f t="shared" ref="IWN244" si="6734">IWR244&amp;IWS244</f>
        <v>#REF!</v>
      </c>
      <c r="IWO244" s="29" t="e">
        <f t="shared" ref="IWO244" si="6735">IWS244&amp;IWT244</f>
        <v>#REF!</v>
      </c>
      <c r="IWP244" s="29" t="e">
        <f t="shared" ref="IWP244" si="6736">IWT244&amp;IWU244</f>
        <v>#REF!</v>
      </c>
      <c r="IWQ244" s="29" t="e">
        <f t="shared" ref="IWQ244" si="6737">IWU244&amp;IWV244</f>
        <v>#REF!</v>
      </c>
      <c r="IWR244" s="29" t="e">
        <f t="shared" ref="IWR244" si="6738">IWV244&amp;IWW244</f>
        <v>#REF!</v>
      </c>
      <c r="IWS244" s="29" t="e">
        <f t="shared" ref="IWS244" si="6739">IWW244&amp;IWX244</f>
        <v>#REF!</v>
      </c>
      <c r="IWT244" s="29" t="e">
        <f t="shared" ref="IWT244" si="6740">IWX244&amp;IWY244</f>
        <v>#REF!</v>
      </c>
      <c r="IWU244" s="29" t="e">
        <f t="shared" ref="IWU244" si="6741">IWY244&amp;IWZ244</f>
        <v>#REF!</v>
      </c>
      <c r="IWV244" s="29" t="e">
        <f t="shared" ref="IWV244" si="6742">IWZ244&amp;IXA244</f>
        <v>#REF!</v>
      </c>
      <c r="IWW244" s="29" t="e">
        <f t="shared" ref="IWW244" si="6743">IXA244&amp;IXB244</f>
        <v>#REF!</v>
      </c>
      <c r="IWX244" s="29" t="e">
        <f t="shared" ref="IWX244" si="6744">IXB244&amp;IXC244</f>
        <v>#REF!</v>
      </c>
      <c r="IWY244" s="29" t="e">
        <f t="shared" ref="IWY244" si="6745">IXC244&amp;IXD244</f>
        <v>#REF!</v>
      </c>
      <c r="IWZ244" s="29" t="e">
        <f t="shared" ref="IWZ244" si="6746">IXD244&amp;IXE244</f>
        <v>#REF!</v>
      </c>
      <c r="IXA244" s="29" t="e">
        <f t="shared" ref="IXA244" si="6747">IXE244&amp;IXF244</f>
        <v>#REF!</v>
      </c>
      <c r="IXB244" s="29" t="e">
        <f t="shared" ref="IXB244" si="6748">IXF244&amp;IXG244</f>
        <v>#REF!</v>
      </c>
      <c r="IXC244" s="29" t="e">
        <f t="shared" ref="IXC244" si="6749">IXG244&amp;IXH244</f>
        <v>#REF!</v>
      </c>
      <c r="IXD244" s="29" t="e">
        <f t="shared" ref="IXD244" si="6750">IXH244&amp;IXI244</f>
        <v>#REF!</v>
      </c>
      <c r="IXE244" s="29" t="e">
        <f t="shared" ref="IXE244" si="6751">IXI244&amp;IXJ244</f>
        <v>#REF!</v>
      </c>
      <c r="IXF244" s="29" t="e">
        <f t="shared" ref="IXF244" si="6752">IXJ244&amp;IXK244</f>
        <v>#REF!</v>
      </c>
      <c r="IXG244" s="29" t="e">
        <f t="shared" ref="IXG244" si="6753">IXK244&amp;IXL244</f>
        <v>#REF!</v>
      </c>
      <c r="IXH244" s="29" t="e">
        <f t="shared" ref="IXH244" si="6754">IXL244&amp;IXM244</f>
        <v>#REF!</v>
      </c>
      <c r="IXI244" s="29" t="e">
        <f t="shared" ref="IXI244" si="6755">IXM244&amp;IXN244</f>
        <v>#REF!</v>
      </c>
      <c r="IXJ244" s="29" t="e">
        <f t="shared" ref="IXJ244" si="6756">IXN244&amp;IXO244</f>
        <v>#REF!</v>
      </c>
      <c r="IXK244" s="29" t="e">
        <f t="shared" ref="IXK244" si="6757">IXO244&amp;IXP244</f>
        <v>#REF!</v>
      </c>
      <c r="IXL244" s="29" t="e">
        <f t="shared" ref="IXL244" si="6758">IXP244&amp;IXQ244</f>
        <v>#REF!</v>
      </c>
      <c r="IXM244" s="29" t="e">
        <f t="shared" ref="IXM244" si="6759">IXQ244&amp;IXR244</f>
        <v>#REF!</v>
      </c>
      <c r="IXN244" s="29" t="e">
        <f t="shared" ref="IXN244" si="6760">IXR244&amp;IXS244</f>
        <v>#REF!</v>
      </c>
      <c r="IXO244" s="29" t="e">
        <f t="shared" ref="IXO244" si="6761">IXS244&amp;IXT244</f>
        <v>#REF!</v>
      </c>
      <c r="IXP244" s="29" t="e">
        <f t="shared" ref="IXP244" si="6762">IXT244&amp;IXU244</f>
        <v>#REF!</v>
      </c>
      <c r="IXQ244" s="29" t="e">
        <f t="shared" ref="IXQ244" si="6763">IXU244&amp;IXV244</f>
        <v>#REF!</v>
      </c>
      <c r="IXR244" s="29" t="e">
        <f t="shared" ref="IXR244" si="6764">IXV244&amp;IXW244</f>
        <v>#REF!</v>
      </c>
      <c r="IXS244" s="29" t="e">
        <f t="shared" ref="IXS244" si="6765">IXW244&amp;IXX244</f>
        <v>#REF!</v>
      </c>
      <c r="IXT244" s="29" t="e">
        <f t="shared" ref="IXT244" si="6766">IXX244&amp;IXY244</f>
        <v>#REF!</v>
      </c>
      <c r="IXU244" s="29" t="e">
        <f t="shared" ref="IXU244" si="6767">IXY244&amp;IXZ244</f>
        <v>#REF!</v>
      </c>
      <c r="IXV244" s="29" t="e">
        <f t="shared" ref="IXV244" si="6768">IXZ244&amp;IYA244</f>
        <v>#REF!</v>
      </c>
      <c r="IXW244" s="29" t="e">
        <f t="shared" ref="IXW244" si="6769">IYA244&amp;IYB244</f>
        <v>#REF!</v>
      </c>
      <c r="IXX244" s="29" t="e">
        <f t="shared" ref="IXX244" si="6770">IYB244&amp;IYC244</f>
        <v>#REF!</v>
      </c>
      <c r="IXY244" s="29" t="e">
        <f t="shared" ref="IXY244" si="6771">IYC244&amp;IYD244</f>
        <v>#REF!</v>
      </c>
      <c r="IXZ244" s="29" t="e">
        <f t="shared" ref="IXZ244" si="6772">IYD244&amp;IYE244</f>
        <v>#REF!</v>
      </c>
      <c r="IYA244" s="29" t="e">
        <f t="shared" ref="IYA244" si="6773">IYE244&amp;IYF244</f>
        <v>#REF!</v>
      </c>
      <c r="IYB244" s="29" t="e">
        <f t="shared" ref="IYB244" si="6774">IYF244&amp;IYG244</f>
        <v>#REF!</v>
      </c>
      <c r="IYC244" s="29" t="e">
        <f t="shared" ref="IYC244" si="6775">IYG244&amp;IYH244</f>
        <v>#REF!</v>
      </c>
      <c r="IYD244" s="29" t="e">
        <f t="shared" ref="IYD244" si="6776">IYH244&amp;IYI244</f>
        <v>#REF!</v>
      </c>
      <c r="IYE244" s="29" t="e">
        <f t="shared" ref="IYE244" si="6777">IYI244&amp;IYJ244</f>
        <v>#REF!</v>
      </c>
      <c r="IYF244" s="29" t="e">
        <f t="shared" ref="IYF244" si="6778">IYJ244&amp;IYK244</f>
        <v>#REF!</v>
      </c>
      <c r="IYG244" s="29" t="e">
        <f t="shared" ref="IYG244" si="6779">IYK244&amp;IYL244</f>
        <v>#REF!</v>
      </c>
      <c r="IYH244" s="29" t="e">
        <f t="shared" ref="IYH244" si="6780">IYL244&amp;IYM244</f>
        <v>#REF!</v>
      </c>
      <c r="IYI244" s="29" t="e">
        <f t="shared" ref="IYI244" si="6781">IYM244&amp;IYN244</f>
        <v>#REF!</v>
      </c>
      <c r="IYJ244" s="29" t="e">
        <f t="shared" ref="IYJ244" si="6782">IYN244&amp;IYO244</f>
        <v>#REF!</v>
      </c>
      <c r="IYK244" s="29" t="e">
        <f t="shared" ref="IYK244" si="6783">IYO244&amp;IYP244</f>
        <v>#REF!</v>
      </c>
      <c r="IYL244" s="29" t="e">
        <f t="shared" ref="IYL244" si="6784">IYP244&amp;IYQ244</f>
        <v>#REF!</v>
      </c>
      <c r="IYM244" s="29" t="e">
        <f t="shared" ref="IYM244" si="6785">IYQ244&amp;IYR244</f>
        <v>#REF!</v>
      </c>
      <c r="IYN244" s="29" t="e">
        <f t="shared" ref="IYN244" si="6786">IYR244&amp;IYS244</f>
        <v>#REF!</v>
      </c>
      <c r="IYO244" s="29" t="e">
        <f t="shared" ref="IYO244" si="6787">IYS244&amp;IYT244</f>
        <v>#REF!</v>
      </c>
      <c r="IYP244" s="29" t="e">
        <f t="shared" ref="IYP244" si="6788">IYT244&amp;IYU244</f>
        <v>#REF!</v>
      </c>
      <c r="IYQ244" s="29" t="e">
        <f t="shared" ref="IYQ244" si="6789">IYU244&amp;IYV244</f>
        <v>#REF!</v>
      </c>
      <c r="IYR244" s="29" t="e">
        <f t="shared" ref="IYR244" si="6790">IYV244&amp;IYW244</f>
        <v>#REF!</v>
      </c>
      <c r="IYS244" s="29" t="e">
        <f t="shared" ref="IYS244" si="6791">IYW244&amp;IYX244</f>
        <v>#REF!</v>
      </c>
      <c r="IYT244" s="29" t="e">
        <f t="shared" ref="IYT244" si="6792">IYX244&amp;IYY244</f>
        <v>#REF!</v>
      </c>
      <c r="IYU244" s="29" t="e">
        <f t="shared" ref="IYU244" si="6793">IYY244&amp;IYZ244</f>
        <v>#REF!</v>
      </c>
      <c r="IYV244" s="29" t="e">
        <f t="shared" ref="IYV244" si="6794">IYZ244&amp;IZA244</f>
        <v>#REF!</v>
      </c>
      <c r="IYW244" s="29" t="e">
        <f t="shared" ref="IYW244" si="6795">IZA244&amp;IZB244</f>
        <v>#REF!</v>
      </c>
      <c r="IYX244" s="29" t="e">
        <f t="shared" ref="IYX244" si="6796">IZB244&amp;IZC244</f>
        <v>#REF!</v>
      </c>
      <c r="IYY244" s="29" t="e">
        <f t="shared" ref="IYY244" si="6797">IZC244&amp;IZD244</f>
        <v>#REF!</v>
      </c>
      <c r="IYZ244" s="29" t="e">
        <f t="shared" ref="IYZ244" si="6798">IZD244&amp;IZE244</f>
        <v>#REF!</v>
      </c>
      <c r="IZA244" s="29" t="e">
        <f t="shared" ref="IZA244" si="6799">IZE244&amp;IZF244</f>
        <v>#REF!</v>
      </c>
      <c r="IZB244" s="29" t="e">
        <f t="shared" ref="IZB244" si="6800">IZF244&amp;IZG244</f>
        <v>#REF!</v>
      </c>
      <c r="IZC244" s="29" t="e">
        <f t="shared" ref="IZC244" si="6801">IZG244&amp;IZH244</f>
        <v>#REF!</v>
      </c>
      <c r="IZD244" s="29" t="e">
        <f t="shared" ref="IZD244" si="6802">IZH244&amp;IZI244</f>
        <v>#REF!</v>
      </c>
      <c r="IZE244" s="29" t="e">
        <f t="shared" ref="IZE244" si="6803">IZI244&amp;IZJ244</f>
        <v>#REF!</v>
      </c>
      <c r="IZF244" s="29" t="e">
        <f t="shared" ref="IZF244" si="6804">IZJ244&amp;IZK244</f>
        <v>#REF!</v>
      </c>
      <c r="IZG244" s="29" t="e">
        <f t="shared" ref="IZG244" si="6805">IZK244&amp;IZL244</f>
        <v>#REF!</v>
      </c>
      <c r="IZH244" s="29" t="e">
        <f t="shared" ref="IZH244" si="6806">IZL244&amp;IZM244</f>
        <v>#REF!</v>
      </c>
      <c r="IZI244" s="29" t="e">
        <f t="shared" ref="IZI244" si="6807">IZM244&amp;IZN244</f>
        <v>#REF!</v>
      </c>
      <c r="IZJ244" s="29" t="e">
        <f t="shared" ref="IZJ244" si="6808">IZN244&amp;IZO244</f>
        <v>#REF!</v>
      </c>
      <c r="IZK244" s="29" t="e">
        <f t="shared" ref="IZK244" si="6809">IZO244&amp;IZP244</f>
        <v>#REF!</v>
      </c>
      <c r="IZL244" s="29" t="e">
        <f t="shared" ref="IZL244" si="6810">IZP244&amp;IZQ244</f>
        <v>#REF!</v>
      </c>
      <c r="IZM244" s="29" t="e">
        <f t="shared" ref="IZM244" si="6811">IZQ244&amp;IZR244</f>
        <v>#REF!</v>
      </c>
      <c r="IZN244" s="29" t="e">
        <f t="shared" ref="IZN244" si="6812">IZR244&amp;IZS244</f>
        <v>#REF!</v>
      </c>
      <c r="IZO244" s="29" t="e">
        <f t="shared" ref="IZO244" si="6813">IZS244&amp;IZT244</f>
        <v>#REF!</v>
      </c>
      <c r="IZP244" s="29" t="e">
        <f t="shared" ref="IZP244" si="6814">IZT244&amp;IZU244</f>
        <v>#REF!</v>
      </c>
      <c r="IZQ244" s="29" t="e">
        <f t="shared" ref="IZQ244" si="6815">IZU244&amp;IZV244</f>
        <v>#REF!</v>
      </c>
      <c r="IZR244" s="29" t="e">
        <f t="shared" ref="IZR244" si="6816">IZV244&amp;IZW244</f>
        <v>#REF!</v>
      </c>
      <c r="IZS244" s="29" t="e">
        <f t="shared" ref="IZS244" si="6817">IZW244&amp;IZX244</f>
        <v>#REF!</v>
      </c>
      <c r="IZT244" s="29" t="e">
        <f t="shared" ref="IZT244" si="6818">IZX244&amp;IZY244</f>
        <v>#REF!</v>
      </c>
      <c r="IZU244" s="29" t="e">
        <f t="shared" ref="IZU244" si="6819">IZY244&amp;IZZ244</f>
        <v>#REF!</v>
      </c>
      <c r="IZV244" s="29" t="e">
        <f t="shared" ref="IZV244" si="6820">IZZ244&amp;JAA244</f>
        <v>#REF!</v>
      </c>
      <c r="IZW244" s="29" t="e">
        <f t="shared" ref="IZW244" si="6821">JAA244&amp;JAB244</f>
        <v>#REF!</v>
      </c>
      <c r="IZX244" s="29" t="e">
        <f t="shared" ref="IZX244" si="6822">JAB244&amp;JAC244</f>
        <v>#REF!</v>
      </c>
      <c r="IZY244" s="29" t="e">
        <f t="shared" ref="IZY244" si="6823">JAC244&amp;JAD244</f>
        <v>#REF!</v>
      </c>
      <c r="IZZ244" s="29" t="e">
        <f t="shared" ref="IZZ244" si="6824">JAD244&amp;JAE244</f>
        <v>#REF!</v>
      </c>
      <c r="JAA244" s="29" t="e">
        <f t="shared" ref="JAA244" si="6825">JAE244&amp;JAF244</f>
        <v>#REF!</v>
      </c>
      <c r="JAB244" s="29" t="e">
        <f t="shared" ref="JAB244" si="6826">JAF244&amp;JAG244</f>
        <v>#REF!</v>
      </c>
      <c r="JAC244" s="29" t="e">
        <f t="shared" ref="JAC244" si="6827">JAG244&amp;JAH244</f>
        <v>#REF!</v>
      </c>
      <c r="JAD244" s="29" t="e">
        <f t="shared" ref="JAD244" si="6828">JAH244&amp;JAI244</f>
        <v>#REF!</v>
      </c>
      <c r="JAE244" s="29" t="e">
        <f t="shared" ref="JAE244" si="6829">JAI244&amp;JAJ244</f>
        <v>#REF!</v>
      </c>
      <c r="JAF244" s="29" t="e">
        <f t="shared" ref="JAF244" si="6830">JAJ244&amp;JAK244</f>
        <v>#REF!</v>
      </c>
      <c r="JAG244" s="29" t="e">
        <f t="shared" ref="JAG244" si="6831">JAK244&amp;JAL244</f>
        <v>#REF!</v>
      </c>
      <c r="JAH244" s="29" t="e">
        <f t="shared" ref="JAH244" si="6832">JAL244&amp;JAM244</f>
        <v>#REF!</v>
      </c>
      <c r="JAI244" s="29" t="e">
        <f t="shared" ref="JAI244" si="6833">JAM244&amp;JAN244</f>
        <v>#REF!</v>
      </c>
      <c r="JAJ244" s="29" t="e">
        <f t="shared" ref="JAJ244" si="6834">JAN244&amp;JAO244</f>
        <v>#REF!</v>
      </c>
      <c r="JAK244" s="29" t="e">
        <f t="shared" ref="JAK244" si="6835">JAO244&amp;JAP244</f>
        <v>#REF!</v>
      </c>
      <c r="JAL244" s="29" t="e">
        <f t="shared" ref="JAL244" si="6836">JAP244&amp;JAQ244</f>
        <v>#REF!</v>
      </c>
      <c r="JAM244" s="29" t="e">
        <f t="shared" ref="JAM244" si="6837">JAQ244&amp;JAR244</f>
        <v>#REF!</v>
      </c>
      <c r="JAN244" s="29" t="e">
        <f t="shared" ref="JAN244" si="6838">JAR244&amp;JAS244</f>
        <v>#REF!</v>
      </c>
      <c r="JAO244" s="29" t="e">
        <f t="shared" ref="JAO244" si="6839">JAS244&amp;JAT244</f>
        <v>#REF!</v>
      </c>
      <c r="JAP244" s="29" t="e">
        <f t="shared" ref="JAP244" si="6840">JAT244&amp;JAU244</f>
        <v>#REF!</v>
      </c>
      <c r="JAQ244" s="29" t="e">
        <f t="shared" ref="JAQ244" si="6841">JAU244&amp;JAV244</f>
        <v>#REF!</v>
      </c>
      <c r="JAR244" s="29" t="e">
        <f t="shared" ref="JAR244" si="6842">JAV244&amp;JAW244</f>
        <v>#REF!</v>
      </c>
      <c r="JAS244" s="29" t="e">
        <f t="shared" ref="JAS244" si="6843">JAW244&amp;JAX244</f>
        <v>#REF!</v>
      </c>
      <c r="JAT244" s="29" t="e">
        <f t="shared" ref="JAT244" si="6844">JAX244&amp;JAY244</f>
        <v>#REF!</v>
      </c>
      <c r="JAU244" s="29" t="e">
        <f t="shared" ref="JAU244" si="6845">JAY244&amp;JAZ244</f>
        <v>#REF!</v>
      </c>
      <c r="JAV244" s="29" t="e">
        <f t="shared" ref="JAV244" si="6846">JAZ244&amp;JBA244</f>
        <v>#REF!</v>
      </c>
      <c r="JAW244" s="29" t="e">
        <f t="shared" ref="JAW244" si="6847">JBA244&amp;JBB244</f>
        <v>#REF!</v>
      </c>
      <c r="JAX244" s="29" t="e">
        <f t="shared" ref="JAX244" si="6848">JBB244&amp;JBC244</f>
        <v>#REF!</v>
      </c>
      <c r="JAY244" s="29" t="e">
        <f t="shared" ref="JAY244" si="6849">JBC244&amp;JBD244</f>
        <v>#REF!</v>
      </c>
      <c r="JAZ244" s="29" t="e">
        <f t="shared" ref="JAZ244" si="6850">JBD244&amp;JBE244</f>
        <v>#REF!</v>
      </c>
      <c r="JBA244" s="29" t="e">
        <f t="shared" ref="JBA244" si="6851">JBE244&amp;JBF244</f>
        <v>#REF!</v>
      </c>
      <c r="JBB244" s="29" t="e">
        <f t="shared" ref="JBB244" si="6852">JBF244&amp;JBG244</f>
        <v>#REF!</v>
      </c>
      <c r="JBC244" s="29" t="e">
        <f t="shared" ref="JBC244" si="6853">JBG244&amp;JBH244</f>
        <v>#REF!</v>
      </c>
      <c r="JBD244" s="29" t="e">
        <f t="shared" ref="JBD244" si="6854">JBH244&amp;JBI244</f>
        <v>#REF!</v>
      </c>
      <c r="JBE244" s="29" t="e">
        <f t="shared" ref="JBE244" si="6855">JBI244&amp;JBJ244</f>
        <v>#REF!</v>
      </c>
      <c r="JBF244" s="29" t="e">
        <f t="shared" ref="JBF244" si="6856">JBJ244&amp;JBK244</f>
        <v>#REF!</v>
      </c>
      <c r="JBG244" s="29" t="e">
        <f t="shared" ref="JBG244" si="6857">JBK244&amp;JBL244</f>
        <v>#REF!</v>
      </c>
      <c r="JBH244" s="29" t="e">
        <f t="shared" ref="JBH244" si="6858">JBL244&amp;JBM244</f>
        <v>#REF!</v>
      </c>
      <c r="JBI244" s="29" t="e">
        <f t="shared" ref="JBI244" si="6859">JBM244&amp;JBN244</f>
        <v>#REF!</v>
      </c>
      <c r="JBJ244" s="29" t="e">
        <f t="shared" ref="JBJ244" si="6860">JBN244&amp;JBO244</f>
        <v>#REF!</v>
      </c>
      <c r="JBK244" s="29" t="e">
        <f t="shared" ref="JBK244" si="6861">JBO244&amp;JBP244</f>
        <v>#REF!</v>
      </c>
      <c r="JBL244" s="29" t="e">
        <f t="shared" ref="JBL244" si="6862">JBP244&amp;JBQ244</f>
        <v>#REF!</v>
      </c>
      <c r="JBM244" s="29" t="e">
        <f t="shared" ref="JBM244" si="6863">JBQ244&amp;JBR244</f>
        <v>#REF!</v>
      </c>
      <c r="JBN244" s="29" t="e">
        <f t="shared" ref="JBN244" si="6864">JBR244&amp;JBS244</f>
        <v>#REF!</v>
      </c>
      <c r="JBO244" s="29" t="e">
        <f t="shared" ref="JBO244" si="6865">JBS244&amp;JBT244</f>
        <v>#REF!</v>
      </c>
      <c r="JBP244" s="29" t="e">
        <f t="shared" ref="JBP244" si="6866">JBT244&amp;JBU244</f>
        <v>#REF!</v>
      </c>
      <c r="JBQ244" s="29" t="e">
        <f t="shared" ref="JBQ244" si="6867">JBU244&amp;JBV244</f>
        <v>#REF!</v>
      </c>
      <c r="JBR244" s="29" t="e">
        <f t="shared" ref="JBR244" si="6868">JBV244&amp;JBW244</f>
        <v>#REF!</v>
      </c>
      <c r="JBS244" s="29" t="e">
        <f t="shared" ref="JBS244" si="6869">JBW244&amp;JBX244</f>
        <v>#REF!</v>
      </c>
      <c r="JBT244" s="29" t="e">
        <f t="shared" ref="JBT244" si="6870">JBX244&amp;JBY244</f>
        <v>#REF!</v>
      </c>
      <c r="JBU244" s="29" t="e">
        <f t="shared" ref="JBU244" si="6871">JBY244&amp;JBZ244</f>
        <v>#REF!</v>
      </c>
      <c r="JBV244" s="29" t="e">
        <f t="shared" ref="JBV244" si="6872">JBZ244&amp;JCA244</f>
        <v>#REF!</v>
      </c>
      <c r="JBW244" s="29" t="e">
        <f t="shared" ref="JBW244" si="6873">JCA244&amp;JCB244</f>
        <v>#REF!</v>
      </c>
      <c r="JBX244" s="29" t="e">
        <f t="shared" ref="JBX244" si="6874">JCB244&amp;JCC244</f>
        <v>#REF!</v>
      </c>
      <c r="JBY244" s="29" t="e">
        <f t="shared" ref="JBY244" si="6875">JCC244&amp;JCD244</f>
        <v>#REF!</v>
      </c>
      <c r="JBZ244" s="29" t="e">
        <f t="shared" ref="JBZ244" si="6876">JCD244&amp;JCE244</f>
        <v>#REF!</v>
      </c>
      <c r="JCA244" s="29" t="e">
        <f t="shared" ref="JCA244" si="6877">JCE244&amp;JCF244</f>
        <v>#REF!</v>
      </c>
      <c r="JCB244" s="29" t="e">
        <f t="shared" ref="JCB244" si="6878">JCF244&amp;JCG244</f>
        <v>#REF!</v>
      </c>
      <c r="JCC244" s="29" t="e">
        <f t="shared" ref="JCC244" si="6879">JCG244&amp;JCH244</f>
        <v>#REF!</v>
      </c>
      <c r="JCD244" s="29" t="e">
        <f t="shared" ref="JCD244" si="6880">JCH244&amp;JCI244</f>
        <v>#REF!</v>
      </c>
      <c r="JCE244" s="29" t="e">
        <f t="shared" ref="JCE244" si="6881">JCI244&amp;JCJ244</f>
        <v>#REF!</v>
      </c>
      <c r="JCF244" s="29" t="e">
        <f t="shared" ref="JCF244" si="6882">JCJ244&amp;JCK244</f>
        <v>#REF!</v>
      </c>
      <c r="JCG244" s="29" t="e">
        <f t="shared" ref="JCG244" si="6883">JCK244&amp;JCL244</f>
        <v>#REF!</v>
      </c>
      <c r="JCH244" s="29" t="e">
        <f t="shared" ref="JCH244" si="6884">JCL244&amp;JCM244</f>
        <v>#REF!</v>
      </c>
      <c r="JCI244" s="29" t="e">
        <f t="shared" ref="JCI244" si="6885">JCM244&amp;JCN244</f>
        <v>#REF!</v>
      </c>
      <c r="JCJ244" s="29" t="e">
        <f t="shared" ref="JCJ244" si="6886">JCN244&amp;JCO244</f>
        <v>#REF!</v>
      </c>
      <c r="JCK244" s="29" t="e">
        <f t="shared" ref="JCK244" si="6887">JCO244&amp;JCP244</f>
        <v>#REF!</v>
      </c>
      <c r="JCL244" s="29" t="e">
        <f t="shared" ref="JCL244" si="6888">JCP244&amp;JCQ244</f>
        <v>#REF!</v>
      </c>
      <c r="JCM244" s="29" t="e">
        <f t="shared" ref="JCM244" si="6889">JCQ244&amp;JCR244</f>
        <v>#REF!</v>
      </c>
      <c r="JCN244" s="29" t="e">
        <f t="shared" ref="JCN244" si="6890">JCR244&amp;JCS244</f>
        <v>#REF!</v>
      </c>
      <c r="JCO244" s="29" t="e">
        <f t="shared" ref="JCO244" si="6891">JCS244&amp;JCT244</f>
        <v>#REF!</v>
      </c>
      <c r="JCP244" s="29" t="e">
        <f t="shared" ref="JCP244" si="6892">JCT244&amp;JCU244</f>
        <v>#REF!</v>
      </c>
      <c r="JCQ244" s="29" t="e">
        <f t="shared" ref="JCQ244" si="6893">JCU244&amp;JCV244</f>
        <v>#REF!</v>
      </c>
      <c r="JCR244" s="29" t="e">
        <f t="shared" ref="JCR244" si="6894">JCV244&amp;JCW244</f>
        <v>#REF!</v>
      </c>
      <c r="JCS244" s="29" t="e">
        <f t="shared" ref="JCS244" si="6895">JCW244&amp;JCX244</f>
        <v>#REF!</v>
      </c>
      <c r="JCT244" s="29" t="e">
        <f t="shared" ref="JCT244" si="6896">JCX244&amp;JCY244</f>
        <v>#REF!</v>
      </c>
      <c r="JCU244" s="29" t="e">
        <f t="shared" ref="JCU244" si="6897">JCY244&amp;JCZ244</f>
        <v>#REF!</v>
      </c>
      <c r="JCV244" s="29" t="e">
        <f t="shared" ref="JCV244" si="6898">JCZ244&amp;JDA244</f>
        <v>#REF!</v>
      </c>
      <c r="JCW244" s="29" t="e">
        <f t="shared" ref="JCW244" si="6899">JDA244&amp;JDB244</f>
        <v>#REF!</v>
      </c>
      <c r="JCX244" s="29" t="e">
        <f t="shared" ref="JCX244" si="6900">JDB244&amp;JDC244</f>
        <v>#REF!</v>
      </c>
      <c r="JCY244" s="29" t="e">
        <f t="shared" ref="JCY244" si="6901">JDC244&amp;JDD244</f>
        <v>#REF!</v>
      </c>
      <c r="JCZ244" s="29" t="e">
        <f t="shared" ref="JCZ244" si="6902">JDD244&amp;JDE244</f>
        <v>#REF!</v>
      </c>
      <c r="JDA244" s="29" t="e">
        <f t="shared" ref="JDA244" si="6903">JDE244&amp;JDF244</f>
        <v>#REF!</v>
      </c>
      <c r="JDB244" s="29" t="e">
        <f t="shared" ref="JDB244" si="6904">JDF244&amp;JDG244</f>
        <v>#REF!</v>
      </c>
      <c r="JDC244" s="29" t="e">
        <f t="shared" ref="JDC244" si="6905">JDG244&amp;JDH244</f>
        <v>#REF!</v>
      </c>
      <c r="JDD244" s="29" t="e">
        <f t="shared" ref="JDD244" si="6906">JDH244&amp;JDI244</f>
        <v>#REF!</v>
      </c>
      <c r="JDE244" s="29" t="e">
        <f t="shared" ref="JDE244" si="6907">JDI244&amp;JDJ244</f>
        <v>#REF!</v>
      </c>
      <c r="JDF244" s="29" t="e">
        <f t="shared" ref="JDF244" si="6908">JDJ244&amp;JDK244</f>
        <v>#REF!</v>
      </c>
      <c r="JDG244" s="29" t="e">
        <f t="shared" ref="JDG244" si="6909">JDK244&amp;JDL244</f>
        <v>#REF!</v>
      </c>
      <c r="JDH244" s="29" t="e">
        <f t="shared" ref="JDH244" si="6910">JDL244&amp;JDM244</f>
        <v>#REF!</v>
      </c>
      <c r="JDI244" s="29" t="e">
        <f t="shared" ref="JDI244" si="6911">JDM244&amp;JDN244</f>
        <v>#REF!</v>
      </c>
      <c r="JDJ244" s="29" t="e">
        <f t="shared" ref="JDJ244" si="6912">JDN244&amp;JDO244</f>
        <v>#REF!</v>
      </c>
      <c r="JDK244" s="29" t="e">
        <f t="shared" ref="JDK244" si="6913">JDO244&amp;JDP244</f>
        <v>#REF!</v>
      </c>
      <c r="JDL244" s="29" t="e">
        <f t="shared" ref="JDL244" si="6914">JDP244&amp;JDQ244</f>
        <v>#REF!</v>
      </c>
      <c r="JDM244" s="29" t="e">
        <f t="shared" ref="JDM244" si="6915">JDQ244&amp;JDR244</f>
        <v>#REF!</v>
      </c>
      <c r="JDN244" s="29" t="e">
        <f t="shared" ref="JDN244" si="6916">JDR244&amp;JDS244</f>
        <v>#REF!</v>
      </c>
      <c r="JDO244" s="29" t="e">
        <f t="shared" ref="JDO244" si="6917">JDS244&amp;JDT244</f>
        <v>#REF!</v>
      </c>
      <c r="JDP244" s="29" t="e">
        <f t="shared" ref="JDP244" si="6918">JDT244&amp;JDU244</f>
        <v>#REF!</v>
      </c>
      <c r="JDQ244" s="29" t="e">
        <f t="shared" ref="JDQ244" si="6919">JDU244&amp;JDV244</f>
        <v>#REF!</v>
      </c>
      <c r="JDR244" s="29" t="e">
        <f t="shared" ref="JDR244" si="6920">JDV244&amp;JDW244</f>
        <v>#REF!</v>
      </c>
      <c r="JDS244" s="29" t="e">
        <f t="shared" ref="JDS244" si="6921">JDW244&amp;JDX244</f>
        <v>#REF!</v>
      </c>
      <c r="JDT244" s="29" t="e">
        <f t="shared" ref="JDT244" si="6922">JDX244&amp;JDY244</f>
        <v>#REF!</v>
      </c>
      <c r="JDU244" s="29" t="e">
        <f t="shared" ref="JDU244" si="6923">JDY244&amp;JDZ244</f>
        <v>#REF!</v>
      </c>
      <c r="JDV244" s="29" t="e">
        <f t="shared" ref="JDV244" si="6924">JDZ244&amp;JEA244</f>
        <v>#REF!</v>
      </c>
      <c r="JDW244" s="29" t="e">
        <f t="shared" ref="JDW244" si="6925">JEA244&amp;JEB244</f>
        <v>#REF!</v>
      </c>
      <c r="JDX244" s="29" t="e">
        <f t="shared" ref="JDX244" si="6926">JEB244&amp;JEC244</f>
        <v>#REF!</v>
      </c>
      <c r="JDY244" s="29" t="e">
        <f t="shared" ref="JDY244" si="6927">JEC244&amp;JED244</f>
        <v>#REF!</v>
      </c>
      <c r="JDZ244" s="29" t="e">
        <f t="shared" ref="JDZ244" si="6928">JED244&amp;JEE244</f>
        <v>#REF!</v>
      </c>
      <c r="JEA244" s="29" t="e">
        <f t="shared" ref="JEA244" si="6929">JEE244&amp;JEF244</f>
        <v>#REF!</v>
      </c>
      <c r="JEB244" s="29" t="e">
        <f t="shared" ref="JEB244" si="6930">JEF244&amp;JEG244</f>
        <v>#REF!</v>
      </c>
      <c r="JEC244" s="29" t="e">
        <f t="shared" ref="JEC244" si="6931">JEG244&amp;JEH244</f>
        <v>#REF!</v>
      </c>
      <c r="JED244" s="29" t="e">
        <f t="shared" ref="JED244" si="6932">JEH244&amp;JEI244</f>
        <v>#REF!</v>
      </c>
      <c r="JEE244" s="29" t="e">
        <f t="shared" ref="JEE244" si="6933">JEI244&amp;JEJ244</f>
        <v>#REF!</v>
      </c>
      <c r="JEF244" s="29" t="e">
        <f t="shared" ref="JEF244" si="6934">JEJ244&amp;JEK244</f>
        <v>#REF!</v>
      </c>
      <c r="JEG244" s="29" t="e">
        <f t="shared" ref="JEG244" si="6935">JEK244&amp;JEL244</f>
        <v>#REF!</v>
      </c>
      <c r="JEH244" s="29" t="e">
        <f t="shared" ref="JEH244" si="6936">JEL244&amp;JEM244</f>
        <v>#REF!</v>
      </c>
      <c r="JEI244" s="29" t="e">
        <f t="shared" ref="JEI244" si="6937">JEM244&amp;JEN244</f>
        <v>#REF!</v>
      </c>
      <c r="JEJ244" s="29" t="e">
        <f t="shared" ref="JEJ244" si="6938">JEN244&amp;JEO244</f>
        <v>#REF!</v>
      </c>
      <c r="JEK244" s="29" t="e">
        <f t="shared" ref="JEK244" si="6939">JEO244&amp;JEP244</f>
        <v>#REF!</v>
      </c>
      <c r="JEL244" s="29" t="e">
        <f t="shared" ref="JEL244" si="6940">JEP244&amp;JEQ244</f>
        <v>#REF!</v>
      </c>
      <c r="JEM244" s="29" t="e">
        <f t="shared" ref="JEM244" si="6941">JEQ244&amp;JER244</f>
        <v>#REF!</v>
      </c>
      <c r="JEN244" s="29" t="e">
        <f t="shared" ref="JEN244" si="6942">JER244&amp;JES244</f>
        <v>#REF!</v>
      </c>
      <c r="JEO244" s="29" t="e">
        <f t="shared" ref="JEO244" si="6943">JES244&amp;JET244</f>
        <v>#REF!</v>
      </c>
      <c r="JEP244" s="29" t="e">
        <f t="shared" ref="JEP244" si="6944">JET244&amp;JEU244</f>
        <v>#REF!</v>
      </c>
      <c r="JEQ244" s="29" t="e">
        <f t="shared" ref="JEQ244" si="6945">JEU244&amp;JEV244</f>
        <v>#REF!</v>
      </c>
      <c r="JER244" s="29" t="e">
        <f t="shared" ref="JER244" si="6946">JEV244&amp;JEW244</f>
        <v>#REF!</v>
      </c>
      <c r="JES244" s="29" t="e">
        <f t="shared" ref="JES244" si="6947">JEW244&amp;JEX244</f>
        <v>#REF!</v>
      </c>
      <c r="JET244" s="29" t="e">
        <f t="shared" ref="JET244" si="6948">JEX244&amp;JEY244</f>
        <v>#REF!</v>
      </c>
      <c r="JEU244" s="29" t="e">
        <f t="shared" ref="JEU244" si="6949">JEY244&amp;JEZ244</f>
        <v>#REF!</v>
      </c>
      <c r="JEV244" s="29" t="e">
        <f t="shared" ref="JEV244" si="6950">JEZ244&amp;JFA244</f>
        <v>#REF!</v>
      </c>
      <c r="JEW244" s="29" t="e">
        <f t="shared" ref="JEW244" si="6951">JFA244&amp;JFB244</f>
        <v>#REF!</v>
      </c>
      <c r="JEX244" s="29" t="e">
        <f t="shared" ref="JEX244" si="6952">JFB244&amp;JFC244</f>
        <v>#REF!</v>
      </c>
      <c r="JEY244" s="29" t="e">
        <f t="shared" ref="JEY244" si="6953">JFC244&amp;JFD244</f>
        <v>#REF!</v>
      </c>
      <c r="JEZ244" s="29" t="e">
        <f t="shared" ref="JEZ244" si="6954">JFD244&amp;JFE244</f>
        <v>#REF!</v>
      </c>
      <c r="JFA244" s="29" t="e">
        <f t="shared" ref="JFA244" si="6955">JFE244&amp;JFF244</f>
        <v>#REF!</v>
      </c>
      <c r="JFB244" s="29" t="e">
        <f t="shared" ref="JFB244" si="6956">JFF244&amp;JFG244</f>
        <v>#REF!</v>
      </c>
      <c r="JFC244" s="29" t="e">
        <f t="shared" ref="JFC244" si="6957">JFG244&amp;JFH244</f>
        <v>#REF!</v>
      </c>
      <c r="JFD244" s="29" t="e">
        <f t="shared" ref="JFD244" si="6958">JFH244&amp;JFI244</f>
        <v>#REF!</v>
      </c>
      <c r="JFE244" s="29" t="e">
        <f t="shared" ref="JFE244" si="6959">JFI244&amp;JFJ244</f>
        <v>#REF!</v>
      </c>
      <c r="JFF244" s="29" t="e">
        <f t="shared" ref="JFF244" si="6960">JFJ244&amp;JFK244</f>
        <v>#REF!</v>
      </c>
      <c r="JFG244" s="29" t="e">
        <f t="shared" ref="JFG244" si="6961">JFK244&amp;JFL244</f>
        <v>#REF!</v>
      </c>
      <c r="JFH244" s="29" t="e">
        <f t="shared" ref="JFH244" si="6962">JFL244&amp;JFM244</f>
        <v>#REF!</v>
      </c>
      <c r="JFI244" s="29" t="e">
        <f t="shared" ref="JFI244" si="6963">JFM244&amp;JFN244</f>
        <v>#REF!</v>
      </c>
      <c r="JFJ244" s="29" t="e">
        <f t="shared" ref="JFJ244" si="6964">JFN244&amp;JFO244</f>
        <v>#REF!</v>
      </c>
      <c r="JFK244" s="29" t="e">
        <f t="shared" ref="JFK244" si="6965">JFO244&amp;JFP244</f>
        <v>#REF!</v>
      </c>
      <c r="JFL244" s="29" t="e">
        <f t="shared" ref="JFL244" si="6966">JFP244&amp;JFQ244</f>
        <v>#REF!</v>
      </c>
      <c r="JFM244" s="29" t="e">
        <f t="shared" ref="JFM244" si="6967">JFQ244&amp;JFR244</f>
        <v>#REF!</v>
      </c>
      <c r="JFN244" s="29" t="e">
        <f t="shared" ref="JFN244" si="6968">JFR244&amp;JFS244</f>
        <v>#REF!</v>
      </c>
      <c r="JFO244" s="29" t="e">
        <f t="shared" ref="JFO244" si="6969">JFS244&amp;JFT244</f>
        <v>#REF!</v>
      </c>
      <c r="JFP244" s="29" t="e">
        <f t="shared" ref="JFP244" si="6970">JFT244&amp;JFU244</f>
        <v>#REF!</v>
      </c>
      <c r="JFQ244" s="29" t="e">
        <f t="shared" ref="JFQ244" si="6971">JFU244&amp;JFV244</f>
        <v>#REF!</v>
      </c>
      <c r="JFR244" s="29" t="e">
        <f t="shared" ref="JFR244" si="6972">JFV244&amp;JFW244</f>
        <v>#REF!</v>
      </c>
      <c r="JFS244" s="29" t="e">
        <f t="shared" ref="JFS244" si="6973">JFW244&amp;JFX244</f>
        <v>#REF!</v>
      </c>
      <c r="JFT244" s="29" t="e">
        <f t="shared" ref="JFT244" si="6974">JFX244&amp;JFY244</f>
        <v>#REF!</v>
      </c>
      <c r="JFU244" s="29" t="e">
        <f t="shared" ref="JFU244" si="6975">JFY244&amp;JFZ244</f>
        <v>#REF!</v>
      </c>
      <c r="JFV244" s="29" t="e">
        <f t="shared" ref="JFV244" si="6976">JFZ244&amp;JGA244</f>
        <v>#REF!</v>
      </c>
      <c r="JFW244" s="29" t="e">
        <f t="shared" ref="JFW244" si="6977">JGA244&amp;JGB244</f>
        <v>#REF!</v>
      </c>
      <c r="JFX244" s="29" t="e">
        <f t="shared" ref="JFX244" si="6978">JGB244&amp;JGC244</f>
        <v>#REF!</v>
      </c>
      <c r="JFY244" s="29" t="e">
        <f t="shared" ref="JFY244" si="6979">JGC244&amp;JGD244</f>
        <v>#REF!</v>
      </c>
      <c r="JFZ244" s="29" t="e">
        <f t="shared" ref="JFZ244" si="6980">JGD244&amp;JGE244</f>
        <v>#REF!</v>
      </c>
      <c r="JGA244" s="29" t="e">
        <f t="shared" ref="JGA244" si="6981">JGE244&amp;JGF244</f>
        <v>#REF!</v>
      </c>
      <c r="JGB244" s="29" t="e">
        <f t="shared" ref="JGB244" si="6982">JGF244&amp;JGG244</f>
        <v>#REF!</v>
      </c>
      <c r="JGC244" s="29" t="e">
        <f t="shared" ref="JGC244" si="6983">JGG244&amp;JGH244</f>
        <v>#REF!</v>
      </c>
      <c r="JGD244" s="29" t="e">
        <f t="shared" ref="JGD244" si="6984">JGH244&amp;JGI244</f>
        <v>#REF!</v>
      </c>
      <c r="JGE244" s="29" t="e">
        <f t="shared" ref="JGE244" si="6985">JGI244&amp;JGJ244</f>
        <v>#REF!</v>
      </c>
      <c r="JGF244" s="29" t="e">
        <f t="shared" ref="JGF244" si="6986">JGJ244&amp;JGK244</f>
        <v>#REF!</v>
      </c>
      <c r="JGG244" s="29" t="e">
        <f t="shared" ref="JGG244" si="6987">JGK244&amp;JGL244</f>
        <v>#REF!</v>
      </c>
      <c r="JGH244" s="29" t="e">
        <f t="shared" ref="JGH244" si="6988">JGL244&amp;JGM244</f>
        <v>#REF!</v>
      </c>
      <c r="JGI244" s="29" t="e">
        <f t="shared" ref="JGI244" si="6989">JGM244&amp;JGN244</f>
        <v>#REF!</v>
      </c>
      <c r="JGJ244" s="29" t="e">
        <f t="shared" ref="JGJ244" si="6990">JGN244&amp;JGO244</f>
        <v>#REF!</v>
      </c>
      <c r="JGK244" s="29" t="e">
        <f t="shared" ref="JGK244" si="6991">JGO244&amp;JGP244</f>
        <v>#REF!</v>
      </c>
      <c r="JGL244" s="29" t="e">
        <f t="shared" ref="JGL244" si="6992">JGP244&amp;JGQ244</f>
        <v>#REF!</v>
      </c>
      <c r="JGM244" s="29" t="e">
        <f t="shared" ref="JGM244" si="6993">JGQ244&amp;JGR244</f>
        <v>#REF!</v>
      </c>
      <c r="JGN244" s="29" t="e">
        <f t="shared" ref="JGN244" si="6994">JGR244&amp;JGS244</f>
        <v>#REF!</v>
      </c>
      <c r="JGO244" s="29" t="e">
        <f t="shared" ref="JGO244" si="6995">JGS244&amp;JGT244</f>
        <v>#REF!</v>
      </c>
      <c r="JGP244" s="29" t="e">
        <f t="shared" ref="JGP244" si="6996">JGT244&amp;JGU244</f>
        <v>#REF!</v>
      </c>
      <c r="JGQ244" s="29" t="e">
        <f t="shared" ref="JGQ244" si="6997">JGU244&amp;JGV244</f>
        <v>#REF!</v>
      </c>
      <c r="JGR244" s="29" t="e">
        <f t="shared" ref="JGR244" si="6998">JGV244&amp;JGW244</f>
        <v>#REF!</v>
      </c>
      <c r="JGS244" s="29" t="e">
        <f t="shared" ref="JGS244" si="6999">JGW244&amp;JGX244</f>
        <v>#REF!</v>
      </c>
      <c r="JGT244" s="29" t="e">
        <f t="shared" ref="JGT244" si="7000">JGX244&amp;JGY244</f>
        <v>#REF!</v>
      </c>
      <c r="JGU244" s="29" t="e">
        <f t="shared" ref="JGU244" si="7001">JGY244&amp;JGZ244</f>
        <v>#REF!</v>
      </c>
      <c r="JGV244" s="29" t="e">
        <f t="shared" ref="JGV244" si="7002">JGZ244&amp;JHA244</f>
        <v>#REF!</v>
      </c>
      <c r="JGW244" s="29" t="e">
        <f t="shared" ref="JGW244" si="7003">JHA244&amp;JHB244</f>
        <v>#REF!</v>
      </c>
      <c r="JGX244" s="29" t="e">
        <f t="shared" ref="JGX244" si="7004">JHB244&amp;JHC244</f>
        <v>#REF!</v>
      </c>
      <c r="JGY244" s="29" t="e">
        <f t="shared" ref="JGY244" si="7005">JHC244&amp;JHD244</f>
        <v>#REF!</v>
      </c>
      <c r="JGZ244" s="29" t="e">
        <f t="shared" ref="JGZ244" si="7006">JHD244&amp;JHE244</f>
        <v>#REF!</v>
      </c>
      <c r="JHA244" s="29" t="e">
        <f t="shared" ref="JHA244" si="7007">JHE244&amp;JHF244</f>
        <v>#REF!</v>
      </c>
      <c r="JHB244" s="29" t="e">
        <f t="shared" ref="JHB244" si="7008">JHF244&amp;JHG244</f>
        <v>#REF!</v>
      </c>
      <c r="JHC244" s="29" t="e">
        <f t="shared" ref="JHC244" si="7009">JHG244&amp;JHH244</f>
        <v>#REF!</v>
      </c>
      <c r="JHD244" s="29" t="e">
        <f t="shared" ref="JHD244" si="7010">JHH244&amp;JHI244</f>
        <v>#REF!</v>
      </c>
      <c r="JHE244" s="29" t="e">
        <f t="shared" ref="JHE244" si="7011">JHI244&amp;JHJ244</f>
        <v>#REF!</v>
      </c>
      <c r="JHF244" s="29" t="e">
        <f t="shared" ref="JHF244" si="7012">JHJ244&amp;JHK244</f>
        <v>#REF!</v>
      </c>
      <c r="JHG244" s="29" t="e">
        <f t="shared" ref="JHG244" si="7013">JHK244&amp;JHL244</f>
        <v>#REF!</v>
      </c>
      <c r="JHH244" s="29" t="e">
        <f t="shared" ref="JHH244" si="7014">JHL244&amp;JHM244</f>
        <v>#REF!</v>
      </c>
      <c r="JHI244" s="29" t="e">
        <f t="shared" ref="JHI244" si="7015">JHM244&amp;JHN244</f>
        <v>#REF!</v>
      </c>
      <c r="JHJ244" s="29" t="e">
        <f t="shared" ref="JHJ244" si="7016">JHN244&amp;JHO244</f>
        <v>#REF!</v>
      </c>
      <c r="JHK244" s="29" t="e">
        <f t="shared" ref="JHK244" si="7017">JHO244&amp;JHP244</f>
        <v>#REF!</v>
      </c>
      <c r="JHL244" s="29" t="e">
        <f t="shared" ref="JHL244" si="7018">JHP244&amp;JHQ244</f>
        <v>#REF!</v>
      </c>
      <c r="JHM244" s="29" t="e">
        <f t="shared" ref="JHM244" si="7019">JHQ244&amp;JHR244</f>
        <v>#REF!</v>
      </c>
      <c r="JHN244" s="29" t="e">
        <f t="shared" ref="JHN244" si="7020">JHR244&amp;JHS244</f>
        <v>#REF!</v>
      </c>
      <c r="JHO244" s="29" t="e">
        <f t="shared" ref="JHO244" si="7021">JHS244&amp;JHT244</f>
        <v>#REF!</v>
      </c>
      <c r="JHP244" s="29" t="e">
        <f t="shared" ref="JHP244" si="7022">JHT244&amp;JHU244</f>
        <v>#REF!</v>
      </c>
      <c r="JHQ244" s="29" t="e">
        <f t="shared" ref="JHQ244" si="7023">JHU244&amp;JHV244</f>
        <v>#REF!</v>
      </c>
      <c r="JHR244" s="29" t="e">
        <f t="shared" ref="JHR244" si="7024">JHV244&amp;JHW244</f>
        <v>#REF!</v>
      </c>
      <c r="JHS244" s="29" t="e">
        <f t="shared" ref="JHS244" si="7025">JHW244&amp;JHX244</f>
        <v>#REF!</v>
      </c>
      <c r="JHT244" s="29" t="e">
        <f t="shared" ref="JHT244" si="7026">JHX244&amp;JHY244</f>
        <v>#REF!</v>
      </c>
      <c r="JHU244" s="29" t="e">
        <f t="shared" ref="JHU244" si="7027">JHY244&amp;JHZ244</f>
        <v>#REF!</v>
      </c>
      <c r="JHV244" s="29" t="e">
        <f t="shared" ref="JHV244" si="7028">JHZ244&amp;JIA244</f>
        <v>#REF!</v>
      </c>
      <c r="JHW244" s="29" t="e">
        <f t="shared" ref="JHW244" si="7029">JIA244&amp;JIB244</f>
        <v>#REF!</v>
      </c>
      <c r="JHX244" s="29" t="e">
        <f t="shared" ref="JHX244" si="7030">JIB244&amp;JIC244</f>
        <v>#REF!</v>
      </c>
      <c r="JHY244" s="29" t="e">
        <f t="shared" ref="JHY244" si="7031">JIC244&amp;JID244</f>
        <v>#REF!</v>
      </c>
      <c r="JHZ244" s="29" t="e">
        <f t="shared" ref="JHZ244" si="7032">JID244&amp;JIE244</f>
        <v>#REF!</v>
      </c>
      <c r="JIA244" s="29" t="e">
        <f t="shared" ref="JIA244" si="7033">JIE244&amp;JIF244</f>
        <v>#REF!</v>
      </c>
      <c r="JIB244" s="29" t="e">
        <f t="shared" ref="JIB244" si="7034">JIF244&amp;JIG244</f>
        <v>#REF!</v>
      </c>
      <c r="JIC244" s="29" t="e">
        <f t="shared" ref="JIC244" si="7035">JIG244&amp;JIH244</f>
        <v>#REF!</v>
      </c>
      <c r="JID244" s="29" t="e">
        <f t="shared" ref="JID244" si="7036">JIH244&amp;JII244</f>
        <v>#REF!</v>
      </c>
      <c r="JIE244" s="29" t="e">
        <f t="shared" ref="JIE244" si="7037">JII244&amp;JIJ244</f>
        <v>#REF!</v>
      </c>
      <c r="JIF244" s="29" t="e">
        <f t="shared" ref="JIF244" si="7038">JIJ244&amp;JIK244</f>
        <v>#REF!</v>
      </c>
      <c r="JIG244" s="29" t="e">
        <f t="shared" ref="JIG244" si="7039">JIK244&amp;JIL244</f>
        <v>#REF!</v>
      </c>
      <c r="JIH244" s="29" t="e">
        <f t="shared" ref="JIH244" si="7040">JIL244&amp;JIM244</f>
        <v>#REF!</v>
      </c>
      <c r="JII244" s="29" t="e">
        <f t="shared" ref="JII244" si="7041">JIM244&amp;JIN244</f>
        <v>#REF!</v>
      </c>
      <c r="JIJ244" s="29" t="e">
        <f t="shared" ref="JIJ244" si="7042">JIN244&amp;JIO244</f>
        <v>#REF!</v>
      </c>
      <c r="JIK244" s="29" t="e">
        <f t="shared" ref="JIK244" si="7043">JIO244&amp;JIP244</f>
        <v>#REF!</v>
      </c>
      <c r="JIL244" s="29" t="e">
        <f t="shared" ref="JIL244" si="7044">JIP244&amp;JIQ244</f>
        <v>#REF!</v>
      </c>
      <c r="JIM244" s="29" t="e">
        <f t="shared" ref="JIM244" si="7045">JIQ244&amp;JIR244</f>
        <v>#REF!</v>
      </c>
      <c r="JIN244" s="29" t="e">
        <f t="shared" ref="JIN244" si="7046">JIR244&amp;JIS244</f>
        <v>#REF!</v>
      </c>
      <c r="JIO244" s="29" t="e">
        <f t="shared" ref="JIO244" si="7047">JIS244&amp;JIT244</f>
        <v>#REF!</v>
      </c>
      <c r="JIP244" s="29" t="e">
        <f t="shared" ref="JIP244" si="7048">JIT244&amp;JIU244</f>
        <v>#REF!</v>
      </c>
      <c r="JIQ244" s="29" t="e">
        <f t="shared" ref="JIQ244" si="7049">JIU244&amp;JIV244</f>
        <v>#REF!</v>
      </c>
      <c r="JIR244" s="29" t="e">
        <f t="shared" ref="JIR244" si="7050">JIV244&amp;JIW244</f>
        <v>#REF!</v>
      </c>
      <c r="JIS244" s="29" t="e">
        <f t="shared" ref="JIS244" si="7051">JIW244&amp;JIX244</f>
        <v>#REF!</v>
      </c>
      <c r="JIT244" s="29" t="e">
        <f t="shared" ref="JIT244" si="7052">JIX244&amp;JIY244</f>
        <v>#REF!</v>
      </c>
      <c r="JIU244" s="29" t="e">
        <f t="shared" ref="JIU244" si="7053">JIY244&amp;JIZ244</f>
        <v>#REF!</v>
      </c>
      <c r="JIV244" s="29" t="e">
        <f t="shared" ref="JIV244" si="7054">JIZ244&amp;JJA244</f>
        <v>#REF!</v>
      </c>
      <c r="JIW244" s="29" t="e">
        <f t="shared" ref="JIW244" si="7055">JJA244&amp;JJB244</f>
        <v>#REF!</v>
      </c>
      <c r="JIX244" s="29" t="e">
        <f t="shared" ref="JIX244" si="7056">JJB244&amp;JJC244</f>
        <v>#REF!</v>
      </c>
      <c r="JIY244" s="29" t="e">
        <f t="shared" ref="JIY244" si="7057">JJC244&amp;JJD244</f>
        <v>#REF!</v>
      </c>
      <c r="JIZ244" s="29" t="e">
        <f t="shared" ref="JIZ244" si="7058">JJD244&amp;JJE244</f>
        <v>#REF!</v>
      </c>
      <c r="JJA244" s="29" t="e">
        <f t="shared" ref="JJA244" si="7059">JJE244&amp;JJF244</f>
        <v>#REF!</v>
      </c>
      <c r="JJB244" s="29" t="e">
        <f t="shared" ref="JJB244" si="7060">JJF244&amp;JJG244</f>
        <v>#REF!</v>
      </c>
      <c r="JJC244" s="29" t="e">
        <f t="shared" ref="JJC244" si="7061">JJG244&amp;JJH244</f>
        <v>#REF!</v>
      </c>
      <c r="JJD244" s="29" t="e">
        <f t="shared" ref="JJD244" si="7062">JJH244&amp;JJI244</f>
        <v>#REF!</v>
      </c>
      <c r="JJE244" s="29" t="e">
        <f t="shared" ref="JJE244" si="7063">JJI244&amp;JJJ244</f>
        <v>#REF!</v>
      </c>
      <c r="JJF244" s="29" t="e">
        <f t="shared" ref="JJF244" si="7064">JJJ244&amp;JJK244</f>
        <v>#REF!</v>
      </c>
      <c r="JJG244" s="29" t="e">
        <f t="shared" ref="JJG244" si="7065">JJK244&amp;JJL244</f>
        <v>#REF!</v>
      </c>
      <c r="JJH244" s="29" t="e">
        <f t="shared" ref="JJH244" si="7066">JJL244&amp;JJM244</f>
        <v>#REF!</v>
      </c>
      <c r="JJI244" s="29" t="e">
        <f t="shared" ref="JJI244" si="7067">JJM244&amp;JJN244</f>
        <v>#REF!</v>
      </c>
      <c r="JJJ244" s="29" t="e">
        <f t="shared" ref="JJJ244" si="7068">JJN244&amp;JJO244</f>
        <v>#REF!</v>
      </c>
      <c r="JJK244" s="29" t="e">
        <f t="shared" ref="JJK244" si="7069">JJO244&amp;JJP244</f>
        <v>#REF!</v>
      </c>
      <c r="JJL244" s="29" t="e">
        <f t="shared" ref="JJL244" si="7070">JJP244&amp;JJQ244</f>
        <v>#REF!</v>
      </c>
      <c r="JJM244" s="29" t="e">
        <f t="shared" ref="JJM244" si="7071">JJQ244&amp;JJR244</f>
        <v>#REF!</v>
      </c>
      <c r="JJN244" s="29" t="e">
        <f t="shared" ref="JJN244" si="7072">JJR244&amp;JJS244</f>
        <v>#REF!</v>
      </c>
      <c r="JJO244" s="29" t="e">
        <f t="shared" ref="JJO244" si="7073">JJS244&amp;JJT244</f>
        <v>#REF!</v>
      </c>
      <c r="JJP244" s="29" t="e">
        <f t="shared" ref="JJP244" si="7074">JJT244&amp;JJU244</f>
        <v>#REF!</v>
      </c>
      <c r="JJQ244" s="29" t="e">
        <f t="shared" ref="JJQ244" si="7075">JJU244&amp;JJV244</f>
        <v>#REF!</v>
      </c>
      <c r="JJR244" s="29" t="e">
        <f t="shared" ref="JJR244" si="7076">JJV244&amp;JJW244</f>
        <v>#REF!</v>
      </c>
      <c r="JJS244" s="29" t="e">
        <f t="shared" ref="JJS244" si="7077">JJW244&amp;JJX244</f>
        <v>#REF!</v>
      </c>
      <c r="JJT244" s="29" t="e">
        <f t="shared" ref="JJT244" si="7078">JJX244&amp;JJY244</f>
        <v>#REF!</v>
      </c>
      <c r="JJU244" s="29" t="e">
        <f t="shared" ref="JJU244" si="7079">JJY244&amp;JJZ244</f>
        <v>#REF!</v>
      </c>
      <c r="JJV244" s="29" t="e">
        <f t="shared" ref="JJV244" si="7080">JJZ244&amp;JKA244</f>
        <v>#REF!</v>
      </c>
      <c r="JJW244" s="29" t="e">
        <f t="shared" ref="JJW244" si="7081">JKA244&amp;JKB244</f>
        <v>#REF!</v>
      </c>
      <c r="JJX244" s="29" t="e">
        <f t="shared" ref="JJX244" si="7082">JKB244&amp;JKC244</f>
        <v>#REF!</v>
      </c>
      <c r="JJY244" s="29" t="e">
        <f t="shared" ref="JJY244" si="7083">JKC244&amp;JKD244</f>
        <v>#REF!</v>
      </c>
      <c r="JJZ244" s="29" t="e">
        <f t="shared" ref="JJZ244" si="7084">JKD244&amp;JKE244</f>
        <v>#REF!</v>
      </c>
      <c r="JKA244" s="29" t="e">
        <f t="shared" ref="JKA244" si="7085">JKE244&amp;JKF244</f>
        <v>#REF!</v>
      </c>
      <c r="JKB244" s="29" t="e">
        <f t="shared" ref="JKB244" si="7086">JKF244&amp;JKG244</f>
        <v>#REF!</v>
      </c>
      <c r="JKC244" s="29" t="e">
        <f t="shared" ref="JKC244" si="7087">JKG244&amp;JKH244</f>
        <v>#REF!</v>
      </c>
      <c r="JKD244" s="29" t="e">
        <f t="shared" ref="JKD244" si="7088">JKH244&amp;JKI244</f>
        <v>#REF!</v>
      </c>
      <c r="JKE244" s="29" t="e">
        <f t="shared" ref="JKE244" si="7089">JKI244&amp;JKJ244</f>
        <v>#REF!</v>
      </c>
      <c r="JKF244" s="29" t="e">
        <f t="shared" ref="JKF244" si="7090">JKJ244&amp;JKK244</f>
        <v>#REF!</v>
      </c>
      <c r="JKG244" s="29" t="e">
        <f t="shared" ref="JKG244" si="7091">JKK244&amp;JKL244</f>
        <v>#REF!</v>
      </c>
      <c r="JKH244" s="29" t="e">
        <f t="shared" ref="JKH244" si="7092">JKL244&amp;JKM244</f>
        <v>#REF!</v>
      </c>
      <c r="JKI244" s="29" t="e">
        <f t="shared" ref="JKI244" si="7093">JKM244&amp;JKN244</f>
        <v>#REF!</v>
      </c>
      <c r="JKJ244" s="29" t="e">
        <f t="shared" ref="JKJ244" si="7094">JKN244&amp;JKO244</f>
        <v>#REF!</v>
      </c>
      <c r="JKK244" s="29" t="e">
        <f t="shared" ref="JKK244" si="7095">JKO244&amp;JKP244</f>
        <v>#REF!</v>
      </c>
      <c r="JKL244" s="29" t="e">
        <f t="shared" ref="JKL244" si="7096">JKP244&amp;JKQ244</f>
        <v>#REF!</v>
      </c>
      <c r="JKM244" s="29" t="e">
        <f t="shared" ref="JKM244" si="7097">JKQ244&amp;JKR244</f>
        <v>#REF!</v>
      </c>
      <c r="JKN244" s="29" t="e">
        <f t="shared" ref="JKN244" si="7098">JKR244&amp;JKS244</f>
        <v>#REF!</v>
      </c>
      <c r="JKO244" s="29" t="e">
        <f t="shared" ref="JKO244" si="7099">JKS244&amp;JKT244</f>
        <v>#REF!</v>
      </c>
      <c r="JKP244" s="29" t="e">
        <f t="shared" ref="JKP244" si="7100">JKT244&amp;JKU244</f>
        <v>#REF!</v>
      </c>
      <c r="JKQ244" s="29" t="e">
        <f t="shared" ref="JKQ244" si="7101">JKU244&amp;JKV244</f>
        <v>#REF!</v>
      </c>
      <c r="JKR244" s="29" t="e">
        <f t="shared" ref="JKR244" si="7102">JKV244&amp;JKW244</f>
        <v>#REF!</v>
      </c>
      <c r="JKS244" s="29" t="e">
        <f t="shared" ref="JKS244" si="7103">JKW244&amp;JKX244</f>
        <v>#REF!</v>
      </c>
      <c r="JKT244" s="29" t="e">
        <f t="shared" ref="JKT244" si="7104">JKX244&amp;JKY244</f>
        <v>#REF!</v>
      </c>
      <c r="JKU244" s="29" t="e">
        <f t="shared" ref="JKU244" si="7105">JKY244&amp;JKZ244</f>
        <v>#REF!</v>
      </c>
      <c r="JKV244" s="29" t="e">
        <f t="shared" ref="JKV244" si="7106">JKZ244&amp;JLA244</f>
        <v>#REF!</v>
      </c>
      <c r="JKW244" s="29" t="e">
        <f t="shared" ref="JKW244" si="7107">JLA244&amp;JLB244</f>
        <v>#REF!</v>
      </c>
      <c r="JKX244" s="29" t="e">
        <f t="shared" ref="JKX244" si="7108">JLB244&amp;JLC244</f>
        <v>#REF!</v>
      </c>
      <c r="JKY244" s="29" t="e">
        <f t="shared" ref="JKY244" si="7109">JLC244&amp;JLD244</f>
        <v>#REF!</v>
      </c>
      <c r="JKZ244" s="29" t="e">
        <f t="shared" ref="JKZ244" si="7110">JLD244&amp;JLE244</f>
        <v>#REF!</v>
      </c>
      <c r="JLA244" s="29" t="e">
        <f t="shared" ref="JLA244" si="7111">JLE244&amp;JLF244</f>
        <v>#REF!</v>
      </c>
      <c r="JLB244" s="29" t="e">
        <f t="shared" ref="JLB244" si="7112">JLF244&amp;JLG244</f>
        <v>#REF!</v>
      </c>
      <c r="JLC244" s="29" t="e">
        <f t="shared" ref="JLC244" si="7113">JLG244&amp;JLH244</f>
        <v>#REF!</v>
      </c>
      <c r="JLD244" s="29" t="e">
        <f t="shared" ref="JLD244" si="7114">JLH244&amp;JLI244</f>
        <v>#REF!</v>
      </c>
      <c r="JLE244" s="29" t="e">
        <f t="shared" ref="JLE244" si="7115">JLI244&amp;JLJ244</f>
        <v>#REF!</v>
      </c>
      <c r="JLF244" s="29" t="e">
        <f t="shared" ref="JLF244" si="7116">JLJ244&amp;JLK244</f>
        <v>#REF!</v>
      </c>
      <c r="JLG244" s="29" t="e">
        <f t="shared" ref="JLG244" si="7117">JLK244&amp;JLL244</f>
        <v>#REF!</v>
      </c>
      <c r="JLH244" s="29" t="e">
        <f t="shared" ref="JLH244" si="7118">JLL244&amp;JLM244</f>
        <v>#REF!</v>
      </c>
      <c r="JLI244" s="29" t="e">
        <f t="shared" ref="JLI244" si="7119">JLM244&amp;JLN244</f>
        <v>#REF!</v>
      </c>
      <c r="JLJ244" s="29" t="e">
        <f t="shared" ref="JLJ244" si="7120">JLN244&amp;JLO244</f>
        <v>#REF!</v>
      </c>
      <c r="JLK244" s="29" t="e">
        <f t="shared" ref="JLK244" si="7121">JLO244&amp;JLP244</f>
        <v>#REF!</v>
      </c>
      <c r="JLL244" s="29" t="e">
        <f t="shared" ref="JLL244" si="7122">JLP244&amp;JLQ244</f>
        <v>#REF!</v>
      </c>
      <c r="JLM244" s="29" t="e">
        <f t="shared" ref="JLM244" si="7123">JLQ244&amp;JLR244</f>
        <v>#REF!</v>
      </c>
      <c r="JLN244" s="29" t="e">
        <f t="shared" ref="JLN244" si="7124">JLR244&amp;JLS244</f>
        <v>#REF!</v>
      </c>
      <c r="JLO244" s="29" t="e">
        <f t="shared" ref="JLO244" si="7125">JLS244&amp;JLT244</f>
        <v>#REF!</v>
      </c>
      <c r="JLP244" s="29" t="e">
        <f t="shared" ref="JLP244" si="7126">JLT244&amp;JLU244</f>
        <v>#REF!</v>
      </c>
      <c r="JLQ244" s="29" t="e">
        <f t="shared" ref="JLQ244" si="7127">JLU244&amp;JLV244</f>
        <v>#REF!</v>
      </c>
      <c r="JLR244" s="29" t="e">
        <f t="shared" ref="JLR244" si="7128">JLV244&amp;JLW244</f>
        <v>#REF!</v>
      </c>
      <c r="JLS244" s="29" t="e">
        <f t="shared" ref="JLS244" si="7129">JLW244&amp;JLX244</f>
        <v>#REF!</v>
      </c>
      <c r="JLT244" s="29" t="e">
        <f t="shared" ref="JLT244" si="7130">JLX244&amp;JLY244</f>
        <v>#REF!</v>
      </c>
      <c r="JLU244" s="29" t="e">
        <f t="shared" ref="JLU244" si="7131">JLY244&amp;JLZ244</f>
        <v>#REF!</v>
      </c>
      <c r="JLV244" s="29" t="e">
        <f t="shared" ref="JLV244" si="7132">JLZ244&amp;JMA244</f>
        <v>#REF!</v>
      </c>
      <c r="JLW244" s="29" t="e">
        <f t="shared" ref="JLW244" si="7133">JMA244&amp;JMB244</f>
        <v>#REF!</v>
      </c>
      <c r="JLX244" s="29" t="e">
        <f t="shared" ref="JLX244" si="7134">JMB244&amp;JMC244</f>
        <v>#REF!</v>
      </c>
      <c r="JLY244" s="29" t="e">
        <f t="shared" ref="JLY244" si="7135">JMC244&amp;JMD244</f>
        <v>#REF!</v>
      </c>
      <c r="JLZ244" s="29" t="e">
        <f t="shared" ref="JLZ244" si="7136">JMD244&amp;JME244</f>
        <v>#REF!</v>
      </c>
      <c r="JMA244" s="29" t="e">
        <f t="shared" ref="JMA244" si="7137">JME244&amp;JMF244</f>
        <v>#REF!</v>
      </c>
      <c r="JMB244" s="29" t="e">
        <f t="shared" ref="JMB244" si="7138">JMF244&amp;JMG244</f>
        <v>#REF!</v>
      </c>
      <c r="JMC244" s="29" t="e">
        <f t="shared" ref="JMC244" si="7139">JMG244&amp;JMH244</f>
        <v>#REF!</v>
      </c>
      <c r="JMD244" s="29" t="e">
        <f t="shared" ref="JMD244" si="7140">JMH244&amp;JMI244</f>
        <v>#REF!</v>
      </c>
      <c r="JME244" s="29" t="e">
        <f t="shared" ref="JME244" si="7141">JMI244&amp;JMJ244</f>
        <v>#REF!</v>
      </c>
      <c r="JMF244" s="29" t="e">
        <f t="shared" ref="JMF244" si="7142">JMJ244&amp;JMK244</f>
        <v>#REF!</v>
      </c>
      <c r="JMG244" s="29" t="e">
        <f t="shared" ref="JMG244" si="7143">JMK244&amp;JML244</f>
        <v>#REF!</v>
      </c>
      <c r="JMH244" s="29" t="e">
        <f t="shared" ref="JMH244" si="7144">JML244&amp;JMM244</f>
        <v>#REF!</v>
      </c>
      <c r="JMI244" s="29" t="e">
        <f t="shared" ref="JMI244" si="7145">JMM244&amp;JMN244</f>
        <v>#REF!</v>
      </c>
      <c r="JMJ244" s="29" t="e">
        <f t="shared" ref="JMJ244" si="7146">JMN244&amp;JMO244</f>
        <v>#REF!</v>
      </c>
      <c r="JMK244" s="29" t="e">
        <f t="shared" ref="JMK244" si="7147">JMO244&amp;JMP244</f>
        <v>#REF!</v>
      </c>
      <c r="JML244" s="29" t="e">
        <f t="shared" ref="JML244" si="7148">JMP244&amp;JMQ244</f>
        <v>#REF!</v>
      </c>
      <c r="JMM244" s="29" t="e">
        <f t="shared" ref="JMM244" si="7149">JMQ244&amp;JMR244</f>
        <v>#REF!</v>
      </c>
      <c r="JMN244" s="29" t="e">
        <f t="shared" ref="JMN244" si="7150">JMR244&amp;JMS244</f>
        <v>#REF!</v>
      </c>
      <c r="JMO244" s="29" t="e">
        <f t="shared" ref="JMO244" si="7151">JMS244&amp;JMT244</f>
        <v>#REF!</v>
      </c>
      <c r="JMP244" s="29" t="e">
        <f t="shared" ref="JMP244" si="7152">JMT244&amp;JMU244</f>
        <v>#REF!</v>
      </c>
      <c r="JMQ244" s="29" t="e">
        <f t="shared" ref="JMQ244" si="7153">JMU244&amp;JMV244</f>
        <v>#REF!</v>
      </c>
      <c r="JMR244" s="29" t="e">
        <f t="shared" ref="JMR244" si="7154">JMV244&amp;JMW244</f>
        <v>#REF!</v>
      </c>
      <c r="JMS244" s="29" t="e">
        <f t="shared" ref="JMS244" si="7155">JMW244&amp;JMX244</f>
        <v>#REF!</v>
      </c>
      <c r="JMT244" s="29" t="e">
        <f t="shared" ref="JMT244" si="7156">JMX244&amp;JMY244</f>
        <v>#REF!</v>
      </c>
      <c r="JMU244" s="29" t="e">
        <f t="shared" ref="JMU244" si="7157">JMY244&amp;JMZ244</f>
        <v>#REF!</v>
      </c>
      <c r="JMV244" s="29" t="e">
        <f t="shared" ref="JMV244" si="7158">JMZ244&amp;JNA244</f>
        <v>#REF!</v>
      </c>
      <c r="JMW244" s="29" t="e">
        <f t="shared" ref="JMW244" si="7159">JNA244&amp;JNB244</f>
        <v>#REF!</v>
      </c>
      <c r="JMX244" s="29" t="e">
        <f t="shared" ref="JMX244" si="7160">JNB244&amp;JNC244</f>
        <v>#REF!</v>
      </c>
      <c r="JMY244" s="29" t="e">
        <f t="shared" ref="JMY244" si="7161">JNC244&amp;JND244</f>
        <v>#REF!</v>
      </c>
      <c r="JMZ244" s="29" t="e">
        <f t="shared" ref="JMZ244" si="7162">JND244&amp;JNE244</f>
        <v>#REF!</v>
      </c>
      <c r="JNA244" s="29" t="e">
        <f t="shared" ref="JNA244" si="7163">JNE244&amp;JNF244</f>
        <v>#REF!</v>
      </c>
      <c r="JNB244" s="29" t="e">
        <f t="shared" ref="JNB244" si="7164">JNF244&amp;JNG244</f>
        <v>#REF!</v>
      </c>
      <c r="JNC244" s="29" t="e">
        <f t="shared" ref="JNC244" si="7165">JNG244&amp;JNH244</f>
        <v>#REF!</v>
      </c>
      <c r="JND244" s="29" t="e">
        <f t="shared" ref="JND244" si="7166">JNH244&amp;JNI244</f>
        <v>#REF!</v>
      </c>
      <c r="JNE244" s="29" t="e">
        <f t="shared" ref="JNE244" si="7167">JNI244&amp;JNJ244</f>
        <v>#REF!</v>
      </c>
      <c r="JNF244" s="29" t="e">
        <f t="shared" ref="JNF244" si="7168">JNJ244&amp;JNK244</f>
        <v>#REF!</v>
      </c>
      <c r="JNG244" s="29" t="e">
        <f t="shared" ref="JNG244" si="7169">JNK244&amp;JNL244</f>
        <v>#REF!</v>
      </c>
      <c r="JNH244" s="29" t="e">
        <f t="shared" ref="JNH244" si="7170">JNL244&amp;JNM244</f>
        <v>#REF!</v>
      </c>
      <c r="JNI244" s="29" t="e">
        <f t="shared" ref="JNI244" si="7171">JNM244&amp;JNN244</f>
        <v>#REF!</v>
      </c>
      <c r="JNJ244" s="29" t="e">
        <f t="shared" ref="JNJ244" si="7172">JNN244&amp;JNO244</f>
        <v>#REF!</v>
      </c>
      <c r="JNK244" s="29" t="e">
        <f t="shared" ref="JNK244" si="7173">JNO244&amp;JNP244</f>
        <v>#REF!</v>
      </c>
      <c r="JNL244" s="29" t="e">
        <f t="shared" ref="JNL244" si="7174">JNP244&amp;JNQ244</f>
        <v>#REF!</v>
      </c>
      <c r="JNM244" s="29" t="e">
        <f t="shared" ref="JNM244" si="7175">JNQ244&amp;JNR244</f>
        <v>#REF!</v>
      </c>
      <c r="JNN244" s="29" t="e">
        <f t="shared" ref="JNN244" si="7176">JNR244&amp;JNS244</f>
        <v>#REF!</v>
      </c>
      <c r="JNO244" s="29" t="e">
        <f t="shared" ref="JNO244" si="7177">JNS244&amp;JNT244</f>
        <v>#REF!</v>
      </c>
      <c r="JNP244" s="29" t="e">
        <f t="shared" ref="JNP244" si="7178">JNT244&amp;JNU244</f>
        <v>#REF!</v>
      </c>
      <c r="JNQ244" s="29" t="e">
        <f t="shared" ref="JNQ244" si="7179">JNU244&amp;JNV244</f>
        <v>#REF!</v>
      </c>
      <c r="JNR244" s="29" t="e">
        <f t="shared" ref="JNR244" si="7180">JNV244&amp;JNW244</f>
        <v>#REF!</v>
      </c>
      <c r="JNS244" s="29" t="e">
        <f t="shared" ref="JNS244" si="7181">JNW244&amp;JNX244</f>
        <v>#REF!</v>
      </c>
      <c r="JNT244" s="29" t="e">
        <f t="shared" ref="JNT244" si="7182">JNX244&amp;JNY244</f>
        <v>#REF!</v>
      </c>
      <c r="JNU244" s="29" t="e">
        <f t="shared" ref="JNU244" si="7183">JNY244&amp;JNZ244</f>
        <v>#REF!</v>
      </c>
      <c r="JNV244" s="29" t="e">
        <f t="shared" ref="JNV244" si="7184">JNZ244&amp;JOA244</f>
        <v>#REF!</v>
      </c>
      <c r="JNW244" s="29" t="e">
        <f t="shared" ref="JNW244" si="7185">JOA244&amp;JOB244</f>
        <v>#REF!</v>
      </c>
      <c r="JNX244" s="29" t="e">
        <f t="shared" ref="JNX244" si="7186">JOB244&amp;JOC244</f>
        <v>#REF!</v>
      </c>
      <c r="JNY244" s="29" t="e">
        <f t="shared" ref="JNY244" si="7187">JOC244&amp;JOD244</f>
        <v>#REF!</v>
      </c>
      <c r="JNZ244" s="29" t="e">
        <f t="shared" ref="JNZ244" si="7188">JOD244&amp;JOE244</f>
        <v>#REF!</v>
      </c>
      <c r="JOA244" s="29" t="e">
        <f t="shared" ref="JOA244" si="7189">JOE244&amp;JOF244</f>
        <v>#REF!</v>
      </c>
      <c r="JOB244" s="29" t="e">
        <f t="shared" ref="JOB244" si="7190">JOF244&amp;JOG244</f>
        <v>#REF!</v>
      </c>
      <c r="JOC244" s="29" t="e">
        <f t="shared" ref="JOC244" si="7191">JOG244&amp;JOH244</f>
        <v>#REF!</v>
      </c>
      <c r="JOD244" s="29" t="e">
        <f t="shared" ref="JOD244" si="7192">JOH244&amp;JOI244</f>
        <v>#REF!</v>
      </c>
      <c r="JOE244" s="29" t="e">
        <f t="shared" ref="JOE244" si="7193">JOI244&amp;JOJ244</f>
        <v>#REF!</v>
      </c>
      <c r="JOF244" s="29" t="e">
        <f t="shared" ref="JOF244" si="7194">JOJ244&amp;JOK244</f>
        <v>#REF!</v>
      </c>
      <c r="JOG244" s="29" t="e">
        <f t="shared" ref="JOG244" si="7195">JOK244&amp;JOL244</f>
        <v>#REF!</v>
      </c>
      <c r="JOH244" s="29" t="e">
        <f t="shared" ref="JOH244" si="7196">JOL244&amp;JOM244</f>
        <v>#REF!</v>
      </c>
      <c r="JOI244" s="29" t="e">
        <f t="shared" ref="JOI244" si="7197">JOM244&amp;JON244</f>
        <v>#REF!</v>
      </c>
      <c r="JOJ244" s="29" t="e">
        <f t="shared" ref="JOJ244" si="7198">JON244&amp;JOO244</f>
        <v>#REF!</v>
      </c>
      <c r="JOK244" s="29" t="e">
        <f t="shared" ref="JOK244" si="7199">JOO244&amp;JOP244</f>
        <v>#REF!</v>
      </c>
      <c r="JOL244" s="29" t="e">
        <f t="shared" ref="JOL244" si="7200">JOP244&amp;JOQ244</f>
        <v>#REF!</v>
      </c>
      <c r="JOM244" s="29" t="e">
        <f t="shared" ref="JOM244" si="7201">JOQ244&amp;JOR244</f>
        <v>#REF!</v>
      </c>
      <c r="JON244" s="29" t="e">
        <f t="shared" ref="JON244" si="7202">JOR244&amp;JOS244</f>
        <v>#REF!</v>
      </c>
      <c r="JOO244" s="29" t="e">
        <f t="shared" ref="JOO244" si="7203">JOS244&amp;JOT244</f>
        <v>#REF!</v>
      </c>
      <c r="JOP244" s="29" t="e">
        <f t="shared" ref="JOP244" si="7204">JOT244&amp;JOU244</f>
        <v>#REF!</v>
      </c>
      <c r="JOQ244" s="29" t="e">
        <f t="shared" ref="JOQ244" si="7205">JOU244&amp;JOV244</f>
        <v>#REF!</v>
      </c>
      <c r="JOR244" s="29" t="e">
        <f t="shared" ref="JOR244" si="7206">JOV244&amp;JOW244</f>
        <v>#REF!</v>
      </c>
      <c r="JOS244" s="29" t="e">
        <f t="shared" ref="JOS244" si="7207">JOW244&amp;JOX244</f>
        <v>#REF!</v>
      </c>
      <c r="JOT244" s="29" t="e">
        <f t="shared" ref="JOT244" si="7208">JOX244&amp;JOY244</f>
        <v>#REF!</v>
      </c>
      <c r="JOU244" s="29" t="e">
        <f t="shared" ref="JOU244" si="7209">JOY244&amp;JOZ244</f>
        <v>#REF!</v>
      </c>
      <c r="JOV244" s="29" t="e">
        <f t="shared" ref="JOV244" si="7210">JOZ244&amp;JPA244</f>
        <v>#REF!</v>
      </c>
      <c r="JOW244" s="29" t="e">
        <f t="shared" ref="JOW244" si="7211">JPA244&amp;JPB244</f>
        <v>#REF!</v>
      </c>
      <c r="JOX244" s="29" t="e">
        <f t="shared" ref="JOX244" si="7212">JPB244&amp;JPC244</f>
        <v>#REF!</v>
      </c>
      <c r="JOY244" s="29" t="e">
        <f t="shared" ref="JOY244" si="7213">JPC244&amp;JPD244</f>
        <v>#REF!</v>
      </c>
      <c r="JOZ244" s="29" t="e">
        <f t="shared" ref="JOZ244" si="7214">JPD244&amp;JPE244</f>
        <v>#REF!</v>
      </c>
      <c r="JPA244" s="29" t="e">
        <f t="shared" ref="JPA244" si="7215">JPE244&amp;JPF244</f>
        <v>#REF!</v>
      </c>
      <c r="JPB244" s="29" t="e">
        <f t="shared" ref="JPB244" si="7216">JPF244&amp;JPG244</f>
        <v>#REF!</v>
      </c>
      <c r="JPC244" s="29" t="e">
        <f t="shared" ref="JPC244" si="7217">JPG244&amp;JPH244</f>
        <v>#REF!</v>
      </c>
      <c r="JPD244" s="29" t="e">
        <f t="shared" ref="JPD244" si="7218">JPH244&amp;JPI244</f>
        <v>#REF!</v>
      </c>
      <c r="JPE244" s="29" t="e">
        <f t="shared" ref="JPE244" si="7219">JPI244&amp;JPJ244</f>
        <v>#REF!</v>
      </c>
      <c r="JPF244" s="29" t="e">
        <f t="shared" ref="JPF244" si="7220">JPJ244&amp;JPK244</f>
        <v>#REF!</v>
      </c>
      <c r="JPG244" s="29" t="e">
        <f t="shared" ref="JPG244" si="7221">JPK244&amp;JPL244</f>
        <v>#REF!</v>
      </c>
      <c r="JPH244" s="29" t="e">
        <f t="shared" ref="JPH244" si="7222">JPL244&amp;JPM244</f>
        <v>#REF!</v>
      </c>
      <c r="JPI244" s="29" t="e">
        <f t="shared" ref="JPI244" si="7223">JPM244&amp;JPN244</f>
        <v>#REF!</v>
      </c>
      <c r="JPJ244" s="29" t="e">
        <f t="shared" ref="JPJ244" si="7224">JPN244&amp;JPO244</f>
        <v>#REF!</v>
      </c>
      <c r="JPK244" s="29" t="e">
        <f t="shared" ref="JPK244" si="7225">JPO244&amp;JPP244</f>
        <v>#REF!</v>
      </c>
      <c r="JPL244" s="29" t="e">
        <f t="shared" ref="JPL244" si="7226">JPP244&amp;JPQ244</f>
        <v>#REF!</v>
      </c>
      <c r="JPM244" s="29" t="e">
        <f t="shared" ref="JPM244" si="7227">JPQ244&amp;JPR244</f>
        <v>#REF!</v>
      </c>
      <c r="JPN244" s="29" t="e">
        <f t="shared" ref="JPN244" si="7228">JPR244&amp;JPS244</f>
        <v>#REF!</v>
      </c>
      <c r="JPO244" s="29" t="e">
        <f t="shared" ref="JPO244" si="7229">JPS244&amp;JPT244</f>
        <v>#REF!</v>
      </c>
      <c r="JPP244" s="29" t="e">
        <f t="shared" ref="JPP244" si="7230">JPT244&amp;JPU244</f>
        <v>#REF!</v>
      </c>
      <c r="JPQ244" s="29" t="e">
        <f t="shared" ref="JPQ244" si="7231">JPU244&amp;JPV244</f>
        <v>#REF!</v>
      </c>
      <c r="JPR244" s="29" t="e">
        <f t="shared" ref="JPR244" si="7232">JPV244&amp;JPW244</f>
        <v>#REF!</v>
      </c>
      <c r="JPS244" s="29" t="e">
        <f t="shared" ref="JPS244" si="7233">JPW244&amp;JPX244</f>
        <v>#REF!</v>
      </c>
      <c r="JPT244" s="29" t="e">
        <f t="shared" ref="JPT244" si="7234">JPX244&amp;JPY244</f>
        <v>#REF!</v>
      </c>
      <c r="JPU244" s="29" t="e">
        <f t="shared" ref="JPU244" si="7235">JPY244&amp;JPZ244</f>
        <v>#REF!</v>
      </c>
      <c r="JPV244" s="29" t="e">
        <f t="shared" ref="JPV244" si="7236">JPZ244&amp;JQA244</f>
        <v>#REF!</v>
      </c>
      <c r="JPW244" s="29" t="e">
        <f t="shared" ref="JPW244" si="7237">JQA244&amp;JQB244</f>
        <v>#REF!</v>
      </c>
      <c r="JPX244" s="29" t="e">
        <f t="shared" ref="JPX244" si="7238">JQB244&amp;JQC244</f>
        <v>#REF!</v>
      </c>
      <c r="JPY244" s="29" t="e">
        <f t="shared" ref="JPY244" si="7239">JQC244&amp;JQD244</f>
        <v>#REF!</v>
      </c>
      <c r="JPZ244" s="29" t="e">
        <f t="shared" ref="JPZ244" si="7240">JQD244&amp;JQE244</f>
        <v>#REF!</v>
      </c>
      <c r="JQA244" s="29" t="e">
        <f t="shared" ref="JQA244" si="7241">JQE244&amp;JQF244</f>
        <v>#REF!</v>
      </c>
      <c r="JQB244" s="29" t="e">
        <f t="shared" ref="JQB244" si="7242">JQF244&amp;JQG244</f>
        <v>#REF!</v>
      </c>
      <c r="JQC244" s="29" t="e">
        <f t="shared" ref="JQC244" si="7243">JQG244&amp;JQH244</f>
        <v>#REF!</v>
      </c>
      <c r="JQD244" s="29" t="e">
        <f t="shared" ref="JQD244" si="7244">JQH244&amp;JQI244</f>
        <v>#REF!</v>
      </c>
      <c r="JQE244" s="29" t="e">
        <f t="shared" ref="JQE244" si="7245">JQI244&amp;JQJ244</f>
        <v>#REF!</v>
      </c>
      <c r="JQF244" s="29" t="e">
        <f t="shared" ref="JQF244" si="7246">JQJ244&amp;JQK244</f>
        <v>#REF!</v>
      </c>
      <c r="JQG244" s="29" t="e">
        <f t="shared" ref="JQG244" si="7247">JQK244&amp;JQL244</f>
        <v>#REF!</v>
      </c>
      <c r="JQH244" s="29" t="e">
        <f t="shared" ref="JQH244" si="7248">JQL244&amp;JQM244</f>
        <v>#REF!</v>
      </c>
      <c r="JQI244" s="29" t="e">
        <f t="shared" ref="JQI244" si="7249">JQM244&amp;JQN244</f>
        <v>#REF!</v>
      </c>
      <c r="JQJ244" s="29" t="e">
        <f t="shared" ref="JQJ244" si="7250">JQN244&amp;JQO244</f>
        <v>#REF!</v>
      </c>
      <c r="JQK244" s="29" t="e">
        <f t="shared" ref="JQK244" si="7251">JQO244&amp;JQP244</f>
        <v>#REF!</v>
      </c>
      <c r="JQL244" s="29" t="e">
        <f t="shared" ref="JQL244" si="7252">JQP244&amp;JQQ244</f>
        <v>#REF!</v>
      </c>
      <c r="JQM244" s="29" t="e">
        <f t="shared" ref="JQM244" si="7253">JQQ244&amp;JQR244</f>
        <v>#REF!</v>
      </c>
      <c r="JQN244" s="29" t="e">
        <f t="shared" ref="JQN244" si="7254">JQR244&amp;JQS244</f>
        <v>#REF!</v>
      </c>
      <c r="JQO244" s="29" t="e">
        <f t="shared" ref="JQO244" si="7255">JQS244&amp;JQT244</f>
        <v>#REF!</v>
      </c>
      <c r="JQP244" s="29" t="e">
        <f t="shared" ref="JQP244" si="7256">JQT244&amp;JQU244</f>
        <v>#REF!</v>
      </c>
      <c r="JQQ244" s="29" t="e">
        <f t="shared" ref="JQQ244" si="7257">JQU244&amp;JQV244</f>
        <v>#REF!</v>
      </c>
      <c r="JQR244" s="29" t="e">
        <f t="shared" ref="JQR244" si="7258">JQV244&amp;JQW244</f>
        <v>#REF!</v>
      </c>
      <c r="JQS244" s="29" t="e">
        <f t="shared" ref="JQS244" si="7259">JQW244&amp;JQX244</f>
        <v>#REF!</v>
      </c>
      <c r="JQT244" s="29" t="e">
        <f t="shared" ref="JQT244" si="7260">JQX244&amp;JQY244</f>
        <v>#REF!</v>
      </c>
      <c r="JQU244" s="29" t="e">
        <f t="shared" ref="JQU244" si="7261">JQY244&amp;JQZ244</f>
        <v>#REF!</v>
      </c>
      <c r="JQV244" s="29" t="e">
        <f t="shared" ref="JQV244" si="7262">JQZ244&amp;JRA244</f>
        <v>#REF!</v>
      </c>
      <c r="JQW244" s="29" t="e">
        <f t="shared" ref="JQW244" si="7263">JRA244&amp;JRB244</f>
        <v>#REF!</v>
      </c>
      <c r="JQX244" s="29" t="e">
        <f t="shared" ref="JQX244" si="7264">JRB244&amp;JRC244</f>
        <v>#REF!</v>
      </c>
      <c r="JQY244" s="29" t="e">
        <f t="shared" ref="JQY244" si="7265">JRC244&amp;JRD244</f>
        <v>#REF!</v>
      </c>
      <c r="JQZ244" s="29" t="e">
        <f t="shared" ref="JQZ244" si="7266">JRD244&amp;JRE244</f>
        <v>#REF!</v>
      </c>
      <c r="JRA244" s="29" t="e">
        <f t="shared" ref="JRA244" si="7267">JRE244&amp;JRF244</f>
        <v>#REF!</v>
      </c>
      <c r="JRB244" s="29" t="e">
        <f t="shared" ref="JRB244" si="7268">JRF244&amp;JRG244</f>
        <v>#REF!</v>
      </c>
      <c r="JRC244" s="29" t="e">
        <f t="shared" ref="JRC244" si="7269">JRG244&amp;JRH244</f>
        <v>#REF!</v>
      </c>
      <c r="JRD244" s="29" t="e">
        <f t="shared" ref="JRD244" si="7270">JRH244&amp;JRI244</f>
        <v>#REF!</v>
      </c>
      <c r="JRE244" s="29" t="e">
        <f t="shared" ref="JRE244" si="7271">JRI244&amp;JRJ244</f>
        <v>#REF!</v>
      </c>
      <c r="JRF244" s="29" t="e">
        <f t="shared" ref="JRF244" si="7272">JRJ244&amp;JRK244</f>
        <v>#REF!</v>
      </c>
      <c r="JRG244" s="29" t="e">
        <f t="shared" ref="JRG244" si="7273">JRK244&amp;JRL244</f>
        <v>#REF!</v>
      </c>
      <c r="JRH244" s="29" t="e">
        <f t="shared" ref="JRH244" si="7274">JRL244&amp;JRM244</f>
        <v>#REF!</v>
      </c>
      <c r="JRI244" s="29" t="e">
        <f t="shared" ref="JRI244" si="7275">JRM244&amp;JRN244</f>
        <v>#REF!</v>
      </c>
      <c r="JRJ244" s="29" t="e">
        <f t="shared" ref="JRJ244" si="7276">JRN244&amp;JRO244</f>
        <v>#REF!</v>
      </c>
      <c r="JRK244" s="29" t="e">
        <f t="shared" ref="JRK244" si="7277">JRO244&amp;JRP244</f>
        <v>#REF!</v>
      </c>
      <c r="JRL244" s="29" t="e">
        <f t="shared" ref="JRL244" si="7278">JRP244&amp;JRQ244</f>
        <v>#REF!</v>
      </c>
      <c r="JRM244" s="29" t="e">
        <f t="shared" ref="JRM244" si="7279">JRQ244&amp;JRR244</f>
        <v>#REF!</v>
      </c>
      <c r="JRN244" s="29" t="e">
        <f t="shared" ref="JRN244" si="7280">JRR244&amp;JRS244</f>
        <v>#REF!</v>
      </c>
      <c r="JRO244" s="29" t="e">
        <f t="shared" ref="JRO244" si="7281">JRS244&amp;JRT244</f>
        <v>#REF!</v>
      </c>
      <c r="JRP244" s="29" t="e">
        <f t="shared" ref="JRP244" si="7282">JRT244&amp;JRU244</f>
        <v>#REF!</v>
      </c>
      <c r="JRQ244" s="29" t="e">
        <f t="shared" ref="JRQ244" si="7283">JRU244&amp;JRV244</f>
        <v>#REF!</v>
      </c>
      <c r="JRR244" s="29" t="e">
        <f t="shared" ref="JRR244" si="7284">JRV244&amp;JRW244</f>
        <v>#REF!</v>
      </c>
      <c r="JRS244" s="29" t="e">
        <f t="shared" ref="JRS244" si="7285">JRW244&amp;JRX244</f>
        <v>#REF!</v>
      </c>
      <c r="JRT244" s="29" t="e">
        <f t="shared" ref="JRT244" si="7286">JRX244&amp;JRY244</f>
        <v>#REF!</v>
      </c>
      <c r="JRU244" s="29" t="e">
        <f t="shared" ref="JRU244" si="7287">JRY244&amp;JRZ244</f>
        <v>#REF!</v>
      </c>
      <c r="JRV244" s="29" t="e">
        <f t="shared" ref="JRV244" si="7288">JRZ244&amp;JSA244</f>
        <v>#REF!</v>
      </c>
      <c r="JRW244" s="29" t="e">
        <f t="shared" ref="JRW244" si="7289">JSA244&amp;JSB244</f>
        <v>#REF!</v>
      </c>
      <c r="JRX244" s="29" t="e">
        <f t="shared" ref="JRX244" si="7290">JSB244&amp;JSC244</f>
        <v>#REF!</v>
      </c>
      <c r="JRY244" s="29" t="e">
        <f t="shared" ref="JRY244" si="7291">JSC244&amp;JSD244</f>
        <v>#REF!</v>
      </c>
      <c r="JRZ244" s="29" t="e">
        <f t="shared" ref="JRZ244" si="7292">JSD244&amp;JSE244</f>
        <v>#REF!</v>
      </c>
      <c r="JSA244" s="29" t="e">
        <f t="shared" ref="JSA244" si="7293">JSE244&amp;JSF244</f>
        <v>#REF!</v>
      </c>
      <c r="JSB244" s="29" t="e">
        <f t="shared" ref="JSB244" si="7294">JSF244&amp;JSG244</f>
        <v>#REF!</v>
      </c>
      <c r="JSC244" s="29" t="e">
        <f t="shared" ref="JSC244" si="7295">JSG244&amp;JSH244</f>
        <v>#REF!</v>
      </c>
      <c r="JSD244" s="29" t="e">
        <f t="shared" ref="JSD244" si="7296">JSH244&amp;JSI244</f>
        <v>#REF!</v>
      </c>
      <c r="JSE244" s="29" t="e">
        <f t="shared" ref="JSE244" si="7297">JSI244&amp;JSJ244</f>
        <v>#REF!</v>
      </c>
      <c r="JSF244" s="29" t="e">
        <f t="shared" ref="JSF244" si="7298">JSJ244&amp;JSK244</f>
        <v>#REF!</v>
      </c>
      <c r="JSG244" s="29" t="e">
        <f t="shared" ref="JSG244" si="7299">JSK244&amp;JSL244</f>
        <v>#REF!</v>
      </c>
      <c r="JSH244" s="29" t="e">
        <f t="shared" ref="JSH244" si="7300">JSL244&amp;JSM244</f>
        <v>#REF!</v>
      </c>
      <c r="JSI244" s="29" t="e">
        <f t="shared" ref="JSI244" si="7301">JSM244&amp;JSN244</f>
        <v>#REF!</v>
      </c>
      <c r="JSJ244" s="29" t="e">
        <f t="shared" ref="JSJ244" si="7302">JSN244&amp;JSO244</f>
        <v>#REF!</v>
      </c>
      <c r="JSK244" s="29" t="e">
        <f t="shared" ref="JSK244" si="7303">JSO244&amp;JSP244</f>
        <v>#REF!</v>
      </c>
      <c r="JSL244" s="29" t="e">
        <f t="shared" ref="JSL244" si="7304">JSP244&amp;JSQ244</f>
        <v>#REF!</v>
      </c>
      <c r="JSM244" s="29" t="e">
        <f t="shared" ref="JSM244" si="7305">JSQ244&amp;JSR244</f>
        <v>#REF!</v>
      </c>
      <c r="JSN244" s="29" t="e">
        <f t="shared" ref="JSN244" si="7306">JSR244&amp;JSS244</f>
        <v>#REF!</v>
      </c>
      <c r="JSO244" s="29" t="e">
        <f t="shared" ref="JSO244" si="7307">JSS244&amp;JST244</f>
        <v>#REF!</v>
      </c>
      <c r="JSP244" s="29" t="e">
        <f t="shared" ref="JSP244" si="7308">JST244&amp;JSU244</f>
        <v>#REF!</v>
      </c>
      <c r="JSQ244" s="29" t="e">
        <f t="shared" ref="JSQ244" si="7309">JSU244&amp;JSV244</f>
        <v>#REF!</v>
      </c>
      <c r="JSR244" s="29" t="e">
        <f t="shared" ref="JSR244" si="7310">JSV244&amp;JSW244</f>
        <v>#REF!</v>
      </c>
      <c r="JSS244" s="29" t="e">
        <f t="shared" ref="JSS244" si="7311">JSW244&amp;JSX244</f>
        <v>#REF!</v>
      </c>
      <c r="JST244" s="29" t="e">
        <f t="shared" ref="JST244" si="7312">JSX244&amp;JSY244</f>
        <v>#REF!</v>
      </c>
      <c r="JSU244" s="29" t="e">
        <f t="shared" ref="JSU244" si="7313">JSY244&amp;JSZ244</f>
        <v>#REF!</v>
      </c>
      <c r="JSV244" s="29" t="e">
        <f t="shared" ref="JSV244" si="7314">JSZ244&amp;JTA244</f>
        <v>#REF!</v>
      </c>
      <c r="JSW244" s="29" t="e">
        <f t="shared" ref="JSW244" si="7315">JTA244&amp;JTB244</f>
        <v>#REF!</v>
      </c>
      <c r="JSX244" s="29" t="e">
        <f t="shared" ref="JSX244" si="7316">JTB244&amp;JTC244</f>
        <v>#REF!</v>
      </c>
      <c r="JSY244" s="29" t="e">
        <f t="shared" ref="JSY244" si="7317">JTC244&amp;JTD244</f>
        <v>#REF!</v>
      </c>
      <c r="JSZ244" s="29" t="e">
        <f t="shared" ref="JSZ244" si="7318">JTD244&amp;JTE244</f>
        <v>#REF!</v>
      </c>
      <c r="JTA244" s="29" t="e">
        <f t="shared" ref="JTA244" si="7319">JTE244&amp;JTF244</f>
        <v>#REF!</v>
      </c>
      <c r="JTB244" s="29" t="e">
        <f t="shared" ref="JTB244" si="7320">JTF244&amp;JTG244</f>
        <v>#REF!</v>
      </c>
      <c r="JTC244" s="29" t="e">
        <f t="shared" ref="JTC244" si="7321">JTG244&amp;JTH244</f>
        <v>#REF!</v>
      </c>
      <c r="JTD244" s="29" t="e">
        <f t="shared" ref="JTD244" si="7322">JTH244&amp;JTI244</f>
        <v>#REF!</v>
      </c>
      <c r="JTE244" s="29" t="e">
        <f t="shared" ref="JTE244" si="7323">JTI244&amp;JTJ244</f>
        <v>#REF!</v>
      </c>
      <c r="JTF244" s="29" t="e">
        <f t="shared" ref="JTF244" si="7324">JTJ244&amp;JTK244</f>
        <v>#REF!</v>
      </c>
      <c r="JTG244" s="29" t="e">
        <f t="shared" ref="JTG244" si="7325">JTK244&amp;JTL244</f>
        <v>#REF!</v>
      </c>
      <c r="JTH244" s="29" t="e">
        <f t="shared" ref="JTH244" si="7326">JTL244&amp;JTM244</f>
        <v>#REF!</v>
      </c>
      <c r="JTI244" s="29" t="e">
        <f t="shared" ref="JTI244" si="7327">JTM244&amp;JTN244</f>
        <v>#REF!</v>
      </c>
      <c r="JTJ244" s="29" t="e">
        <f t="shared" ref="JTJ244" si="7328">JTN244&amp;JTO244</f>
        <v>#REF!</v>
      </c>
      <c r="JTK244" s="29" t="e">
        <f t="shared" ref="JTK244" si="7329">JTO244&amp;JTP244</f>
        <v>#REF!</v>
      </c>
      <c r="JTL244" s="29" t="e">
        <f t="shared" ref="JTL244" si="7330">JTP244&amp;JTQ244</f>
        <v>#REF!</v>
      </c>
      <c r="JTM244" s="29" t="e">
        <f t="shared" ref="JTM244" si="7331">JTQ244&amp;JTR244</f>
        <v>#REF!</v>
      </c>
      <c r="JTN244" s="29" t="e">
        <f t="shared" ref="JTN244" si="7332">JTR244&amp;JTS244</f>
        <v>#REF!</v>
      </c>
      <c r="JTO244" s="29" t="e">
        <f t="shared" ref="JTO244" si="7333">JTS244&amp;JTT244</f>
        <v>#REF!</v>
      </c>
      <c r="JTP244" s="29" t="e">
        <f t="shared" ref="JTP244" si="7334">JTT244&amp;JTU244</f>
        <v>#REF!</v>
      </c>
      <c r="JTQ244" s="29" t="e">
        <f t="shared" ref="JTQ244" si="7335">JTU244&amp;JTV244</f>
        <v>#REF!</v>
      </c>
      <c r="JTR244" s="29" t="e">
        <f t="shared" ref="JTR244" si="7336">JTV244&amp;JTW244</f>
        <v>#REF!</v>
      </c>
      <c r="JTS244" s="29" t="e">
        <f t="shared" ref="JTS244" si="7337">JTW244&amp;JTX244</f>
        <v>#REF!</v>
      </c>
      <c r="JTT244" s="29" t="e">
        <f t="shared" ref="JTT244" si="7338">JTX244&amp;JTY244</f>
        <v>#REF!</v>
      </c>
      <c r="JTU244" s="29" t="e">
        <f t="shared" ref="JTU244" si="7339">JTY244&amp;JTZ244</f>
        <v>#REF!</v>
      </c>
      <c r="JTV244" s="29" t="e">
        <f t="shared" ref="JTV244" si="7340">JTZ244&amp;JUA244</f>
        <v>#REF!</v>
      </c>
      <c r="JTW244" s="29" t="e">
        <f t="shared" ref="JTW244" si="7341">JUA244&amp;JUB244</f>
        <v>#REF!</v>
      </c>
      <c r="JTX244" s="29" t="e">
        <f t="shared" ref="JTX244" si="7342">JUB244&amp;JUC244</f>
        <v>#REF!</v>
      </c>
      <c r="JTY244" s="29" t="e">
        <f t="shared" ref="JTY244" si="7343">JUC244&amp;JUD244</f>
        <v>#REF!</v>
      </c>
      <c r="JTZ244" s="29" t="e">
        <f t="shared" ref="JTZ244" si="7344">JUD244&amp;JUE244</f>
        <v>#REF!</v>
      </c>
      <c r="JUA244" s="29" t="e">
        <f t="shared" ref="JUA244" si="7345">JUE244&amp;JUF244</f>
        <v>#REF!</v>
      </c>
      <c r="JUB244" s="29" t="e">
        <f t="shared" ref="JUB244" si="7346">JUF244&amp;JUG244</f>
        <v>#REF!</v>
      </c>
      <c r="JUC244" s="29" t="e">
        <f t="shared" ref="JUC244" si="7347">JUG244&amp;JUH244</f>
        <v>#REF!</v>
      </c>
      <c r="JUD244" s="29" t="e">
        <f t="shared" ref="JUD244" si="7348">JUH244&amp;JUI244</f>
        <v>#REF!</v>
      </c>
      <c r="JUE244" s="29" t="e">
        <f t="shared" ref="JUE244" si="7349">JUI244&amp;JUJ244</f>
        <v>#REF!</v>
      </c>
      <c r="JUF244" s="29" t="e">
        <f t="shared" ref="JUF244" si="7350">JUJ244&amp;JUK244</f>
        <v>#REF!</v>
      </c>
      <c r="JUG244" s="29" t="e">
        <f t="shared" ref="JUG244" si="7351">JUK244&amp;JUL244</f>
        <v>#REF!</v>
      </c>
      <c r="JUH244" s="29" t="e">
        <f t="shared" ref="JUH244" si="7352">JUL244&amp;JUM244</f>
        <v>#REF!</v>
      </c>
      <c r="JUI244" s="29" t="e">
        <f t="shared" ref="JUI244" si="7353">JUM244&amp;JUN244</f>
        <v>#REF!</v>
      </c>
      <c r="JUJ244" s="29" t="e">
        <f t="shared" ref="JUJ244" si="7354">JUN244&amp;JUO244</f>
        <v>#REF!</v>
      </c>
      <c r="JUK244" s="29" t="e">
        <f t="shared" ref="JUK244" si="7355">JUO244&amp;JUP244</f>
        <v>#REF!</v>
      </c>
      <c r="JUL244" s="29" t="e">
        <f t="shared" ref="JUL244" si="7356">JUP244&amp;JUQ244</f>
        <v>#REF!</v>
      </c>
      <c r="JUM244" s="29" t="e">
        <f t="shared" ref="JUM244" si="7357">JUQ244&amp;JUR244</f>
        <v>#REF!</v>
      </c>
      <c r="JUN244" s="29" t="e">
        <f t="shared" ref="JUN244" si="7358">JUR244&amp;JUS244</f>
        <v>#REF!</v>
      </c>
      <c r="JUO244" s="29" t="e">
        <f t="shared" ref="JUO244" si="7359">JUS244&amp;JUT244</f>
        <v>#REF!</v>
      </c>
      <c r="JUP244" s="29" t="e">
        <f t="shared" ref="JUP244" si="7360">JUT244&amp;JUU244</f>
        <v>#REF!</v>
      </c>
      <c r="JUQ244" s="29" t="e">
        <f t="shared" ref="JUQ244" si="7361">JUU244&amp;JUV244</f>
        <v>#REF!</v>
      </c>
      <c r="JUR244" s="29" t="e">
        <f t="shared" ref="JUR244" si="7362">JUV244&amp;JUW244</f>
        <v>#REF!</v>
      </c>
      <c r="JUS244" s="29" t="e">
        <f t="shared" ref="JUS244" si="7363">JUW244&amp;JUX244</f>
        <v>#REF!</v>
      </c>
      <c r="JUT244" s="29" t="e">
        <f t="shared" ref="JUT244" si="7364">JUX244&amp;JUY244</f>
        <v>#REF!</v>
      </c>
      <c r="JUU244" s="29" t="e">
        <f t="shared" ref="JUU244" si="7365">JUY244&amp;JUZ244</f>
        <v>#REF!</v>
      </c>
      <c r="JUV244" s="29" t="e">
        <f t="shared" ref="JUV244" si="7366">JUZ244&amp;JVA244</f>
        <v>#REF!</v>
      </c>
      <c r="JUW244" s="29" t="e">
        <f t="shared" ref="JUW244" si="7367">JVA244&amp;JVB244</f>
        <v>#REF!</v>
      </c>
      <c r="JUX244" s="29" t="e">
        <f t="shared" ref="JUX244" si="7368">JVB244&amp;JVC244</f>
        <v>#REF!</v>
      </c>
      <c r="JUY244" s="29" t="e">
        <f t="shared" ref="JUY244" si="7369">JVC244&amp;JVD244</f>
        <v>#REF!</v>
      </c>
      <c r="JUZ244" s="29" t="e">
        <f t="shared" ref="JUZ244" si="7370">JVD244&amp;JVE244</f>
        <v>#REF!</v>
      </c>
      <c r="JVA244" s="29" t="e">
        <f t="shared" ref="JVA244" si="7371">JVE244&amp;JVF244</f>
        <v>#REF!</v>
      </c>
      <c r="JVB244" s="29" t="e">
        <f t="shared" ref="JVB244" si="7372">JVF244&amp;JVG244</f>
        <v>#REF!</v>
      </c>
      <c r="JVC244" s="29" t="e">
        <f t="shared" ref="JVC244" si="7373">JVG244&amp;JVH244</f>
        <v>#REF!</v>
      </c>
      <c r="JVD244" s="29" t="e">
        <f t="shared" ref="JVD244" si="7374">JVH244&amp;JVI244</f>
        <v>#REF!</v>
      </c>
      <c r="JVE244" s="29" t="e">
        <f t="shared" ref="JVE244" si="7375">JVI244&amp;JVJ244</f>
        <v>#REF!</v>
      </c>
      <c r="JVF244" s="29" t="e">
        <f t="shared" ref="JVF244" si="7376">JVJ244&amp;JVK244</f>
        <v>#REF!</v>
      </c>
      <c r="JVG244" s="29" t="e">
        <f t="shared" ref="JVG244" si="7377">JVK244&amp;JVL244</f>
        <v>#REF!</v>
      </c>
      <c r="JVH244" s="29" t="e">
        <f t="shared" ref="JVH244" si="7378">JVL244&amp;JVM244</f>
        <v>#REF!</v>
      </c>
      <c r="JVI244" s="29" t="e">
        <f t="shared" ref="JVI244" si="7379">JVM244&amp;JVN244</f>
        <v>#REF!</v>
      </c>
      <c r="JVJ244" s="29" t="e">
        <f t="shared" ref="JVJ244" si="7380">JVN244&amp;JVO244</f>
        <v>#REF!</v>
      </c>
      <c r="JVK244" s="29" t="e">
        <f t="shared" ref="JVK244" si="7381">JVO244&amp;JVP244</f>
        <v>#REF!</v>
      </c>
      <c r="JVL244" s="29" t="e">
        <f t="shared" ref="JVL244" si="7382">JVP244&amp;JVQ244</f>
        <v>#REF!</v>
      </c>
      <c r="JVM244" s="29" t="e">
        <f t="shared" ref="JVM244" si="7383">JVQ244&amp;JVR244</f>
        <v>#REF!</v>
      </c>
      <c r="JVN244" s="29" t="e">
        <f t="shared" ref="JVN244" si="7384">JVR244&amp;JVS244</f>
        <v>#REF!</v>
      </c>
      <c r="JVO244" s="29" t="e">
        <f t="shared" ref="JVO244" si="7385">JVS244&amp;JVT244</f>
        <v>#REF!</v>
      </c>
      <c r="JVP244" s="29" t="e">
        <f t="shared" ref="JVP244" si="7386">JVT244&amp;JVU244</f>
        <v>#REF!</v>
      </c>
      <c r="JVQ244" s="29" t="e">
        <f t="shared" ref="JVQ244" si="7387">JVU244&amp;JVV244</f>
        <v>#REF!</v>
      </c>
      <c r="JVR244" s="29" t="e">
        <f t="shared" ref="JVR244" si="7388">JVV244&amp;JVW244</f>
        <v>#REF!</v>
      </c>
      <c r="JVS244" s="29" t="e">
        <f t="shared" ref="JVS244" si="7389">JVW244&amp;JVX244</f>
        <v>#REF!</v>
      </c>
      <c r="JVT244" s="29" t="e">
        <f t="shared" ref="JVT244" si="7390">JVX244&amp;JVY244</f>
        <v>#REF!</v>
      </c>
      <c r="JVU244" s="29" t="e">
        <f t="shared" ref="JVU244" si="7391">JVY244&amp;JVZ244</f>
        <v>#REF!</v>
      </c>
      <c r="JVV244" s="29" t="e">
        <f t="shared" ref="JVV244" si="7392">JVZ244&amp;JWA244</f>
        <v>#REF!</v>
      </c>
      <c r="JVW244" s="29" t="e">
        <f t="shared" ref="JVW244" si="7393">JWA244&amp;JWB244</f>
        <v>#REF!</v>
      </c>
      <c r="JVX244" s="29" t="e">
        <f t="shared" ref="JVX244" si="7394">JWB244&amp;JWC244</f>
        <v>#REF!</v>
      </c>
      <c r="JVY244" s="29" t="e">
        <f t="shared" ref="JVY244" si="7395">JWC244&amp;JWD244</f>
        <v>#REF!</v>
      </c>
      <c r="JVZ244" s="29" t="e">
        <f t="shared" ref="JVZ244" si="7396">JWD244&amp;JWE244</f>
        <v>#REF!</v>
      </c>
      <c r="JWA244" s="29" t="e">
        <f t="shared" ref="JWA244" si="7397">JWE244&amp;JWF244</f>
        <v>#REF!</v>
      </c>
      <c r="JWB244" s="29" t="e">
        <f t="shared" ref="JWB244" si="7398">JWF244&amp;JWG244</f>
        <v>#REF!</v>
      </c>
      <c r="JWC244" s="29" t="e">
        <f t="shared" ref="JWC244" si="7399">JWG244&amp;JWH244</f>
        <v>#REF!</v>
      </c>
      <c r="JWD244" s="29" t="e">
        <f t="shared" ref="JWD244" si="7400">JWH244&amp;JWI244</f>
        <v>#REF!</v>
      </c>
      <c r="JWE244" s="29" t="e">
        <f t="shared" ref="JWE244" si="7401">JWI244&amp;JWJ244</f>
        <v>#REF!</v>
      </c>
      <c r="JWF244" s="29" t="e">
        <f t="shared" ref="JWF244" si="7402">JWJ244&amp;JWK244</f>
        <v>#REF!</v>
      </c>
      <c r="JWG244" s="29" t="e">
        <f t="shared" ref="JWG244" si="7403">JWK244&amp;JWL244</f>
        <v>#REF!</v>
      </c>
      <c r="JWH244" s="29" t="e">
        <f t="shared" ref="JWH244" si="7404">JWL244&amp;JWM244</f>
        <v>#REF!</v>
      </c>
      <c r="JWI244" s="29" t="e">
        <f t="shared" ref="JWI244" si="7405">JWM244&amp;JWN244</f>
        <v>#REF!</v>
      </c>
      <c r="JWJ244" s="29" t="e">
        <f t="shared" ref="JWJ244" si="7406">JWN244&amp;JWO244</f>
        <v>#REF!</v>
      </c>
      <c r="JWK244" s="29" t="e">
        <f t="shared" ref="JWK244" si="7407">JWO244&amp;JWP244</f>
        <v>#REF!</v>
      </c>
      <c r="JWL244" s="29" t="e">
        <f t="shared" ref="JWL244" si="7408">JWP244&amp;JWQ244</f>
        <v>#REF!</v>
      </c>
      <c r="JWM244" s="29" t="e">
        <f t="shared" ref="JWM244" si="7409">JWQ244&amp;JWR244</f>
        <v>#REF!</v>
      </c>
      <c r="JWN244" s="29" t="e">
        <f t="shared" ref="JWN244" si="7410">JWR244&amp;JWS244</f>
        <v>#REF!</v>
      </c>
      <c r="JWO244" s="29" t="e">
        <f t="shared" ref="JWO244" si="7411">JWS244&amp;JWT244</f>
        <v>#REF!</v>
      </c>
      <c r="JWP244" s="29" t="e">
        <f t="shared" ref="JWP244" si="7412">JWT244&amp;JWU244</f>
        <v>#REF!</v>
      </c>
      <c r="JWQ244" s="29" t="e">
        <f t="shared" ref="JWQ244" si="7413">JWU244&amp;JWV244</f>
        <v>#REF!</v>
      </c>
      <c r="JWR244" s="29" t="e">
        <f t="shared" ref="JWR244" si="7414">JWV244&amp;JWW244</f>
        <v>#REF!</v>
      </c>
      <c r="JWS244" s="29" t="e">
        <f t="shared" ref="JWS244" si="7415">JWW244&amp;JWX244</f>
        <v>#REF!</v>
      </c>
      <c r="JWT244" s="29" t="e">
        <f t="shared" ref="JWT244" si="7416">JWX244&amp;JWY244</f>
        <v>#REF!</v>
      </c>
      <c r="JWU244" s="29" t="e">
        <f t="shared" ref="JWU244" si="7417">JWY244&amp;JWZ244</f>
        <v>#REF!</v>
      </c>
      <c r="JWV244" s="29" t="e">
        <f t="shared" ref="JWV244" si="7418">JWZ244&amp;JXA244</f>
        <v>#REF!</v>
      </c>
      <c r="JWW244" s="29" t="e">
        <f t="shared" ref="JWW244" si="7419">JXA244&amp;JXB244</f>
        <v>#REF!</v>
      </c>
      <c r="JWX244" s="29" t="e">
        <f t="shared" ref="JWX244" si="7420">JXB244&amp;JXC244</f>
        <v>#REF!</v>
      </c>
      <c r="JWY244" s="29" t="e">
        <f t="shared" ref="JWY244" si="7421">JXC244&amp;JXD244</f>
        <v>#REF!</v>
      </c>
      <c r="JWZ244" s="29" t="e">
        <f t="shared" ref="JWZ244" si="7422">JXD244&amp;JXE244</f>
        <v>#REF!</v>
      </c>
      <c r="JXA244" s="29" t="e">
        <f t="shared" ref="JXA244" si="7423">JXE244&amp;JXF244</f>
        <v>#REF!</v>
      </c>
      <c r="JXB244" s="29" t="e">
        <f t="shared" ref="JXB244" si="7424">JXF244&amp;JXG244</f>
        <v>#REF!</v>
      </c>
      <c r="JXC244" s="29" t="e">
        <f t="shared" ref="JXC244" si="7425">JXG244&amp;JXH244</f>
        <v>#REF!</v>
      </c>
      <c r="JXD244" s="29" t="e">
        <f t="shared" ref="JXD244" si="7426">JXH244&amp;JXI244</f>
        <v>#REF!</v>
      </c>
      <c r="JXE244" s="29" t="e">
        <f t="shared" ref="JXE244" si="7427">JXI244&amp;JXJ244</f>
        <v>#REF!</v>
      </c>
      <c r="JXF244" s="29" t="e">
        <f t="shared" ref="JXF244" si="7428">JXJ244&amp;JXK244</f>
        <v>#REF!</v>
      </c>
      <c r="JXG244" s="29" t="e">
        <f t="shared" ref="JXG244" si="7429">JXK244&amp;JXL244</f>
        <v>#REF!</v>
      </c>
      <c r="JXH244" s="29" t="e">
        <f t="shared" ref="JXH244" si="7430">JXL244&amp;JXM244</f>
        <v>#REF!</v>
      </c>
      <c r="JXI244" s="29" t="e">
        <f t="shared" ref="JXI244" si="7431">JXM244&amp;JXN244</f>
        <v>#REF!</v>
      </c>
      <c r="JXJ244" s="29" t="e">
        <f t="shared" ref="JXJ244" si="7432">JXN244&amp;JXO244</f>
        <v>#REF!</v>
      </c>
      <c r="JXK244" s="29" t="e">
        <f t="shared" ref="JXK244" si="7433">JXO244&amp;JXP244</f>
        <v>#REF!</v>
      </c>
      <c r="JXL244" s="29" t="e">
        <f t="shared" ref="JXL244" si="7434">JXP244&amp;JXQ244</f>
        <v>#REF!</v>
      </c>
      <c r="JXM244" s="29" t="e">
        <f t="shared" ref="JXM244" si="7435">JXQ244&amp;JXR244</f>
        <v>#REF!</v>
      </c>
      <c r="JXN244" s="29" t="e">
        <f t="shared" ref="JXN244" si="7436">JXR244&amp;JXS244</f>
        <v>#REF!</v>
      </c>
      <c r="JXO244" s="29" t="e">
        <f t="shared" ref="JXO244" si="7437">JXS244&amp;JXT244</f>
        <v>#REF!</v>
      </c>
      <c r="JXP244" s="29" t="e">
        <f t="shared" ref="JXP244" si="7438">JXT244&amp;JXU244</f>
        <v>#REF!</v>
      </c>
      <c r="JXQ244" s="29" t="e">
        <f t="shared" ref="JXQ244" si="7439">JXU244&amp;JXV244</f>
        <v>#REF!</v>
      </c>
      <c r="JXR244" s="29" t="e">
        <f t="shared" ref="JXR244" si="7440">JXV244&amp;JXW244</f>
        <v>#REF!</v>
      </c>
      <c r="JXS244" s="29" t="e">
        <f t="shared" ref="JXS244" si="7441">JXW244&amp;JXX244</f>
        <v>#REF!</v>
      </c>
      <c r="JXT244" s="29" t="e">
        <f t="shared" ref="JXT244" si="7442">JXX244&amp;JXY244</f>
        <v>#REF!</v>
      </c>
      <c r="JXU244" s="29" t="e">
        <f t="shared" ref="JXU244" si="7443">JXY244&amp;JXZ244</f>
        <v>#REF!</v>
      </c>
      <c r="JXV244" s="29" t="e">
        <f t="shared" ref="JXV244" si="7444">JXZ244&amp;JYA244</f>
        <v>#REF!</v>
      </c>
      <c r="JXW244" s="29" t="e">
        <f t="shared" ref="JXW244" si="7445">JYA244&amp;JYB244</f>
        <v>#REF!</v>
      </c>
      <c r="JXX244" s="29" t="e">
        <f t="shared" ref="JXX244" si="7446">JYB244&amp;JYC244</f>
        <v>#REF!</v>
      </c>
      <c r="JXY244" s="29" t="e">
        <f t="shared" ref="JXY244" si="7447">JYC244&amp;JYD244</f>
        <v>#REF!</v>
      </c>
      <c r="JXZ244" s="29" t="e">
        <f t="shared" ref="JXZ244" si="7448">JYD244&amp;JYE244</f>
        <v>#REF!</v>
      </c>
      <c r="JYA244" s="29" t="e">
        <f t="shared" ref="JYA244" si="7449">JYE244&amp;JYF244</f>
        <v>#REF!</v>
      </c>
      <c r="JYB244" s="29" t="e">
        <f t="shared" ref="JYB244" si="7450">JYF244&amp;JYG244</f>
        <v>#REF!</v>
      </c>
      <c r="JYC244" s="29" t="e">
        <f t="shared" ref="JYC244" si="7451">JYG244&amp;JYH244</f>
        <v>#REF!</v>
      </c>
      <c r="JYD244" s="29" t="e">
        <f t="shared" ref="JYD244" si="7452">JYH244&amp;JYI244</f>
        <v>#REF!</v>
      </c>
      <c r="JYE244" s="29" t="e">
        <f t="shared" ref="JYE244" si="7453">JYI244&amp;JYJ244</f>
        <v>#REF!</v>
      </c>
      <c r="JYF244" s="29" t="e">
        <f t="shared" ref="JYF244" si="7454">JYJ244&amp;JYK244</f>
        <v>#REF!</v>
      </c>
      <c r="JYG244" s="29" t="e">
        <f t="shared" ref="JYG244" si="7455">JYK244&amp;JYL244</f>
        <v>#REF!</v>
      </c>
      <c r="JYH244" s="29" t="e">
        <f t="shared" ref="JYH244" si="7456">JYL244&amp;JYM244</f>
        <v>#REF!</v>
      </c>
      <c r="JYI244" s="29" t="e">
        <f t="shared" ref="JYI244" si="7457">JYM244&amp;JYN244</f>
        <v>#REF!</v>
      </c>
      <c r="JYJ244" s="29" t="e">
        <f t="shared" ref="JYJ244" si="7458">JYN244&amp;JYO244</f>
        <v>#REF!</v>
      </c>
      <c r="JYK244" s="29" t="e">
        <f t="shared" ref="JYK244" si="7459">JYO244&amp;JYP244</f>
        <v>#REF!</v>
      </c>
      <c r="JYL244" s="29" t="e">
        <f t="shared" ref="JYL244" si="7460">JYP244&amp;JYQ244</f>
        <v>#REF!</v>
      </c>
      <c r="JYM244" s="29" t="e">
        <f t="shared" ref="JYM244" si="7461">JYQ244&amp;JYR244</f>
        <v>#REF!</v>
      </c>
      <c r="JYN244" s="29" t="e">
        <f t="shared" ref="JYN244" si="7462">JYR244&amp;JYS244</f>
        <v>#REF!</v>
      </c>
      <c r="JYO244" s="29" t="e">
        <f t="shared" ref="JYO244" si="7463">JYS244&amp;JYT244</f>
        <v>#REF!</v>
      </c>
      <c r="JYP244" s="29" t="e">
        <f t="shared" ref="JYP244" si="7464">JYT244&amp;JYU244</f>
        <v>#REF!</v>
      </c>
      <c r="JYQ244" s="29" t="e">
        <f t="shared" ref="JYQ244" si="7465">JYU244&amp;JYV244</f>
        <v>#REF!</v>
      </c>
      <c r="JYR244" s="29" t="e">
        <f t="shared" ref="JYR244" si="7466">JYV244&amp;JYW244</f>
        <v>#REF!</v>
      </c>
      <c r="JYS244" s="29" t="e">
        <f t="shared" ref="JYS244" si="7467">JYW244&amp;JYX244</f>
        <v>#REF!</v>
      </c>
      <c r="JYT244" s="29" t="e">
        <f t="shared" ref="JYT244" si="7468">JYX244&amp;JYY244</f>
        <v>#REF!</v>
      </c>
      <c r="JYU244" s="29" t="e">
        <f t="shared" ref="JYU244" si="7469">JYY244&amp;JYZ244</f>
        <v>#REF!</v>
      </c>
      <c r="JYV244" s="29" t="e">
        <f t="shared" ref="JYV244" si="7470">JYZ244&amp;JZA244</f>
        <v>#REF!</v>
      </c>
      <c r="JYW244" s="29" t="e">
        <f t="shared" ref="JYW244" si="7471">JZA244&amp;JZB244</f>
        <v>#REF!</v>
      </c>
      <c r="JYX244" s="29" t="e">
        <f t="shared" ref="JYX244" si="7472">JZB244&amp;JZC244</f>
        <v>#REF!</v>
      </c>
      <c r="JYY244" s="29" t="e">
        <f t="shared" ref="JYY244" si="7473">JZC244&amp;JZD244</f>
        <v>#REF!</v>
      </c>
      <c r="JYZ244" s="29" t="e">
        <f t="shared" ref="JYZ244" si="7474">JZD244&amp;JZE244</f>
        <v>#REF!</v>
      </c>
      <c r="JZA244" s="29" t="e">
        <f t="shared" ref="JZA244" si="7475">JZE244&amp;JZF244</f>
        <v>#REF!</v>
      </c>
      <c r="JZB244" s="29" t="e">
        <f t="shared" ref="JZB244" si="7476">JZF244&amp;JZG244</f>
        <v>#REF!</v>
      </c>
      <c r="JZC244" s="29" t="e">
        <f t="shared" ref="JZC244" si="7477">JZG244&amp;JZH244</f>
        <v>#REF!</v>
      </c>
      <c r="JZD244" s="29" t="e">
        <f t="shared" ref="JZD244" si="7478">JZH244&amp;JZI244</f>
        <v>#REF!</v>
      </c>
      <c r="JZE244" s="29" t="e">
        <f t="shared" ref="JZE244" si="7479">JZI244&amp;JZJ244</f>
        <v>#REF!</v>
      </c>
      <c r="JZF244" s="29" t="e">
        <f t="shared" ref="JZF244" si="7480">JZJ244&amp;JZK244</f>
        <v>#REF!</v>
      </c>
      <c r="JZG244" s="29" t="e">
        <f t="shared" ref="JZG244" si="7481">JZK244&amp;JZL244</f>
        <v>#REF!</v>
      </c>
      <c r="JZH244" s="29" t="e">
        <f t="shared" ref="JZH244" si="7482">JZL244&amp;JZM244</f>
        <v>#REF!</v>
      </c>
      <c r="JZI244" s="29" t="e">
        <f t="shared" ref="JZI244" si="7483">JZM244&amp;JZN244</f>
        <v>#REF!</v>
      </c>
      <c r="JZJ244" s="29" t="e">
        <f t="shared" ref="JZJ244" si="7484">JZN244&amp;JZO244</f>
        <v>#REF!</v>
      </c>
      <c r="JZK244" s="29" t="e">
        <f t="shared" ref="JZK244" si="7485">JZO244&amp;JZP244</f>
        <v>#REF!</v>
      </c>
      <c r="JZL244" s="29" t="e">
        <f t="shared" ref="JZL244" si="7486">JZP244&amp;JZQ244</f>
        <v>#REF!</v>
      </c>
      <c r="JZM244" s="29" t="e">
        <f t="shared" ref="JZM244" si="7487">JZQ244&amp;JZR244</f>
        <v>#REF!</v>
      </c>
      <c r="JZN244" s="29" t="e">
        <f t="shared" ref="JZN244" si="7488">JZR244&amp;JZS244</f>
        <v>#REF!</v>
      </c>
      <c r="JZO244" s="29" t="e">
        <f t="shared" ref="JZO244" si="7489">JZS244&amp;JZT244</f>
        <v>#REF!</v>
      </c>
      <c r="JZP244" s="29" t="e">
        <f t="shared" ref="JZP244" si="7490">JZT244&amp;JZU244</f>
        <v>#REF!</v>
      </c>
      <c r="JZQ244" s="29" t="e">
        <f t="shared" ref="JZQ244" si="7491">JZU244&amp;JZV244</f>
        <v>#REF!</v>
      </c>
      <c r="JZR244" s="29" t="e">
        <f t="shared" ref="JZR244" si="7492">JZV244&amp;JZW244</f>
        <v>#REF!</v>
      </c>
      <c r="JZS244" s="29" t="e">
        <f t="shared" ref="JZS244" si="7493">JZW244&amp;JZX244</f>
        <v>#REF!</v>
      </c>
      <c r="JZT244" s="29" t="e">
        <f t="shared" ref="JZT244" si="7494">JZX244&amp;JZY244</f>
        <v>#REF!</v>
      </c>
      <c r="JZU244" s="29" t="e">
        <f t="shared" ref="JZU244" si="7495">JZY244&amp;JZZ244</f>
        <v>#REF!</v>
      </c>
      <c r="JZV244" s="29" t="e">
        <f t="shared" ref="JZV244" si="7496">JZZ244&amp;KAA244</f>
        <v>#REF!</v>
      </c>
      <c r="JZW244" s="29" t="e">
        <f t="shared" ref="JZW244" si="7497">KAA244&amp;KAB244</f>
        <v>#REF!</v>
      </c>
      <c r="JZX244" s="29" t="e">
        <f t="shared" ref="JZX244" si="7498">KAB244&amp;KAC244</f>
        <v>#REF!</v>
      </c>
      <c r="JZY244" s="29" t="e">
        <f t="shared" ref="JZY244" si="7499">KAC244&amp;KAD244</f>
        <v>#REF!</v>
      </c>
      <c r="JZZ244" s="29" t="e">
        <f t="shared" ref="JZZ244" si="7500">KAD244&amp;KAE244</f>
        <v>#REF!</v>
      </c>
      <c r="KAA244" s="29" t="e">
        <f t="shared" ref="KAA244" si="7501">KAE244&amp;KAF244</f>
        <v>#REF!</v>
      </c>
      <c r="KAB244" s="29" t="e">
        <f t="shared" ref="KAB244" si="7502">KAF244&amp;KAG244</f>
        <v>#REF!</v>
      </c>
      <c r="KAC244" s="29" t="e">
        <f t="shared" ref="KAC244" si="7503">KAG244&amp;KAH244</f>
        <v>#REF!</v>
      </c>
      <c r="KAD244" s="29" t="e">
        <f t="shared" ref="KAD244" si="7504">KAH244&amp;KAI244</f>
        <v>#REF!</v>
      </c>
      <c r="KAE244" s="29" t="e">
        <f t="shared" ref="KAE244" si="7505">KAI244&amp;KAJ244</f>
        <v>#REF!</v>
      </c>
      <c r="KAF244" s="29" t="e">
        <f t="shared" ref="KAF244" si="7506">KAJ244&amp;KAK244</f>
        <v>#REF!</v>
      </c>
      <c r="KAG244" s="29" t="e">
        <f t="shared" ref="KAG244" si="7507">KAK244&amp;KAL244</f>
        <v>#REF!</v>
      </c>
      <c r="KAH244" s="29" t="e">
        <f t="shared" ref="KAH244" si="7508">KAL244&amp;KAM244</f>
        <v>#REF!</v>
      </c>
      <c r="KAI244" s="29" t="e">
        <f t="shared" ref="KAI244" si="7509">KAM244&amp;KAN244</f>
        <v>#REF!</v>
      </c>
      <c r="KAJ244" s="29" t="e">
        <f t="shared" ref="KAJ244" si="7510">KAN244&amp;KAO244</f>
        <v>#REF!</v>
      </c>
      <c r="KAK244" s="29" t="e">
        <f t="shared" ref="KAK244" si="7511">KAO244&amp;KAP244</f>
        <v>#REF!</v>
      </c>
      <c r="KAL244" s="29" t="e">
        <f t="shared" ref="KAL244" si="7512">KAP244&amp;KAQ244</f>
        <v>#REF!</v>
      </c>
      <c r="KAM244" s="29" t="e">
        <f t="shared" ref="KAM244" si="7513">KAQ244&amp;KAR244</f>
        <v>#REF!</v>
      </c>
      <c r="KAN244" s="29" t="e">
        <f t="shared" ref="KAN244" si="7514">KAR244&amp;KAS244</f>
        <v>#REF!</v>
      </c>
      <c r="KAO244" s="29" t="e">
        <f t="shared" ref="KAO244" si="7515">KAS244&amp;KAT244</f>
        <v>#REF!</v>
      </c>
      <c r="KAP244" s="29" t="e">
        <f t="shared" ref="KAP244" si="7516">KAT244&amp;KAU244</f>
        <v>#REF!</v>
      </c>
      <c r="KAQ244" s="29" t="e">
        <f t="shared" ref="KAQ244" si="7517">KAU244&amp;KAV244</f>
        <v>#REF!</v>
      </c>
      <c r="KAR244" s="29" t="e">
        <f t="shared" ref="KAR244" si="7518">KAV244&amp;KAW244</f>
        <v>#REF!</v>
      </c>
      <c r="KAS244" s="29" t="e">
        <f t="shared" ref="KAS244" si="7519">KAW244&amp;KAX244</f>
        <v>#REF!</v>
      </c>
      <c r="KAT244" s="29" t="e">
        <f t="shared" ref="KAT244" si="7520">KAX244&amp;KAY244</f>
        <v>#REF!</v>
      </c>
      <c r="KAU244" s="29" t="e">
        <f t="shared" ref="KAU244" si="7521">KAY244&amp;KAZ244</f>
        <v>#REF!</v>
      </c>
      <c r="KAV244" s="29" t="e">
        <f t="shared" ref="KAV244" si="7522">KAZ244&amp;KBA244</f>
        <v>#REF!</v>
      </c>
      <c r="KAW244" s="29" t="e">
        <f t="shared" ref="KAW244" si="7523">KBA244&amp;KBB244</f>
        <v>#REF!</v>
      </c>
      <c r="KAX244" s="29" t="e">
        <f t="shared" ref="KAX244" si="7524">KBB244&amp;KBC244</f>
        <v>#REF!</v>
      </c>
      <c r="KAY244" s="29" t="e">
        <f t="shared" ref="KAY244" si="7525">KBC244&amp;KBD244</f>
        <v>#REF!</v>
      </c>
      <c r="KAZ244" s="29" t="e">
        <f t="shared" ref="KAZ244" si="7526">KBD244&amp;KBE244</f>
        <v>#REF!</v>
      </c>
      <c r="KBA244" s="29" t="e">
        <f t="shared" ref="KBA244" si="7527">KBE244&amp;KBF244</f>
        <v>#REF!</v>
      </c>
      <c r="KBB244" s="29" t="e">
        <f t="shared" ref="KBB244" si="7528">KBF244&amp;KBG244</f>
        <v>#REF!</v>
      </c>
      <c r="KBC244" s="29" t="e">
        <f t="shared" ref="KBC244" si="7529">KBG244&amp;KBH244</f>
        <v>#REF!</v>
      </c>
      <c r="KBD244" s="29" t="e">
        <f t="shared" ref="KBD244" si="7530">KBH244&amp;KBI244</f>
        <v>#REF!</v>
      </c>
      <c r="KBE244" s="29" t="e">
        <f t="shared" ref="KBE244" si="7531">KBI244&amp;KBJ244</f>
        <v>#REF!</v>
      </c>
      <c r="KBF244" s="29" t="e">
        <f t="shared" ref="KBF244" si="7532">KBJ244&amp;KBK244</f>
        <v>#REF!</v>
      </c>
      <c r="KBG244" s="29" t="e">
        <f t="shared" ref="KBG244" si="7533">KBK244&amp;KBL244</f>
        <v>#REF!</v>
      </c>
      <c r="KBH244" s="29" t="e">
        <f t="shared" ref="KBH244" si="7534">KBL244&amp;KBM244</f>
        <v>#REF!</v>
      </c>
      <c r="KBI244" s="29" t="e">
        <f t="shared" ref="KBI244" si="7535">KBM244&amp;KBN244</f>
        <v>#REF!</v>
      </c>
      <c r="KBJ244" s="29" t="e">
        <f t="shared" ref="KBJ244" si="7536">KBN244&amp;KBO244</f>
        <v>#REF!</v>
      </c>
      <c r="KBK244" s="29" t="e">
        <f t="shared" ref="KBK244" si="7537">KBO244&amp;KBP244</f>
        <v>#REF!</v>
      </c>
      <c r="KBL244" s="29" t="e">
        <f t="shared" ref="KBL244" si="7538">KBP244&amp;KBQ244</f>
        <v>#REF!</v>
      </c>
      <c r="KBM244" s="29" t="e">
        <f t="shared" ref="KBM244" si="7539">KBQ244&amp;KBR244</f>
        <v>#REF!</v>
      </c>
      <c r="KBN244" s="29" t="e">
        <f t="shared" ref="KBN244" si="7540">KBR244&amp;KBS244</f>
        <v>#REF!</v>
      </c>
      <c r="KBO244" s="29" t="e">
        <f t="shared" ref="KBO244" si="7541">KBS244&amp;KBT244</f>
        <v>#REF!</v>
      </c>
      <c r="KBP244" s="29" t="e">
        <f t="shared" ref="KBP244" si="7542">KBT244&amp;KBU244</f>
        <v>#REF!</v>
      </c>
      <c r="KBQ244" s="29" t="e">
        <f t="shared" ref="KBQ244" si="7543">KBU244&amp;KBV244</f>
        <v>#REF!</v>
      </c>
      <c r="KBR244" s="29" t="e">
        <f t="shared" ref="KBR244" si="7544">KBV244&amp;KBW244</f>
        <v>#REF!</v>
      </c>
      <c r="KBS244" s="29" t="e">
        <f t="shared" ref="KBS244" si="7545">KBW244&amp;KBX244</f>
        <v>#REF!</v>
      </c>
      <c r="KBT244" s="29" t="e">
        <f t="shared" ref="KBT244" si="7546">KBX244&amp;KBY244</f>
        <v>#REF!</v>
      </c>
      <c r="KBU244" s="29" t="e">
        <f t="shared" ref="KBU244" si="7547">KBY244&amp;KBZ244</f>
        <v>#REF!</v>
      </c>
      <c r="KBV244" s="29" t="e">
        <f t="shared" ref="KBV244" si="7548">KBZ244&amp;KCA244</f>
        <v>#REF!</v>
      </c>
      <c r="KBW244" s="29" t="e">
        <f t="shared" ref="KBW244" si="7549">KCA244&amp;KCB244</f>
        <v>#REF!</v>
      </c>
      <c r="KBX244" s="29" t="e">
        <f t="shared" ref="KBX244" si="7550">KCB244&amp;KCC244</f>
        <v>#REF!</v>
      </c>
      <c r="KBY244" s="29" t="e">
        <f t="shared" ref="KBY244" si="7551">KCC244&amp;KCD244</f>
        <v>#REF!</v>
      </c>
      <c r="KBZ244" s="29" t="e">
        <f t="shared" ref="KBZ244" si="7552">KCD244&amp;KCE244</f>
        <v>#REF!</v>
      </c>
      <c r="KCA244" s="29" t="e">
        <f t="shared" ref="KCA244" si="7553">KCE244&amp;KCF244</f>
        <v>#REF!</v>
      </c>
      <c r="KCB244" s="29" t="e">
        <f t="shared" ref="KCB244" si="7554">KCF244&amp;KCG244</f>
        <v>#REF!</v>
      </c>
      <c r="KCC244" s="29" t="e">
        <f t="shared" ref="KCC244" si="7555">KCG244&amp;KCH244</f>
        <v>#REF!</v>
      </c>
      <c r="KCD244" s="29" t="e">
        <f t="shared" ref="KCD244" si="7556">KCH244&amp;KCI244</f>
        <v>#REF!</v>
      </c>
      <c r="KCE244" s="29" t="e">
        <f t="shared" ref="KCE244" si="7557">KCI244&amp;KCJ244</f>
        <v>#REF!</v>
      </c>
      <c r="KCF244" s="29" t="e">
        <f t="shared" ref="KCF244" si="7558">KCJ244&amp;KCK244</f>
        <v>#REF!</v>
      </c>
      <c r="KCG244" s="29" t="e">
        <f t="shared" ref="KCG244" si="7559">KCK244&amp;KCL244</f>
        <v>#REF!</v>
      </c>
      <c r="KCH244" s="29" t="e">
        <f t="shared" ref="KCH244" si="7560">KCL244&amp;KCM244</f>
        <v>#REF!</v>
      </c>
      <c r="KCI244" s="29" t="e">
        <f t="shared" ref="KCI244" si="7561">KCM244&amp;KCN244</f>
        <v>#REF!</v>
      </c>
      <c r="KCJ244" s="29" t="e">
        <f t="shared" ref="KCJ244" si="7562">KCN244&amp;KCO244</f>
        <v>#REF!</v>
      </c>
      <c r="KCK244" s="29" t="e">
        <f t="shared" ref="KCK244" si="7563">KCO244&amp;KCP244</f>
        <v>#REF!</v>
      </c>
      <c r="KCL244" s="29" t="e">
        <f t="shared" ref="KCL244" si="7564">KCP244&amp;KCQ244</f>
        <v>#REF!</v>
      </c>
      <c r="KCM244" s="29" t="e">
        <f t="shared" ref="KCM244" si="7565">KCQ244&amp;KCR244</f>
        <v>#REF!</v>
      </c>
      <c r="KCN244" s="29" t="e">
        <f t="shared" ref="KCN244" si="7566">KCR244&amp;KCS244</f>
        <v>#REF!</v>
      </c>
      <c r="KCO244" s="29" t="e">
        <f t="shared" ref="KCO244" si="7567">KCS244&amp;KCT244</f>
        <v>#REF!</v>
      </c>
      <c r="KCP244" s="29" t="e">
        <f t="shared" ref="KCP244" si="7568">KCT244&amp;KCU244</f>
        <v>#REF!</v>
      </c>
      <c r="KCQ244" s="29" t="e">
        <f t="shared" ref="KCQ244" si="7569">KCU244&amp;KCV244</f>
        <v>#REF!</v>
      </c>
      <c r="KCR244" s="29" t="e">
        <f t="shared" ref="KCR244" si="7570">KCV244&amp;KCW244</f>
        <v>#REF!</v>
      </c>
      <c r="KCS244" s="29" t="e">
        <f t="shared" ref="KCS244" si="7571">KCW244&amp;KCX244</f>
        <v>#REF!</v>
      </c>
      <c r="KCT244" s="29" t="e">
        <f t="shared" ref="KCT244" si="7572">KCX244&amp;KCY244</f>
        <v>#REF!</v>
      </c>
      <c r="KCU244" s="29" t="e">
        <f t="shared" ref="KCU244" si="7573">KCY244&amp;KCZ244</f>
        <v>#REF!</v>
      </c>
      <c r="KCV244" s="29" t="e">
        <f t="shared" ref="KCV244" si="7574">KCZ244&amp;KDA244</f>
        <v>#REF!</v>
      </c>
      <c r="KCW244" s="29" t="e">
        <f t="shared" ref="KCW244" si="7575">KDA244&amp;KDB244</f>
        <v>#REF!</v>
      </c>
      <c r="KCX244" s="29" t="e">
        <f t="shared" ref="KCX244" si="7576">KDB244&amp;KDC244</f>
        <v>#REF!</v>
      </c>
      <c r="KCY244" s="29" t="e">
        <f t="shared" ref="KCY244" si="7577">KDC244&amp;KDD244</f>
        <v>#REF!</v>
      </c>
      <c r="KCZ244" s="29" t="e">
        <f t="shared" ref="KCZ244" si="7578">KDD244&amp;KDE244</f>
        <v>#REF!</v>
      </c>
      <c r="KDA244" s="29" t="e">
        <f t="shared" ref="KDA244" si="7579">KDE244&amp;KDF244</f>
        <v>#REF!</v>
      </c>
      <c r="KDB244" s="29" t="e">
        <f t="shared" ref="KDB244" si="7580">KDF244&amp;KDG244</f>
        <v>#REF!</v>
      </c>
      <c r="KDC244" s="29" t="e">
        <f t="shared" ref="KDC244" si="7581">KDG244&amp;KDH244</f>
        <v>#REF!</v>
      </c>
      <c r="KDD244" s="29" t="e">
        <f t="shared" ref="KDD244" si="7582">KDH244&amp;KDI244</f>
        <v>#REF!</v>
      </c>
      <c r="KDE244" s="29" t="e">
        <f t="shared" ref="KDE244" si="7583">KDI244&amp;KDJ244</f>
        <v>#REF!</v>
      </c>
      <c r="KDF244" s="29" t="e">
        <f t="shared" ref="KDF244" si="7584">KDJ244&amp;KDK244</f>
        <v>#REF!</v>
      </c>
      <c r="KDG244" s="29" t="e">
        <f t="shared" ref="KDG244" si="7585">KDK244&amp;KDL244</f>
        <v>#REF!</v>
      </c>
      <c r="KDH244" s="29" t="e">
        <f t="shared" ref="KDH244" si="7586">KDL244&amp;KDM244</f>
        <v>#REF!</v>
      </c>
      <c r="KDI244" s="29" t="e">
        <f t="shared" ref="KDI244" si="7587">KDM244&amp;KDN244</f>
        <v>#REF!</v>
      </c>
      <c r="KDJ244" s="29" t="e">
        <f t="shared" ref="KDJ244" si="7588">KDN244&amp;KDO244</f>
        <v>#REF!</v>
      </c>
      <c r="KDK244" s="29" t="e">
        <f t="shared" ref="KDK244" si="7589">KDO244&amp;KDP244</f>
        <v>#REF!</v>
      </c>
      <c r="KDL244" s="29" t="e">
        <f t="shared" ref="KDL244" si="7590">KDP244&amp;KDQ244</f>
        <v>#REF!</v>
      </c>
      <c r="KDM244" s="29" t="e">
        <f t="shared" ref="KDM244" si="7591">KDQ244&amp;KDR244</f>
        <v>#REF!</v>
      </c>
      <c r="KDN244" s="29" t="e">
        <f t="shared" ref="KDN244" si="7592">KDR244&amp;KDS244</f>
        <v>#REF!</v>
      </c>
      <c r="KDO244" s="29" t="e">
        <f t="shared" ref="KDO244" si="7593">KDS244&amp;KDT244</f>
        <v>#REF!</v>
      </c>
      <c r="KDP244" s="29" t="e">
        <f t="shared" ref="KDP244" si="7594">KDT244&amp;KDU244</f>
        <v>#REF!</v>
      </c>
      <c r="KDQ244" s="29" t="e">
        <f t="shared" ref="KDQ244" si="7595">KDU244&amp;KDV244</f>
        <v>#REF!</v>
      </c>
      <c r="KDR244" s="29" t="e">
        <f t="shared" ref="KDR244" si="7596">KDV244&amp;KDW244</f>
        <v>#REF!</v>
      </c>
      <c r="KDS244" s="29" t="e">
        <f t="shared" ref="KDS244" si="7597">KDW244&amp;KDX244</f>
        <v>#REF!</v>
      </c>
      <c r="KDT244" s="29" t="e">
        <f t="shared" ref="KDT244" si="7598">KDX244&amp;KDY244</f>
        <v>#REF!</v>
      </c>
      <c r="KDU244" s="29" t="e">
        <f t="shared" ref="KDU244" si="7599">KDY244&amp;KDZ244</f>
        <v>#REF!</v>
      </c>
      <c r="KDV244" s="29" t="e">
        <f t="shared" ref="KDV244" si="7600">KDZ244&amp;KEA244</f>
        <v>#REF!</v>
      </c>
      <c r="KDW244" s="29" t="e">
        <f t="shared" ref="KDW244" si="7601">KEA244&amp;KEB244</f>
        <v>#REF!</v>
      </c>
      <c r="KDX244" s="29" t="e">
        <f t="shared" ref="KDX244" si="7602">KEB244&amp;KEC244</f>
        <v>#REF!</v>
      </c>
      <c r="KDY244" s="29" t="e">
        <f t="shared" ref="KDY244" si="7603">KEC244&amp;KED244</f>
        <v>#REF!</v>
      </c>
      <c r="KDZ244" s="29" t="e">
        <f t="shared" ref="KDZ244" si="7604">KED244&amp;KEE244</f>
        <v>#REF!</v>
      </c>
      <c r="KEA244" s="29" t="e">
        <f t="shared" ref="KEA244" si="7605">KEE244&amp;KEF244</f>
        <v>#REF!</v>
      </c>
      <c r="KEB244" s="29" t="e">
        <f t="shared" ref="KEB244" si="7606">KEF244&amp;KEG244</f>
        <v>#REF!</v>
      </c>
      <c r="KEC244" s="29" t="e">
        <f t="shared" ref="KEC244" si="7607">KEG244&amp;KEH244</f>
        <v>#REF!</v>
      </c>
      <c r="KED244" s="29" t="e">
        <f t="shared" ref="KED244" si="7608">KEH244&amp;KEI244</f>
        <v>#REF!</v>
      </c>
      <c r="KEE244" s="29" t="e">
        <f t="shared" ref="KEE244" si="7609">KEI244&amp;KEJ244</f>
        <v>#REF!</v>
      </c>
      <c r="KEF244" s="29" t="e">
        <f t="shared" ref="KEF244" si="7610">KEJ244&amp;KEK244</f>
        <v>#REF!</v>
      </c>
      <c r="KEG244" s="29" t="e">
        <f t="shared" ref="KEG244" si="7611">KEK244&amp;KEL244</f>
        <v>#REF!</v>
      </c>
      <c r="KEH244" s="29" t="e">
        <f t="shared" ref="KEH244" si="7612">KEL244&amp;KEM244</f>
        <v>#REF!</v>
      </c>
      <c r="KEI244" s="29" t="e">
        <f t="shared" ref="KEI244" si="7613">KEM244&amp;KEN244</f>
        <v>#REF!</v>
      </c>
      <c r="KEJ244" s="29" t="e">
        <f t="shared" ref="KEJ244" si="7614">KEN244&amp;KEO244</f>
        <v>#REF!</v>
      </c>
      <c r="KEK244" s="29" t="e">
        <f t="shared" ref="KEK244" si="7615">KEO244&amp;KEP244</f>
        <v>#REF!</v>
      </c>
      <c r="KEL244" s="29" t="e">
        <f t="shared" ref="KEL244" si="7616">KEP244&amp;KEQ244</f>
        <v>#REF!</v>
      </c>
      <c r="KEM244" s="29" t="e">
        <f t="shared" ref="KEM244" si="7617">KEQ244&amp;KER244</f>
        <v>#REF!</v>
      </c>
      <c r="KEN244" s="29" t="e">
        <f t="shared" ref="KEN244" si="7618">KER244&amp;KES244</f>
        <v>#REF!</v>
      </c>
      <c r="KEO244" s="29" t="e">
        <f t="shared" ref="KEO244" si="7619">KES244&amp;KET244</f>
        <v>#REF!</v>
      </c>
      <c r="KEP244" s="29" t="e">
        <f t="shared" ref="KEP244" si="7620">KET244&amp;KEU244</f>
        <v>#REF!</v>
      </c>
      <c r="KEQ244" s="29" t="e">
        <f t="shared" ref="KEQ244" si="7621">KEU244&amp;KEV244</f>
        <v>#REF!</v>
      </c>
      <c r="KER244" s="29" t="e">
        <f t="shared" ref="KER244" si="7622">KEV244&amp;KEW244</f>
        <v>#REF!</v>
      </c>
      <c r="KES244" s="29" t="e">
        <f t="shared" ref="KES244" si="7623">KEW244&amp;KEX244</f>
        <v>#REF!</v>
      </c>
      <c r="KET244" s="29" t="e">
        <f t="shared" ref="KET244" si="7624">KEX244&amp;KEY244</f>
        <v>#REF!</v>
      </c>
      <c r="KEU244" s="29" t="e">
        <f t="shared" ref="KEU244" si="7625">KEY244&amp;KEZ244</f>
        <v>#REF!</v>
      </c>
      <c r="KEV244" s="29" t="e">
        <f t="shared" ref="KEV244" si="7626">KEZ244&amp;KFA244</f>
        <v>#REF!</v>
      </c>
      <c r="KEW244" s="29" t="e">
        <f t="shared" ref="KEW244" si="7627">KFA244&amp;KFB244</f>
        <v>#REF!</v>
      </c>
      <c r="KEX244" s="29" t="e">
        <f t="shared" ref="KEX244" si="7628">KFB244&amp;KFC244</f>
        <v>#REF!</v>
      </c>
      <c r="KEY244" s="29" t="e">
        <f t="shared" ref="KEY244" si="7629">KFC244&amp;KFD244</f>
        <v>#REF!</v>
      </c>
      <c r="KEZ244" s="29" t="e">
        <f t="shared" ref="KEZ244" si="7630">KFD244&amp;KFE244</f>
        <v>#REF!</v>
      </c>
      <c r="KFA244" s="29" t="e">
        <f t="shared" ref="KFA244" si="7631">KFE244&amp;KFF244</f>
        <v>#REF!</v>
      </c>
      <c r="KFB244" s="29" t="e">
        <f t="shared" ref="KFB244" si="7632">KFF244&amp;KFG244</f>
        <v>#REF!</v>
      </c>
      <c r="KFC244" s="29" t="e">
        <f t="shared" ref="KFC244" si="7633">KFG244&amp;KFH244</f>
        <v>#REF!</v>
      </c>
      <c r="KFD244" s="29" t="e">
        <f t="shared" ref="KFD244" si="7634">KFH244&amp;KFI244</f>
        <v>#REF!</v>
      </c>
      <c r="KFE244" s="29" t="e">
        <f t="shared" ref="KFE244" si="7635">KFI244&amp;KFJ244</f>
        <v>#REF!</v>
      </c>
      <c r="KFF244" s="29" t="e">
        <f t="shared" ref="KFF244" si="7636">KFJ244&amp;KFK244</f>
        <v>#REF!</v>
      </c>
      <c r="KFG244" s="29" t="e">
        <f t="shared" ref="KFG244" si="7637">KFK244&amp;KFL244</f>
        <v>#REF!</v>
      </c>
      <c r="KFH244" s="29" t="e">
        <f t="shared" ref="KFH244" si="7638">KFL244&amp;KFM244</f>
        <v>#REF!</v>
      </c>
      <c r="KFI244" s="29" t="e">
        <f t="shared" ref="KFI244" si="7639">KFM244&amp;KFN244</f>
        <v>#REF!</v>
      </c>
      <c r="KFJ244" s="29" t="e">
        <f t="shared" ref="KFJ244" si="7640">KFN244&amp;KFO244</f>
        <v>#REF!</v>
      </c>
      <c r="KFK244" s="29" t="e">
        <f t="shared" ref="KFK244" si="7641">KFO244&amp;KFP244</f>
        <v>#REF!</v>
      </c>
      <c r="KFL244" s="29" t="e">
        <f t="shared" ref="KFL244" si="7642">KFP244&amp;KFQ244</f>
        <v>#REF!</v>
      </c>
      <c r="KFM244" s="29" t="e">
        <f t="shared" ref="KFM244" si="7643">KFQ244&amp;KFR244</f>
        <v>#REF!</v>
      </c>
      <c r="KFN244" s="29" t="e">
        <f t="shared" ref="KFN244" si="7644">KFR244&amp;KFS244</f>
        <v>#REF!</v>
      </c>
      <c r="KFO244" s="29" t="e">
        <f t="shared" ref="KFO244" si="7645">KFS244&amp;KFT244</f>
        <v>#REF!</v>
      </c>
      <c r="KFP244" s="29" t="e">
        <f t="shared" ref="KFP244" si="7646">KFT244&amp;KFU244</f>
        <v>#REF!</v>
      </c>
      <c r="KFQ244" s="29" t="e">
        <f t="shared" ref="KFQ244" si="7647">KFU244&amp;KFV244</f>
        <v>#REF!</v>
      </c>
      <c r="KFR244" s="29" t="e">
        <f t="shared" ref="KFR244" si="7648">KFV244&amp;KFW244</f>
        <v>#REF!</v>
      </c>
      <c r="KFS244" s="29" t="e">
        <f t="shared" ref="KFS244" si="7649">KFW244&amp;KFX244</f>
        <v>#REF!</v>
      </c>
      <c r="KFT244" s="29" t="e">
        <f t="shared" ref="KFT244" si="7650">KFX244&amp;KFY244</f>
        <v>#REF!</v>
      </c>
      <c r="KFU244" s="29" t="e">
        <f t="shared" ref="KFU244" si="7651">KFY244&amp;KFZ244</f>
        <v>#REF!</v>
      </c>
      <c r="KFV244" s="29" t="e">
        <f t="shared" ref="KFV244" si="7652">KFZ244&amp;KGA244</f>
        <v>#REF!</v>
      </c>
      <c r="KFW244" s="29" t="e">
        <f t="shared" ref="KFW244" si="7653">KGA244&amp;KGB244</f>
        <v>#REF!</v>
      </c>
      <c r="KFX244" s="29" t="e">
        <f t="shared" ref="KFX244" si="7654">KGB244&amp;KGC244</f>
        <v>#REF!</v>
      </c>
      <c r="KFY244" s="29" t="e">
        <f t="shared" ref="KFY244" si="7655">KGC244&amp;KGD244</f>
        <v>#REF!</v>
      </c>
      <c r="KFZ244" s="29" t="e">
        <f t="shared" ref="KFZ244" si="7656">KGD244&amp;KGE244</f>
        <v>#REF!</v>
      </c>
      <c r="KGA244" s="29" t="e">
        <f t="shared" ref="KGA244" si="7657">KGE244&amp;KGF244</f>
        <v>#REF!</v>
      </c>
      <c r="KGB244" s="29" t="e">
        <f t="shared" ref="KGB244" si="7658">KGF244&amp;KGG244</f>
        <v>#REF!</v>
      </c>
      <c r="KGC244" s="29" t="e">
        <f t="shared" ref="KGC244" si="7659">KGG244&amp;KGH244</f>
        <v>#REF!</v>
      </c>
      <c r="KGD244" s="29" t="e">
        <f t="shared" ref="KGD244" si="7660">KGH244&amp;KGI244</f>
        <v>#REF!</v>
      </c>
      <c r="KGE244" s="29" t="e">
        <f t="shared" ref="KGE244" si="7661">KGI244&amp;KGJ244</f>
        <v>#REF!</v>
      </c>
      <c r="KGF244" s="29" t="e">
        <f t="shared" ref="KGF244" si="7662">KGJ244&amp;KGK244</f>
        <v>#REF!</v>
      </c>
      <c r="KGG244" s="29" t="e">
        <f t="shared" ref="KGG244" si="7663">KGK244&amp;KGL244</f>
        <v>#REF!</v>
      </c>
      <c r="KGH244" s="29" t="e">
        <f t="shared" ref="KGH244" si="7664">KGL244&amp;KGM244</f>
        <v>#REF!</v>
      </c>
      <c r="KGI244" s="29" t="e">
        <f t="shared" ref="KGI244" si="7665">KGM244&amp;KGN244</f>
        <v>#REF!</v>
      </c>
      <c r="KGJ244" s="29" t="e">
        <f t="shared" ref="KGJ244" si="7666">KGN244&amp;KGO244</f>
        <v>#REF!</v>
      </c>
      <c r="KGK244" s="29" t="e">
        <f t="shared" ref="KGK244" si="7667">KGO244&amp;KGP244</f>
        <v>#REF!</v>
      </c>
      <c r="KGL244" s="29" t="e">
        <f t="shared" ref="KGL244" si="7668">KGP244&amp;KGQ244</f>
        <v>#REF!</v>
      </c>
      <c r="KGM244" s="29" t="e">
        <f t="shared" ref="KGM244" si="7669">KGQ244&amp;KGR244</f>
        <v>#REF!</v>
      </c>
      <c r="KGN244" s="29" t="e">
        <f t="shared" ref="KGN244" si="7670">KGR244&amp;KGS244</f>
        <v>#REF!</v>
      </c>
      <c r="KGO244" s="29" t="e">
        <f t="shared" ref="KGO244" si="7671">KGS244&amp;KGT244</f>
        <v>#REF!</v>
      </c>
      <c r="KGP244" s="29" t="e">
        <f t="shared" ref="KGP244" si="7672">KGT244&amp;KGU244</f>
        <v>#REF!</v>
      </c>
      <c r="KGQ244" s="29" t="e">
        <f t="shared" ref="KGQ244" si="7673">KGU244&amp;KGV244</f>
        <v>#REF!</v>
      </c>
      <c r="KGR244" s="29" t="e">
        <f t="shared" ref="KGR244" si="7674">KGV244&amp;KGW244</f>
        <v>#REF!</v>
      </c>
      <c r="KGS244" s="29" t="e">
        <f t="shared" ref="KGS244" si="7675">KGW244&amp;KGX244</f>
        <v>#REF!</v>
      </c>
      <c r="KGT244" s="29" t="e">
        <f t="shared" ref="KGT244" si="7676">KGX244&amp;KGY244</f>
        <v>#REF!</v>
      </c>
      <c r="KGU244" s="29" t="e">
        <f t="shared" ref="KGU244" si="7677">KGY244&amp;KGZ244</f>
        <v>#REF!</v>
      </c>
      <c r="KGV244" s="29" t="e">
        <f t="shared" ref="KGV244" si="7678">KGZ244&amp;KHA244</f>
        <v>#REF!</v>
      </c>
      <c r="KGW244" s="29" t="e">
        <f t="shared" ref="KGW244" si="7679">KHA244&amp;KHB244</f>
        <v>#REF!</v>
      </c>
      <c r="KGX244" s="29" t="e">
        <f t="shared" ref="KGX244" si="7680">KHB244&amp;KHC244</f>
        <v>#REF!</v>
      </c>
      <c r="KGY244" s="29" t="e">
        <f t="shared" ref="KGY244" si="7681">KHC244&amp;KHD244</f>
        <v>#REF!</v>
      </c>
      <c r="KGZ244" s="29" t="e">
        <f t="shared" ref="KGZ244" si="7682">KHD244&amp;KHE244</f>
        <v>#REF!</v>
      </c>
      <c r="KHA244" s="29" t="e">
        <f t="shared" ref="KHA244" si="7683">KHE244&amp;KHF244</f>
        <v>#REF!</v>
      </c>
      <c r="KHB244" s="29" t="e">
        <f t="shared" ref="KHB244" si="7684">KHF244&amp;KHG244</f>
        <v>#REF!</v>
      </c>
      <c r="KHC244" s="29" t="e">
        <f t="shared" ref="KHC244" si="7685">KHG244&amp;KHH244</f>
        <v>#REF!</v>
      </c>
      <c r="KHD244" s="29" t="e">
        <f t="shared" ref="KHD244" si="7686">KHH244&amp;KHI244</f>
        <v>#REF!</v>
      </c>
      <c r="KHE244" s="29" t="e">
        <f t="shared" ref="KHE244" si="7687">KHI244&amp;KHJ244</f>
        <v>#REF!</v>
      </c>
      <c r="KHF244" s="29" t="e">
        <f t="shared" ref="KHF244" si="7688">KHJ244&amp;KHK244</f>
        <v>#REF!</v>
      </c>
      <c r="KHG244" s="29" t="e">
        <f t="shared" ref="KHG244" si="7689">KHK244&amp;KHL244</f>
        <v>#REF!</v>
      </c>
      <c r="KHH244" s="29" t="e">
        <f t="shared" ref="KHH244" si="7690">KHL244&amp;KHM244</f>
        <v>#REF!</v>
      </c>
      <c r="KHI244" s="29" t="e">
        <f t="shared" ref="KHI244" si="7691">KHM244&amp;KHN244</f>
        <v>#REF!</v>
      </c>
      <c r="KHJ244" s="29" t="e">
        <f t="shared" ref="KHJ244" si="7692">KHN244&amp;KHO244</f>
        <v>#REF!</v>
      </c>
      <c r="KHK244" s="29" t="e">
        <f t="shared" ref="KHK244" si="7693">KHO244&amp;KHP244</f>
        <v>#REF!</v>
      </c>
      <c r="KHL244" s="29" t="e">
        <f t="shared" ref="KHL244" si="7694">KHP244&amp;KHQ244</f>
        <v>#REF!</v>
      </c>
      <c r="KHM244" s="29" t="e">
        <f t="shared" ref="KHM244" si="7695">KHQ244&amp;KHR244</f>
        <v>#REF!</v>
      </c>
      <c r="KHN244" s="29" t="e">
        <f t="shared" ref="KHN244" si="7696">KHR244&amp;KHS244</f>
        <v>#REF!</v>
      </c>
      <c r="KHO244" s="29" t="e">
        <f t="shared" ref="KHO244" si="7697">KHS244&amp;KHT244</f>
        <v>#REF!</v>
      </c>
      <c r="KHP244" s="29" t="e">
        <f t="shared" ref="KHP244" si="7698">KHT244&amp;KHU244</f>
        <v>#REF!</v>
      </c>
      <c r="KHQ244" s="29" t="e">
        <f t="shared" ref="KHQ244" si="7699">KHU244&amp;KHV244</f>
        <v>#REF!</v>
      </c>
      <c r="KHR244" s="29" t="e">
        <f t="shared" ref="KHR244" si="7700">KHV244&amp;KHW244</f>
        <v>#REF!</v>
      </c>
      <c r="KHS244" s="29" t="e">
        <f t="shared" ref="KHS244" si="7701">KHW244&amp;KHX244</f>
        <v>#REF!</v>
      </c>
      <c r="KHT244" s="29" t="e">
        <f t="shared" ref="KHT244" si="7702">KHX244&amp;KHY244</f>
        <v>#REF!</v>
      </c>
      <c r="KHU244" s="29" t="e">
        <f t="shared" ref="KHU244" si="7703">KHY244&amp;KHZ244</f>
        <v>#REF!</v>
      </c>
      <c r="KHV244" s="29" t="e">
        <f t="shared" ref="KHV244" si="7704">KHZ244&amp;KIA244</f>
        <v>#REF!</v>
      </c>
      <c r="KHW244" s="29" t="e">
        <f t="shared" ref="KHW244" si="7705">KIA244&amp;KIB244</f>
        <v>#REF!</v>
      </c>
      <c r="KHX244" s="29" t="e">
        <f t="shared" ref="KHX244" si="7706">KIB244&amp;KIC244</f>
        <v>#REF!</v>
      </c>
      <c r="KHY244" s="29" t="e">
        <f t="shared" ref="KHY244" si="7707">KIC244&amp;KID244</f>
        <v>#REF!</v>
      </c>
      <c r="KHZ244" s="29" t="e">
        <f t="shared" ref="KHZ244" si="7708">KID244&amp;KIE244</f>
        <v>#REF!</v>
      </c>
      <c r="KIA244" s="29" t="e">
        <f t="shared" ref="KIA244" si="7709">KIE244&amp;KIF244</f>
        <v>#REF!</v>
      </c>
      <c r="KIB244" s="29" t="e">
        <f t="shared" ref="KIB244" si="7710">KIF244&amp;KIG244</f>
        <v>#REF!</v>
      </c>
      <c r="KIC244" s="29" t="e">
        <f t="shared" ref="KIC244" si="7711">KIG244&amp;KIH244</f>
        <v>#REF!</v>
      </c>
      <c r="KID244" s="29" t="e">
        <f t="shared" ref="KID244" si="7712">KIH244&amp;KII244</f>
        <v>#REF!</v>
      </c>
      <c r="KIE244" s="29" t="e">
        <f t="shared" ref="KIE244" si="7713">KII244&amp;KIJ244</f>
        <v>#REF!</v>
      </c>
      <c r="KIF244" s="29" t="e">
        <f t="shared" ref="KIF244" si="7714">KIJ244&amp;KIK244</f>
        <v>#REF!</v>
      </c>
      <c r="KIG244" s="29" t="e">
        <f t="shared" ref="KIG244" si="7715">KIK244&amp;KIL244</f>
        <v>#REF!</v>
      </c>
      <c r="KIH244" s="29" t="e">
        <f t="shared" ref="KIH244" si="7716">KIL244&amp;KIM244</f>
        <v>#REF!</v>
      </c>
      <c r="KII244" s="29" t="e">
        <f t="shared" ref="KII244" si="7717">KIM244&amp;KIN244</f>
        <v>#REF!</v>
      </c>
      <c r="KIJ244" s="29" t="e">
        <f t="shared" ref="KIJ244" si="7718">KIN244&amp;KIO244</f>
        <v>#REF!</v>
      </c>
      <c r="KIK244" s="29" t="e">
        <f t="shared" ref="KIK244" si="7719">KIO244&amp;KIP244</f>
        <v>#REF!</v>
      </c>
      <c r="KIL244" s="29" t="e">
        <f t="shared" ref="KIL244" si="7720">KIP244&amp;KIQ244</f>
        <v>#REF!</v>
      </c>
      <c r="KIM244" s="29" t="e">
        <f t="shared" ref="KIM244" si="7721">KIQ244&amp;KIR244</f>
        <v>#REF!</v>
      </c>
      <c r="KIN244" s="29" t="e">
        <f t="shared" ref="KIN244" si="7722">KIR244&amp;KIS244</f>
        <v>#REF!</v>
      </c>
      <c r="KIO244" s="29" t="e">
        <f t="shared" ref="KIO244" si="7723">KIS244&amp;KIT244</f>
        <v>#REF!</v>
      </c>
      <c r="KIP244" s="29" t="e">
        <f t="shared" ref="KIP244" si="7724">KIT244&amp;KIU244</f>
        <v>#REF!</v>
      </c>
      <c r="KIQ244" s="29" t="e">
        <f t="shared" ref="KIQ244" si="7725">KIU244&amp;KIV244</f>
        <v>#REF!</v>
      </c>
      <c r="KIR244" s="29" t="e">
        <f t="shared" ref="KIR244" si="7726">KIV244&amp;KIW244</f>
        <v>#REF!</v>
      </c>
      <c r="KIS244" s="29" t="e">
        <f t="shared" ref="KIS244" si="7727">KIW244&amp;KIX244</f>
        <v>#REF!</v>
      </c>
      <c r="KIT244" s="29" t="e">
        <f t="shared" ref="KIT244" si="7728">KIX244&amp;KIY244</f>
        <v>#REF!</v>
      </c>
      <c r="KIU244" s="29" t="e">
        <f t="shared" ref="KIU244" si="7729">KIY244&amp;KIZ244</f>
        <v>#REF!</v>
      </c>
      <c r="KIV244" s="29" t="e">
        <f t="shared" ref="KIV244" si="7730">KIZ244&amp;KJA244</f>
        <v>#REF!</v>
      </c>
      <c r="KIW244" s="29" t="e">
        <f t="shared" ref="KIW244" si="7731">KJA244&amp;KJB244</f>
        <v>#REF!</v>
      </c>
      <c r="KIX244" s="29" t="e">
        <f t="shared" ref="KIX244" si="7732">KJB244&amp;KJC244</f>
        <v>#REF!</v>
      </c>
      <c r="KIY244" s="29" t="e">
        <f t="shared" ref="KIY244" si="7733">KJC244&amp;KJD244</f>
        <v>#REF!</v>
      </c>
      <c r="KIZ244" s="29" t="e">
        <f t="shared" ref="KIZ244" si="7734">KJD244&amp;KJE244</f>
        <v>#REF!</v>
      </c>
      <c r="KJA244" s="29" t="e">
        <f t="shared" ref="KJA244" si="7735">KJE244&amp;KJF244</f>
        <v>#REF!</v>
      </c>
      <c r="KJB244" s="29" t="e">
        <f t="shared" ref="KJB244" si="7736">KJF244&amp;KJG244</f>
        <v>#REF!</v>
      </c>
      <c r="KJC244" s="29" t="e">
        <f t="shared" ref="KJC244" si="7737">KJG244&amp;KJH244</f>
        <v>#REF!</v>
      </c>
      <c r="KJD244" s="29" t="e">
        <f t="shared" ref="KJD244" si="7738">KJH244&amp;KJI244</f>
        <v>#REF!</v>
      </c>
      <c r="KJE244" s="29" t="e">
        <f t="shared" ref="KJE244" si="7739">KJI244&amp;KJJ244</f>
        <v>#REF!</v>
      </c>
      <c r="KJF244" s="29" t="e">
        <f t="shared" ref="KJF244" si="7740">KJJ244&amp;KJK244</f>
        <v>#REF!</v>
      </c>
      <c r="KJG244" s="29" t="e">
        <f t="shared" ref="KJG244" si="7741">KJK244&amp;KJL244</f>
        <v>#REF!</v>
      </c>
      <c r="KJH244" s="29" t="e">
        <f t="shared" ref="KJH244" si="7742">KJL244&amp;KJM244</f>
        <v>#REF!</v>
      </c>
      <c r="KJI244" s="29" t="e">
        <f t="shared" ref="KJI244" si="7743">KJM244&amp;KJN244</f>
        <v>#REF!</v>
      </c>
      <c r="KJJ244" s="29" t="e">
        <f t="shared" ref="KJJ244" si="7744">KJN244&amp;KJO244</f>
        <v>#REF!</v>
      </c>
      <c r="KJK244" s="29" t="e">
        <f t="shared" ref="KJK244" si="7745">KJO244&amp;KJP244</f>
        <v>#REF!</v>
      </c>
      <c r="KJL244" s="29" t="e">
        <f t="shared" ref="KJL244" si="7746">KJP244&amp;KJQ244</f>
        <v>#REF!</v>
      </c>
      <c r="KJM244" s="29" t="e">
        <f t="shared" ref="KJM244" si="7747">KJQ244&amp;KJR244</f>
        <v>#REF!</v>
      </c>
      <c r="KJN244" s="29" t="e">
        <f t="shared" ref="KJN244" si="7748">KJR244&amp;KJS244</f>
        <v>#REF!</v>
      </c>
      <c r="KJO244" s="29" t="e">
        <f t="shared" ref="KJO244" si="7749">KJS244&amp;KJT244</f>
        <v>#REF!</v>
      </c>
      <c r="KJP244" s="29" t="e">
        <f t="shared" ref="KJP244" si="7750">KJT244&amp;KJU244</f>
        <v>#REF!</v>
      </c>
      <c r="KJQ244" s="29" t="e">
        <f t="shared" ref="KJQ244" si="7751">KJU244&amp;KJV244</f>
        <v>#REF!</v>
      </c>
      <c r="KJR244" s="29" t="e">
        <f t="shared" ref="KJR244" si="7752">KJV244&amp;KJW244</f>
        <v>#REF!</v>
      </c>
      <c r="KJS244" s="29" t="e">
        <f t="shared" ref="KJS244" si="7753">KJW244&amp;KJX244</f>
        <v>#REF!</v>
      </c>
      <c r="KJT244" s="29" t="e">
        <f t="shared" ref="KJT244" si="7754">KJX244&amp;KJY244</f>
        <v>#REF!</v>
      </c>
      <c r="KJU244" s="29" t="e">
        <f t="shared" ref="KJU244" si="7755">KJY244&amp;KJZ244</f>
        <v>#REF!</v>
      </c>
      <c r="KJV244" s="29" t="e">
        <f t="shared" ref="KJV244" si="7756">KJZ244&amp;KKA244</f>
        <v>#REF!</v>
      </c>
      <c r="KJW244" s="29" t="e">
        <f t="shared" ref="KJW244" si="7757">KKA244&amp;KKB244</f>
        <v>#REF!</v>
      </c>
      <c r="KJX244" s="29" t="e">
        <f t="shared" ref="KJX244" si="7758">KKB244&amp;KKC244</f>
        <v>#REF!</v>
      </c>
      <c r="KJY244" s="29" t="e">
        <f t="shared" ref="KJY244" si="7759">KKC244&amp;KKD244</f>
        <v>#REF!</v>
      </c>
      <c r="KJZ244" s="29" t="e">
        <f t="shared" ref="KJZ244" si="7760">KKD244&amp;KKE244</f>
        <v>#REF!</v>
      </c>
      <c r="KKA244" s="29" t="e">
        <f t="shared" ref="KKA244" si="7761">KKE244&amp;KKF244</f>
        <v>#REF!</v>
      </c>
      <c r="KKB244" s="29" t="e">
        <f t="shared" ref="KKB244" si="7762">KKF244&amp;KKG244</f>
        <v>#REF!</v>
      </c>
      <c r="KKC244" s="29" t="e">
        <f t="shared" ref="KKC244" si="7763">KKG244&amp;KKH244</f>
        <v>#REF!</v>
      </c>
      <c r="KKD244" s="29" t="e">
        <f t="shared" ref="KKD244" si="7764">KKH244&amp;KKI244</f>
        <v>#REF!</v>
      </c>
      <c r="KKE244" s="29" t="e">
        <f t="shared" ref="KKE244" si="7765">KKI244&amp;KKJ244</f>
        <v>#REF!</v>
      </c>
      <c r="KKF244" s="29" t="e">
        <f t="shared" ref="KKF244" si="7766">KKJ244&amp;KKK244</f>
        <v>#REF!</v>
      </c>
      <c r="KKG244" s="29" t="e">
        <f t="shared" ref="KKG244" si="7767">KKK244&amp;KKL244</f>
        <v>#REF!</v>
      </c>
      <c r="KKH244" s="29" t="e">
        <f t="shared" ref="KKH244" si="7768">KKL244&amp;KKM244</f>
        <v>#REF!</v>
      </c>
      <c r="KKI244" s="29" t="e">
        <f t="shared" ref="KKI244" si="7769">KKM244&amp;KKN244</f>
        <v>#REF!</v>
      </c>
      <c r="KKJ244" s="29" t="e">
        <f t="shared" ref="KKJ244" si="7770">KKN244&amp;KKO244</f>
        <v>#REF!</v>
      </c>
      <c r="KKK244" s="29" t="e">
        <f t="shared" ref="KKK244" si="7771">KKO244&amp;KKP244</f>
        <v>#REF!</v>
      </c>
      <c r="KKL244" s="29" t="e">
        <f t="shared" ref="KKL244" si="7772">KKP244&amp;KKQ244</f>
        <v>#REF!</v>
      </c>
      <c r="KKM244" s="29" t="e">
        <f t="shared" ref="KKM244" si="7773">KKQ244&amp;KKR244</f>
        <v>#REF!</v>
      </c>
      <c r="KKN244" s="29" t="e">
        <f t="shared" ref="KKN244" si="7774">KKR244&amp;KKS244</f>
        <v>#REF!</v>
      </c>
      <c r="KKO244" s="29" t="e">
        <f t="shared" ref="KKO244" si="7775">KKS244&amp;KKT244</f>
        <v>#REF!</v>
      </c>
      <c r="KKP244" s="29" t="e">
        <f t="shared" ref="KKP244" si="7776">KKT244&amp;KKU244</f>
        <v>#REF!</v>
      </c>
      <c r="KKQ244" s="29" t="e">
        <f t="shared" ref="KKQ244" si="7777">KKU244&amp;KKV244</f>
        <v>#REF!</v>
      </c>
      <c r="KKR244" s="29" t="e">
        <f t="shared" ref="KKR244" si="7778">KKV244&amp;KKW244</f>
        <v>#REF!</v>
      </c>
      <c r="KKS244" s="29" t="e">
        <f t="shared" ref="KKS244" si="7779">KKW244&amp;KKX244</f>
        <v>#REF!</v>
      </c>
      <c r="KKT244" s="29" t="e">
        <f t="shared" ref="KKT244" si="7780">KKX244&amp;KKY244</f>
        <v>#REF!</v>
      </c>
      <c r="KKU244" s="29" t="e">
        <f t="shared" ref="KKU244" si="7781">KKY244&amp;KKZ244</f>
        <v>#REF!</v>
      </c>
      <c r="KKV244" s="29" t="e">
        <f t="shared" ref="KKV244" si="7782">KKZ244&amp;KLA244</f>
        <v>#REF!</v>
      </c>
      <c r="KKW244" s="29" t="e">
        <f t="shared" ref="KKW244" si="7783">KLA244&amp;KLB244</f>
        <v>#REF!</v>
      </c>
      <c r="KKX244" s="29" t="e">
        <f t="shared" ref="KKX244" si="7784">KLB244&amp;KLC244</f>
        <v>#REF!</v>
      </c>
      <c r="KKY244" s="29" t="e">
        <f t="shared" ref="KKY244" si="7785">KLC244&amp;KLD244</f>
        <v>#REF!</v>
      </c>
      <c r="KKZ244" s="29" t="e">
        <f t="shared" ref="KKZ244" si="7786">KLD244&amp;KLE244</f>
        <v>#REF!</v>
      </c>
      <c r="KLA244" s="29" t="e">
        <f t="shared" ref="KLA244" si="7787">KLE244&amp;KLF244</f>
        <v>#REF!</v>
      </c>
      <c r="KLB244" s="29" t="e">
        <f t="shared" ref="KLB244" si="7788">KLF244&amp;KLG244</f>
        <v>#REF!</v>
      </c>
      <c r="KLC244" s="29" t="e">
        <f t="shared" ref="KLC244" si="7789">KLG244&amp;KLH244</f>
        <v>#REF!</v>
      </c>
      <c r="KLD244" s="29" t="e">
        <f t="shared" ref="KLD244" si="7790">KLH244&amp;KLI244</f>
        <v>#REF!</v>
      </c>
      <c r="KLE244" s="29" t="e">
        <f t="shared" ref="KLE244" si="7791">KLI244&amp;KLJ244</f>
        <v>#REF!</v>
      </c>
      <c r="KLF244" s="29" t="e">
        <f t="shared" ref="KLF244" si="7792">KLJ244&amp;KLK244</f>
        <v>#REF!</v>
      </c>
      <c r="KLG244" s="29" t="e">
        <f t="shared" ref="KLG244" si="7793">KLK244&amp;KLL244</f>
        <v>#REF!</v>
      </c>
      <c r="KLH244" s="29" t="e">
        <f t="shared" ref="KLH244" si="7794">KLL244&amp;KLM244</f>
        <v>#REF!</v>
      </c>
      <c r="KLI244" s="29" t="e">
        <f t="shared" ref="KLI244" si="7795">KLM244&amp;KLN244</f>
        <v>#REF!</v>
      </c>
      <c r="KLJ244" s="29" t="e">
        <f t="shared" ref="KLJ244" si="7796">KLN244&amp;KLO244</f>
        <v>#REF!</v>
      </c>
      <c r="KLK244" s="29" t="e">
        <f t="shared" ref="KLK244" si="7797">KLO244&amp;KLP244</f>
        <v>#REF!</v>
      </c>
      <c r="KLL244" s="29" t="e">
        <f t="shared" ref="KLL244" si="7798">KLP244&amp;KLQ244</f>
        <v>#REF!</v>
      </c>
      <c r="KLM244" s="29" t="e">
        <f t="shared" ref="KLM244" si="7799">KLQ244&amp;KLR244</f>
        <v>#REF!</v>
      </c>
      <c r="KLN244" s="29" t="e">
        <f t="shared" ref="KLN244" si="7800">KLR244&amp;KLS244</f>
        <v>#REF!</v>
      </c>
      <c r="KLO244" s="29" t="e">
        <f t="shared" ref="KLO244" si="7801">KLS244&amp;KLT244</f>
        <v>#REF!</v>
      </c>
      <c r="KLP244" s="29" t="e">
        <f t="shared" ref="KLP244" si="7802">KLT244&amp;KLU244</f>
        <v>#REF!</v>
      </c>
      <c r="KLQ244" s="29" t="e">
        <f t="shared" ref="KLQ244" si="7803">KLU244&amp;KLV244</f>
        <v>#REF!</v>
      </c>
      <c r="KLR244" s="29" t="e">
        <f t="shared" ref="KLR244" si="7804">KLV244&amp;KLW244</f>
        <v>#REF!</v>
      </c>
      <c r="KLS244" s="29" t="e">
        <f t="shared" ref="KLS244" si="7805">KLW244&amp;KLX244</f>
        <v>#REF!</v>
      </c>
      <c r="KLT244" s="29" t="e">
        <f t="shared" ref="KLT244" si="7806">KLX244&amp;KLY244</f>
        <v>#REF!</v>
      </c>
      <c r="KLU244" s="29" t="e">
        <f t="shared" ref="KLU244" si="7807">KLY244&amp;KLZ244</f>
        <v>#REF!</v>
      </c>
      <c r="KLV244" s="29" t="e">
        <f t="shared" ref="KLV244" si="7808">KLZ244&amp;KMA244</f>
        <v>#REF!</v>
      </c>
      <c r="KLW244" s="29" t="e">
        <f t="shared" ref="KLW244" si="7809">KMA244&amp;KMB244</f>
        <v>#REF!</v>
      </c>
      <c r="KLX244" s="29" t="e">
        <f t="shared" ref="KLX244" si="7810">KMB244&amp;KMC244</f>
        <v>#REF!</v>
      </c>
      <c r="KLY244" s="29" t="e">
        <f t="shared" ref="KLY244" si="7811">KMC244&amp;KMD244</f>
        <v>#REF!</v>
      </c>
      <c r="KLZ244" s="29" t="e">
        <f t="shared" ref="KLZ244" si="7812">KMD244&amp;KME244</f>
        <v>#REF!</v>
      </c>
      <c r="KMA244" s="29" t="e">
        <f t="shared" ref="KMA244" si="7813">KME244&amp;KMF244</f>
        <v>#REF!</v>
      </c>
      <c r="KMB244" s="29" t="e">
        <f t="shared" ref="KMB244" si="7814">KMF244&amp;KMG244</f>
        <v>#REF!</v>
      </c>
      <c r="KMC244" s="29" t="e">
        <f t="shared" ref="KMC244" si="7815">KMG244&amp;KMH244</f>
        <v>#REF!</v>
      </c>
      <c r="KMD244" s="29" t="e">
        <f t="shared" ref="KMD244" si="7816">KMH244&amp;KMI244</f>
        <v>#REF!</v>
      </c>
      <c r="KME244" s="29" t="e">
        <f t="shared" ref="KME244" si="7817">KMI244&amp;KMJ244</f>
        <v>#REF!</v>
      </c>
      <c r="KMF244" s="29" t="e">
        <f t="shared" ref="KMF244" si="7818">KMJ244&amp;KMK244</f>
        <v>#REF!</v>
      </c>
      <c r="KMG244" s="29" t="e">
        <f t="shared" ref="KMG244" si="7819">KMK244&amp;KML244</f>
        <v>#REF!</v>
      </c>
      <c r="KMH244" s="29" t="e">
        <f t="shared" ref="KMH244" si="7820">KML244&amp;KMM244</f>
        <v>#REF!</v>
      </c>
      <c r="KMI244" s="29" t="e">
        <f t="shared" ref="KMI244" si="7821">KMM244&amp;KMN244</f>
        <v>#REF!</v>
      </c>
      <c r="KMJ244" s="29" t="e">
        <f t="shared" ref="KMJ244" si="7822">KMN244&amp;KMO244</f>
        <v>#REF!</v>
      </c>
      <c r="KMK244" s="29" t="e">
        <f t="shared" ref="KMK244" si="7823">KMO244&amp;KMP244</f>
        <v>#REF!</v>
      </c>
      <c r="KML244" s="29" t="e">
        <f t="shared" ref="KML244" si="7824">KMP244&amp;KMQ244</f>
        <v>#REF!</v>
      </c>
      <c r="KMM244" s="29" t="e">
        <f t="shared" ref="KMM244" si="7825">KMQ244&amp;KMR244</f>
        <v>#REF!</v>
      </c>
      <c r="KMN244" s="29" t="e">
        <f t="shared" ref="KMN244" si="7826">KMR244&amp;KMS244</f>
        <v>#REF!</v>
      </c>
      <c r="KMO244" s="29" t="e">
        <f t="shared" ref="KMO244" si="7827">KMS244&amp;KMT244</f>
        <v>#REF!</v>
      </c>
      <c r="KMP244" s="29" t="e">
        <f t="shared" ref="KMP244" si="7828">KMT244&amp;KMU244</f>
        <v>#REF!</v>
      </c>
      <c r="KMQ244" s="29" t="e">
        <f t="shared" ref="KMQ244" si="7829">KMU244&amp;KMV244</f>
        <v>#REF!</v>
      </c>
      <c r="KMR244" s="29" t="e">
        <f t="shared" ref="KMR244" si="7830">KMV244&amp;KMW244</f>
        <v>#REF!</v>
      </c>
      <c r="KMS244" s="29" t="e">
        <f t="shared" ref="KMS244" si="7831">KMW244&amp;KMX244</f>
        <v>#REF!</v>
      </c>
      <c r="KMT244" s="29" t="e">
        <f t="shared" ref="KMT244" si="7832">KMX244&amp;KMY244</f>
        <v>#REF!</v>
      </c>
      <c r="KMU244" s="29" t="e">
        <f t="shared" ref="KMU244" si="7833">KMY244&amp;KMZ244</f>
        <v>#REF!</v>
      </c>
      <c r="KMV244" s="29" t="e">
        <f t="shared" ref="KMV244" si="7834">KMZ244&amp;KNA244</f>
        <v>#REF!</v>
      </c>
      <c r="KMW244" s="29" t="e">
        <f t="shared" ref="KMW244" si="7835">KNA244&amp;KNB244</f>
        <v>#REF!</v>
      </c>
      <c r="KMX244" s="29" t="e">
        <f t="shared" ref="KMX244" si="7836">KNB244&amp;KNC244</f>
        <v>#REF!</v>
      </c>
      <c r="KMY244" s="29" t="e">
        <f t="shared" ref="KMY244" si="7837">KNC244&amp;KND244</f>
        <v>#REF!</v>
      </c>
      <c r="KMZ244" s="29" t="e">
        <f t="shared" ref="KMZ244" si="7838">KND244&amp;KNE244</f>
        <v>#REF!</v>
      </c>
      <c r="KNA244" s="29" t="e">
        <f t="shared" ref="KNA244" si="7839">KNE244&amp;KNF244</f>
        <v>#REF!</v>
      </c>
      <c r="KNB244" s="29" t="e">
        <f t="shared" ref="KNB244" si="7840">KNF244&amp;KNG244</f>
        <v>#REF!</v>
      </c>
      <c r="KNC244" s="29" t="e">
        <f t="shared" ref="KNC244" si="7841">KNG244&amp;KNH244</f>
        <v>#REF!</v>
      </c>
      <c r="KND244" s="29" t="e">
        <f t="shared" ref="KND244" si="7842">KNH244&amp;KNI244</f>
        <v>#REF!</v>
      </c>
      <c r="KNE244" s="29" t="e">
        <f t="shared" ref="KNE244" si="7843">KNI244&amp;KNJ244</f>
        <v>#REF!</v>
      </c>
      <c r="KNF244" s="29" t="e">
        <f t="shared" ref="KNF244" si="7844">KNJ244&amp;KNK244</f>
        <v>#REF!</v>
      </c>
      <c r="KNG244" s="29" t="e">
        <f t="shared" ref="KNG244" si="7845">KNK244&amp;KNL244</f>
        <v>#REF!</v>
      </c>
      <c r="KNH244" s="29" t="e">
        <f t="shared" ref="KNH244" si="7846">KNL244&amp;KNM244</f>
        <v>#REF!</v>
      </c>
      <c r="KNI244" s="29" t="e">
        <f t="shared" ref="KNI244" si="7847">KNM244&amp;KNN244</f>
        <v>#REF!</v>
      </c>
      <c r="KNJ244" s="29" t="e">
        <f t="shared" ref="KNJ244" si="7848">KNN244&amp;KNO244</f>
        <v>#REF!</v>
      </c>
      <c r="KNK244" s="29" t="e">
        <f t="shared" ref="KNK244" si="7849">KNO244&amp;KNP244</f>
        <v>#REF!</v>
      </c>
      <c r="KNL244" s="29" t="e">
        <f t="shared" ref="KNL244" si="7850">KNP244&amp;KNQ244</f>
        <v>#REF!</v>
      </c>
      <c r="KNM244" s="29" t="e">
        <f t="shared" ref="KNM244" si="7851">KNQ244&amp;KNR244</f>
        <v>#REF!</v>
      </c>
      <c r="KNN244" s="29" t="e">
        <f t="shared" ref="KNN244" si="7852">KNR244&amp;KNS244</f>
        <v>#REF!</v>
      </c>
      <c r="KNO244" s="29" t="e">
        <f t="shared" ref="KNO244" si="7853">KNS244&amp;KNT244</f>
        <v>#REF!</v>
      </c>
      <c r="KNP244" s="29" t="e">
        <f t="shared" ref="KNP244" si="7854">KNT244&amp;KNU244</f>
        <v>#REF!</v>
      </c>
      <c r="KNQ244" s="29" t="e">
        <f t="shared" ref="KNQ244" si="7855">KNU244&amp;KNV244</f>
        <v>#REF!</v>
      </c>
      <c r="KNR244" s="29" t="e">
        <f t="shared" ref="KNR244" si="7856">KNV244&amp;KNW244</f>
        <v>#REF!</v>
      </c>
      <c r="KNS244" s="29" t="e">
        <f t="shared" ref="KNS244" si="7857">KNW244&amp;KNX244</f>
        <v>#REF!</v>
      </c>
      <c r="KNT244" s="29" t="e">
        <f t="shared" ref="KNT244" si="7858">KNX244&amp;KNY244</f>
        <v>#REF!</v>
      </c>
      <c r="KNU244" s="29" t="e">
        <f t="shared" ref="KNU244" si="7859">KNY244&amp;KNZ244</f>
        <v>#REF!</v>
      </c>
      <c r="KNV244" s="29" t="e">
        <f t="shared" ref="KNV244" si="7860">KNZ244&amp;KOA244</f>
        <v>#REF!</v>
      </c>
      <c r="KNW244" s="29" t="e">
        <f t="shared" ref="KNW244" si="7861">KOA244&amp;KOB244</f>
        <v>#REF!</v>
      </c>
      <c r="KNX244" s="29" t="e">
        <f t="shared" ref="KNX244" si="7862">KOB244&amp;KOC244</f>
        <v>#REF!</v>
      </c>
      <c r="KNY244" s="29" t="e">
        <f t="shared" ref="KNY244" si="7863">KOC244&amp;KOD244</f>
        <v>#REF!</v>
      </c>
      <c r="KNZ244" s="29" t="e">
        <f t="shared" ref="KNZ244" si="7864">KOD244&amp;KOE244</f>
        <v>#REF!</v>
      </c>
      <c r="KOA244" s="29" t="e">
        <f t="shared" ref="KOA244" si="7865">KOE244&amp;KOF244</f>
        <v>#REF!</v>
      </c>
      <c r="KOB244" s="29" t="e">
        <f t="shared" ref="KOB244" si="7866">KOF244&amp;KOG244</f>
        <v>#REF!</v>
      </c>
      <c r="KOC244" s="29" t="e">
        <f t="shared" ref="KOC244" si="7867">KOG244&amp;KOH244</f>
        <v>#REF!</v>
      </c>
      <c r="KOD244" s="29" t="e">
        <f t="shared" ref="KOD244" si="7868">KOH244&amp;KOI244</f>
        <v>#REF!</v>
      </c>
      <c r="KOE244" s="29" t="e">
        <f t="shared" ref="KOE244" si="7869">KOI244&amp;KOJ244</f>
        <v>#REF!</v>
      </c>
      <c r="KOF244" s="29" t="e">
        <f t="shared" ref="KOF244" si="7870">KOJ244&amp;KOK244</f>
        <v>#REF!</v>
      </c>
      <c r="KOG244" s="29" t="e">
        <f t="shared" ref="KOG244" si="7871">KOK244&amp;KOL244</f>
        <v>#REF!</v>
      </c>
      <c r="KOH244" s="29" t="e">
        <f t="shared" ref="KOH244" si="7872">KOL244&amp;KOM244</f>
        <v>#REF!</v>
      </c>
      <c r="KOI244" s="29" t="e">
        <f t="shared" ref="KOI244" si="7873">KOM244&amp;KON244</f>
        <v>#REF!</v>
      </c>
      <c r="KOJ244" s="29" t="e">
        <f t="shared" ref="KOJ244" si="7874">KON244&amp;KOO244</f>
        <v>#REF!</v>
      </c>
      <c r="KOK244" s="29" t="e">
        <f t="shared" ref="KOK244" si="7875">KOO244&amp;KOP244</f>
        <v>#REF!</v>
      </c>
      <c r="KOL244" s="29" t="e">
        <f t="shared" ref="KOL244" si="7876">KOP244&amp;KOQ244</f>
        <v>#REF!</v>
      </c>
      <c r="KOM244" s="29" t="e">
        <f t="shared" ref="KOM244" si="7877">KOQ244&amp;KOR244</f>
        <v>#REF!</v>
      </c>
      <c r="KON244" s="29" t="e">
        <f t="shared" ref="KON244" si="7878">KOR244&amp;KOS244</f>
        <v>#REF!</v>
      </c>
      <c r="KOO244" s="29" t="e">
        <f t="shared" ref="KOO244" si="7879">KOS244&amp;KOT244</f>
        <v>#REF!</v>
      </c>
      <c r="KOP244" s="29" t="e">
        <f t="shared" ref="KOP244" si="7880">KOT244&amp;KOU244</f>
        <v>#REF!</v>
      </c>
      <c r="KOQ244" s="29" t="e">
        <f t="shared" ref="KOQ244" si="7881">KOU244&amp;KOV244</f>
        <v>#REF!</v>
      </c>
      <c r="KOR244" s="29" t="e">
        <f t="shared" ref="KOR244" si="7882">KOV244&amp;KOW244</f>
        <v>#REF!</v>
      </c>
      <c r="KOS244" s="29" t="e">
        <f t="shared" ref="KOS244" si="7883">KOW244&amp;KOX244</f>
        <v>#REF!</v>
      </c>
      <c r="KOT244" s="29" t="e">
        <f t="shared" ref="KOT244" si="7884">KOX244&amp;KOY244</f>
        <v>#REF!</v>
      </c>
      <c r="KOU244" s="29" t="e">
        <f t="shared" ref="KOU244" si="7885">KOY244&amp;KOZ244</f>
        <v>#REF!</v>
      </c>
      <c r="KOV244" s="29" t="e">
        <f t="shared" ref="KOV244" si="7886">KOZ244&amp;KPA244</f>
        <v>#REF!</v>
      </c>
      <c r="KOW244" s="29" t="e">
        <f t="shared" ref="KOW244" si="7887">KPA244&amp;KPB244</f>
        <v>#REF!</v>
      </c>
      <c r="KOX244" s="29" t="e">
        <f t="shared" ref="KOX244" si="7888">KPB244&amp;KPC244</f>
        <v>#REF!</v>
      </c>
      <c r="KOY244" s="29" t="e">
        <f t="shared" ref="KOY244" si="7889">KPC244&amp;KPD244</f>
        <v>#REF!</v>
      </c>
      <c r="KOZ244" s="29" t="e">
        <f t="shared" ref="KOZ244" si="7890">KPD244&amp;KPE244</f>
        <v>#REF!</v>
      </c>
      <c r="KPA244" s="29" t="e">
        <f t="shared" ref="KPA244" si="7891">KPE244&amp;KPF244</f>
        <v>#REF!</v>
      </c>
      <c r="KPB244" s="29" t="e">
        <f t="shared" ref="KPB244" si="7892">KPF244&amp;KPG244</f>
        <v>#REF!</v>
      </c>
      <c r="KPC244" s="29" t="e">
        <f t="shared" ref="KPC244" si="7893">KPG244&amp;KPH244</f>
        <v>#REF!</v>
      </c>
      <c r="KPD244" s="29" t="e">
        <f t="shared" ref="KPD244" si="7894">KPH244&amp;KPI244</f>
        <v>#REF!</v>
      </c>
      <c r="KPE244" s="29" t="e">
        <f t="shared" ref="KPE244" si="7895">KPI244&amp;KPJ244</f>
        <v>#REF!</v>
      </c>
      <c r="KPF244" s="29" t="e">
        <f t="shared" ref="KPF244" si="7896">KPJ244&amp;KPK244</f>
        <v>#REF!</v>
      </c>
      <c r="KPG244" s="29" t="e">
        <f t="shared" ref="KPG244" si="7897">KPK244&amp;KPL244</f>
        <v>#REF!</v>
      </c>
      <c r="KPH244" s="29" t="e">
        <f t="shared" ref="KPH244" si="7898">KPL244&amp;KPM244</f>
        <v>#REF!</v>
      </c>
      <c r="KPI244" s="29" t="e">
        <f t="shared" ref="KPI244" si="7899">KPM244&amp;KPN244</f>
        <v>#REF!</v>
      </c>
      <c r="KPJ244" s="29" t="e">
        <f t="shared" ref="KPJ244" si="7900">KPN244&amp;KPO244</f>
        <v>#REF!</v>
      </c>
      <c r="KPK244" s="29" t="e">
        <f t="shared" ref="KPK244" si="7901">KPO244&amp;KPP244</f>
        <v>#REF!</v>
      </c>
      <c r="KPL244" s="29" t="e">
        <f t="shared" ref="KPL244" si="7902">KPP244&amp;KPQ244</f>
        <v>#REF!</v>
      </c>
      <c r="KPM244" s="29" t="e">
        <f t="shared" ref="KPM244" si="7903">KPQ244&amp;KPR244</f>
        <v>#REF!</v>
      </c>
      <c r="KPN244" s="29" t="e">
        <f t="shared" ref="KPN244" si="7904">KPR244&amp;KPS244</f>
        <v>#REF!</v>
      </c>
      <c r="KPO244" s="29" t="e">
        <f t="shared" ref="KPO244" si="7905">KPS244&amp;KPT244</f>
        <v>#REF!</v>
      </c>
      <c r="KPP244" s="29" t="e">
        <f t="shared" ref="KPP244" si="7906">KPT244&amp;KPU244</f>
        <v>#REF!</v>
      </c>
      <c r="KPQ244" s="29" t="e">
        <f t="shared" ref="KPQ244" si="7907">KPU244&amp;KPV244</f>
        <v>#REF!</v>
      </c>
      <c r="KPR244" s="29" t="e">
        <f t="shared" ref="KPR244" si="7908">KPV244&amp;KPW244</f>
        <v>#REF!</v>
      </c>
      <c r="KPS244" s="29" t="e">
        <f t="shared" ref="KPS244" si="7909">KPW244&amp;KPX244</f>
        <v>#REF!</v>
      </c>
      <c r="KPT244" s="29" t="e">
        <f t="shared" ref="KPT244" si="7910">KPX244&amp;KPY244</f>
        <v>#REF!</v>
      </c>
      <c r="KPU244" s="29" t="e">
        <f t="shared" ref="KPU244" si="7911">KPY244&amp;KPZ244</f>
        <v>#REF!</v>
      </c>
      <c r="KPV244" s="29" t="e">
        <f t="shared" ref="KPV244" si="7912">KPZ244&amp;KQA244</f>
        <v>#REF!</v>
      </c>
      <c r="KPW244" s="29" t="e">
        <f t="shared" ref="KPW244" si="7913">KQA244&amp;KQB244</f>
        <v>#REF!</v>
      </c>
      <c r="KPX244" s="29" t="e">
        <f t="shared" ref="KPX244" si="7914">KQB244&amp;KQC244</f>
        <v>#REF!</v>
      </c>
      <c r="KPY244" s="29" t="e">
        <f t="shared" ref="KPY244" si="7915">KQC244&amp;KQD244</f>
        <v>#REF!</v>
      </c>
      <c r="KPZ244" s="29" t="e">
        <f t="shared" ref="KPZ244" si="7916">KQD244&amp;KQE244</f>
        <v>#REF!</v>
      </c>
      <c r="KQA244" s="29" t="e">
        <f t="shared" ref="KQA244" si="7917">KQE244&amp;KQF244</f>
        <v>#REF!</v>
      </c>
      <c r="KQB244" s="29" t="e">
        <f t="shared" ref="KQB244" si="7918">KQF244&amp;KQG244</f>
        <v>#REF!</v>
      </c>
      <c r="KQC244" s="29" t="e">
        <f t="shared" ref="KQC244" si="7919">KQG244&amp;KQH244</f>
        <v>#REF!</v>
      </c>
      <c r="KQD244" s="29" t="e">
        <f t="shared" ref="KQD244" si="7920">KQH244&amp;KQI244</f>
        <v>#REF!</v>
      </c>
      <c r="KQE244" s="29" t="e">
        <f t="shared" ref="KQE244" si="7921">KQI244&amp;KQJ244</f>
        <v>#REF!</v>
      </c>
      <c r="KQF244" s="29" t="e">
        <f t="shared" ref="KQF244" si="7922">KQJ244&amp;KQK244</f>
        <v>#REF!</v>
      </c>
      <c r="KQG244" s="29" t="e">
        <f t="shared" ref="KQG244" si="7923">KQK244&amp;KQL244</f>
        <v>#REF!</v>
      </c>
      <c r="KQH244" s="29" t="e">
        <f t="shared" ref="KQH244" si="7924">KQL244&amp;KQM244</f>
        <v>#REF!</v>
      </c>
      <c r="KQI244" s="29" t="e">
        <f t="shared" ref="KQI244" si="7925">KQM244&amp;KQN244</f>
        <v>#REF!</v>
      </c>
      <c r="KQJ244" s="29" t="e">
        <f t="shared" ref="KQJ244" si="7926">KQN244&amp;KQO244</f>
        <v>#REF!</v>
      </c>
      <c r="KQK244" s="29" t="e">
        <f t="shared" ref="KQK244" si="7927">KQO244&amp;KQP244</f>
        <v>#REF!</v>
      </c>
      <c r="KQL244" s="29" t="e">
        <f t="shared" ref="KQL244" si="7928">KQP244&amp;KQQ244</f>
        <v>#REF!</v>
      </c>
      <c r="KQM244" s="29" t="e">
        <f t="shared" ref="KQM244" si="7929">KQQ244&amp;KQR244</f>
        <v>#REF!</v>
      </c>
      <c r="KQN244" s="29" t="e">
        <f t="shared" ref="KQN244" si="7930">KQR244&amp;KQS244</f>
        <v>#REF!</v>
      </c>
      <c r="KQO244" s="29" t="e">
        <f t="shared" ref="KQO244" si="7931">KQS244&amp;KQT244</f>
        <v>#REF!</v>
      </c>
      <c r="KQP244" s="29" t="e">
        <f t="shared" ref="KQP244" si="7932">KQT244&amp;KQU244</f>
        <v>#REF!</v>
      </c>
      <c r="KQQ244" s="29" t="e">
        <f t="shared" ref="KQQ244" si="7933">KQU244&amp;KQV244</f>
        <v>#REF!</v>
      </c>
      <c r="KQR244" s="29" t="e">
        <f t="shared" ref="KQR244" si="7934">KQV244&amp;KQW244</f>
        <v>#REF!</v>
      </c>
      <c r="KQS244" s="29" t="e">
        <f t="shared" ref="KQS244" si="7935">KQW244&amp;KQX244</f>
        <v>#REF!</v>
      </c>
      <c r="KQT244" s="29" t="e">
        <f t="shared" ref="KQT244" si="7936">KQX244&amp;KQY244</f>
        <v>#REF!</v>
      </c>
      <c r="KQU244" s="29" t="e">
        <f t="shared" ref="KQU244" si="7937">KQY244&amp;KQZ244</f>
        <v>#REF!</v>
      </c>
      <c r="KQV244" s="29" t="e">
        <f t="shared" ref="KQV244" si="7938">KQZ244&amp;KRA244</f>
        <v>#REF!</v>
      </c>
      <c r="KQW244" s="29" t="e">
        <f t="shared" ref="KQW244" si="7939">KRA244&amp;KRB244</f>
        <v>#REF!</v>
      </c>
      <c r="KQX244" s="29" t="e">
        <f t="shared" ref="KQX244" si="7940">KRB244&amp;KRC244</f>
        <v>#REF!</v>
      </c>
      <c r="KQY244" s="29" t="e">
        <f t="shared" ref="KQY244" si="7941">KRC244&amp;KRD244</f>
        <v>#REF!</v>
      </c>
      <c r="KQZ244" s="29" t="e">
        <f t="shared" ref="KQZ244" si="7942">KRD244&amp;KRE244</f>
        <v>#REF!</v>
      </c>
      <c r="KRA244" s="29" t="e">
        <f t="shared" ref="KRA244" si="7943">KRE244&amp;KRF244</f>
        <v>#REF!</v>
      </c>
      <c r="KRB244" s="29" t="e">
        <f t="shared" ref="KRB244" si="7944">KRF244&amp;KRG244</f>
        <v>#REF!</v>
      </c>
      <c r="KRC244" s="29" t="e">
        <f t="shared" ref="KRC244" si="7945">KRG244&amp;KRH244</f>
        <v>#REF!</v>
      </c>
      <c r="KRD244" s="29" t="e">
        <f t="shared" ref="KRD244" si="7946">KRH244&amp;KRI244</f>
        <v>#REF!</v>
      </c>
      <c r="KRE244" s="29" t="e">
        <f t="shared" ref="KRE244" si="7947">KRI244&amp;KRJ244</f>
        <v>#REF!</v>
      </c>
      <c r="KRF244" s="29" t="e">
        <f t="shared" ref="KRF244" si="7948">KRJ244&amp;KRK244</f>
        <v>#REF!</v>
      </c>
      <c r="KRG244" s="29" t="e">
        <f t="shared" ref="KRG244" si="7949">KRK244&amp;KRL244</f>
        <v>#REF!</v>
      </c>
      <c r="KRH244" s="29" t="e">
        <f t="shared" ref="KRH244" si="7950">KRL244&amp;KRM244</f>
        <v>#REF!</v>
      </c>
      <c r="KRI244" s="29" t="e">
        <f t="shared" ref="KRI244" si="7951">KRM244&amp;KRN244</f>
        <v>#REF!</v>
      </c>
      <c r="KRJ244" s="29" t="e">
        <f t="shared" ref="KRJ244" si="7952">KRN244&amp;KRO244</f>
        <v>#REF!</v>
      </c>
      <c r="KRK244" s="29" t="e">
        <f t="shared" ref="KRK244" si="7953">KRO244&amp;KRP244</f>
        <v>#REF!</v>
      </c>
      <c r="KRL244" s="29" t="e">
        <f t="shared" ref="KRL244" si="7954">KRP244&amp;KRQ244</f>
        <v>#REF!</v>
      </c>
      <c r="KRM244" s="29" t="e">
        <f t="shared" ref="KRM244" si="7955">KRQ244&amp;KRR244</f>
        <v>#REF!</v>
      </c>
      <c r="KRN244" s="29" t="e">
        <f t="shared" ref="KRN244" si="7956">KRR244&amp;KRS244</f>
        <v>#REF!</v>
      </c>
      <c r="KRO244" s="29" t="e">
        <f t="shared" ref="KRO244" si="7957">KRS244&amp;KRT244</f>
        <v>#REF!</v>
      </c>
      <c r="KRP244" s="29" t="e">
        <f t="shared" ref="KRP244" si="7958">KRT244&amp;KRU244</f>
        <v>#REF!</v>
      </c>
      <c r="KRQ244" s="29" t="e">
        <f t="shared" ref="KRQ244" si="7959">KRU244&amp;KRV244</f>
        <v>#REF!</v>
      </c>
      <c r="KRR244" s="29" t="e">
        <f t="shared" ref="KRR244" si="7960">KRV244&amp;KRW244</f>
        <v>#REF!</v>
      </c>
      <c r="KRS244" s="29" t="e">
        <f t="shared" ref="KRS244" si="7961">KRW244&amp;KRX244</f>
        <v>#REF!</v>
      </c>
      <c r="KRT244" s="29" t="e">
        <f t="shared" ref="KRT244" si="7962">KRX244&amp;KRY244</f>
        <v>#REF!</v>
      </c>
      <c r="KRU244" s="29" t="e">
        <f t="shared" ref="KRU244" si="7963">KRY244&amp;KRZ244</f>
        <v>#REF!</v>
      </c>
      <c r="KRV244" s="29" t="e">
        <f t="shared" ref="KRV244" si="7964">KRZ244&amp;KSA244</f>
        <v>#REF!</v>
      </c>
      <c r="KRW244" s="29" t="e">
        <f t="shared" ref="KRW244" si="7965">KSA244&amp;KSB244</f>
        <v>#REF!</v>
      </c>
      <c r="KRX244" s="29" t="e">
        <f t="shared" ref="KRX244" si="7966">KSB244&amp;KSC244</f>
        <v>#REF!</v>
      </c>
      <c r="KRY244" s="29" t="e">
        <f t="shared" ref="KRY244" si="7967">KSC244&amp;KSD244</f>
        <v>#REF!</v>
      </c>
      <c r="KRZ244" s="29" t="e">
        <f t="shared" ref="KRZ244" si="7968">KSD244&amp;KSE244</f>
        <v>#REF!</v>
      </c>
      <c r="KSA244" s="29" t="e">
        <f t="shared" ref="KSA244" si="7969">KSE244&amp;KSF244</f>
        <v>#REF!</v>
      </c>
      <c r="KSB244" s="29" t="e">
        <f t="shared" ref="KSB244" si="7970">KSF244&amp;KSG244</f>
        <v>#REF!</v>
      </c>
      <c r="KSC244" s="29" t="e">
        <f t="shared" ref="KSC244" si="7971">KSG244&amp;KSH244</f>
        <v>#REF!</v>
      </c>
      <c r="KSD244" s="29" t="e">
        <f t="shared" ref="KSD244" si="7972">KSH244&amp;KSI244</f>
        <v>#REF!</v>
      </c>
      <c r="KSE244" s="29" t="e">
        <f t="shared" ref="KSE244" si="7973">KSI244&amp;KSJ244</f>
        <v>#REF!</v>
      </c>
      <c r="KSF244" s="29" t="e">
        <f t="shared" ref="KSF244" si="7974">KSJ244&amp;KSK244</f>
        <v>#REF!</v>
      </c>
      <c r="KSG244" s="29" t="e">
        <f t="shared" ref="KSG244" si="7975">KSK244&amp;KSL244</f>
        <v>#REF!</v>
      </c>
      <c r="KSH244" s="29" t="e">
        <f t="shared" ref="KSH244" si="7976">KSL244&amp;KSM244</f>
        <v>#REF!</v>
      </c>
      <c r="KSI244" s="29" t="e">
        <f t="shared" ref="KSI244" si="7977">KSM244&amp;KSN244</f>
        <v>#REF!</v>
      </c>
      <c r="KSJ244" s="29" t="e">
        <f t="shared" ref="KSJ244" si="7978">KSN244&amp;KSO244</f>
        <v>#REF!</v>
      </c>
      <c r="KSK244" s="29" t="e">
        <f t="shared" ref="KSK244" si="7979">KSO244&amp;KSP244</f>
        <v>#REF!</v>
      </c>
      <c r="KSL244" s="29" t="e">
        <f t="shared" ref="KSL244" si="7980">KSP244&amp;KSQ244</f>
        <v>#REF!</v>
      </c>
      <c r="KSM244" s="29" t="e">
        <f t="shared" ref="KSM244" si="7981">KSQ244&amp;KSR244</f>
        <v>#REF!</v>
      </c>
      <c r="KSN244" s="29" t="e">
        <f t="shared" ref="KSN244" si="7982">KSR244&amp;KSS244</f>
        <v>#REF!</v>
      </c>
      <c r="KSO244" s="29" t="e">
        <f t="shared" ref="KSO244" si="7983">KSS244&amp;KST244</f>
        <v>#REF!</v>
      </c>
      <c r="KSP244" s="29" t="e">
        <f t="shared" ref="KSP244" si="7984">KST244&amp;KSU244</f>
        <v>#REF!</v>
      </c>
      <c r="KSQ244" s="29" t="e">
        <f t="shared" ref="KSQ244" si="7985">KSU244&amp;KSV244</f>
        <v>#REF!</v>
      </c>
      <c r="KSR244" s="29" t="e">
        <f t="shared" ref="KSR244" si="7986">KSV244&amp;KSW244</f>
        <v>#REF!</v>
      </c>
      <c r="KSS244" s="29" t="e">
        <f t="shared" ref="KSS244" si="7987">KSW244&amp;KSX244</f>
        <v>#REF!</v>
      </c>
      <c r="KST244" s="29" t="e">
        <f t="shared" ref="KST244" si="7988">KSX244&amp;KSY244</f>
        <v>#REF!</v>
      </c>
      <c r="KSU244" s="29" t="e">
        <f t="shared" ref="KSU244" si="7989">KSY244&amp;KSZ244</f>
        <v>#REF!</v>
      </c>
      <c r="KSV244" s="29" t="e">
        <f t="shared" ref="KSV244" si="7990">KSZ244&amp;KTA244</f>
        <v>#REF!</v>
      </c>
      <c r="KSW244" s="29" t="e">
        <f t="shared" ref="KSW244" si="7991">KTA244&amp;KTB244</f>
        <v>#REF!</v>
      </c>
      <c r="KSX244" s="29" t="e">
        <f t="shared" ref="KSX244" si="7992">KTB244&amp;KTC244</f>
        <v>#REF!</v>
      </c>
      <c r="KSY244" s="29" t="e">
        <f t="shared" ref="KSY244" si="7993">KTC244&amp;KTD244</f>
        <v>#REF!</v>
      </c>
      <c r="KSZ244" s="29" t="e">
        <f t="shared" ref="KSZ244" si="7994">KTD244&amp;KTE244</f>
        <v>#REF!</v>
      </c>
      <c r="KTA244" s="29" t="e">
        <f t="shared" ref="KTA244" si="7995">KTE244&amp;KTF244</f>
        <v>#REF!</v>
      </c>
      <c r="KTB244" s="29" t="e">
        <f t="shared" ref="KTB244" si="7996">KTF244&amp;KTG244</f>
        <v>#REF!</v>
      </c>
      <c r="KTC244" s="29" t="e">
        <f t="shared" ref="KTC244" si="7997">KTG244&amp;KTH244</f>
        <v>#REF!</v>
      </c>
      <c r="KTD244" s="29" t="e">
        <f t="shared" ref="KTD244" si="7998">KTH244&amp;KTI244</f>
        <v>#REF!</v>
      </c>
      <c r="KTE244" s="29" t="e">
        <f t="shared" ref="KTE244" si="7999">KTI244&amp;KTJ244</f>
        <v>#REF!</v>
      </c>
      <c r="KTF244" s="29" t="e">
        <f t="shared" ref="KTF244" si="8000">KTJ244&amp;KTK244</f>
        <v>#REF!</v>
      </c>
      <c r="KTG244" s="29" t="e">
        <f t="shared" ref="KTG244" si="8001">KTK244&amp;KTL244</f>
        <v>#REF!</v>
      </c>
      <c r="KTH244" s="29" t="e">
        <f t="shared" ref="KTH244" si="8002">KTL244&amp;KTM244</f>
        <v>#REF!</v>
      </c>
      <c r="KTI244" s="29" t="e">
        <f t="shared" ref="KTI244" si="8003">KTM244&amp;KTN244</f>
        <v>#REF!</v>
      </c>
      <c r="KTJ244" s="29" t="e">
        <f t="shared" ref="KTJ244" si="8004">KTN244&amp;KTO244</f>
        <v>#REF!</v>
      </c>
      <c r="KTK244" s="29" t="e">
        <f t="shared" ref="KTK244" si="8005">KTO244&amp;KTP244</f>
        <v>#REF!</v>
      </c>
      <c r="KTL244" s="29" t="e">
        <f t="shared" ref="KTL244" si="8006">KTP244&amp;KTQ244</f>
        <v>#REF!</v>
      </c>
      <c r="KTM244" s="29" t="e">
        <f t="shared" ref="KTM244" si="8007">KTQ244&amp;KTR244</f>
        <v>#REF!</v>
      </c>
      <c r="KTN244" s="29" t="e">
        <f t="shared" ref="KTN244" si="8008">KTR244&amp;KTS244</f>
        <v>#REF!</v>
      </c>
      <c r="KTO244" s="29" t="e">
        <f t="shared" ref="KTO244" si="8009">KTS244&amp;KTT244</f>
        <v>#REF!</v>
      </c>
      <c r="KTP244" s="29" t="e">
        <f t="shared" ref="KTP244" si="8010">KTT244&amp;KTU244</f>
        <v>#REF!</v>
      </c>
      <c r="KTQ244" s="29" t="e">
        <f t="shared" ref="KTQ244" si="8011">KTU244&amp;KTV244</f>
        <v>#REF!</v>
      </c>
      <c r="KTR244" s="29" t="e">
        <f t="shared" ref="KTR244" si="8012">KTV244&amp;KTW244</f>
        <v>#REF!</v>
      </c>
      <c r="KTS244" s="29" t="e">
        <f t="shared" ref="KTS244" si="8013">KTW244&amp;KTX244</f>
        <v>#REF!</v>
      </c>
      <c r="KTT244" s="29" t="e">
        <f t="shared" ref="KTT244" si="8014">KTX244&amp;KTY244</f>
        <v>#REF!</v>
      </c>
      <c r="KTU244" s="29" t="e">
        <f t="shared" ref="KTU244" si="8015">KTY244&amp;KTZ244</f>
        <v>#REF!</v>
      </c>
      <c r="KTV244" s="29" t="e">
        <f t="shared" ref="KTV244" si="8016">KTZ244&amp;KUA244</f>
        <v>#REF!</v>
      </c>
      <c r="KTW244" s="29" t="e">
        <f t="shared" ref="KTW244" si="8017">KUA244&amp;KUB244</f>
        <v>#REF!</v>
      </c>
      <c r="KTX244" s="29" t="e">
        <f t="shared" ref="KTX244" si="8018">KUB244&amp;KUC244</f>
        <v>#REF!</v>
      </c>
      <c r="KTY244" s="29" t="e">
        <f t="shared" ref="KTY244" si="8019">KUC244&amp;KUD244</f>
        <v>#REF!</v>
      </c>
      <c r="KTZ244" s="29" t="e">
        <f t="shared" ref="KTZ244" si="8020">KUD244&amp;KUE244</f>
        <v>#REF!</v>
      </c>
      <c r="KUA244" s="29" t="e">
        <f t="shared" ref="KUA244" si="8021">KUE244&amp;KUF244</f>
        <v>#REF!</v>
      </c>
      <c r="KUB244" s="29" t="e">
        <f t="shared" ref="KUB244" si="8022">KUF244&amp;KUG244</f>
        <v>#REF!</v>
      </c>
      <c r="KUC244" s="29" t="e">
        <f t="shared" ref="KUC244" si="8023">KUG244&amp;KUH244</f>
        <v>#REF!</v>
      </c>
      <c r="KUD244" s="29" t="e">
        <f t="shared" ref="KUD244" si="8024">KUH244&amp;KUI244</f>
        <v>#REF!</v>
      </c>
      <c r="KUE244" s="29" t="e">
        <f t="shared" ref="KUE244" si="8025">KUI244&amp;KUJ244</f>
        <v>#REF!</v>
      </c>
      <c r="KUF244" s="29" t="e">
        <f t="shared" ref="KUF244" si="8026">KUJ244&amp;KUK244</f>
        <v>#REF!</v>
      </c>
      <c r="KUG244" s="29" t="e">
        <f t="shared" ref="KUG244" si="8027">KUK244&amp;KUL244</f>
        <v>#REF!</v>
      </c>
      <c r="KUH244" s="29" t="e">
        <f t="shared" ref="KUH244" si="8028">KUL244&amp;KUM244</f>
        <v>#REF!</v>
      </c>
      <c r="KUI244" s="29" t="e">
        <f t="shared" ref="KUI244" si="8029">KUM244&amp;KUN244</f>
        <v>#REF!</v>
      </c>
      <c r="KUJ244" s="29" t="e">
        <f t="shared" ref="KUJ244" si="8030">KUN244&amp;KUO244</f>
        <v>#REF!</v>
      </c>
      <c r="KUK244" s="29" t="e">
        <f t="shared" ref="KUK244" si="8031">KUO244&amp;KUP244</f>
        <v>#REF!</v>
      </c>
      <c r="KUL244" s="29" t="e">
        <f t="shared" ref="KUL244" si="8032">KUP244&amp;KUQ244</f>
        <v>#REF!</v>
      </c>
      <c r="KUM244" s="29" t="e">
        <f t="shared" ref="KUM244" si="8033">KUQ244&amp;KUR244</f>
        <v>#REF!</v>
      </c>
      <c r="KUN244" s="29" t="e">
        <f t="shared" ref="KUN244" si="8034">KUR244&amp;KUS244</f>
        <v>#REF!</v>
      </c>
      <c r="KUO244" s="29" t="e">
        <f t="shared" ref="KUO244" si="8035">KUS244&amp;KUT244</f>
        <v>#REF!</v>
      </c>
      <c r="KUP244" s="29" t="e">
        <f t="shared" ref="KUP244" si="8036">KUT244&amp;KUU244</f>
        <v>#REF!</v>
      </c>
      <c r="KUQ244" s="29" t="e">
        <f t="shared" ref="KUQ244" si="8037">KUU244&amp;KUV244</f>
        <v>#REF!</v>
      </c>
      <c r="KUR244" s="29" t="e">
        <f t="shared" ref="KUR244" si="8038">KUV244&amp;KUW244</f>
        <v>#REF!</v>
      </c>
      <c r="KUS244" s="29" t="e">
        <f t="shared" ref="KUS244" si="8039">KUW244&amp;KUX244</f>
        <v>#REF!</v>
      </c>
      <c r="KUT244" s="29" t="e">
        <f t="shared" ref="KUT244" si="8040">KUX244&amp;KUY244</f>
        <v>#REF!</v>
      </c>
      <c r="KUU244" s="29" t="e">
        <f t="shared" ref="KUU244" si="8041">KUY244&amp;KUZ244</f>
        <v>#REF!</v>
      </c>
      <c r="KUV244" s="29" t="e">
        <f t="shared" ref="KUV244" si="8042">KUZ244&amp;KVA244</f>
        <v>#REF!</v>
      </c>
      <c r="KUW244" s="29" t="e">
        <f t="shared" ref="KUW244" si="8043">KVA244&amp;KVB244</f>
        <v>#REF!</v>
      </c>
      <c r="KUX244" s="29" t="e">
        <f t="shared" ref="KUX244" si="8044">KVB244&amp;KVC244</f>
        <v>#REF!</v>
      </c>
      <c r="KUY244" s="29" t="e">
        <f t="shared" ref="KUY244" si="8045">KVC244&amp;KVD244</f>
        <v>#REF!</v>
      </c>
      <c r="KUZ244" s="29" t="e">
        <f t="shared" ref="KUZ244" si="8046">KVD244&amp;KVE244</f>
        <v>#REF!</v>
      </c>
      <c r="KVA244" s="29" t="e">
        <f t="shared" ref="KVA244" si="8047">KVE244&amp;KVF244</f>
        <v>#REF!</v>
      </c>
      <c r="KVB244" s="29" t="e">
        <f t="shared" ref="KVB244" si="8048">KVF244&amp;KVG244</f>
        <v>#REF!</v>
      </c>
      <c r="KVC244" s="29" t="e">
        <f t="shared" ref="KVC244" si="8049">KVG244&amp;KVH244</f>
        <v>#REF!</v>
      </c>
      <c r="KVD244" s="29" t="e">
        <f t="shared" ref="KVD244" si="8050">KVH244&amp;KVI244</f>
        <v>#REF!</v>
      </c>
      <c r="KVE244" s="29" t="e">
        <f t="shared" ref="KVE244" si="8051">KVI244&amp;KVJ244</f>
        <v>#REF!</v>
      </c>
      <c r="KVF244" s="29" t="e">
        <f t="shared" ref="KVF244" si="8052">KVJ244&amp;KVK244</f>
        <v>#REF!</v>
      </c>
      <c r="KVG244" s="29" t="e">
        <f t="shared" ref="KVG244" si="8053">KVK244&amp;KVL244</f>
        <v>#REF!</v>
      </c>
      <c r="KVH244" s="29" t="e">
        <f t="shared" ref="KVH244" si="8054">KVL244&amp;KVM244</f>
        <v>#REF!</v>
      </c>
      <c r="KVI244" s="29" t="e">
        <f t="shared" ref="KVI244" si="8055">KVM244&amp;KVN244</f>
        <v>#REF!</v>
      </c>
      <c r="KVJ244" s="29" t="e">
        <f t="shared" ref="KVJ244" si="8056">KVN244&amp;KVO244</f>
        <v>#REF!</v>
      </c>
      <c r="KVK244" s="29" t="e">
        <f t="shared" ref="KVK244" si="8057">KVO244&amp;KVP244</f>
        <v>#REF!</v>
      </c>
      <c r="KVL244" s="29" t="e">
        <f t="shared" ref="KVL244" si="8058">KVP244&amp;KVQ244</f>
        <v>#REF!</v>
      </c>
      <c r="KVM244" s="29" t="e">
        <f t="shared" ref="KVM244" si="8059">KVQ244&amp;KVR244</f>
        <v>#REF!</v>
      </c>
      <c r="KVN244" s="29" t="e">
        <f t="shared" ref="KVN244" si="8060">KVR244&amp;KVS244</f>
        <v>#REF!</v>
      </c>
      <c r="KVO244" s="29" t="e">
        <f t="shared" ref="KVO244" si="8061">KVS244&amp;KVT244</f>
        <v>#REF!</v>
      </c>
      <c r="KVP244" s="29" t="e">
        <f t="shared" ref="KVP244" si="8062">KVT244&amp;KVU244</f>
        <v>#REF!</v>
      </c>
      <c r="KVQ244" s="29" t="e">
        <f t="shared" ref="KVQ244" si="8063">KVU244&amp;KVV244</f>
        <v>#REF!</v>
      </c>
      <c r="KVR244" s="29" t="e">
        <f t="shared" ref="KVR244" si="8064">KVV244&amp;KVW244</f>
        <v>#REF!</v>
      </c>
      <c r="KVS244" s="29" t="e">
        <f t="shared" ref="KVS244" si="8065">KVW244&amp;KVX244</f>
        <v>#REF!</v>
      </c>
      <c r="KVT244" s="29" t="e">
        <f t="shared" ref="KVT244" si="8066">KVX244&amp;KVY244</f>
        <v>#REF!</v>
      </c>
      <c r="KVU244" s="29" t="e">
        <f t="shared" ref="KVU244" si="8067">KVY244&amp;KVZ244</f>
        <v>#REF!</v>
      </c>
      <c r="KVV244" s="29" t="e">
        <f t="shared" ref="KVV244" si="8068">KVZ244&amp;KWA244</f>
        <v>#REF!</v>
      </c>
      <c r="KVW244" s="29" t="e">
        <f t="shared" ref="KVW244" si="8069">KWA244&amp;KWB244</f>
        <v>#REF!</v>
      </c>
      <c r="KVX244" s="29" t="e">
        <f t="shared" ref="KVX244" si="8070">KWB244&amp;KWC244</f>
        <v>#REF!</v>
      </c>
      <c r="KVY244" s="29" t="e">
        <f t="shared" ref="KVY244" si="8071">KWC244&amp;KWD244</f>
        <v>#REF!</v>
      </c>
      <c r="KVZ244" s="29" t="e">
        <f t="shared" ref="KVZ244" si="8072">KWD244&amp;KWE244</f>
        <v>#REF!</v>
      </c>
      <c r="KWA244" s="29" t="e">
        <f t="shared" ref="KWA244" si="8073">KWE244&amp;KWF244</f>
        <v>#REF!</v>
      </c>
      <c r="KWB244" s="29" t="e">
        <f t="shared" ref="KWB244" si="8074">KWF244&amp;KWG244</f>
        <v>#REF!</v>
      </c>
      <c r="KWC244" s="29" t="e">
        <f t="shared" ref="KWC244" si="8075">KWG244&amp;KWH244</f>
        <v>#REF!</v>
      </c>
      <c r="KWD244" s="29" t="e">
        <f t="shared" ref="KWD244" si="8076">KWH244&amp;KWI244</f>
        <v>#REF!</v>
      </c>
      <c r="KWE244" s="29" t="e">
        <f t="shared" ref="KWE244" si="8077">KWI244&amp;KWJ244</f>
        <v>#REF!</v>
      </c>
      <c r="KWF244" s="29" t="e">
        <f t="shared" ref="KWF244" si="8078">KWJ244&amp;KWK244</f>
        <v>#REF!</v>
      </c>
      <c r="KWG244" s="29" t="e">
        <f t="shared" ref="KWG244" si="8079">KWK244&amp;KWL244</f>
        <v>#REF!</v>
      </c>
      <c r="KWH244" s="29" t="e">
        <f t="shared" ref="KWH244" si="8080">KWL244&amp;KWM244</f>
        <v>#REF!</v>
      </c>
      <c r="KWI244" s="29" t="e">
        <f t="shared" ref="KWI244" si="8081">KWM244&amp;KWN244</f>
        <v>#REF!</v>
      </c>
      <c r="KWJ244" s="29" t="e">
        <f t="shared" ref="KWJ244" si="8082">KWN244&amp;KWO244</f>
        <v>#REF!</v>
      </c>
      <c r="KWK244" s="29" t="e">
        <f t="shared" ref="KWK244" si="8083">KWO244&amp;KWP244</f>
        <v>#REF!</v>
      </c>
      <c r="KWL244" s="29" t="e">
        <f t="shared" ref="KWL244" si="8084">KWP244&amp;KWQ244</f>
        <v>#REF!</v>
      </c>
      <c r="KWM244" s="29" t="e">
        <f t="shared" ref="KWM244" si="8085">KWQ244&amp;KWR244</f>
        <v>#REF!</v>
      </c>
      <c r="KWN244" s="29" t="e">
        <f t="shared" ref="KWN244" si="8086">KWR244&amp;KWS244</f>
        <v>#REF!</v>
      </c>
      <c r="KWO244" s="29" t="e">
        <f t="shared" ref="KWO244" si="8087">KWS244&amp;KWT244</f>
        <v>#REF!</v>
      </c>
      <c r="KWP244" s="29" t="e">
        <f t="shared" ref="KWP244" si="8088">KWT244&amp;KWU244</f>
        <v>#REF!</v>
      </c>
      <c r="KWQ244" s="29" t="e">
        <f t="shared" ref="KWQ244" si="8089">KWU244&amp;KWV244</f>
        <v>#REF!</v>
      </c>
      <c r="KWR244" s="29" t="e">
        <f t="shared" ref="KWR244" si="8090">KWV244&amp;KWW244</f>
        <v>#REF!</v>
      </c>
      <c r="KWS244" s="29" t="e">
        <f t="shared" ref="KWS244" si="8091">KWW244&amp;KWX244</f>
        <v>#REF!</v>
      </c>
      <c r="KWT244" s="29" t="e">
        <f t="shared" ref="KWT244" si="8092">KWX244&amp;KWY244</f>
        <v>#REF!</v>
      </c>
      <c r="KWU244" s="29" t="e">
        <f t="shared" ref="KWU244" si="8093">KWY244&amp;KWZ244</f>
        <v>#REF!</v>
      </c>
      <c r="KWV244" s="29" t="e">
        <f t="shared" ref="KWV244" si="8094">KWZ244&amp;KXA244</f>
        <v>#REF!</v>
      </c>
      <c r="KWW244" s="29" t="e">
        <f t="shared" ref="KWW244" si="8095">KXA244&amp;KXB244</f>
        <v>#REF!</v>
      </c>
      <c r="KWX244" s="29" t="e">
        <f t="shared" ref="KWX244" si="8096">KXB244&amp;KXC244</f>
        <v>#REF!</v>
      </c>
      <c r="KWY244" s="29" t="e">
        <f t="shared" ref="KWY244" si="8097">KXC244&amp;KXD244</f>
        <v>#REF!</v>
      </c>
      <c r="KWZ244" s="29" t="e">
        <f t="shared" ref="KWZ244" si="8098">KXD244&amp;KXE244</f>
        <v>#REF!</v>
      </c>
      <c r="KXA244" s="29" t="e">
        <f t="shared" ref="KXA244" si="8099">KXE244&amp;KXF244</f>
        <v>#REF!</v>
      </c>
      <c r="KXB244" s="29" t="e">
        <f t="shared" ref="KXB244" si="8100">KXF244&amp;KXG244</f>
        <v>#REF!</v>
      </c>
      <c r="KXC244" s="29" t="e">
        <f t="shared" ref="KXC244" si="8101">KXG244&amp;KXH244</f>
        <v>#REF!</v>
      </c>
      <c r="KXD244" s="29" t="e">
        <f t="shared" ref="KXD244" si="8102">KXH244&amp;KXI244</f>
        <v>#REF!</v>
      </c>
      <c r="KXE244" s="29" t="e">
        <f t="shared" ref="KXE244" si="8103">KXI244&amp;KXJ244</f>
        <v>#REF!</v>
      </c>
      <c r="KXF244" s="29" t="e">
        <f t="shared" ref="KXF244" si="8104">KXJ244&amp;KXK244</f>
        <v>#REF!</v>
      </c>
      <c r="KXG244" s="29" t="e">
        <f t="shared" ref="KXG244" si="8105">KXK244&amp;KXL244</f>
        <v>#REF!</v>
      </c>
      <c r="KXH244" s="29" t="e">
        <f t="shared" ref="KXH244" si="8106">KXL244&amp;KXM244</f>
        <v>#REF!</v>
      </c>
      <c r="KXI244" s="29" t="e">
        <f t="shared" ref="KXI244" si="8107">KXM244&amp;KXN244</f>
        <v>#REF!</v>
      </c>
      <c r="KXJ244" s="29" t="e">
        <f t="shared" ref="KXJ244" si="8108">KXN244&amp;KXO244</f>
        <v>#REF!</v>
      </c>
      <c r="KXK244" s="29" t="e">
        <f t="shared" ref="KXK244" si="8109">KXO244&amp;KXP244</f>
        <v>#REF!</v>
      </c>
      <c r="KXL244" s="29" t="e">
        <f t="shared" ref="KXL244" si="8110">KXP244&amp;KXQ244</f>
        <v>#REF!</v>
      </c>
      <c r="KXM244" s="29" t="e">
        <f t="shared" ref="KXM244" si="8111">KXQ244&amp;KXR244</f>
        <v>#REF!</v>
      </c>
      <c r="KXN244" s="29" t="e">
        <f t="shared" ref="KXN244" si="8112">KXR244&amp;KXS244</f>
        <v>#REF!</v>
      </c>
      <c r="KXO244" s="29" t="e">
        <f t="shared" ref="KXO244" si="8113">KXS244&amp;KXT244</f>
        <v>#REF!</v>
      </c>
      <c r="KXP244" s="29" t="e">
        <f t="shared" ref="KXP244" si="8114">KXT244&amp;KXU244</f>
        <v>#REF!</v>
      </c>
      <c r="KXQ244" s="29" t="e">
        <f t="shared" ref="KXQ244" si="8115">KXU244&amp;KXV244</f>
        <v>#REF!</v>
      </c>
      <c r="KXR244" s="29" t="e">
        <f t="shared" ref="KXR244" si="8116">KXV244&amp;KXW244</f>
        <v>#REF!</v>
      </c>
      <c r="KXS244" s="29" t="e">
        <f t="shared" ref="KXS244" si="8117">KXW244&amp;KXX244</f>
        <v>#REF!</v>
      </c>
      <c r="KXT244" s="29" t="e">
        <f t="shared" ref="KXT244" si="8118">KXX244&amp;KXY244</f>
        <v>#REF!</v>
      </c>
      <c r="KXU244" s="29" t="e">
        <f t="shared" ref="KXU244" si="8119">KXY244&amp;KXZ244</f>
        <v>#REF!</v>
      </c>
      <c r="KXV244" s="29" t="e">
        <f t="shared" ref="KXV244" si="8120">KXZ244&amp;KYA244</f>
        <v>#REF!</v>
      </c>
      <c r="KXW244" s="29" t="e">
        <f t="shared" ref="KXW244" si="8121">KYA244&amp;KYB244</f>
        <v>#REF!</v>
      </c>
      <c r="KXX244" s="29" t="e">
        <f t="shared" ref="KXX244" si="8122">KYB244&amp;KYC244</f>
        <v>#REF!</v>
      </c>
      <c r="KXY244" s="29" t="e">
        <f t="shared" ref="KXY244" si="8123">KYC244&amp;KYD244</f>
        <v>#REF!</v>
      </c>
      <c r="KXZ244" s="29" t="e">
        <f t="shared" ref="KXZ244" si="8124">KYD244&amp;KYE244</f>
        <v>#REF!</v>
      </c>
      <c r="KYA244" s="29" t="e">
        <f t="shared" ref="KYA244" si="8125">KYE244&amp;KYF244</f>
        <v>#REF!</v>
      </c>
      <c r="KYB244" s="29" t="e">
        <f t="shared" ref="KYB244" si="8126">KYF244&amp;KYG244</f>
        <v>#REF!</v>
      </c>
      <c r="KYC244" s="29" t="e">
        <f t="shared" ref="KYC244" si="8127">KYG244&amp;KYH244</f>
        <v>#REF!</v>
      </c>
      <c r="KYD244" s="29" t="e">
        <f t="shared" ref="KYD244" si="8128">KYH244&amp;KYI244</f>
        <v>#REF!</v>
      </c>
      <c r="KYE244" s="29" t="e">
        <f t="shared" ref="KYE244" si="8129">KYI244&amp;KYJ244</f>
        <v>#REF!</v>
      </c>
      <c r="KYF244" s="29" t="e">
        <f t="shared" ref="KYF244" si="8130">KYJ244&amp;KYK244</f>
        <v>#REF!</v>
      </c>
      <c r="KYG244" s="29" t="e">
        <f t="shared" ref="KYG244" si="8131">KYK244&amp;KYL244</f>
        <v>#REF!</v>
      </c>
      <c r="KYH244" s="29" t="e">
        <f t="shared" ref="KYH244" si="8132">KYL244&amp;KYM244</f>
        <v>#REF!</v>
      </c>
      <c r="KYI244" s="29" t="e">
        <f t="shared" ref="KYI244" si="8133">KYM244&amp;KYN244</f>
        <v>#REF!</v>
      </c>
      <c r="KYJ244" s="29" t="e">
        <f t="shared" ref="KYJ244" si="8134">KYN244&amp;KYO244</f>
        <v>#REF!</v>
      </c>
      <c r="KYK244" s="29" t="e">
        <f t="shared" ref="KYK244" si="8135">KYO244&amp;KYP244</f>
        <v>#REF!</v>
      </c>
      <c r="KYL244" s="29" t="e">
        <f t="shared" ref="KYL244" si="8136">KYP244&amp;KYQ244</f>
        <v>#REF!</v>
      </c>
      <c r="KYM244" s="29" t="e">
        <f t="shared" ref="KYM244" si="8137">KYQ244&amp;KYR244</f>
        <v>#REF!</v>
      </c>
      <c r="KYN244" s="29" t="e">
        <f t="shared" ref="KYN244" si="8138">KYR244&amp;KYS244</f>
        <v>#REF!</v>
      </c>
      <c r="KYO244" s="29" t="e">
        <f t="shared" ref="KYO244" si="8139">KYS244&amp;KYT244</f>
        <v>#REF!</v>
      </c>
      <c r="KYP244" s="29" t="e">
        <f t="shared" ref="KYP244" si="8140">KYT244&amp;KYU244</f>
        <v>#REF!</v>
      </c>
      <c r="KYQ244" s="29" t="e">
        <f t="shared" ref="KYQ244" si="8141">KYU244&amp;KYV244</f>
        <v>#REF!</v>
      </c>
      <c r="KYR244" s="29" t="e">
        <f t="shared" ref="KYR244" si="8142">KYV244&amp;KYW244</f>
        <v>#REF!</v>
      </c>
      <c r="KYS244" s="29" t="e">
        <f t="shared" ref="KYS244" si="8143">KYW244&amp;KYX244</f>
        <v>#REF!</v>
      </c>
      <c r="KYT244" s="29" t="e">
        <f t="shared" ref="KYT244" si="8144">KYX244&amp;KYY244</f>
        <v>#REF!</v>
      </c>
      <c r="KYU244" s="29" t="e">
        <f t="shared" ref="KYU244" si="8145">KYY244&amp;KYZ244</f>
        <v>#REF!</v>
      </c>
      <c r="KYV244" s="29" t="e">
        <f t="shared" ref="KYV244" si="8146">KYZ244&amp;KZA244</f>
        <v>#REF!</v>
      </c>
      <c r="KYW244" s="29" t="e">
        <f t="shared" ref="KYW244" si="8147">KZA244&amp;KZB244</f>
        <v>#REF!</v>
      </c>
      <c r="KYX244" s="29" t="e">
        <f t="shared" ref="KYX244" si="8148">KZB244&amp;KZC244</f>
        <v>#REF!</v>
      </c>
      <c r="KYY244" s="29" t="e">
        <f t="shared" ref="KYY244" si="8149">KZC244&amp;KZD244</f>
        <v>#REF!</v>
      </c>
      <c r="KYZ244" s="29" t="e">
        <f t="shared" ref="KYZ244" si="8150">KZD244&amp;KZE244</f>
        <v>#REF!</v>
      </c>
      <c r="KZA244" s="29" t="e">
        <f t="shared" ref="KZA244" si="8151">KZE244&amp;KZF244</f>
        <v>#REF!</v>
      </c>
      <c r="KZB244" s="29" t="e">
        <f t="shared" ref="KZB244" si="8152">KZF244&amp;KZG244</f>
        <v>#REF!</v>
      </c>
      <c r="KZC244" s="29" t="e">
        <f t="shared" ref="KZC244" si="8153">KZG244&amp;KZH244</f>
        <v>#REF!</v>
      </c>
      <c r="KZD244" s="29" t="e">
        <f t="shared" ref="KZD244" si="8154">KZH244&amp;KZI244</f>
        <v>#REF!</v>
      </c>
      <c r="KZE244" s="29" t="e">
        <f t="shared" ref="KZE244" si="8155">KZI244&amp;KZJ244</f>
        <v>#REF!</v>
      </c>
      <c r="KZF244" s="29" t="e">
        <f t="shared" ref="KZF244" si="8156">KZJ244&amp;KZK244</f>
        <v>#REF!</v>
      </c>
      <c r="KZG244" s="29" t="e">
        <f t="shared" ref="KZG244" si="8157">KZK244&amp;KZL244</f>
        <v>#REF!</v>
      </c>
      <c r="KZH244" s="29" t="e">
        <f t="shared" ref="KZH244" si="8158">KZL244&amp;KZM244</f>
        <v>#REF!</v>
      </c>
      <c r="KZI244" s="29" t="e">
        <f t="shared" ref="KZI244" si="8159">KZM244&amp;KZN244</f>
        <v>#REF!</v>
      </c>
      <c r="KZJ244" s="29" t="e">
        <f t="shared" ref="KZJ244" si="8160">KZN244&amp;KZO244</f>
        <v>#REF!</v>
      </c>
      <c r="KZK244" s="29" t="e">
        <f t="shared" ref="KZK244" si="8161">KZO244&amp;KZP244</f>
        <v>#REF!</v>
      </c>
      <c r="KZL244" s="29" t="e">
        <f t="shared" ref="KZL244" si="8162">KZP244&amp;KZQ244</f>
        <v>#REF!</v>
      </c>
      <c r="KZM244" s="29" t="e">
        <f t="shared" ref="KZM244" si="8163">KZQ244&amp;KZR244</f>
        <v>#REF!</v>
      </c>
      <c r="KZN244" s="29" t="e">
        <f t="shared" ref="KZN244" si="8164">KZR244&amp;KZS244</f>
        <v>#REF!</v>
      </c>
      <c r="KZO244" s="29" t="e">
        <f t="shared" ref="KZO244" si="8165">KZS244&amp;KZT244</f>
        <v>#REF!</v>
      </c>
      <c r="KZP244" s="29" t="e">
        <f t="shared" ref="KZP244" si="8166">KZT244&amp;KZU244</f>
        <v>#REF!</v>
      </c>
      <c r="KZQ244" s="29" t="e">
        <f t="shared" ref="KZQ244" si="8167">KZU244&amp;KZV244</f>
        <v>#REF!</v>
      </c>
      <c r="KZR244" s="29" t="e">
        <f t="shared" ref="KZR244" si="8168">KZV244&amp;KZW244</f>
        <v>#REF!</v>
      </c>
      <c r="KZS244" s="29" t="e">
        <f t="shared" ref="KZS244" si="8169">KZW244&amp;KZX244</f>
        <v>#REF!</v>
      </c>
      <c r="KZT244" s="29" t="e">
        <f t="shared" ref="KZT244" si="8170">KZX244&amp;KZY244</f>
        <v>#REF!</v>
      </c>
      <c r="KZU244" s="29" t="e">
        <f t="shared" ref="KZU244" si="8171">KZY244&amp;KZZ244</f>
        <v>#REF!</v>
      </c>
      <c r="KZV244" s="29" t="e">
        <f t="shared" ref="KZV244" si="8172">KZZ244&amp;LAA244</f>
        <v>#REF!</v>
      </c>
      <c r="KZW244" s="29" t="e">
        <f t="shared" ref="KZW244" si="8173">LAA244&amp;LAB244</f>
        <v>#REF!</v>
      </c>
      <c r="KZX244" s="29" t="e">
        <f t="shared" ref="KZX244" si="8174">LAB244&amp;LAC244</f>
        <v>#REF!</v>
      </c>
      <c r="KZY244" s="29" t="e">
        <f t="shared" ref="KZY244" si="8175">LAC244&amp;LAD244</f>
        <v>#REF!</v>
      </c>
      <c r="KZZ244" s="29" t="e">
        <f t="shared" ref="KZZ244" si="8176">LAD244&amp;LAE244</f>
        <v>#REF!</v>
      </c>
      <c r="LAA244" s="29" t="e">
        <f t="shared" ref="LAA244" si="8177">LAE244&amp;LAF244</f>
        <v>#REF!</v>
      </c>
      <c r="LAB244" s="29" t="e">
        <f t="shared" ref="LAB244" si="8178">LAF244&amp;LAG244</f>
        <v>#REF!</v>
      </c>
      <c r="LAC244" s="29" t="e">
        <f t="shared" ref="LAC244" si="8179">LAG244&amp;LAH244</f>
        <v>#REF!</v>
      </c>
      <c r="LAD244" s="29" t="e">
        <f t="shared" ref="LAD244" si="8180">LAH244&amp;LAI244</f>
        <v>#REF!</v>
      </c>
      <c r="LAE244" s="29" t="e">
        <f t="shared" ref="LAE244" si="8181">LAI244&amp;LAJ244</f>
        <v>#REF!</v>
      </c>
      <c r="LAF244" s="29" t="e">
        <f t="shared" ref="LAF244" si="8182">LAJ244&amp;LAK244</f>
        <v>#REF!</v>
      </c>
      <c r="LAG244" s="29" t="e">
        <f t="shared" ref="LAG244" si="8183">LAK244&amp;LAL244</f>
        <v>#REF!</v>
      </c>
      <c r="LAH244" s="29" t="e">
        <f t="shared" ref="LAH244" si="8184">LAL244&amp;LAM244</f>
        <v>#REF!</v>
      </c>
      <c r="LAI244" s="29" t="e">
        <f t="shared" ref="LAI244" si="8185">LAM244&amp;LAN244</f>
        <v>#REF!</v>
      </c>
      <c r="LAJ244" s="29" t="e">
        <f t="shared" ref="LAJ244" si="8186">LAN244&amp;LAO244</f>
        <v>#REF!</v>
      </c>
      <c r="LAK244" s="29" t="e">
        <f t="shared" ref="LAK244" si="8187">LAO244&amp;LAP244</f>
        <v>#REF!</v>
      </c>
      <c r="LAL244" s="29" t="e">
        <f t="shared" ref="LAL244" si="8188">LAP244&amp;LAQ244</f>
        <v>#REF!</v>
      </c>
      <c r="LAM244" s="29" t="e">
        <f t="shared" ref="LAM244" si="8189">LAQ244&amp;LAR244</f>
        <v>#REF!</v>
      </c>
      <c r="LAN244" s="29" t="e">
        <f t="shared" ref="LAN244" si="8190">LAR244&amp;LAS244</f>
        <v>#REF!</v>
      </c>
      <c r="LAO244" s="29" t="e">
        <f t="shared" ref="LAO244" si="8191">LAS244&amp;LAT244</f>
        <v>#REF!</v>
      </c>
      <c r="LAP244" s="29" t="e">
        <f t="shared" ref="LAP244" si="8192">LAT244&amp;LAU244</f>
        <v>#REF!</v>
      </c>
      <c r="LAQ244" s="29" t="e">
        <f t="shared" ref="LAQ244" si="8193">LAU244&amp;LAV244</f>
        <v>#REF!</v>
      </c>
      <c r="LAR244" s="29" t="e">
        <f t="shared" ref="LAR244" si="8194">LAV244&amp;LAW244</f>
        <v>#REF!</v>
      </c>
      <c r="LAS244" s="29" t="e">
        <f t="shared" ref="LAS244" si="8195">LAW244&amp;LAX244</f>
        <v>#REF!</v>
      </c>
      <c r="LAT244" s="29" t="e">
        <f t="shared" ref="LAT244" si="8196">LAX244&amp;LAY244</f>
        <v>#REF!</v>
      </c>
      <c r="LAU244" s="29" t="e">
        <f t="shared" ref="LAU244" si="8197">LAY244&amp;LAZ244</f>
        <v>#REF!</v>
      </c>
      <c r="LAV244" s="29" t="e">
        <f t="shared" ref="LAV244" si="8198">LAZ244&amp;LBA244</f>
        <v>#REF!</v>
      </c>
      <c r="LAW244" s="29" t="e">
        <f t="shared" ref="LAW244" si="8199">LBA244&amp;LBB244</f>
        <v>#REF!</v>
      </c>
      <c r="LAX244" s="29" t="e">
        <f t="shared" ref="LAX244" si="8200">LBB244&amp;LBC244</f>
        <v>#REF!</v>
      </c>
      <c r="LAY244" s="29" t="e">
        <f t="shared" ref="LAY244" si="8201">LBC244&amp;LBD244</f>
        <v>#REF!</v>
      </c>
      <c r="LAZ244" s="29" t="e">
        <f t="shared" ref="LAZ244" si="8202">LBD244&amp;LBE244</f>
        <v>#REF!</v>
      </c>
      <c r="LBA244" s="29" t="e">
        <f t="shared" ref="LBA244" si="8203">LBE244&amp;LBF244</f>
        <v>#REF!</v>
      </c>
      <c r="LBB244" s="29" t="e">
        <f t="shared" ref="LBB244" si="8204">LBF244&amp;LBG244</f>
        <v>#REF!</v>
      </c>
      <c r="LBC244" s="29" t="e">
        <f t="shared" ref="LBC244" si="8205">LBG244&amp;LBH244</f>
        <v>#REF!</v>
      </c>
      <c r="LBD244" s="29" t="e">
        <f t="shared" ref="LBD244" si="8206">LBH244&amp;LBI244</f>
        <v>#REF!</v>
      </c>
      <c r="LBE244" s="29" t="e">
        <f t="shared" ref="LBE244" si="8207">LBI244&amp;LBJ244</f>
        <v>#REF!</v>
      </c>
      <c r="LBF244" s="29" t="e">
        <f t="shared" ref="LBF244" si="8208">LBJ244&amp;LBK244</f>
        <v>#REF!</v>
      </c>
      <c r="LBG244" s="29" t="e">
        <f t="shared" ref="LBG244" si="8209">LBK244&amp;LBL244</f>
        <v>#REF!</v>
      </c>
      <c r="LBH244" s="29" t="e">
        <f t="shared" ref="LBH244" si="8210">LBL244&amp;LBM244</f>
        <v>#REF!</v>
      </c>
      <c r="LBI244" s="29" t="e">
        <f t="shared" ref="LBI244" si="8211">LBM244&amp;LBN244</f>
        <v>#REF!</v>
      </c>
      <c r="LBJ244" s="29" t="e">
        <f t="shared" ref="LBJ244" si="8212">LBN244&amp;LBO244</f>
        <v>#REF!</v>
      </c>
      <c r="LBK244" s="29" t="e">
        <f t="shared" ref="LBK244" si="8213">LBO244&amp;LBP244</f>
        <v>#REF!</v>
      </c>
      <c r="LBL244" s="29" t="e">
        <f t="shared" ref="LBL244" si="8214">LBP244&amp;LBQ244</f>
        <v>#REF!</v>
      </c>
      <c r="LBM244" s="29" t="e">
        <f t="shared" ref="LBM244" si="8215">LBQ244&amp;LBR244</f>
        <v>#REF!</v>
      </c>
      <c r="LBN244" s="29" t="e">
        <f t="shared" ref="LBN244" si="8216">LBR244&amp;LBS244</f>
        <v>#REF!</v>
      </c>
      <c r="LBO244" s="29" t="e">
        <f t="shared" ref="LBO244" si="8217">LBS244&amp;LBT244</f>
        <v>#REF!</v>
      </c>
      <c r="LBP244" s="29" t="e">
        <f t="shared" ref="LBP244" si="8218">LBT244&amp;LBU244</f>
        <v>#REF!</v>
      </c>
      <c r="LBQ244" s="29" t="e">
        <f t="shared" ref="LBQ244" si="8219">LBU244&amp;LBV244</f>
        <v>#REF!</v>
      </c>
      <c r="LBR244" s="29" t="e">
        <f t="shared" ref="LBR244" si="8220">LBV244&amp;LBW244</f>
        <v>#REF!</v>
      </c>
      <c r="LBS244" s="29" t="e">
        <f t="shared" ref="LBS244" si="8221">LBW244&amp;LBX244</f>
        <v>#REF!</v>
      </c>
      <c r="LBT244" s="29" t="e">
        <f t="shared" ref="LBT244" si="8222">LBX244&amp;LBY244</f>
        <v>#REF!</v>
      </c>
      <c r="LBU244" s="29" t="e">
        <f t="shared" ref="LBU244" si="8223">LBY244&amp;LBZ244</f>
        <v>#REF!</v>
      </c>
      <c r="LBV244" s="29" t="e">
        <f t="shared" ref="LBV244" si="8224">LBZ244&amp;LCA244</f>
        <v>#REF!</v>
      </c>
      <c r="LBW244" s="29" t="e">
        <f t="shared" ref="LBW244" si="8225">LCA244&amp;LCB244</f>
        <v>#REF!</v>
      </c>
      <c r="LBX244" s="29" t="e">
        <f t="shared" ref="LBX244" si="8226">LCB244&amp;LCC244</f>
        <v>#REF!</v>
      </c>
      <c r="LBY244" s="29" t="e">
        <f t="shared" ref="LBY244" si="8227">LCC244&amp;LCD244</f>
        <v>#REF!</v>
      </c>
      <c r="LBZ244" s="29" t="e">
        <f t="shared" ref="LBZ244" si="8228">LCD244&amp;LCE244</f>
        <v>#REF!</v>
      </c>
      <c r="LCA244" s="29" t="e">
        <f t="shared" ref="LCA244" si="8229">LCE244&amp;LCF244</f>
        <v>#REF!</v>
      </c>
      <c r="LCB244" s="29" t="e">
        <f t="shared" ref="LCB244" si="8230">LCF244&amp;LCG244</f>
        <v>#REF!</v>
      </c>
      <c r="LCC244" s="29" t="e">
        <f t="shared" ref="LCC244" si="8231">LCG244&amp;LCH244</f>
        <v>#REF!</v>
      </c>
      <c r="LCD244" s="29" t="e">
        <f t="shared" ref="LCD244" si="8232">LCH244&amp;LCI244</f>
        <v>#REF!</v>
      </c>
      <c r="LCE244" s="29" t="e">
        <f t="shared" ref="LCE244" si="8233">LCI244&amp;LCJ244</f>
        <v>#REF!</v>
      </c>
      <c r="LCF244" s="29" t="e">
        <f t="shared" ref="LCF244" si="8234">LCJ244&amp;LCK244</f>
        <v>#REF!</v>
      </c>
      <c r="LCG244" s="29" t="e">
        <f t="shared" ref="LCG244" si="8235">LCK244&amp;LCL244</f>
        <v>#REF!</v>
      </c>
      <c r="LCH244" s="29" t="e">
        <f t="shared" ref="LCH244" si="8236">LCL244&amp;LCM244</f>
        <v>#REF!</v>
      </c>
      <c r="LCI244" s="29" t="e">
        <f t="shared" ref="LCI244" si="8237">LCM244&amp;LCN244</f>
        <v>#REF!</v>
      </c>
      <c r="LCJ244" s="29" t="e">
        <f t="shared" ref="LCJ244" si="8238">LCN244&amp;LCO244</f>
        <v>#REF!</v>
      </c>
      <c r="LCK244" s="29" t="e">
        <f t="shared" ref="LCK244" si="8239">LCO244&amp;LCP244</f>
        <v>#REF!</v>
      </c>
      <c r="LCL244" s="29" t="e">
        <f t="shared" ref="LCL244" si="8240">LCP244&amp;LCQ244</f>
        <v>#REF!</v>
      </c>
      <c r="LCM244" s="29" t="e">
        <f t="shared" ref="LCM244" si="8241">LCQ244&amp;LCR244</f>
        <v>#REF!</v>
      </c>
      <c r="LCN244" s="29" t="e">
        <f t="shared" ref="LCN244" si="8242">LCR244&amp;LCS244</f>
        <v>#REF!</v>
      </c>
      <c r="LCO244" s="29" t="e">
        <f t="shared" ref="LCO244" si="8243">LCS244&amp;LCT244</f>
        <v>#REF!</v>
      </c>
      <c r="LCP244" s="29" t="e">
        <f t="shared" ref="LCP244" si="8244">LCT244&amp;LCU244</f>
        <v>#REF!</v>
      </c>
      <c r="LCQ244" s="29" t="e">
        <f t="shared" ref="LCQ244" si="8245">LCU244&amp;LCV244</f>
        <v>#REF!</v>
      </c>
      <c r="LCR244" s="29" t="e">
        <f t="shared" ref="LCR244" si="8246">LCV244&amp;LCW244</f>
        <v>#REF!</v>
      </c>
      <c r="LCS244" s="29" t="e">
        <f t="shared" ref="LCS244" si="8247">LCW244&amp;LCX244</f>
        <v>#REF!</v>
      </c>
      <c r="LCT244" s="29" t="e">
        <f t="shared" ref="LCT244" si="8248">LCX244&amp;LCY244</f>
        <v>#REF!</v>
      </c>
      <c r="LCU244" s="29" t="e">
        <f t="shared" ref="LCU244" si="8249">LCY244&amp;LCZ244</f>
        <v>#REF!</v>
      </c>
      <c r="LCV244" s="29" t="e">
        <f t="shared" ref="LCV244" si="8250">LCZ244&amp;LDA244</f>
        <v>#REF!</v>
      </c>
      <c r="LCW244" s="29" t="e">
        <f t="shared" ref="LCW244" si="8251">LDA244&amp;LDB244</f>
        <v>#REF!</v>
      </c>
      <c r="LCX244" s="29" t="e">
        <f t="shared" ref="LCX244" si="8252">LDB244&amp;LDC244</f>
        <v>#REF!</v>
      </c>
      <c r="LCY244" s="29" t="e">
        <f t="shared" ref="LCY244" si="8253">LDC244&amp;LDD244</f>
        <v>#REF!</v>
      </c>
      <c r="LCZ244" s="29" t="e">
        <f t="shared" ref="LCZ244" si="8254">LDD244&amp;LDE244</f>
        <v>#REF!</v>
      </c>
      <c r="LDA244" s="29" t="e">
        <f t="shared" ref="LDA244" si="8255">LDE244&amp;LDF244</f>
        <v>#REF!</v>
      </c>
      <c r="LDB244" s="29" t="e">
        <f t="shared" ref="LDB244" si="8256">LDF244&amp;LDG244</f>
        <v>#REF!</v>
      </c>
      <c r="LDC244" s="29" t="e">
        <f t="shared" ref="LDC244" si="8257">LDG244&amp;LDH244</f>
        <v>#REF!</v>
      </c>
      <c r="LDD244" s="29" t="e">
        <f t="shared" ref="LDD244" si="8258">LDH244&amp;LDI244</f>
        <v>#REF!</v>
      </c>
      <c r="LDE244" s="29" t="e">
        <f t="shared" ref="LDE244" si="8259">LDI244&amp;LDJ244</f>
        <v>#REF!</v>
      </c>
      <c r="LDF244" s="29" t="e">
        <f t="shared" ref="LDF244" si="8260">LDJ244&amp;LDK244</f>
        <v>#REF!</v>
      </c>
      <c r="LDG244" s="29" t="e">
        <f t="shared" ref="LDG244" si="8261">LDK244&amp;LDL244</f>
        <v>#REF!</v>
      </c>
      <c r="LDH244" s="29" t="e">
        <f t="shared" ref="LDH244" si="8262">LDL244&amp;LDM244</f>
        <v>#REF!</v>
      </c>
      <c r="LDI244" s="29" t="e">
        <f t="shared" ref="LDI244" si="8263">LDM244&amp;LDN244</f>
        <v>#REF!</v>
      </c>
      <c r="LDJ244" s="29" t="e">
        <f t="shared" ref="LDJ244" si="8264">LDN244&amp;LDO244</f>
        <v>#REF!</v>
      </c>
      <c r="LDK244" s="29" t="e">
        <f t="shared" ref="LDK244" si="8265">LDO244&amp;LDP244</f>
        <v>#REF!</v>
      </c>
      <c r="LDL244" s="29" t="e">
        <f t="shared" ref="LDL244" si="8266">LDP244&amp;LDQ244</f>
        <v>#REF!</v>
      </c>
      <c r="LDM244" s="29" t="e">
        <f t="shared" ref="LDM244" si="8267">LDQ244&amp;LDR244</f>
        <v>#REF!</v>
      </c>
      <c r="LDN244" s="29" t="e">
        <f t="shared" ref="LDN244" si="8268">LDR244&amp;LDS244</f>
        <v>#REF!</v>
      </c>
      <c r="LDO244" s="29" t="e">
        <f t="shared" ref="LDO244" si="8269">LDS244&amp;LDT244</f>
        <v>#REF!</v>
      </c>
      <c r="LDP244" s="29" t="e">
        <f t="shared" ref="LDP244" si="8270">LDT244&amp;LDU244</f>
        <v>#REF!</v>
      </c>
      <c r="LDQ244" s="29" t="e">
        <f t="shared" ref="LDQ244" si="8271">LDU244&amp;LDV244</f>
        <v>#REF!</v>
      </c>
      <c r="LDR244" s="29" t="e">
        <f t="shared" ref="LDR244" si="8272">LDV244&amp;LDW244</f>
        <v>#REF!</v>
      </c>
      <c r="LDS244" s="29" t="e">
        <f t="shared" ref="LDS244" si="8273">LDW244&amp;LDX244</f>
        <v>#REF!</v>
      </c>
      <c r="LDT244" s="29" t="e">
        <f t="shared" ref="LDT244" si="8274">LDX244&amp;LDY244</f>
        <v>#REF!</v>
      </c>
      <c r="LDU244" s="29" t="e">
        <f t="shared" ref="LDU244" si="8275">LDY244&amp;LDZ244</f>
        <v>#REF!</v>
      </c>
      <c r="LDV244" s="29" t="e">
        <f t="shared" ref="LDV244" si="8276">LDZ244&amp;LEA244</f>
        <v>#REF!</v>
      </c>
      <c r="LDW244" s="29" t="e">
        <f t="shared" ref="LDW244" si="8277">LEA244&amp;LEB244</f>
        <v>#REF!</v>
      </c>
      <c r="LDX244" s="29" t="e">
        <f t="shared" ref="LDX244" si="8278">LEB244&amp;LEC244</f>
        <v>#REF!</v>
      </c>
      <c r="LDY244" s="29" t="e">
        <f t="shared" ref="LDY244" si="8279">LEC244&amp;LED244</f>
        <v>#REF!</v>
      </c>
      <c r="LDZ244" s="29" t="e">
        <f t="shared" ref="LDZ244" si="8280">LED244&amp;LEE244</f>
        <v>#REF!</v>
      </c>
      <c r="LEA244" s="29" t="e">
        <f t="shared" ref="LEA244" si="8281">LEE244&amp;LEF244</f>
        <v>#REF!</v>
      </c>
      <c r="LEB244" s="29" t="e">
        <f t="shared" ref="LEB244" si="8282">LEF244&amp;LEG244</f>
        <v>#REF!</v>
      </c>
      <c r="LEC244" s="29" t="e">
        <f t="shared" ref="LEC244" si="8283">LEG244&amp;LEH244</f>
        <v>#REF!</v>
      </c>
      <c r="LED244" s="29" t="e">
        <f t="shared" ref="LED244" si="8284">LEH244&amp;LEI244</f>
        <v>#REF!</v>
      </c>
      <c r="LEE244" s="29" t="e">
        <f t="shared" ref="LEE244" si="8285">LEI244&amp;LEJ244</f>
        <v>#REF!</v>
      </c>
      <c r="LEF244" s="29" t="e">
        <f t="shared" ref="LEF244" si="8286">LEJ244&amp;LEK244</f>
        <v>#REF!</v>
      </c>
      <c r="LEG244" s="29" t="e">
        <f t="shared" ref="LEG244" si="8287">LEK244&amp;LEL244</f>
        <v>#REF!</v>
      </c>
      <c r="LEH244" s="29" t="e">
        <f t="shared" ref="LEH244" si="8288">LEL244&amp;LEM244</f>
        <v>#REF!</v>
      </c>
      <c r="LEI244" s="29" t="e">
        <f t="shared" ref="LEI244" si="8289">LEM244&amp;LEN244</f>
        <v>#REF!</v>
      </c>
      <c r="LEJ244" s="29" t="e">
        <f t="shared" ref="LEJ244" si="8290">LEN244&amp;LEO244</f>
        <v>#REF!</v>
      </c>
      <c r="LEK244" s="29" t="e">
        <f t="shared" ref="LEK244" si="8291">LEO244&amp;LEP244</f>
        <v>#REF!</v>
      </c>
      <c r="LEL244" s="29" t="e">
        <f t="shared" ref="LEL244" si="8292">LEP244&amp;LEQ244</f>
        <v>#REF!</v>
      </c>
      <c r="LEM244" s="29" t="e">
        <f t="shared" ref="LEM244" si="8293">LEQ244&amp;LER244</f>
        <v>#REF!</v>
      </c>
      <c r="LEN244" s="29" t="e">
        <f t="shared" ref="LEN244" si="8294">LER244&amp;LES244</f>
        <v>#REF!</v>
      </c>
      <c r="LEO244" s="29" t="e">
        <f t="shared" ref="LEO244" si="8295">LES244&amp;LET244</f>
        <v>#REF!</v>
      </c>
      <c r="LEP244" s="29" t="e">
        <f t="shared" ref="LEP244" si="8296">LET244&amp;LEU244</f>
        <v>#REF!</v>
      </c>
      <c r="LEQ244" s="29" t="e">
        <f t="shared" ref="LEQ244" si="8297">LEU244&amp;LEV244</f>
        <v>#REF!</v>
      </c>
      <c r="LER244" s="29" t="e">
        <f t="shared" ref="LER244" si="8298">LEV244&amp;LEW244</f>
        <v>#REF!</v>
      </c>
      <c r="LES244" s="29" t="e">
        <f t="shared" ref="LES244" si="8299">LEW244&amp;LEX244</f>
        <v>#REF!</v>
      </c>
      <c r="LET244" s="29" t="e">
        <f t="shared" ref="LET244" si="8300">LEX244&amp;LEY244</f>
        <v>#REF!</v>
      </c>
      <c r="LEU244" s="29" t="e">
        <f t="shared" ref="LEU244" si="8301">LEY244&amp;LEZ244</f>
        <v>#REF!</v>
      </c>
      <c r="LEV244" s="29" t="e">
        <f t="shared" ref="LEV244" si="8302">LEZ244&amp;LFA244</f>
        <v>#REF!</v>
      </c>
      <c r="LEW244" s="29" t="e">
        <f t="shared" ref="LEW244" si="8303">LFA244&amp;LFB244</f>
        <v>#REF!</v>
      </c>
      <c r="LEX244" s="29" t="e">
        <f t="shared" ref="LEX244" si="8304">LFB244&amp;LFC244</f>
        <v>#REF!</v>
      </c>
      <c r="LEY244" s="29" t="e">
        <f t="shared" ref="LEY244" si="8305">LFC244&amp;LFD244</f>
        <v>#REF!</v>
      </c>
      <c r="LEZ244" s="29" t="e">
        <f t="shared" ref="LEZ244" si="8306">LFD244&amp;LFE244</f>
        <v>#REF!</v>
      </c>
      <c r="LFA244" s="29" t="e">
        <f t="shared" ref="LFA244" si="8307">LFE244&amp;LFF244</f>
        <v>#REF!</v>
      </c>
      <c r="LFB244" s="29" t="e">
        <f t="shared" ref="LFB244" si="8308">LFF244&amp;LFG244</f>
        <v>#REF!</v>
      </c>
      <c r="LFC244" s="29" t="e">
        <f t="shared" ref="LFC244" si="8309">LFG244&amp;LFH244</f>
        <v>#REF!</v>
      </c>
      <c r="LFD244" s="29" t="e">
        <f t="shared" ref="LFD244" si="8310">LFH244&amp;LFI244</f>
        <v>#REF!</v>
      </c>
      <c r="LFE244" s="29" t="e">
        <f t="shared" ref="LFE244" si="8311">LFI244&amp;LFJ244</f>
        <v>#REF!</v>
      </c>
      <c r="LFF244" s="29" t="e">
        <f t="shared" ref="LFF244" si="8312">LFJ244&amp;LFK244</f>
        <v>#REF!</v>
      </c>
      <c r="LFG244" s="29" t="e">
        <f t="shared" ref="LFG244" si="8313">LFK244&amp;LFL244</f>
        <v>#REF!</v>
      </c>
      <c r="LFH244" s="29" t="e">
        <f t="shared" ref="LFH244" si="8314">LFL244&amp;LFM244</f>
        <v>#REF!</v>
      </c>
      <c r="LFI244" s="29" t="e">
        <f t="shared" ref="LFI244" si="8315">LFM244&amp;LFN244</f>
        <v>#REF!</v>
      </c>
      <c r="LFJ244" s="29" t="e">
        <f t="shared" ref="LFJ244" si="8316">LFN244&amp;LFO244</f>
        <v>#REF!</v>
      </c>
      <c r="LFK244" s="29" t="e">
        <f t="shared" ref="LFK244" si="8317">LFO244&amp;LFP244</f>
        <v>#REF!</v>
      </c>
      <c r="LFL244" s="29" t="e">
        <f t="shared" ref="LFL244" si="8318">LFP244&amp;LFQ244</f>
        <v>#REF!</v>
      </c>
      <c r="LFM244" s="29" t="e">
        <f t="shared" ref="LFM244" si="8319">LFQ244&amp;LFR244</f>
        <v>#REF!</v>
      </c>
      <c r="LFN244" s="29" t="e">
        <f t="shared" ref="LFN244" si="8320">LFR244&amp;LFS244</f>
        <v>#REF!</v>
      </c>
      <c r="LFO244" s="29" t="e">
        <f t="shared" ref="LFO244" si="8321">LFS244&amp;LFT244</f>
        <v>#REF!</v>
      </c>
      <c r="LFP244" s="29" t="e">
        <f t="shared" ref="LFP244" si="8322">LFT244&amp;LFU244</f>
        <v>#REF!</v>
      </c>
      <c r="LFQ244" s="29" t="e">
        <f t="shared" ref="LFQ244" si="8323">LFU244&amp;LFV244</f>
        <v>#REF!</v>
      </c>
      <c r="LFR244" s="29" t="e">
        <f t="shared" ref="LFR244" si="8324">LFV244&amp;LFW244</f>
        <v>#REF!</v>
      </c>
      <c r="LFS244" s="29" t="e">
        <f t="shared" ref="LFS244" si="8325">LFW244&amp;LFX244</f>
        <v>#REF!</v>
      </c>
      <c r="LFT244" s="29" t="e">
        <f t="shared" ref="LFT244" si="8326">LFX244&amp;LFY244</f>
        <v>#REF!</v>
      </c>
      <c r="LFU244" s="29" t="e">
        <f t="shared" ref="LFU244" si="8327">LFY244&amp;LFZ244</f>
        <v>#REF!</v>
      </c>
      <c r="LFV244" s="29" t="e">
        <f t="shared" ref="LFV244" si="8328">LFZ244&amp;LGA244</f>
        <v>#REF!</v>
      </c>
      <c r="LFW244" s="29" t="e">
        <f t="shared" ref="LFW244" si="8329">LGA244&amp;LGB244</f>
        <v>#REF!</v>
      </c>
      <c r="LFX244" s="29" t="e">
        <f t="shared" ref="LFX244" si="8330">LGB244&amp;LGC244</f>
        <v>#REF!</v>
      </c>
      <c r="LFY244" s="29" t="e">
        <f t="shared" ref="LFY244" si="8331">LGC244&amp;LGD244</f>
        <v>#REF!</v>
      </c>
      <c r="LFZ244" s="29" t="e">
        <f t="shared" ref="LFZ244" si="8332">LGD244&amp;LGE244</f>
        <v>#REF!</v>
      </c>
      <c r="LGA244" s="29" t="e">
        <f t="shared" ref="LGA244" si="8333">LGE244&amp;LGF244</f>
        <v>#REF!</v>
      </c>
      <c r="LGB244" s="29" t="e">
        <f t="shared" ref="LGB244" si="8334">LGF244&amp;LGG244</f>
        <v>#REF!</v>
      </c>
      <c r="LGC244" s="29" t="e">
        <f t="shared" ref="LGC244" si="8335">LGG244&amp;LGH244</f>
        <v>#REF!</v>
      </c>
      <c r="LGD244" s="29" t="e">
        <f t="shared" ref="LGD244" si="8336">LGH244&amp;LGI244</f>
        <v>#REF!</v>
      </c>
      <c r="LGE244" s="29" t="e">
        <f t="shared" ref="LGE244" si="8337">LGI244&amp;LGJ244</f>
        <v>#REF!</v>
      </c>
      <c r="LGF244" s="29" t="e">
        <f t="shared" ref="LGF244" si="8338">LGJ244&amp;LGK244</f>
        <v>#REF!</v>
      </c>
      <c r="LGG244" s="29" t="e">
        <f t="shared" ref="LGG244" si="8339">LGK244&amp;LGL244</f>
        <v>#REF!</v>
      </c>
      <c r="LGH244" s="29" t="e">
        <f t="shared" ref="LGH244" si="8340">LGL244&amp;LGM244</f>
        <v>#REF!</v>
      </c>
      <c r="LGI244" s="29" t="e">
        <f t="shared" ref="LGI244" si="8341">LGM244&amp;LGN244</f>
        <v>#REF!</v>
      </c>
      <c r="LGJ244" s="29" t="e">
        <f t="shared" ref="LGJ244" si="8342">LGN244&amp;LGO244</f>
        <v>#REF!</v>
      </c>
      <c r="LGK244" s="29" t="e">
        <f t="shared" ref="LGK244" si="8343">LGO244&amp;LGP244</f>
        <v>#REF!</v>
      </c>
      <c r="LGL244" s="29" t="e">
        <f t="shared" ref="LGL244" si="8344">LGP244&amp;LGQ244</f>
        <v>#REF!</v>
      </c>
      <c r="LGM244" s="29" t="e">
        <f t="shared" ref="LGM244" si="8345">LGQ244&amp;LGR244</f>
        <v>#REF!</v>
      </c>
      <c r="LGN244" s="29" t="e">
        <f t="shared" ref="LGN244" si="8346">LGR244&amp;LGS244</f>
        <v>#REF!</v>
      </c>
      <c r="LGO244" s="29" t="e">
        <f t="shared" ref="LGO244" si="8347">LGS244&amp;LGT244</f>
        <v>#REF!</v>
      </c>
      <c r="LGP244" s="29" t="e">
        <f t="shared" ref="LGP244" si="8348">LGT244&amp;LGU244</f>
        <v>#REF!</v>
      </c>
      <c r="LGQ244" s="29" t="e">
        <f t="shared" ref="LGQ244" si="8349">LGU244&amp;LGV244</f>
        <v>#REF!</v>
      </c>
      <c r="LGR244" s="29" t="e">
        <f t="shared" ref="LGR244" si="8350">LGV244&amp;LGW244</f>
        <v>#REF!</v>
      </c>
      <c r="LGS244" s="29" t="e">
        <f t="shared" ref="LGS244" si="8351">LGW244&amp;LGX244</f>
        <v>#REF!</v>
      </c>
      <c r="LGT244" s="29" t="e">
        <f t="shared" ref="LGT244" si="8352">LGX244&amp;LGY244</f>
        <v>#REF!</v>
      </c>
      <c r="LGU244" s="29" t="e">
        <f t="shared" ref="LGU244" si="8353">LGY244&amp;LGZ244</f>
        <v>#REF!</v>
      </c>
      <c r="LGV244" s="29" t="e">
        <f t="shared" ref="LGV244" si="8354">LGZ244&amp;LHA244</f>
        <v>#REF!</v>
      </c>
      <c r="LGW244" s="29" t="e">
        <f t="shared" ref="LGW244" si="8355">LHA244&amp;LHB244</f>
        <v>#REF!</v>
      </c>
      <c r="LGX244" s="29" t="e">
        <f t="shared" ref="LGX244" si="8356">LHB244&amp;LHC244</f>
        <v>#REF!</v>
      </c>
      <c r="LGY244" s="29" t="e">
        <f t="shared" ref="LGY244" si="8357">LHC244&amp;LHD244</f>
        <v>#REF!</v>
      </c>
      <c r="LGZ244" s="29" t="e">
        <f t="shared" ref="LGZ244" si="8358">LHD244&amp;LHE244</f>
        <v>#REF!</v>
      </c>
      <c r="LHA244" s="29" t="e">
        <f t="shared" ref="LHA244" si="8359">LHE244&amp;LHF244</f>
        <v>#REF!</v>
      </c>
      <c r="LHB244" s="29" t="e">
        <f t="shared" ref="LHB244" si="8360">LHF244&amp;LHG244</f>
        <v>#REF!</v>
      </c>
      <c r="LHC244" s="29" t="e">
        <f t="shared" ref="LHC244" si="8361">LHG244&amp;LHH244</f>
        <v>#REF!</v>
      </c>
      <c r="LHD244" s="29" t="e">
        <f t="shared" ref="LHD244" si="8362">LHH244&amp;LHI244</f>
        <v>#REF!</v>
      </c>
      <c r="LHE244" s="29" t="e">
        <f t="shared" ref="LHE244" si="8363">LHI244&amp;LHJ244</f>
        <v>#REF!</v>
      </c>
      <c r="LHF244" s="29" t="e">
        <f t="shared" ref="LHF244" si="8364">LHJ244&amp;LHK244</f>
        <v>#REF!</v>
      </c>
      <c r="LHG244" s="29" t="e">
        <f t="shared" ref="LHG244" si="8365">LHK244&amp;LHL244</f>
        <v>#REF!</v>
      </c>
      <c r="LHH244" s="29" t="e">
        <f t="shared" ref="LHH244" si="8366">LHL244&amp;LHM244</f>
        <v>#REF!</v>
      </c>
      <c r="LHI244" s="29" t="e">
        <f t="shared" ref="LHI244" si="8367">LHM244&amp;LHN244</f>
        <v>#REF!</v>
      </c>
      <c r="LHJ244" s="29" t="e">
        <f t="shared" ref="LHJ244" si="8368">LHN244&amp;LHO244</f>
        <v>#REF!</v>
      </c>
      <c r="LHK244" s="29" t="e">
        <f t="shared" ref="LHK244" si="8369">LHO244&amp;LHP244</f>
        <v>#REF!</v>
      </c>
      <c r="LHL244" s="29" t="e">
        <f t="shared" ref="LHL244" si="8370">LHP244&amp;LHQ244</f>
        <v>#REF!</v>
      </c>
      <c r="LHM244" s="29" t="e">
        <f t="shared" ref="LHM244" si="8371">LHQ244&amp;LHR244</f>
        <v>#REF!</v>
      </c>
      <c r="LHN244" s="29" t="e">
        <f t="shared" ref="LHN244" si="8372">LHR244&amp;LHS244</f>
        <v>#REF!</v>
      </c>
      <c r="LHO244" s="29" t="e">
        <f t="shared" ref="LHO244" si="8373">LHS244&amp;LHT244</f>
        <v>#REF!</v>
      </c>
      <c r="LHP244" s="29" t="e">
        <f t="shared" ref="LHP244" si="8374">LHT244&amp;LHU244</f>
        <v>#REF!</v>
      </c>
      <c r="LHQ244" s="29" t="e">
        <f t="shared" ref="LHQ244" si="8375">LHU244&amp;LHV244</f>
        <v>#REF!</v>
      </c>
      <c r="LHR244" s="29" t="e">
        <f t="shared" ref="LHR244" si="8376">LHV244&amp;LHW244</f>
        <v>#REF!</v>
      </c>
      <c r="LHS244" s="29" t="e">
        <f t="shared" ref="LHS244" si="8377">LHW244&amp;LHX244</f>
        <v>#REF!</v>
      </c>
      <c r="LHT244" s="29" t="e">
        <f t="shared" ref="LHT244" si="8378">LHX244&amp;LHY244</f>
        <v>#REF!</v>
      </c>
      <c r="LHU244" s="29" t="e">
        <f t="shared" ref="LHU244" si="8379">LHY244&amp;LHZ244</f>
        <v>#REF!</v>
      </c>
      <c r="LHV244" s="29" t="e">
        <f t="shared" ref="LHV244" si="8380">LHZ244&amp;LIA244</f>
        <v>#REF!</v>
      </c>
      <c r="LHW244" s="29" t="e">
        <f t="shared" ref="LHW244" si="8381">LIA244&amp;LIB244</f>
        <v>#REF!</v>
      </c>
      <c r="LHX244" s="29" t="e">
        <f t="shared" ref="LHX244" si="8382">LIB244&amp;LIC244</f>
        <v>#REF!</v>
      </c>
      <c r="LHY244" s="29" t="e">
        <f t="shared" ref="LHY244" si="8383">LIC244&amp;LID244</f>
        <v>#REF!</v>
      </c>
      <c r="LHZ244" s="29" t="e">
        <f t="shared" ref="LHZ244" si="8384">LID244&amp;LIE244</f>
        <v>#REF!</v>
      </c>
      <c r="LIA244" s="29" t="e">
        <f t="shared" ref="LIA244" si="8385">LIE244&amp;LIF244</f>
        <v>#REF!</v>
      </c>
      <c r="LIB244" s="29" t="e">
        <f t="shared" ref="LIB244" si="8386">LIF244&amp;LIG244</f>
        <v>#REF!</v>
      </c>
      <c r="LIC244" s="29" t="e">
        <f t="shared" ref="LIC244" si="8387">LIG244&amp;LIH244</f>
        <v>#REF!</v>
      </c>
      <c r="LID244" s="29" t="e">
        <f t="shared" ref="LID244" si="8388">LIH244&amp;LII244</f>
        <v>#REF!</v>
      </c>
      <c r="LIE244" s="29" t="e">
        <f t="shared" ref="LIE244" si="8389">LII244&amp;LIJ244</f>
        <v>#REF!</v>
      </c>
      <c r="LIF244" s="29" t="e">
        <f t="shared" ref="LIF244" si="8390">LIJ244&amp;LIK244</f>
        <v>#REF!</v>
      </c>
      <c r="LIG244" s="29" t="e">
        <f t="shared" ref="LIG244" si="8391">LIK244&amp;LIL244</f>
        <v>#REF!</v>
      </c>
      <c r="LIH244" s="29" t="e">
        <f t="shared" ref="LIH244" si="8392">LIL244&amp;LIM244</f>
        <v>#REF!</v>
      </c>
      <c r="LII244" s="29" t="e">
        <f t="shared" ref="LII244" si="8393">LIM244&amp;LIN244</f>
        <v>#REF!</v>
      </c>
      <c r="LIJ244" s="29" t="e">
        <f t="shared" ref="LIJ244" si="8394">LIN244&amp;LIO244</f>
        <v>#REF!</v>
      </c>
      <c r="LIK244" s="29" t="e">
        <f t="shared" ref="LIK244" si="8395">LIO244&amp;LIP244</f>
        <v>#REF!</v>
      </c>
      <c r="LIL244" s="29" t="e">
        <f t="shared" ref="LIL244" si="8396">LIP244&amp;LIQ244</f>
        <v>#REF!</v>
      </c>
      <c r="LIM244" s="29" t="e">
        <f t="shared" ref="LIM244" si="8397">LIQ244&amp;LIR244</f>
        <v>#REF!</v>
      </c>
      <c r="LIN244" s="29" t="e">
        <f t="shared" ref="LIN244" si="8398">LIR244&amp;LIS244</f>
        <v>#REF!</v>
      </c>
      <c r="LIO244" s="29" t="e">
        <f t="shared" ref="LIO244" si="8399">LIS244&amp;LIT244</f>
        <v>#REF!</v>
      </c>
      <c r="LIP244" s="29" t="e">
        <f t="shared" ref="LIP244" si="8400">LIT244&amp;LIU244</f>
        <v>#REF!</v>
      </c>
      <c r="LIQ244" s="29" t="e">
        <f t="shared" ref="LIQ244" si="8401">LIU244&amp;LIV244</f>
        <v>#REF!</v>
      </c>
      <c r="LIR244" s="29" t="e">
        <f t="shared" ref="LIR244" si="8402">LIV244&amp;LIW244</f>
        <v>#REF!</v>
      </c>
      <c r="LIS244" s="29" t="e">
        <f t="shared" ref="LIS244" si="8403">LIW244&amp;LIX244</f>
        <v>#REF!</v>
      </c>
      <c r="LIT244" s="29" t="e">
        <f t="shared" ref="LIT244" si="8404">LIX244&amp;LIY244</f>
        <v>#REF!</v>
      </c>
      <c r="LIU244" s="29" t="e">
        <f t="shared" ref="LIU244" si="8405">LIY244&amp;LIZ244</f>
        <v>#REF!</v>
      </c>
      <c r="LIV244" s="29" t="e">
        <f t="shared" ref="LIV244" si="8406">LIZ244&amp;LJA244</f>
        <v>#REF!</v>
      </c>
      <c r="LIW244" s="29" t="e">
        <f t="shared" ref="LIW244" si="8407">LJA244&amp;LJB244</f>
        <v>#REF!</v>
      </c>
      <c r="LIX244" s="29" t="e">
        <f t="shared" ref="LIX244" si="8408">LJB244&amp;LJC244</f>
        <v>#REF!</v>
      </c>
      <c r="LIY244" s="29" t="e">
        <f t="shared" ref="LIY244" si="8409">LJC244&amp;LJD244</f>
        <v>#REF!</v>
      </c>
      <c r="LIZ244" s="29" t="e">
        <f t="shared" ref="LIZ244" si="8410">LJD244&amp;LJE244</f>
        <v>#REF!</v>
      </c>
      <c r="LJA244" s="29" t="e">
        <f t="shared" ref="LJA244" si="8411">LJE244&amp;LJF244</f>
        <v>#REF!</v>
      </c>
      <c r="LJB244" s="29" t="e">
        <f t="shared" ref="LJB244" si="8412">LJF244&amp;LJG244</f>
        <v>#REF!</v>
      </c>
      <c r="LJC244" s="29" t="e">
        <f t="shared" ref="LJC244" si="8413">LJG244&amp;LJH244</f>
        <v>#REF!</v>
      </c>
      <c r="LJD244" s="29" t="e">
        <f t="shared" ref="LJD244" si="8414">LJH244&amp;LJI244</f>
        <v>#REF!</v>
      </c>
      <c r="LJE244" s="29" t="e">
        <f t="shared" ref="LJE244" si="8415">LJI244&amp;LJJ244</f>
        <v>#REF!</v>
      </c>
      <c r="LJF244" s="29" t="e">
        <f t="shared" ref="LJF244" si="8416">LJJ244&amp;LJK244</f>
        <v>#REF!</v>
      </c>
      <c r="LJG244" s="29" t="e">
        <f t="shared" ref="LJG244" si="8417">LJK244&amp;LJL244</f>
        <v>#REF!</v>
      </c>
      <c r="LJH244" s="29" t="e">
        <f t="shared" ref="LJH244" si="8418">LJL244&amp;LJM244</f>
        <v>#REF!</v>
      </c>
      <c r="LJI244" s="29" t="e">
        <f t="shared" ref="LJI244" si="8419">LJM244&amp;LJN244</f>
        <v>#REF!</v>
      </c>
      <c r="LJJ244" s="29" t="e">
        <f t="shared" ref="LJJ244" si="8420">LJN244&amp;LJO244</f>
        <v>#REF!</v>
      </c>
      <c r="LJK244" s="29" t="e">
        <f t="shared" ref="LJK244" si="8421">LJO244&amp;LJP244</f>
        <v>#REF!</v>
      </c>
      <c r="LJL244" s="29" t="e">
        <f t="shared" ref="LJL244" si="8422">LJP244&amp;LJQ244</f>
        <v>#REF!</v>
      </c>
      <c r="LJM244" s="29" t="e">
        <f t="shared" ref="LJM244" si="8423">LJQ244&amp;LJR244</f>
        <v>#REF!</v>
      </c>
      <c r="LJN244" s="29" t="e">
        <f t="shared" ref="LJN244" si="8424">LJR244&amp;LJS244</f>
        <v>#REF!</v>
      </c>
      <c r="LJO244" s="29" t="e">
        <f t="shared" ref="LJO244" si="8425">LJS244&amp;LJT244</f>
        <v>#REF!</v>
      </c>
      <c r="LJP244" s="29" t="e">
        <f t="shared" ref="LJP244" si="8426">LJT244&amp;LJU244</f>
        <v>#REF!</v>
      </c>
      <c r="LJQ244" s="29" t="e">
        <f t="shared" ref="LJQ244" si="8427">LJU244&amp;LJV244</f>
        <v>#REF!</v>
      </c>
      <c r="LJR244" s="29" t="e">
        <f t="shared" ref="LJR244" si="8428">LJV244&amp;LJW244</f>
        <v>#REF!</v>
      </c>
      <c r="LJS244" s="29" t="e">
        <f t="shared" ref="LJS244" si="8429">LJW244&amp;LJX244</f>
        <v>#REF!</v>
      </c>
      <c r="LJT244" s="29" t="e">
        <f t="shared" ref="LJT244" si="8430">LJX244&amp;LJY244</f>
        <v>#REF!</v>
      </c>
      <c r="LJU244" s="29" t="e">
        <f t="shared" ref="LJU244" si="8431">LJY244&amp;LJZ244</f>
        <v>#REF!</v>
      </c>
      <c r="LJV244" s="29" t="e">
        <f t="shared" ref="LJV244" si="8432">LJZ244&amp;LKA244</f>
        <v>#REF!</v>
      </c>
      <c r="LJW244" s="29" t="e">
        <f t="shared" ref="LJW244" si="8433">LKA244&amp;LKB244</f>
        <v>#REF!</v>
      </c>
      <c r="LJX244" s="29" t="e">
        <f t="shared" ref="LJX244" si="8434">LKB244&amp;LKC244</f>
        <v>#REF!</v>
      </c>
      <c r="LJY244" s="29" t="e">
        <f t="shared" ref="LJY244" si="8435">LKC244&amp;LKD244</f>
        <v>#REF!</v>
      </c>
      <c r="LJZ244" s="29" t="e">
        <f t="shared" ref="LJZ244" si="8436">LKD244&amp;LKE244</f>
        <v>#REF!</v>
      </c>
      <c r="LKA244" s="29" t="e">
        <f t="shared" ref="LKA244" si="8437">LKE244&amp;LKF244</f>
        <v>#REF!</v>
      </c>
      <c r="LKB244" s="29" t="e">
        <f t="shared" ref="LKB244" si="8438">LKF244&amp;LKG244</f>
        <v>#REF!</v>
      </c>
      <c r="LKC244" s="29" t="e">
        <f t="shared" ref="LKC244" si="8439">LKG244&amp;LKH244</f>
        <v>#REF!</v>
      </c>
      <c r="LKD244" s="29" t="e">
        <f t="shared" ref="LKD244" si="8440">LKH244&amp;LKI244</f>
        <v>#REF!</v>
      </c>
      <c r="LKE244" s="29" t="e">
        <f t="shared" ref="LKE244" si="8441">LKI244&amp;LKJ244</f>
        <v>#REF!</v>
      </c>
      <c r="LKF244" s="29" t="e">
        <f t="shared" ref="LKF244" si="8442">LKJ244&amp;LKK244</f>
        <v>#REF!</v>
      </c>
      <c r="LKG244" s="29" t="e">
        <f t="shared" ref="LKG244" si="8443">LKK244&amp;LKL244</f>
        <v>#REF!</v>
      </c>
      <c r="LKH244" s="29" t="e">
        <f t="shared" ref="LKH244" si="8444">LKL244&amp;LKM244</f>
        <v>#REF!</v>
      </c>
      <c r="LKI244" s="29" t="e">
        <f t="shared" ref="LKI244" si="8445">LKM244&amp;LKN244</f>
        <v>#REF!</v>
      </c>
      <c r="LKJ244" s="29" t="e">
        <f t="shared" ref="LKJ244" si="8446">LKN244&amp;LKO244</f>
        <v>#REF!</v>
      </c>
      <c r="LKK244" s="29" t="e">
        <f t="shared" ref="LKK244" si="8447">LKO244&amp;LKP244</f>
        <v>#REF!</v>
      </c>
      <c r="LKL244" s="29" t="e">
        <f t="shared" ref="LKL244" si="8448">LKP244&amp;LKQ244</f>
        <v>#REF!</v>
      </c>
      <c r="LKM244" s="29" t="e">
        <f t="shared" ref="LKM244" si="8449">LKQ244&amp;LKR244</f>
        <v>#REF!</v>
      </c>
      <c r="LKN244" s="29" t="e">
        <f t="shared" ref="LKN244" si="8450">LKR244&amp;LKS244</f>
        <v>#REF!</v>
      </c>
      <c r="LKO244" s="29" t="e">
        <f t="shared" ref="LKO244" si="8451">LKS244&amp;LKT244</f>
        <v>#REF!</v>
      </c>
      <c r="LKP244" s="29" t="e">
        <f t="shared" ref="LKP244" si="8452">LKT244&amp;LKU244</f>
        <v>#REF!</v>
      </c>
      <c r="LKQ244" s="29" t="e">
        <f t="shared" ref="LKQ244" si="8453">LKU244&amp;LKV244</f>
        <v>#REF!</v>
      </c>
      <c r="LKR244" s="29" t="e">
        <f t="shared" ref="LKR244" si="8454">LKV244&amp;LKW244</f>
        <v>#REF!</v>
      </c>
      <c r="LKS244" s="29" t="e">
        <f t="shared" ref="LKS244" si="8455">LKW244&amp;LKX244</f>
        <v>#REF!</v>
      </c>
      <c r="LKT244" s="29" t="e">
        <f t="shared" ref="LKT244" si="8456">LKX244&amp;LKY244</f>
        <v>#REF!</v>
      </c>
      <c r="LKU244" s="29" t="e">
        <f t="shared" ref="LKU244" si="8457">LKY244&amp;LKZ244</f>
        <v>#REF!</v>
      </c>
      <c r="LKV244" s="29" t="e">
        <f t="shared" ref="LKV244" si="8458">LKZ244&amp;LLA244</f>
        <v>#REF!</v>
      </c>
      <c r="LKW244" s="29" t="e">
        <f t="shared" ref="LKW244" si="8459">LLA244&amp;LLB244</f>
        <v>#REF!</v>
      </c>
      <c r="LKX244" s="29" t="e">
        <f t="shared" ref="LKX244" si="8460">LLB244&amp;LLC244</f>
        <v>#REF!</v>
      </c>
      <c r="LKY244" s="29" t="e">
        <f t="shared" ref="LKY244" si="8461">LLC244&amp;LLD244</f>
        <v>#REF!</v>
      </c>
      <c r="LKZ244" s="29" t="e">
        <f t="shared" ref="LKZ244" si="8462">LLD244&amp;LLE244</f>
        <v>#REF!</v>
      </c>
      <c r="LLA244" s="29" t="e">
        <f t="shared" ref="LLA244" si="8463">LLE244&amp;LLF244</f>
        <v>#REF!</v>
      </c>
      <c r="LLB244" s="29" t="e">
        <f t="shared" ref="LLB244" si="8464">LLF244&amp;LLG244</f>
        <v>#REF!</v>
      </c>
      <c r="LLC244" s="29" t="e">
        <f t="shared" ref="LLC244" si="8465">LLG244&amp;LLH244</f>
        <v>#REF!</v>
      </c>
      <c r="LLD244" s="29" t="e">
        <f t="shared" ref="LLD244" si="8466">LLH244&amp;LLI244</f>
        <v>#REF!</v>
      </c>
      <c r="LLE244" s="29" t="e">
        <f t="shared" ref="LLE244" si="8467">LLI244&amp;LLJ244</f>
        <v>#REF!</v>
      </c>
      <c r="LLF244" s="29" t="e">
        <f t="shared" ref="LLF244" si="8468">LLJ244&amp;LLK244</f>
        <v>#REF!</v>
      </c>
      <c r="LLG244" s="29" t="e">
        <f t="shared" ref="LLG244" si="8469">LLK244&amp;LLL244</f>
        <v>#REF!</v>
      </c>
      <c r="LLH244" s="29" t="e">
        <f t="shared" ref="LLH244" si="8470">LLL244&amp;LLM244</f>
        <v>#REF!</v>
      </c>
      <c r="LLI244" s="29" t="e">
        <f t="shared" ref="LLI244" si="8471">LLM244&amp;LLN244</f>
        <v>#REF!</v>
      </c>
      <c r="LLJ244" s="29" t="e">
        <f t="shared" ref="LLJ244" si="8472">LLN244&amp;LLO244</f>
        <v>#REF!</v>
      </c>
      <c r="LLK244" s="29" t="e">
        <f t="shared" ref="LLK244" si="8473">LLO244&amp;LLP244</f>
        <v>#REF!</v>
      </c>
      <c r="LLL244" s="29" t="e">
        <f t="shared" ref="LLL244" si="8474">LLP244&amp;LLQ244</f>
        <v>#REF!</v>
      </c>
      <c r="LLM244" s="29" t="e">
        <f t="shared" ref="LLM244" si="8475">LLQ244&amp;LLR244</f>
        <v>#REF!</v>
      </c>
      <c r="LLN244" s="29" t="e">
        <f t="shared" ref="LLN244" si="8476">LLR244&amp;LLS244</f>
        <v>#REF!</v>
      </c>
      <c r="LLO244" s="29" t="e">
        <f t="shared" ref="LLO244" si="8477">LLS244&amp;LLT244</f>
        <v>#REF!</v>
      </c>
      <c r="LLP244" s="29" t="e">
        <f t="shared" ref="LLP244" si="8478">LLT244&amp;LLU244</f>
        <v>#REF!</v>
      </c>
      <c r="LLQ244" s="29" t="e">
        <f t="shared" ref="LLQ244" si="8479">LLU244&amp;LLV244</f>
        <v>#REF!</v>
      </c>
      <c r="LLR244" s="29" t="e">
        <f t="shared" ref="LLR244" si="8480">LLV244&amp;LLW244</f>
        <v>#REF!</v>
      </c>
      <c r="LLS244" s="29" t="e">
        <f t="shared" ref="LLS244" si="8481">LLW244&amp;LLX244</f>
        <v>#REF!</v>
      </c>
      <c r="LLT244" s="29" t="e">
        <f t="shared" ref="LLT244" si="8482">LLX244&amp;LLY244</f>
        <v>#REF!</v>
      </c>
      <c r="LLU244" s="29" t="e">
        <f t="shared" ref="LLU244" si="8483">LLY244&amp;LLZ244</f>
        <v>#REF!</v>
      </c>
      <c r="LLV244" s="29" t="e">
        <f t="shared" ref="LLV244" si="8484">LLZ244&amp;LMA244</f>
        <v>#REF!</v>
      </c>
      <c r="LLW244" s="29" t="e">
        <f t="shared" ref="LLW244" si="8485">LMA244&amp;LMB244</f>
        <v>#REF!</v>
      </c>
      <c r="LLX244" s="29" t="e">
        <f t="shared" ref="LLX244" si="8486">LMB244&amp;LMC244</f>
        <v>#REF!</v>
      </c>
      <c r="LLY244" s="29" t="e">
        <f t="shared" ref="LLY244" si="8487">LMC244&amp;LMD244</f>
        <v>#REF!</v>
      </c>
      <c r="LLZ244" s="29" t="e">
        <f t="shared" ref="LLZ244" si="8488">LMD244&amp;LME244</f>
        <v>#REF!</v>
      </c>
      <c r="LMA244" s="29" t="e">
        <f t="shared" ref="LMA244" si="8489">LME244&amp;LMF244</f>
        <v>#REF!</v>
      </c>
      <c r="LMB244" s="29" t="e">
        <f t="shared" ref="LMB244" si="8490">LMF244&amp;LMG244</f>
        <v>#REF!</v>
      </c>
      <c r="LMC244" s="29" t="e">
        <f t="shared" ref="LMC244" si="8491">LMG244&amp;LMH244</f>
        <v>#REF!</v>
      </c>
      <c r="LMD244" s="29" t="e">
        <f t="shared" ref="LMD244" si="8492">LMH244&amp;LMI244</f>
        <v>#REF!</v>
      </c>
      <c r="LME244" s="29" t="e">
        <f t="shared" ref="LME244" si="8493">LMI244&amp;LMJ244</f>
        <v>#REF!</v>
      </c>
      <c r="LMF244" s="29" t="e">
        <f t="shared" ref="LMF244" si="8494">LMJ244&amp;LMK244</f>
        <v>#REF!</v>
      </c>
      <c r="LMG244" s="29" t="e">
        <f t="shared" ref="LMG244" si="8495">LMK244&amp;LML244</f>
        <v>#REF!</v>
      </c>
      <c r="LMH244" s="29" t="e">
        <f t="shared" ref="LMH244" si="8496">LML244&amp;LMM244</f>
        <v>#REF!</v>
      </c>
      <c r="LMI244" s="29" t="e">
        <f t="shared" ref="LMI244" si="8497">LMM244&amp;LMN244</f>
        <v>#REF!</v>
      </c>
      <c r="LMJ244" s="29" t="e">
        <f t="shared" ref="LMJ244" si="8498">LMN244&amp;LMO244</f>
        <v>#REF!</v>
      </c>
      <c r="LMK244" s="29" t="e">
        <f t="shared" ref="LMK244" si="8499">LMO244&amp;LMP244</f>
        <v>#REF!</v>
      </c>
      <c r="LML244" s="29" t="e">
        <f t="shared" ref="LML244" si="8500">LMP244&amp;LMQ244</f>
        <v>#REF!</v>
      </c>
      <c r="LMM244" s="29" t="e">
        <f t="shared" ref="LMM244" si="8501">LMQ244&amp;LMR244</f>
        <v>#REF!</v>
      </c>
      <c r="LMN244" s="29" t="e">
        <f t="shared" ref="LMN244" si="8502">LMR244&amp;LMS244</f>
        <v>#REF!</v>
      </c>
      <c r="LMO244" s="29" t="e">
        <f t="shared" ref="LMO244" si="8503">LMS244&amp;LMT244</f>
        <v>#REF!</v>
      </c>
      <c r="LMP244" s="29" t="e">
        <f t="shared" ref="LMP244" si="8504">LMT244&amp;LMU244</f>
        <v>#REF!</v>
      </c>
      <c r="LMQ244" s="29" t="e">
        <f t="shared" ref="LMQ244" si="8505">LMU244&amp;LMV244</f>
        <v>#REF!</v>
      </c>
      <c r="LMR244" s="29" t="e">
        <f t="shared" ref="LMR244" si="8506">LMV244&amp;LMW244</f>
        <v>#REF!</v>
      </c>
      <c r="LMS244" s="29" t="e">
        <f t="shared" ref="LMS244" si="8507">LMW244&amp;LMX244</f>
        <v>#REF!</v>
      </c>
      <c r="LMT244" s="29" t="e">
        <f t="shared" ref="LMT244" si="8508">LMX244&amp;LMY244</f>
        <v>#REF!</v>
      </c>
      <c r="LMU244" s="29" t="e">
        <f t="shared" ref="LMU244" si="8509">LMY244&amp;LMZ244</f>
        <v>#REF!</v>
      </c>
      <c r="LMV244" s="29" t="e">
        <f t="shared" ref="LMV244" si="8510">LMZ244&amp;LNA244</f>
        <v>#REF!</v>
      </c>
      <c r="LMW244" s="29" t="e">
        <f t="shared" ref="LMW244" si="8511">LNA244&amp;LNB244</f>
        <v>#REF!</v>
      </c>
      <c r="LMX244" s="29" t="e">
        <f t="shared" ref="LMX244" si="8512">LNB244&amp;LNC244</f>
        <v>#REF!</v>
      </c>
      <c r="LMY244" s="29" t="e">
        <f t="shared" ref="LMY244" si="8513">LNC244&amp;LND244</f>
        <v>#REF!</v>
      </c>
      <c r="LMZ244" s="29" t="e">
        <f t="shared" ref="LMZ244" si="8514">LND244&amp;LNE244</f>
        <v>#REF!</v>
      </c>
      <c r="LNA244" s="29" t="e">
        <f t="shared" ref="LNA244" si="8515">LNE244&amp;LNF244</f>
        <v>#REF!</v>
      </c>
      <c r="LNB244" s="29" t="e">
        <f t="shared" ref="LNB244" si="8516">LNF244&amp;LNG244</f>
        <v>#REF!</v>
      </c>
      <c r="LNC244" s="29" t="e">
        <f t="shared" ref="LNC244" si="8517">LNG244&amp;LNH244</f>
        <v>#REF!</v>
      </c>
      <c r="LND244" s="29" t="e">
        <f t="shared" ref="LND244" si="8518">LNH244&amp;LNI244</f>
        <v>#REF!</v>
      </c>
      <c r="LNE244" s="29" t="e">
        <f t="shared" ref="LNE244" si="8519">LNI244&amp;LNJ244</f>
        <v>#REF!</v>
      </c>
      <c r="LNF244" s="29" t="e">
        <f t="shared" ref="LNF244" si="8520">LNJ244&amp;LNK244</f>
        <v>#REF!</v>
      </c>
      <c r="LNG244" s="29" t="e">
        <f t="shared" ref="LNG244" si="8521">LNK244&amp;LNL244</f>
        <v>#REF!</v>
      </c>
      <c r="LNH244" s="29" t="e">
        <f t="shared" ref="LNH244" si="8522">LNL244&amp;LNM244</f>
        <v>#REF!</v>
      </c>
      <c r="LNI244" s="29" t="e">
        <f t="shared" ref="LNI244" si="8523">LNM244&amp;LNN244</f>
        <v>#REF!</v>
      </c>
      <c r="LNJ244" s="29" t="e">
        <f t="shared" ref="LNJ244" si="8524">LNN244&amp;LNO244</f>
        <v>#REF!</v>
      </c>
      <c r="LNK244" s="29" t="e">
        <f t="shared" ref="LNK244" si="8525">LNO244&amp;LNP244</f>
        <v>#REF!</v>
      </c>
      <c r="LNL244" s="29" t="e">
        <f t="shared" ref="LNL244" si="8526">LNP244&amp;LNQ244</f>
        <v>#REF!</v>
      </c>
      <c r="LNM244" s="29" t="e">
        <f t="shared" ref="LNM244" si="8527">LNQ244&amp;LNR244</f>
        <v>#REF!</v>
      </c>
      <c r="LNN244" s="29" t="e">
        <f t="shared" ref="LNN244" si="8528">LNR244&amp;LNS244</f>
        <v>#REF!</v>
      </c>
      <c r="LNO244" s="29" t="e">
        <f t="shared" ref="LNO244" si="8529">LNS244&amp;LNT244</f>
        <v>#REF!</v>
      </c>
      <c r="LNP244" s="29" t="e">
        <f t="shared" ref="LNP244" si="8530">LNT244&amp;LNU244</f>
        <v>#REF!</v>
      </c>
      <c r="LNQ244" s="29" t="e">
        <f t="shared" ref="LNQ244" si="8531">LNU244&amp;LNV244</f>
        <v>#REF!</v>
      </c>
      <c r="LNR244" s="29" t="e">
        <f t="shared" ref="LNR244" si="8532">LNV244&amp;LNW244</f>
        <v>#REF!</v>
      </c>
      <c r="LNS244" s="29" t="e">
        <f t="shared" ref="LNS244" si="8533">LNW244&amp;LNX244</f>
        <v>#REF!</v>
      </c>
      <c r="LNT244" s="29" t="e">
        <f t="shared" ref="LNT244" si="8534">LNX244&amp;LNY244</f>
        <v>#REF!</v>
      </c>
      <c r="LNU244" s="29" t="e">
        <f t="shared" ref="LNU244" si="8535">LNY244&amp;LNZ244</f>
        <v>#REF!</v>
      </c>
      <c r="LNV244" s="29" t="e">
        <f t="shared" ref="LNV244" si="8536">LNZ244&amp;LOA244</f>
        <v>#REF!</v>
      </c>
      <c r="LNW244" s="29" t="e">
        <f t="shared" ref="LNW244" si="8537">LOA244&amp;LOB244</f>
        <v>#REF!</v>
      </c>
      <c r="LNX244" s="29" t="e">
        <f t="shared" ref="LNX244" si="8538">LOB244&amp;LOC244</f>
        <v>#REF!</v>
      </c>
      <c r="LNY244" s="29" t="e">
        <f t="shared" ref="LNY244" si="8539">LOC244&amp;LOD244</f>
        <v>#REF!</v>
      </c>
      <c r="LNZ244" s="29" t="e">
        <f t="shared" ref="LNZ244" si="8540">LOD244&amp;LOE244</f>
        <v>#REF!</v>
      </c>
      <c r="LOA244" s="29" t="e">
        <f t="shared" ref="LOA244" si="8541">LOE244&amp;LOF244</f>
        <v>#REF!</v>
      </c>
      <c r="LOB244" s="29" t="e">
        <f t="shared" ref="LOB244" si="8542">LOF244&amp;LOG244</f>
        <v>#REF!</v>
      </c>
      <c r="LOC244" s="29" t="e">
        <f t="shared" ref="LOC244" si="8543">LOG244&amp;LOH244</f>
        <v>#REF!</v>
      </c>
      <c r="LOD244" s="29" t="e">
        <f t="shared" ref="LOD244" si="8544">LOH244&amp;LOI244</f>
        <v>#REF!</v>
      </c>
      <c r="LOE244" s="29" t="e">
        <f t="shared" ref="LOE244" si="8545">LOI244&amp;LOJ244</f>
        <v>#REF!</v>
      </c>
      <c r="LOF244" s="29" t="e">
        <f t="shared" ref="LOF244" si="8546">LOJ244&amp;LOK244</f>
        <v>#REF!</v>
      </c>
      <c r="LOG244" s="29" t="e">
        <f t="shared" ref="LOG244" si="8547">LOK244&amp;LOL244</f>
        <v>#REF!</v>
      </c>
      <c r="LOH244" s="29" t="e">
        <f t="shared" ref="LOH244" si="8548">LOL244&amp;LOM244</f>
        <v>#REF!</v>
      </c>
      <c r="LOI244" s="29" t="e">
        <f t="shared" ref="LOI244" si="8549">LOM244&amp;LON244</f>
        <v>#REF!</v>
      </c>
      <c r="LOJ244" s="29" t="e">
        <f t="shared" ref="LOJ244" si="8550">LON244&amp;LOO244</f>
        <v>#REF!</v>
      </c>
      <c r="LOK244" s="29" t="e">
        <f t="shared" ref="LOK244" si="8551">LOO244&amp;LOP244</f>
        <v>#REF!</v>
      </c>
      <c r="LOL244" s="29" t="e">
        <f t="shared" ref="LOL244" si="8552">LOP244&amp;LOQ244</f>
        <v>#REF!</v>
      </c>
      <c r="LOM244" s="29" t="e">
        <f t="shared" ref="LOM244" si="8553">LOQ244&amp;LOR244</f>
        <v>#REF!</v>
      </c>
      <c r="LON244" s="29" t="e">
        <f t="shared" ref="LON244" si="8554">LOR244&amp;LOS244</f>
        <v>#REF!</v>
      </c>
      <c r="LOO244" s="29" t="e">
        <f t="shared" ref="LOO244" si="8555">LOS244&amp;LOT244</f>
        <v>#REF!</v>
      </c>
      <c r="LOP244" s="29" t="e">
        <f t="shared" ref="LOP244" si="8556">LOT244&amp;LOU244</f>
        <v>#REF!</v>
      </c>
      <c r="LOQ244" s="29" t="e">
        <f t="shared" ref="LOQ244" si="8557">LOU244&amp;LOV244</f>
        <v>#REF!</v>
      </c>
      <c r="LOR244" s="29" t="e">
        <f t="shared" ref="LOR244" si="8558">LOV244&amp;LOW244</f>
        <v>#REF!</v>
      </c>
      <c r="LOS244" s="29" t="e">
        <f t="shared" ref="LOS244" si="8559">LOW244&amp;LOX244</f>
        <v>#REF!</v>
      </c>
      <c r="LOT244" s="29" t="e">
        <f t="shared" ref="LOT244" si="8560">LOX244&amp;LOY244</f>
        <v>#REF!</v>
      </c>
      <c r="LOU244" s="29" t="e">
        <f t="shared" ref="LOU244" si="8561">LOY244&amp;LOZ244</f>
        <v>#REF!</v>
      </c>
      <c r="LOV244" s="29" t="e">
        <f t="shared" ref="LOV244" si="8562">LOZ244&amp;LPA244</f>
        <v>#REF!</v>
      </c>
      <c r="LOW244" s="29" t="e">
        <f t="shared" ref="LOW244" si="8563">LPA244&amp;LPB244</f>
        <v>#REF!</v>
      </c>
      <c r="LOX244" s="29" t="e">
        <f t="shared" ref="LOX244" si="8564">LPB244&amp;LPC244</f>
        <v>#REF!</v>
      </c>
      <c r="LOY244" s="29" t="e">
        <f t="shared" ref="LOY244" si="8565">LPC244&amp;LPD244</f>
        <v>#REF!</v>
      </c>
      <c r="LOZ244" s="29" t="e">
        <f t="shared" ref="LOZ244" si="8566">LPD244&amp;LPE244</f>
        <v>#REF!</v>
      </c>
      <c r="LPA244" s="29" t="e">
        <f t="shared" ref="LPA244" si="8567">LPE244&amp;LPF244</f>
        <v>#REF!</v>
      </c>
      <c r="LPB244" s="29" t="e">
        <f t="shared" ref="LPB244" si="8568">LPF244&amp;LPG244</f>
        <v>#REF!</v>
      </c>
      <c r="LPC244" s="29" t="e">
        <f t="shared" ref="LPC244" si="8569">LPG244&amp;LPH244</f>
        <v>#REF!</v>
      </c>
      <c r="LPD244" s="29" t="e">
        <f t="shared" ref="LPD244" si="8570">LPH244&amp;LPI244</f>
        <v>#REF!</v>
      </c>
      <c r="LPE244" s="29" t="e">
        <f t="shared" ref="LPE244" si="8571">LPI244&amp;LPJ244</f>
        <v>#REF!</v>
      </c>
      <c r="LPF244" s="29" t="e">
        <f t="shared" ref="LPF244" si="8572">LPJ244&amp;LPK244</f>
        <v>#REF!</v>
      </c>
      <c r="LPG244" s="29" t="e">
        <f t="shared" ref="LPG244" si="8573">LPK244&amp;LPL244</f>
        <v>#REF!</v>
      </c>
      <c r="LPH244" s="29" t="e">
        <f t="shared" ref="LPH244" si="8574">LPL244&amp;LPM244</f>
        <v>#REF!</v>
      </c>
      <c r="LPI244" s="29" t="e">
        <f t="shared" ref="LPI244" si="8575">LPM244&amp;LPN244</f>
        <v>#REF!</v>
      </c>
      <c r="LPJ244" s="29" t="e">
        <f t="shared" ref="LPJ244" si="8576">LPN244&amp;LPO244</f>
        <v>#REF!</v>
      </c>
      <c r="LPK244" s="29" t="e">
        <f t="shared" ref="LPK244" si="8577">LPO244&amp;LPP244</f>
        <v>#REF!</v>
      </c>
      <c r="LPL244" s="29" t="e">
        <f t="shared" ref="LPL244" si="8578">LPP244&amp;LPQ244</f>
        <v>#REF!</v>
      </c>
      <c r="LPM244" s="29" t="e">
        <f t="shared" ref="LPM244" si="8579">LPQ244&amp;LPR244</f>
        <v>#REF!</v>
      </c>
      <c r="LPN244" s="29" t="e">
        <f t="shared" ref="LPN244" si="8580">LPR244&amp;LPS244</f>
        <v>#REF!</v>
      </c>
      <c r="LPO244" s="29" t="e">
        <f t="shared" ref="LPO244" si="8581">LPS244&amp;LPT244</f>
        <v>#REF!</v>
      </c>
      <c r="LPP244" s="29" t="e">
        <f t="shared" ref="LPP244" si="8582">LPT244&amp;LPU244</f>
        <v>#REF!</v>
      </c>
      <c r="LPQ244" s="29" t="e">
        <f t="shared" ref="LPQ244" si="8583">LPU244&amp;LPV244</f>
        <v>#REF!</v>
      </c>
      <c r="LPR244" s="29" t="e">
        <f t="shared" ref="LPR244" si="8584">LPV244&amp;LPW244</f>
        <v>#REF!</v>
      </c>
      <c r="LPS244" s="29" t="e">
        <f t="shared" ref="LPS244" si="8585">LPW244&amp;LPX244</f>
        <v>#REF!</v>
      </c>
      <c r="LPT244" s="29" t="e">
        <f t="shared" ref="LPT244" si="8586">LPX244&amp;LPY244</f>
        <v>#REF!</v>
      </c>
      <c r="LPU244" s="29" t="e">
        <f t="shared" ref="LPU244" si="8587">LPY244&amp;LPZ244</f>
        <v>#REF!</v>
      </c>
      <c r="LPV244" s="29" t="e">
        <f t="shared" ref="LPV244" si="8588">LPZ244&amp;LQA244</f>
        <v>#REF!</v>
      </c>
      <c r="LPW244" s="29" t="e">
        <f t="shared" ref="LPW244" si="8589">LQA244&amp;LQB244</f>
        <v>#REF!</v>
      </c>
      <c r="LPX244" s="29" t="e">
        <f t="shared" ref="LPX244" si="8590">LQB244&amp;LQC244</f>
        <v>#REF!</v>
      </c>
      <c r="LPY244" s="29" t="e">
        <f t="shared" ref="LPY244" si="8591">LQC244&amp;LQD244</f>
        <v>#REF!</v>
      </c>
      <c r="LPZ244" s="29" t="e">
        <f t="shared" ref="LPZ244" si="8592">LQD244&amp;LQE244</f>
        <v>#REF!</v>
      </c>
      <c r="LQA244" s="29" t="e">
        <f t="shared" ref="LQA244" si="8593">LQE244&amp;LQF244</f>
        <v>#REF!</v>
      </c>
      <c r="LQB244" s="29" t="e">
        <f t="shared" ref="LQB244" si="8594">LQF244&amp;LQG244</f>
        <v>#REF!</v>
      </c>
      <c r="LQC244" s="29" t="e">
        <f t="shared" ref="LQC244" si="8595">LQG244&amp;LQH244</f>
        <v>#REF!</v>
      </c>
      <c r="LQD244" s="29" t="e">
        <f t="shared" ref="LQD244" si="8596">LQH244&amp;LQI244</f>
        <v>#REF!</v>
      </c>
      <c r="LQE244" s="29" t="e">
        <f t="shared" ref="LQE244" si="8597">LQI244&amp;LQJ244</f>
        <v>#REF!</v>
      </c>
      <c r="LQF244" s="29" t="e">
        <f t="shared" ref="LQF244" si="8598">LQJ244&amp;LQK244</f>
        <v>#REF!</v>
      </c>
      <c r="LQG244" s="29" t="e">
        <f t="shared" ref="LQG244" si="8599">LQK244&amp;LQL244</f>
        <v>#REF!</v>
      </c>
      <c r="LQH244" s="29" t="e">
        <f t="shared" ref="LQH244" si="8600">LQL244&amp;LQM244</f>
        <v>#REF!</v>
      </c>
      <c r="LQI244" s="29" t="e">
        <f t="shared" ref="LQI244" si="8601">LQM244&amp;LQN244</f>
        <v>#REF!</v>
      </c>
      <c r="LQJ244" s="29" t="e">
        <f t="shared" ref="LQJ244" si="8602">LQN244&amp;LQO244</f>
        <v>#REF!</v>
      </c>
      <c r="LQK244" s="29" t="e">
        <f t="shared" ref="LQK244" si="8603">LQO244&amp;LQP244</f>
        <v>#REF!</v>
      </c>
      <c r="LQL244" s="29" t="e">
        <f t="shared" ref="LQL244" si="8604">LQP244&amp;LQQ244</f>
        <v>#REF!</v>
      </c>
      <c r="LQM244" s="29" t="e">
        <f t="shared" ref="LQM244" si="8605">LQQ244&amp;LQR244</f>
        <v>#REF!</v>
      </c>
      <c r="LQN244" s="29" t="e">
        <f t="shared" ref="LQN244" si="8606">LQR244&amp;LQS244</f>
        <v>#REF!</v>
      </c>
      <c r="LQO244" s="29" t="e">
        <f t="shared" ref="LQO244" si="8607">LQS244&amp;LQT244</f>
        <v>#REF!</v>
      </c>
      <c r="LQP244" s="29" t="e">
        <f t="shared" ref="LQP244" si="8608">LQT244&amp;LQU244</f>
        <v>#REF!</v>
      </c>
      <c r="LQQ244" s="29" t="e">
        <f t="shared" ref="LQQ244" si="8609">LQU244&amp;LQV244</f>
        <v>#REF!</v>
      </c>
      <c r="LQR244" s="29" t="e">
        <f t="shared" ref="LQR244" si="8610">LQV244&amp;LQW244</f>
        <v>#REF!</v>
      </c>
      <c r="LQS244" s="29" t="e">
        <f t="shared" ref="LQS244" si="8611">LQW244&amp;LQX244</f>
        <v>#REF!</v>
      </c>
      <c r="LQT244" s="29" t="e">
        <f t="shared" ref="LQT244" si="8612">LQX244&amp;LQY244</f>
        <v>#REF!</v>
      </c>
      <c r="LQU244" s="29" t="e">
        <f t="shared" ref="LQU244" si="8613">LQY244&amp;LQZ244</f>
        <v>#REF!</v>
      </c>
      <c r="LQV244" s="29" t="e">
        <f t="shared" ref="LQV244" si="8614">LQZ244&amp;LRA244</f>
        <v>#REF!</v>
      </c>
      <c r="LQW244" s="29" t="e">
        <f t="shared" ref="LQW244" si="8615">LRA244&amp;LRB244</f>
        <v>#REF!</v>
      </c>
      <c r="LQX244" s="29" t="e">
        <f t="shared" ref="LQX244" si="8616">LRB244&amp;LRC244</f>
        <v>#REF!</v>
      </c>
      <c r="LQY244" s="29" t="e">
        <f t="shared" ref="LQY244" si="8617">LRC244&amp;LRD244</f>
        <v>#REF!</v>
      </c>
      <c r="LQZ244" s="29" t="e">
        <f t="shared" ref="LQZ244" si="8618">LRD244&amp;LRE244</f>
        <v>#REF!</v>
      </c>
      <c r="LRA244" s="29" t="e">
        <f t="shared" ref="LRA244" si="8619">LRE244&amp;LRF244</f>
        <v>#REF!</v>
      </c>
      <c r="LRB244" s="29" t="e">
        <f t="shared" ref="LRB244" si="8620">LRF244&amp;LRG244</f>
        <v>#REF!</v>
      </c>
      <c r="LRC244" s="29" t="e">
        <f t="shared" ref="LRC244" si="8621">LRG244&amp;LRH244</f>
        <v>#REF!</v>
      </c>
      <c r="LRD244" s="29" t="e">
        <f t="shared" ref="LRD244" si="8622">LRH244&amp;LRI244</f>
        <v>#REF!</v>
      </c>
      <c r="LRE244" s="29" t="e">
        <f t="shared" ref="LRE244" si="8623">LRI244&amp;LRJ244</f>
        <v>#REF!</v>
      </c>
      <c r="LRF244" s="29" t="e">
        <f t="shared" ref="LRF244" si="8624">LRJ244&amp;LRK244</f>
        <v>#REF!</v>
      </c>
      <c r="LRG244" s="29" t="e">
        <f t="shared" ref="LRG244" si="8625">LRK244&amp;LRL244</f>
        <v>#REF!</v>
      </c>
      <c r="LRH244" s="29" t="e">
        <f t="shared" ref="LRH244" si="8626">LRL244&amp;LRM244</f>
        <v>#REF!</v>
      </c>
      <c r="LRI244" s="29" t="e">
        <f t="shared" ref="LRI244" si="8627">LRM244&amp;LRN244</f>
        <v>#REF!</v>
      </c>
      <c r="LRJ244" s="29" t="e">
        <f t="shared" ref="LRJ244" si="8628">LRN244&amp;LRO244</f>
        <v>#REF!</v>
      </c>
      <c r="LRK244" s="29" t="e">
        <f t="shared" ref="LRK244" si="8629">LRO244&amp;LRP244</f>
        <v>#REF!</v>
      </c>
      <c r="LRL244" s="29" t="e">
        <f t="shared" ref="LRL244" si="8630">LRP244&amp;LRQ244</f>
        <v>#REF!</v>
      </c>
      <c r="LRM244" s="29" t="e">
        <f t="shared" ref="LRM244" si="8631">LRQ244&amp;LRR244</f>
        <v>#REF!</v>
      </c>
      <c r="LRN244" s="29" t="e">
        <f t="shared" ref="LRN244" si="8632">LRR244&amp;LRS244</f>
        <v>#REF!</v>
      </c>
      <c r="LRO244" s="29" t="e">
        <f t="shared" ref="LRO244" si="8633">LRS244&amp;LRT244</f>
        <v>#REF!</v>
      </c>
      <c r="LRP244" s="29" t="e">
        <f t="shared" ref="LRP244" si="8634">LRT244&amp;LRU244</f>
        <v>#REF!</v>
      </c>
      <c r="LRQ244" s="29" t="e">
        <f t="shared" ref="LRQ244" si="8635">LRU244&amp;LRV244</f>
        <v>#REF!</v>
      </c>
      <c r="LRR244" s="29" t="e">
        <f t="shared" ref="LRR244" si="8636">LRV244&amp;LRW244</f>
        <v>#REF!</v>
      </c>
      <c r="LRS244" s="29" t="e">
        <f t="shared" ref="LRS244" si="8637">LRW244&amp;LRX244</f>
        <v>#REF!</v>
      </c>
      <c r="LRT244" s="29" t="e">
        <f t="shared" ref="LRT244" si="8638">LRX244&amp;LRY244</f>
        <v>#REF!</v>
      </c>
      <c r="LRU244" s="29" t="e">
        <f t="shared" ref="LRU244" si="8639">LRY244&amp;LRZ244</f>
        <v>#REF!</v>
      </c>
      <c r="LRV244" s="29" t="e">
        <f t="shared" ref="LRV244" si="8640">LRZ244&amp;LSA244</f>
        <v>#REF!</v>
      </c>
      <c r="LRW244" s="29" t="e">
        <f t="shared" ref="LRW244" si="8641">LSA244&amp;LSB244</f>
        <v>#REF!</v>
      </c>
      <c r="LRX244" s="29" t="e">
        <f t="shared" ref="LRX244" si="8642">LSB244&amp;LSC244</f>
        <v>#REF!</v>
      </c>
      <c r="LRY244" s="29" t="e">
        <f t="shared" ref="LRY244" si="8643">LSC244&amp;LSD244</f>
        <v>#REF!</v>
      </c>
      <c r="LRZ244" s="29" t="e">
        <f t="shared" ref="LRZ244" si="8644">LSD244&amp;LSE244</f>
        <v>#REF!</v>
      </c>
      <c r="LSA244" s="29" t="e">
        <f t="shared" ref="LSA244" si="8645">LSE244&amp;LSF244</f>
        <v>#REF!</v>
      </c>
      <c r="LSB244" s="29" t="e">
        <f t="shared" ref="LSB244" si="8646">LSF244&amp;LSG244</f>
        <v>#REF!</v>
      </c>
      <c r="LSC244" s="29" t="e">
        <f t="shared" ref="LSC244" si="8647">LSG244&amp;LSH244</f>
        <v>#REF!</v>
      </c>
      <c r="LSD244" s="29" t="e">
        <f t="shared" ref="LSD244" si="8648">LSH244&amp;LSI244</f>
        <v>#REF!</v>
      </c>
      <c r="LSE244" s="29" t="e">
        <f t="shared" ref="LSE244" si="8649">LSI244&amp;LSJ244</f>
        <v>#REF!</v>
      </c>
      <c r="LSF244" s="29" t="e">
        <f t="shared" ref="LSF244" si="8650">LSJ244&amp;LSK244</f>
        <v>#REF!</v>
      </c>
      <c r="LSG244" s="29" t="e">
        <f t="shared" ref="LSG244" si="8651">LSK244&amp;LSL244</f>
        <v>#REF!</v>
      </c>
      <c r="LSH244" s="29" t="e">
        <f t="shared" ref="LSH244" si="8652">LSL244&amp;LSM244</f>
        <v>#REF!</v>
      </c>
      <c r="LSI244" s="29" t="e">
        <f t="shared" ref="LSI244" si="8653">LSM244&amp;LSN244</f>
        <v>#REF!</v>
      </c>
      <c r="LSJ244" s="29" t="e">
        <f t="shared" ref="LSJ244" si="8654">LSN244&amp;LSO244</f>
        <v>#REF!</v>
      </c>
      <c r="LSK244" s="29" t="e">
        <f t="shared" ref="LSK244" si="8655">LSO244&amp;LSP244</f>
        <v>#REF!</v>
      </c>
      <c r="LSL244" s="29" t="e">
        <f t="shared" ref="LSL244" si="8656">LSP244&amp;LSQ244</f>
        <v>#REF!</v>
      </c>
      <c r="LSM244" s="29" t="e">
        <f t="shared" ref="LSM244" si="8657">LSQ244&amp;LSR244</f>
        <v>#REF!</v>
      </c>
      <c r="LSN244" s="29" t="e">
        <f t="shared" ref="LSN244" si="8658">LSR244&amp;LSS244</f>
        <v>#REF!</v>
      </c>
      <c r="LSO244" s="29" t="e">
        <f t="shared" ref="LSO244" si="8659">LSS244&amp;LST244</f>
        <v>#REF!</v>
      </c>
      <c r="LSP244" s="29" t="e">
        <f t="shared" ref="LSP244" si="8660">LST244&amp;LSU244</f>
        <v>#REF!</v>
      </c>
      <c r="LSQ244" s="29" t="e">
        <f t="shared" ref="LSQ244" si="8661">LSU244&amp;LSV244</f>
        <v>#REF!</v>
      </c>
      <c r="LSR244" s="29" t="e">
        <f t="shared" ref="LSR244" si="8662">LSV244&amp;LSW244</f>
        <v>#REF!</v>
      </c>
      <c r="LSS244" s="29" t="e">
        <f t="shared" ref="LSS244" si="8663">LSW244&amp;LSX244</f>
        <v>#REF!</v>
      </c>
      <c r="LST244" s="29" t="e">
        <f t="shared" ref="LST244" si="8664">LSX244&amp;LSY244</f>
        <v>#REF!</v>
      </c>
      <c r="LSU244" s="29" t="e">
        <f t="shared" ref="LSU244" si="8665">LSY244&amp;LSZ244</f>
        <v>#REF!</v>
      </c>
      <c r="LSV244" s="29" t="e">
        <f t="shared" ref="LSV244" si="8666">LSZ244&amp;LTA244</f>
        <v>#REF!</v>
      </c>
      <c r="LSW244" s="29" t="e">
        <f t="shared" ref="LSW244" si="8667">LTA244&amp;LTB244</f>
        <v>#REF!</v>
      </c>
      <c r="LSX244" s="29" t="e">
        <f t="shared" ref="LSX244" si="8668">LTB244&amp;LTC244</f>
        <v>#REF!</v>
      </c>
      <c r="LSY244" s="29" t="e">
        <f t="shared" ref="LSY244" si="8669">LTC244&amp;LTD244</f>
        <v>#REF!</v>
      </c>
      <c r="LSZ244" s="29" t="e">
        <f t="shared" ref="LSZ244" si="8670">LTD244&amp;LTE244</f>
        <v>#REF!</v>
      </c>
      <c r="LTA244" s="29" t="e">
        <f t="shared" ref="LTA244" si="8671">LTE244&amp;LTF244</f>
        <v>#REF!</v>
      </c>
      <c r="LTB244" s="29" t="e">
        <f t="shared" ref="LTB244" si="8672">LTF244&amp;LTG244</f>
        <v>#REF!</v>
      </c>
      <c r="LTC244" s="29" t="e">
        <f t="shared" ref="LTC244" si="8673">LTG244&amp;LTH244</f>
        <v>#REF!</v>
      </c>
      <c r="LTD244" s="29" t="e">
        <f t="shared" ref="LTD244" si="8674">LTH244&amp;LTI244</f>
        <v>#REF!</v>
      </c>
      <c r="LTE244" s="29" t="e">
        <f t="shared" ref="LTE244" si="8675">LTI244&amp;LTJ244</f>
        <v>#REF!</v>
      </c>
      <c r="LTF244" s="29" t="e">
        <f t="shared" ref="LTF244" si="8676">LTJ244&amp;LTK244</f>
        <v>#REF!</v>
      </c>
      <c r="LTG244" s="29" t="e">
        <f t="shared" ref="LTG244" si="8677">LTK244&amp;LTL244</f>
        <v>#REF!</v>
      </c>
      <c r="LTH244" s="29" t="e">
        <f t="shared" ref="LTH244" si="8678">LTL244&amp;LTM244</f>
        <v>#REF!</v>
      </c>
      <c r="LTI244" s="29" t="e">
        <f t="shared" ref="LTI244" si="8679">LTM244&amp;LTN244</f>
        <v>#REF!</v>
      </c>
      <c r="LTJ244" s="29" t="e">
        <f t="shared" ref="LTJ244" si="8680">LTN244&amp;LTO244</f>
        <v>#REF!</v>
      </c>
      <c r="LTK244" s="29" t="e">
        <f t="shared" ref="LTK244" si="8681">LTO244&amp;LTP244</f>
        <v>#REF!</v>
      </c>
      <c r="LTL244" s="29" t="e">
        <f t="shared" ref="LTL244" si="8682">LTP244&amp;LTQ244</f>
        <v>#REF!</v>
      </c>
      <c r="LTM244" s="29" t="e">
        <f t="shared" ref="LTM244" si="8683">LTQ244&amp;LTR244</f>
        <v>#REF!</v>
      </c>
      <c r="LTN244" s="29" t="e">
        <f t="shared" ref="LTN244" si="8684">LTR244&amp;LTS244</f>
        <v>#REF!</v>
      </c>
      <c r="LTO244" s="29" t="e">
        <f t="shared" ref="LTO244" si="8685">LTS244&amp;LTT244</f>
        <v>#REF!</v>
      </c>
      <c r="LTP244" s="29" t="e">
        <f t="shared" ref="LTP244" si="8686">LTT244&amp;LTU244</f>
        <v>#REF!</v>
      </c>
      <c r="LTQ244" s="29" t="e">
        <f t="shared" ref="LTQ244" si="8687">LTU244&amp;LTV244</f>
        <v>#REF!</v>
      </c>
      <c r="LTR244" s="29" t="e">
        <f t="shared" ref="LTR244" si="8688">LTV244&amp;LTW244</f>
        <v>#REF!</v>
      </c>
      <c r="LTS244" s="29" t="e">
        <f t="shared" ref="LTS244" si="8689">LTW244&amp;LTX244</f>
        <v>#REF!</v>
      </c>
      <c r="LTT244" s="29" t="e">
        <f t="shared" ref="LTT244" si="8690">LTX244&amp;LTY244</f>
        <v>#REF!</v>
      </c>
      <c r="LTU244" s="29" t="e">
        <f t="shared" ref="LTU244" si="8691">LTY244&amp;LTZ244</f>
        <v>#REF!</v>
      </c>
      <c r="LTV244" s="29" t="e">
        <f t="shared" ref="LTV244" si="8692">LTZ244&amp;LUA244</f>
        <v>#REF!</v>
      </c>
      <c r="LTW244" s="29" t="e">
        <f t="shared" ref="LTW244" si="8693">LUA244&amp;LUB244</f>
        <v>#REF!</v>
      </c>
      <c r="LTX244" s="29" t="e">
        <f t="shared" ref="LTX244" si="8694">LUB244&amp;LUC244</f>
        <v>#REF!</v>
      </c>
      <c r="LTY244" s="29" t="e">
        <f t="shared" ref="LTY244" si="8695">LUC244&amp;LUD244</f>
        <v>#REF!</v>
      </c>
      <c r="LTZ244" s="29" t="e">
        <f t="shared" ref="LTZ244" si="8696">LUD244&amp;LUE244</f>
        <v>#REF!</v>
      </c>
      <c r="LUA244" s="29" t="e">
        <f t="shared" ref="LUA244" si="8697">LUE244&amp;LUF244</f>
        <v>#REF!</v>
      </c>
      <c r="LUB244" s="29" t="e">
        <f t="shared" ref="LUB244" si="8698">LUF244&amp;LUG244</f>
        <v>#REF!</v>
      </c>
      <c r="LUC244" s="29" t="e">
        <f t="shared" ref="LUC244" si="8699">LUG244&amp;LUH244</f>
        <v>#REF!</v>
      </c>
      <c r="LUD244" s="29" t="e">
        <f t="shared" ref="LUD244" si="8700">LUH244&amp;LUI244</f>
        <v>#REF!</v>
      </c>
      <c r="LUE244" s="29" t="e">
        <f t="shared" ref="LUE244" si="8701">LUI244&amp;LUJ244</f>
        <v>#REF!</v>
      </c>
      <c r="LUF244" s="29" t="e">
        <f t="shared" ref="LUF244" si="8702">LUJ244&amp;LUK244</f>
        <v>#REF!</v>
      </c>
      <c r="LUG244" s="29" t="e">
        <f t="shared" ref="LUG244" si="8703">LUK244&amp;LUL244</f>
        <v>#REF!</v>
      </c>
      <c r="LUH244" s="29" t="e">
        <f t="shared" ref="LUH244" si="8704">LUL244&amp;LUM244</f>
        <v>#REF!</v>
      </c>
      <c r="LUI244" s="29" t="e">
        <f t="shared" ref="LUI244" si="8705">LUM244&amp;LUN244</f>
        <v>#REF!</v>
      </c>
      <c r="LUJ244" s="29" t="e">
        <f t="shared" ref="LUJ244" si="8706">LUN244&amp;LUO244</f>
        <v>#REF!</v>
      </c>
      <c r="LUK244" s="29" t="e">
        <f t="shared" ref="LUK244" si="8707">LUO244&amp;LUP244</f>
        <v>#REF!</v>
      </c>
      <c r="LUL244" s="29" t="e">
        <f t="shared" ref="LUL244" si="8708">LUP244&amp;LUQ244</f>
        <v>#REF!</v>
      </c>
      <c r="LUM244" s="29" t="e">
        <f t="shared" ref="LUM244" si="8709">LUQ244&amp;LUR244</f>
        <v>#REF!</v>
      </c>
      <c r="LUN244" s="29" t="e">
        <f t="shared" ref="LUN244" si="8710">LUR244&amp;LUS244</f>
        <v>#REF!</v>
      </c>
      <c r="LUO244" s="29" t="e">
        <f t="shared" ref="LUO244" si="8711">LUS244&amp;LUT244</f>
        <v>#REF!</v>
      </c>
      <c r="LUP244" s="29" t="e">
        <f t="shared" ref="LUP244" si="8712">LUT244&amp;LUU244</f>
        <v>#REF!</v>
      </c>
      <c r="LUQ244" s="29" t="e">
        <f t="shared" ref="LUQ244" si="8713">LUU244&amp;LUV244</f>
        <v>#REF!</v>
      </c>
      <c r="LUR244" s="29" t="e">
        <f t="shared" ref="LUR244" si="8714">LUV244&amp;LUW244</f>
        <v>#REF!</v>
      </c>
      <c r="LUS244" s="29" t="e">
        <f t="shared" ref="LUS244" si="8715">LUW244&amp;LUX244</f>
        <v>#REF!</v>
      </c>
      <c r="LUT244" s="29" t="e">
        <f t="shared" ref="LUT244" si="8716">LUX244&amp;LUY244</f>
        <v>#REF!</v>
      </c>
      <c r="LUU244" s="29" t="e">
        <f t="shared" ref="LUU244" si="8717">LUY244&amp;LUZ244</f>
        <v>#REF!</v>
      </c>
      <c r="LUV244" s="29" t="e">
        <f t="shared" ref="LUV244" si="8718">LUZ244&amp;LVA244</f>
        <v>#REF!</v>
      </c>
      <c r="LUW244" s="29" t="e">
        <f t="shared" ref="LUW244" si="8719">LVA244&amp;LVB244</f>
        <v>#REF!</v>
      </c>
      <c r="LUX244" s="29" t="e">
        <f t="shared" ref="LUX244" si="8720">LVB244&amp;LVC244</f>
        <v>#REF!</v>
      </c>
      <c r="LUY244" s="29" t="e">
        <f t="shared" ref="LUY244" si="8721">LVC244&amp;LVD244</f>
        <v>#REF!</v>
      </c>
      <c r="LUZ244" s="29" t="e">
        <f t="shared" ref="LUZ244" si="8722">LVD244&amp;LVE244</f>
        <v>#REF!</v>
      </c>
      <c r="LVA244" s="29" t="e">
        <f t="shared" ref="LVA244" si="8723">LVE244&amp;LVF244</f>
        <v>#REF!</v>
      </c>
      <c r="LVB244" s="29" t="e">
        <f t="shared" ref="LVB244" si="8724">LVF244&amp;LVG244</f>
        <v>#REF!</v>
      </c>
      <c r="LVC244" s="29" t="e">
        <f t="shared" ref="LVC244" si="8725">LVG244&amp;LVH244</f>
        <v>#REF!</v>
      </c>
      <c r="LVD244" s="29" t="e">
        <f t="shared" ref="LVD244" si="8726">LVH244&amp;LVI244</f>
        <v>#REF!</v>
      </c>
      <c r="LVE244" s="29" t="e">
        <f t="shared" ref="LVE244" si="8727">LVI244&amp;LVJ244</f>
        <v>#REF!</v>
      </c>
      <c r="LVF244" s="29" t="e">
        <f t="shared" ref="LVF244" si="8728">LVJ244&amp;LVK244</f>
        <v>#REF!</v>
      </c>
      <c r="LVG244" s="29" t="e">
        <f t="shared" ref="LVG244" si="8729">LVK244&amp;LVL244</f>
        <v>#REF!</v>
      </c>
      <c r="LVH244" s="29" t="e">
        <f t="shared" ref="LVH244" si="8730">LVL244&amp;LVM244</f>
        <v>#REF!</v>
      </c>
      <c r="LVI244" s="29" t="e">
        <f t="shared" ref="LVI244" si="8731">LVM244&amp;LVN244</f>
        <v>#REF!</v>
      </c>
      <c r="LVJ244" s="29" t="e">
        <f t="shared" ref="LVJ244" si="8732">LVN244&amp;LVO244</f>
        <v>#REF!</v>
      </c>
      <c r="LVK244" s="29" t="e">
        <f t="shared" ref="LVK244" si="8733">LVO244&amp;LVP244</f>
        <v>#REF!</v>
      </c>
      <c r="LVL244" s="29" t="e">
        <f t="shared" ref="LVL244" si="8734">LVP244&amp;LVQ244</f>
        <v>#REF!</v>
      </c>
      <c r="LVM244" s="29" t="e">
        <f t="shared" ref="LVM244" si="8735">LVQ244&amp;LVR244</f>
        <v>#REF!</v>
      </c>
      <c r="LVN244" s="29" t="e">
        <f t="shared" ref="LVN244" si="8736">LVR244&amp;LVS244</f>
        <v>#REF!</v>
      </c>
      <c r="LVO244" s="29" t="e">
        <f t="shared" ref="LVO244" si="8737">LVS244&amp;LVT244</f>
        <v>#REF!</v>
      </c>
      <c r="LVP244" s="29" t="e">
        <f t="shared" ref="LVP244" si="8738">LVT244&amp;LVU244</f>
        <v>#REF!</v>
      </c>
      <c r="LVQ244" s="29" t="e">
        <f t="shared" ref="LVQ244" si="8739">LVU244&amp;LVV244</f>
        <v>#REF!</v>
      </c>
      <c r="LVR244" s="29" t="e">
        <f t="shared" ref="LVR244" si="8740">LVV244&amp;LVW244</f>
        <v>#REF!</v>
      </c>
      <c r="LVS244" s="29" t="e">
        <f t="shared" ref="LVS244" si="8741">LVW244&amp;LVX244</f>
        <v>#REF!</v>
      </c>
      <c r="LVT244" s="29" t="e">
        <f t="shared" ref="LVT244" si="8742">LVX244&amp;LVY244</f>
        <v>#REF!</v>
      </c>
      <c r="LVU244" s="29" t="e">
        <f t="shared" ref="LVU244" si="8743">LVY244&amp;LVZ244</f>
        <v>#REF!</v>
      </c>
      <c r="LVV244" s="29" t="e">
        <f t="shared" ref="LVV244" si="8744">LVZ244&amp;LWA244</f>
        <v>#REF!</v>
      </c>
      <c r="LVW244" s="29" t="e">
        <f t="shared" ref="LVW244" si="8745">LWA244&amp;LWB244</f>
        <v>#REF!</v>
      </c>
      <c r="LVX244" s="29" t="e">
        <f t="shared" ref="LVX244" si="8746">LWB244&amp;LWC244</f>
        <v>#REF!</v>
      </c>
      <c r="LVY244" s="29" t="e">
        <f t="shared" ref="LVY244" si="8747">LWC244&amp;LWD244</f>
        <v>#REF!</v>
      </c>
      <c r="LVZ244" s="29" t="e">
        <f t="shared" ref="LVZ244" si="8748">LWD244&amp;LWE244</f>
        <v>#REF!</v>
      </c>
      <c r="LWA244" s="29" t="e">
        <f t="shared" ref="LWA244" si="8749">LWE244&amp;LWF244</f>
        <v>#REF!</v>
      </c>
      <c r="LWB244" s="29" t="e">
        <f t="shared" ref="LWB244" si="8750">LWF244&amp;LWG244</f>
        <v>#REF!</v>
      </c>
      <c r="LWC244" s="29" t="e">
        <f t="shared" ref="LWC244" si="8751">LWG244&amp;LWH244</f>
        <v>#REF!</v>
      </c>
      <c r="LWD244" s="29" t="e">
        <f t="shared" ref="LWD244" si="8752">LWH244&amp;LWI244</f>
        <v>#REF!</v>
      </c>
      <c r="LWE244" s="29" t="e">
        <f t="shared" ref="LWE244" si="8753">LWI244&amp;LWJ244</f>
        <v>#REF!</v>
      </c>
      <c r="LWF244" s="29" t="e">
        <f t="shared" ref="LWF244" si="8754">LWJ244&amp;LWK244</f>
        <v>#REF!</v>
      </c>
      <c r="LWG244" s="29" t="e">
        <f t="shared" ref="LWG244" si="8755">LWK244&amp;LWL244</f>
        <v>#REF!</v>
      </c>
      <c r="LWH244" s="29" t="e">
        <f t="shared" ref="LWH244" si="8756">LWL244&amp;LWM244</f>
        <v>#REF!</v>
      </c>
      <c r="LWI244" s="29" t="e">
        <f t="shared" ref="LWI244" si="8757">LWM244&amp;LWN244</f>
        <v>#REF!</v>
      </c>
      <c r="LWJ244" s="29" t="e">
        <f t="shared" ref="LWJ244" si="8758">LWN244&amp;LWO244</f>
        <v>#REF!</v>
      </c>
      <c r="LWK244" s="29" t="e">
        <f t="shared" ref="LWK244" si="8759">LWO244&amp;LWP244</f>
        <v>#REF!</v>
      </c>
      <c r="LWL244" s="29" t="e">
        <f t="shared" ref="LWL244" si="8760">LWP244&amp;LWQ244</f>
        <v>#REF!</v>
      </c>
      <c r="LWM244" s="29" t="e">
        <f t="shared" ref="LWM244" si="8761">LWQ244&amp;LWR244</f>
        <v>#REF!</v>
      </c>
      <c r="LWN244" s="29" t="e">
        <f t="shared" ref="LWN244" si="8762">LWR244&amp;LWS244</f>
        <v>#REF!</v>
      </c>
      <c r="LWO244" s="29" t="e">
        <f t="shared" ref="LWO244" si="8763">LWS244&amp;LWT244</f>
        <v>#REF!</v>
      </c>
      <c r="LWP244" s="29" t="e">
        <f t="shared" ref="LWP244" si="8764">LWT244&amp;LWU244</f>
        <v>#REF!</v>
      </c>
      <c r="LWQ244" s="29" t="e">
        <f t="shared" ref="LWQ244" si="8765">LWU244&amp;LWV244</f>
        <v>#REF!</v>
      </c>
      <c r="LWR244" s="29" t="e">
        <f t="shared" ref="LWR244" si="8766">LWV244&amp;LWW244</f>
        <v>#REF!</v>
      </c>
      <c r="LWS244" s="29" t="e">
        <f t="shared" ref="LWS244" si="8767">LWW244&amp;LWX244</f>
        <v>#REF!</v>
      </c>
      <c r="LWT244" s="29" t="e">
        <f t="shared" ref="LWT244" si="8768">LWX244&amp;LWY244</f>
        <v>#REF!</v>
      </c>
      <c r="LWU244" s="29" t="e">
        <f t="shared" ref="LWU244" si="8769">LWY244&amp;LWZ244</f>
        <v>#REF!</v>
      </c>
      <c r="LWV244" s="29" t="e">
        <f t="shared" ref="LWV244" si="8770">LWZ244&amp;LXA244</f>
        <v>#REF!</v>
      </c>
      <c r="LWW244" s="29" t="e">
        <f t="shared" ref="LWW244" si="8771">LXA244&amp;LXB244</f>
        <v>#REF!</v>
      </c>
      <c r="LWX244" s="29" t="e">
        <f t="shared" ref="LWX244" si="8772">LXB244&amp;LXC244</f>
        <v>#REF!</v>
      </c>
      <c r="LWY244" s="29" t="e">
        <f t="shared" ref="LWY244" si="8773">LXC244&amp;LXD244</f>
        <v>#REF!</v>
      </c>
      <c r="LWZ244" s="29" t="e">
        <f t="shared" ref="LWZ244" si="8774">LXD244&amp;LXE244</f>
        <v>#REF!</v>
      </c>
      <c r="LXA244" s="29" t="e">
        <f t="shared" ref="LXA244" si="8775">LXE244&amp;LXF244</f>
        <v>#REF!</v>
      </c>
      <c r="LXB244" s="29" t="e">
        <f t="shared" ref="LXB244" si="8776">LXF244&amp;LXG244</f>
        <v>#REF!</v>
      </c>
      <c r="LXC244" s="29" t="e">
        <f t="shared" ref="LXC244" si="8777">LXG244&amp;LXH244</f>
        <v>#REF!</v>
      </c>
      <c r="LXD244" s="29" t="e">
        <f t="shared" ref="LXD244" si="8778">LXH244&amp;LXI244</f>
        <v>#REF!</v>
      </c>
      <c r="LXE244" s="29" t="e">
        <f t="shared" ref="LXE244" si="8779">LXI244&amp;LXJ244</f>
        <v>#REF!</v>
      </c>
      <c r="LXF244" s="29" t="e">
        <f t="shared" ref="LXF244" si="8780">LXJ244&amp;LXK244</f>
        <v>#REF!</v>
      </c>
      <c r="LXG244" s="29" t="e">
        <f t="shared" ref="LXG244" si="8781">LXK244&amp;LXL244</f>
        <v>#REF!</v>
      </c>
      <c r="LXH244" s="29" t="e">
        <f t="shared" ref="LXH244" si="8782">LXL244&amp;LXM244</f>
        <v>#REF!</v>
      </c>
      <c r="LXI244" s="29" t="e">
        <f t="shared" ref="LXI244" si="8783">LXM244&amp;LXN244</f>
        <v>#REF!</v>
      </c>
      <c r="LXJ244" s="29" t="e">
        <f t="shared" ref="LXJ244" si="8784">LXN244&amp;LXO244</f>
        <v>#REF!</v>
      </c>
      <c r="LXK244" s="29" t="e">
        <f t="shared" ref="LXK244" si="8785">LXO244&amp;LXP244</f>
        <v>#REF!</v>
      </c>
      <c r="LXL244" s="29" t="e">
        <f t="shared" ref="LXL244" si="8786">LXP244&amp;LXQ244</f>
        <v>#REF!</v>
      </c>
      <c r="LXM244" s="29" t="e">
        <f t="shared" ref="LXM244" si="8787">LXQ244&amp;LXR244</f>
        <v>#REF!</v>
      </c>
      <c r="LXN244" s="29" t="e">
        <f t="shared" ref="LXN244" si="8788">LXR244&amp;LXS244</f>
        <v>#REF!</v>
      </c>
      <c r="LXO244" s="29" t="e">
        <f t="shared" ref="LXO244" si="8789">LXS244&amp;LXT244</f>
        <v>#REF!</v>
      </c>
      <c r="LXP244" s="29" t="e">
        <f t="shared" ref="LXP244" si="8790">LXT244&amp;LXU244</f>
        <v>#REF!</v>
      </c>
      <c r="LXQ244" s="29" t="e">
        <f t="shared" ref="LXQ244" si="8791">LXU244&amp;LXV244</f>
        <v>#REF!</v>
      </c>
      <c r="LXR244" s="29" t="e">
        <f t="shared" ref="LXR244" si="8792">LXV244&amp;LXW244</f>
        <v>#REF!</v>
      </c>
      <c r="LXS244" s="29" t="e">
        <f t="shared" ref="LXS244" si="8793">LXW244&amp;LXX244</f>
        <v>#REF!</v>
      </c>
      <c r="LXT244" s="29" t="e">
        <f t="shared" ref="LXT244" si="8794">LXX244&amp;LXY244</f>
        <v>#REF!</v>
      </c>
      <c r="LXU244" s="29" t="e">
        <f t="shared" ref="LXU244" si="8795">LXY244&amp;LXZ244</f>
        <v>#REF!</v>
      </c>
      <c r="LXV244" s="29" t="e">
        <f t="shared" ref="LXV244" si="8796">LXZ244&amp;LYA244</f>
        <v>#REF!</v>
      </c>
      <c r="LXW244" s="29" t="e">
        <f t="shared" ref="LXW244" si="8797">LYA244&amp;LYB244</f>
        <v>#REF!</v>
      </c>
      <c r="LXX244" s="29" t="e">
        <f t="shared" ref="LXX244" si="8798">LYB244&amp;LYC244</f>
        <v>#REF!</v>
      </c>
      <c r="LXY244" s="29" t="e">
        <f t="shared" ref="LXY244" si="8799">LYC244&amp;LYD244</f>
        <v>#REF!</v>
      </c>
      <c r="LXZ244" s="29" t="e">
        <f t="shared" ref="LXZ244" si="8800">LYD244&amp;LYE244</f>
        <v>#REF!</v>
      </c>
      <c r="LYA244" s="29" t="e">
        <f t="shared" ref="LYA244" si="8801">LYE244&amp;LYF244</f>
        <v>#REF!</v>
      </c>
      <c r="LYB244" s="29" t="e">
        <f t="shared" ref="LYB244" si="8802">LYF244&amp;LYG244</f>
        <v>#REF!</v>
      </c>
      <c r="LYC244" s="29" t="e">
        <f t="shared" ref="LYC244" si="8803">LYG244&amp;LYH244</f>
        <v>#REF!</v>
      </c>
      <c r="LYD244" s="29" t="e">
        <f t="shared" ref="LYD244" si="8804">LYH244&amp;LYI244</f>
        <v>#REF!</v>
      </c>
      <c r="LYE244" s="29" t="e">
        <f t="shared" ref="LYE244" si="8805">LYI244&amp;LYJ244</f>
        <v>#REF!</v>
      </c>
      <c r="LYF244" s="29" t="e">
        <f t="shared" ref="LYF244" si="8806">LYJ244&amp;LYK244</f>
        <v>#REF!</v>
      </c>
      <c r="LYG244" s="29" t="e">
        <f t="shared" ref="LYG244" si="8807">LYK244&amp;LYL244</f>
        <v>#REF!</v>
      </c>
      <c r="LYH244" s="29" t="e">
        <f t="shared" ref="LYH244" si="8808">LYL244&amp;LYM244</f>
        <v>#REF!</v>
      </c>
      <c r="LYI244" s="29" t="e">
        <f t="shared" ref="LYI244" si="8809">LYM244&amp;LYN244</f>
        <v>#REF!</v>
      </c>
      <c r="LYJ244" s="29" t="e">
        <f t="shared" ref="LYJ244" si="8810">LYN244&amp;LYO244</f>
        <v>#REF!</v>
      </c>
      <c r="LYK244" s="29" t="e">
        <f t="shared" ref="LYK244" si="8811">LYO244&amp;LYP244</f>
        <v>#REF!</v>
      </c>
      <c r="LYL244" s="29" t="e">
        <f t="shared" ref="LYL244" si="8812">LYP244&amp;LYQ244</f>
        <v>#REF!</v>
      </c>
      <c r="LYM244" s="29" t="e">
        <f t="shared" ref="LYM244" si="8813">LYQ244&amp;LYR244</f>
        <v>#REF!</v>
      </c>
      <c r="LYN244" s="29" t="e">
        <f t="shared" ref="LYN244" si="8814">LYR244&amp;LYS244</f>
        <v>#REF!</v>
      </c>
      <c r="LYO244" s="29" t="e">
        <f t="shared" ref="LYO244" si="8815">LYS244&amp;LYT244</f>
        <v>#REF!</v>
      </c>
      <c r="LYP244" s="29" t="e">
        <f t="shared" ref="LYP244" si="8816">LYT244&amp;LYU244</f>
        <v>#REF!</v>
      </c>
      <c r="LYQ244" s="29" t="e">
        <f t="shared" ref="LYQ244" si="8817">LYU244&amp;LYV244</f>
        <v>#REF!</v>
      </c>
      <c r="LYR244" s="29" t="e">
        <f t="shared" ref="LYR244" si="8818">LYV244&amp;LYW244</f>
        <v>#REF!</v>
      </c>
      <c r="LYS244" s="29" t="e">
        <f t="shared" ref="LYS244" si="8819">LYW244&amp;LYX244</f>
        <v>#REF!</v>
      </c>
      <c r="LYT244" s="29" t="e">
        <f t="shared" ref="LYT244" si="8820">LYX244&amp;LYY244</f>
        <v>#REF!</v>
      </c>
      <c r="LYU244" s="29" t="e">
        <f t="shared" ref="LYU244" si="8821">LYY244&amp;LYZ244</f>
        <v>#REF!</v>
      </c>
      <c r="LYV244" s="29" t="e">
        <f t="shared" ref="LYV244" si="8822">LYZ244&amp;LZA244</f>
        <v>#REF!</v>
      </c>
      <c r="LYW244" s="29" t="e">
        <f t="shared" ref="LYW244" si="8823">LZA244&amp;LZB244</f>
        <v>#REF!</v>
      </c>
      <c r="LYX244" s="29" t="e">
        <f t="shared" ref="LYX244" si="8824">LZB244&amp;LZC244</f>
        <v>#REF!</v>
      </c>
      <c r="LYY244" s="29" t="e">
        <f t="shared" ref="LYY244" si="8825">LZC244&amp;LZD244</f>
        <v>#REF!</v>
      </c>
      <c r="LYZ244" s="29" t="e">
        <f t="shared" ref="LYZ244" si="8826">LZD244&amp;LZE244</f>
        <v>#REF!</v>
      </c>
      <c r="LZA244" s="29" t="e">
        <f t="shared" ref="LZA244" si="8827">LZE244&amp;LZF244</f>
        <v>#REF!</v>
      </c>
      <c r="LZB244" s="29" t="e">
        <f t="shared" ref="LZB244" si="8828">LZF244&amp;LZG244</f>
        <v>#REF!</v>
      </c>
      <c r="LZC244" s="29" t="e">
        <f t="shared" ref="LZC244" si="8829">LZG244&amp;LZH244</f>
        <v>#REF!</v>
      </c>
      <c r="LZD244" s="29" t="e">
        <f t="shared" ref="LZD244" si="8830">LZH244&amp;LZI244</f>
        <v>#REF!</v>
      </c>
      <c r="LZE244" s="29" t="e">
        <f t="shared" ref="LZE244" si="8831">LZI244&amp;LZJ244</f>
        <v>#REF!</v>
      </c>
      <c r="LZF244" s="29" t="e">
        <f t="shared" ref="LZF244" si="8832">LZJ244&amp;LZK244</f>
        <v>#REF!</v>
      </c>
      <c r="LZG244" s="29" t="e">
        <f t="shared" ref="LZG244" si="8833">LZK244&amp;LZL244</f>
        <v>#REF!</v>
      </c>
      <c r="LZH244" s="29" t="e">
        <f t="shared" ref="LZH244" si="8834">LZL244&amp;LZM244</f>
        <v>#REF!</v>
      </c>
      <c r="LZI244" s="29" t="e">
        <f t="shared" ref="LZI244" si="8835">LZM244&amp;LZN244</f>
        <v>#REF!</v>
      </c>
      <c r="LZJ244" s="29" t="e">
        <f t="shared" ref="LZJ244" si="8836">LZN244&amp;LZO244</f>
        <v>#REF!</v>
      </c>
      <c r="LZK244" s="29" t="e">
        <f t="shared" ref="LZK244" si="8837">LZO244&amp;LZP244</f>
        <v>#REF!</v>
      </c>
      <c r="LZL244" s="29" t="e">
        <f t="shared" ref="LZL244" si="8838">LZP244&amp;LZQ244</f>
        <v>#REF!</v>
      </c>
      <c r="LZM244" s="29" t="e">
        <f t="shared" ref="LZM244" si="8839">LZQ244&amp;LZR244</f>
        <v>#REF!</v>
      </c>
      <c r="LZN244" s="29" t="e">
        <f t="shared" ref="LZN244" si="8840">LZR244&amp;LZS244</f>
        <v>#REF!</v>
      </c>
      <c r="LZO244" s="29" t="e">
        <f t="shared" ref="LZO244" si="8841">LZS244&amp;LZT244</f>
        <v>#REF!</v>
      </c>
      <c r="LZP244" s="29" t="e">
        <f t="shared" ref="LZP244" si="8842">LZT244&amp;LZU244</f>
        <v>#REF!</v>
      </c>
      <c r="LZQ244" s="29" t="e">
        <f t="shared" ref="LZQ244" si="8843">LZU244&amp;LZV244</f>
        <v>#REF!</v>
      </c>
      <c r="LZR244" s="29" t="e">
        <f t="shared" ref="LZR244" si="8844">LZV244&amp;LZW244</f>
        <v>#REF!</v>
      </c>
      <c r="LZS244" s="29" t="e">
        <f t="shared" ref="LZS244" si="8845">LZW244&amp;LZX244</f>
        <v>#REF!</v>
      </c>
      <c r="LZT244" s="29" t="e">
        <f t="shared" ref="LZT244" si="8846">LZX244&amp;LZY244</f>
        <v>#REF!</v>
      </c>
      <c r="LZU244" s="29" t="e">
        <f t="shared" ref="LZU244" si="8847">LZY244&amp;LZZ244</f>
        <v>#REF!</v>
      </c>
      <c r="LZV244" s="29" t="e">
        <f t="shared" ref="LZV244" si="8848">LZZ244&amp;MAA244</f>
        <v>#REF!</v>
      </c>
      <c r="LZW244" s="29" t="e">
        <f t="shared" ref="LZW244" si="8849">MAA244&amp;MAB244</f>
        <v>#REF!</v>
      </c>
      <c r="LZX244" s="29" t="e">
        <f t="shared" ref="LZX244" si="8850">MAB244&amp;MAC244</f>
        <v>#REF!</v>
      </c>
      <c r="LZY244" s="29" t="e">
        <f t="shared" ref="LZY244" si="8851">MAC244&amp;MAD244</f>
        <v>#REF!</v>
      </c>
      <c r="LZZ244" s="29" t="e">
        <f t="shared" ref="LZZ244" si="8852">MAD244&amp;MAE244</f>
        <v>#REF!</v>
      </c>
      <c r="MAA244" s="29" t="e">
        <f t="shared" ref="MAA244" si="8853">MAE244&amp;MAF244</f>
        <v>#REF!</v>
      </c>
      <c r="MAB244" s="29" t="e">
        <f t="shared" ref="MAB244" si="8854">MAF244&amp;MAG244</f>
        <v>#REF!</v>
      </c>
      <c r="MAC244" s="29" t="e">
        <f t="shared" ref="MAC244" si="8855">MAG244&amp;MAH244</f>
        <v>#REF!</v>
      </c>
      <c r="MAD244" s="29" t="e">
        <f t="shared" ref="MAD244" si="8856">MAH244&amp;MAI244</f>
        <v>#REF!</v>
      </c>
      <c r="MAE244" s="29" t="e">
        <f t="shared" ref="MAE244" si="8857">MAI244&amp;MAJ244</f>
        <v>#REF!</v>
      </c>
      <c r="MAF244" s="29" t="e">
        <f t="shared" ref="MAF244" si="8858">MAJ244&amp;MAK244</f>
        <v>#REF!</v>
      </c>
      <c r="MAG244" s="29" t="e">
        <f t="shared" ref="MAG244" si="8859">MAK244&amp;MAL244</f>
        <v>#REF!</v>
      </c>
      <c r="MAH244" s="29" t="e">
        <f t="shared" ref="MAH244" si="8860">MAL244&amp;MAM244</f>
        <v>#REF!</v>
      </c>
      <c r="MAI244" s="29" t="e">
        <f t="shared" ref="MAI244" si="8861">MAM244&amp;MAN244</f>
        <v>#REF!</v>
      </c>
      <c r="MAJ244" s="29" t="e">
        <f t="shared" ref="MAJ244" si="8862">MAN244&amp;MAO244</f>
        <v>#REF!</v>
      </c>
      <c r="MAK244" s="29" t="e">
        <f t="shared" ref="MAK244" si="8863">MAO244&amp;MAP244</f>
        <v>#REF!</v>
      </c>
      <c r="MAL244" s="29" t="e">
        <f t="shared" ref="MAL244" si="8864">MAP244&amp;MAQ244</f>
        <v>#REF!</v>
      </c>
      <c r="MAM244" s="29" t="e">
        <f t="shared" ref="MAM244" si="8865">MAQ244&amp;MAR244</f>
        <v>#REF!</v>
      </c>
      <c r="MAN244" s="29" t="e">
        <f t="shared" ref="MAN244" si="8866">MAR244&amp;MAS244</f>
        <v>#REF!</v>
      </c>
      <c r="MAO244" s="29" t="e">
        <f t="shared" ref="MAO244" si="8867">MAS244&amp;MAT244</f>
        <v>#REF!</v>
      </c>
      <c r="MAP244" s="29" t="e">
        <f t="shared" ref="MAP244" si="8868">MAT244&amp;MAU244</f>
        <v>#REF!</v>
      </c>
      <c r="MAQ244" s="29" t="e">
        <f t="shared" ref="MAQ244" si="8869">MAU244&amp;MAV244</f>
        <v>#REF!</v>
      </c>
      <c r="MAR244" s="29" t="e">
        <f t="shared" ref="MAR244" si="8870">MAV244&amp;MAW244</f>
        <v>#REF!</v>
      </c>
      <c r="MAS244" s="29" t="e">
        <f t="shared" ref="MAS244" si="8871">MAW244&amp;MAX244</f>
        <v>#REF!</v>
      </c>
      <c r="MAT244" s="29" t="e">
        <f t="shared" ref="MAT244" si="8872">MAX244&amp;MAY244</f>
        <v>#REF!</v>
      </c>
      <c r="MAU244" s="29" t="e">
        <f t="shared" ref="MAU244" si="8873">MAY244&amp;MAZ244</f>
        <v>#REF!</v>
      </c>
      <c r="MAV244" s="29" t="e">
        <f t="shared" ref="MAV244" si="8874">MAZ244&amp;MBA244</f>
        <v>#REF!</v>
      </c>
      <c r="MAW244" s="29" t="e">
        <f t="shared" ref="MAW244" si="8875">MBA244&amp;MBB244</f>
        <v>#REF!</v>
      </c>
      <c r="MAX244" s="29" t="e">
        <f t="shared" ref="MAX244" si="8876">MBB244&amp;MBC244</f>
        <v>#REF!</v>
      </c>
      <c r="MAY244" s="29" t="e">
        <f t="shared" ref="MAY244" si="8877">MBC244&amp;MBD244</f>
        <v>#REF!</v>
      </c>
      <c r="MAZ244" s="29" t="e">
        <f t="shared" ref="MAZ244" si="8878">MBD244&amp;MBE244</f>
        <v>#REF!</v>
      </c>
      <c r="MBA244" s="29" t="e">
        <f t="shared" ref="MBA244" si="8879">MBE244&amp;MBF244</f>
        <v>#REF!</v>
      </c>
      <c r="MBB244" s="29" t="e">
        <f t="shared" ref="MBB244" si="8880">MBF244&amp;MBG244</f>
        <v>#REF!</v>
      </c>
      <c r="MBC244" s="29" t="e">
        <f t="shared" ref="MBC244" si="8881">MBG244&amp;MBH244</f>
        <v>#REF!</v>
      </c>
      <c r="MBD244" s="29" t="e">
        <f t="shared" ref="MBD244" si="8882">MBH244&amp;MBI244</f>
        <v>#REF!</v>
      </c>
      <c r="MBE244" s="29" t="e">
        <f t="shared" ref="MBE244" si="8883">MBI244&amp;MBJ244</f>
        <v>#REF!</v>
      </c>
      <c r="MBF244" s="29" t="e">
        <f t="shared" ref="MBF244" si="8884">MBJ244&amp;MBK244</f>
        <v>#REF!</v>
      </c>
      <c r="MBG244" s="29" t="e">
        <f t="shared" ref="MBG244" si="8885">MBK244&amp;MBL244</f>
        <v>#REF!</v>
      </c>
      <c r="MBH244" s="29" t="e">
        <f t="shared" ref="MBH244" si="8886">MBL244&amp;MBM244</f>
        <v>#REF!</v>
      </c>
      <c r="MBI244" s="29" t="e">
        <f t="shared" ref="MBI244" si="8887">MBM244&amp;MBN244</f>
        <v>#REF!</v>
      </c>
      <c r="MBJ244" s="29" t="e">
        <f t="shared" ref="MBJ244" si="8888">MBN244&amp;MBO244</f>
        <v>#REF!</v>
      </c>
      <c r="MBK244" s="29" t="e">
        <f t="shared" ref="MBK244" si="8889">MBO244&amp;MBP244</f>
        <v>#REF!</v>
      </c>
      <c r="MBL244" s="29" t="e">
        <f t="shared" ref="MBL244" si="8890">MBP244&amp;MBQ244</f>
        <v>#REF!</v>
      </c>
      <c r="MBM244" s="29" t="e">
        <f t="shared" ref="MBM244" si="8891">MBQ244&amp;MBR244</f>
        <v>#REF!</v>
      </c>
      <c r="MBN244" s="29" t="e">
        <f t="shared" ref="MBN244" si="8892">MBR244&amp;MBS244</f>
        <v>#REF!</v>
      </c>
      <c r="MBO244" s="29" t="e">
        <f t="shared" ref="MBO244" si="8893">MBS244&amp;MBT244</f>
        <v>#REF!</v>
      </c>
      <c r="MBP244" s="29" t="e">
        <f t="shared" ref="MBP244" si="8894">MBT244&amp;MBU244</f>
        <v>#REF!</v>
      </c>
      <c r="MBQ244" s="29" t="e">
        <f t="shared" ref="MBQ244" si="8895">MBU244&amp;MBV244</f>
        <v>#REF!</v>
      </c>
      <c r="MBR244" s="29" t="e">
        <f t="shared" ref="MBR244" si="8896">MBV244&amp;MBW244</f>
        <v>#REF!</v>
      </c>
      <c r="MBS244" s="29" t="e">
        <f t="shared" ref="MBS244" si="8897">MBW244&amp;MBX244</f>
        <v>#REF!</v>
      </c>
      <c r="MBT244" s="29" t="e">
        <f t="shared" ref="MBT244" si="8898">MBX244&amp;MBY244</f>
        <v>#REF!</v>
      </c>
      <c r="MBU244" s="29" t="e">
        <f t="shared" ref="MBU244" si="8899">MBY244&amp;MBZ244</f>
        <v>#REF!</v>
      </c>
      <c r="MBV244" s="29" t="e">
        <f t="shared" ref="MBV244" si="8900">MBZ244&amp;MCA244</f>
        <v>#REF!</v>
      </c>
      <c r="MBW244" s="29" t="e">
        <f t="shared" ref="MBW244" si="8901">MCA244&amp;MCB244</f>
        <v>#REF!</v>
      </c>
      <c r="MBX244" s="29" t="e">
        <f t="shared" ref="MBX244" si="8902">MCB244&amp;MCC244</f>
        <v>#REF!</v>
      </c>
      <c r="MBY244" s="29" t="e">
        <f t="shared" ref="MBY244" si="8903">MCC244&amp;MCD244</f>
        <v>#REF!</v>
      </c>
      <c r="MBZ244" s="29" t="e">
        <f t="shared" ref="MBZ244" si="8904">MCD244&amp;MCE244</f>
        <v>#REF!</v>
      </c>
      <c r="MCA244" s="29" t="e">
        <f t="shared" ref="MCA244" si="8905">MCE244&amp;MCF244</f>
        <v>#REF!</v>
      </c>
      <c r="MCB244" s="29" t="e">
        <f t="shared" ref="MCB244" si="8906">MCF244&amp;MCG244</f>
        <v>#REF!</v>
      </c>
      <c r="MCC244" s="29" t="e">
        <f t="shared" ref="MCC244" si="8907">MCG244&amp;MCH244</f>
        <v>#REF!</v>
      </c>
      <c r="MCD244" s="29" t="e">
        <f t="shared" ref="MCD244" si="8908">MCH244&amp;MCI244</f>
        <v>#REF!</v>
      </c>
      <c r="MCE244" s="29" t="e">
        <f t="shared" ref="MCE244" si="8909">MCI244&amp;MCJ244</f>
        <v>#REF!</v>
      </c>
      <c r="MCF244" s="29" t="e">
        <f t="shared" ref="MCF244" si="8910">MCJ244&amp;MCK244</f>
        <v>#REF!</v>
      </c>
      <c r="MCG244" s="29" t="e">
        <f t="shared" ref="MCG244" si="8911">MCK244&amp;MCL244</f>
        <v>#REF!</v>
      </c>
      <c r="MCH244" s="29" t="e">
        <f t="shared" ref="MCH244" si="8912">MCL244&amp;MCM244</f>
        <v>#REF!</v>
      </c>
      <c r="MCI244" s="29" t="e">
        <f t="shared" ref="MCI244" si="8913">MCM244&amp;MCN244</f>
        <v>#REF!</v>
      </c>
      <c r="MCJ244" s="29" t="e">
        <f t="shared" ref="MCJ244" si="8914">MCN244&amp;MCO244</f>
        <v>#REF!</v>
      </c>
      <c r="MCK244" s="29" t="e">
        <f t="shared" ref="MCK244" si="8915">MCO244&amp;MCP244</f>
        <v>#REF!</v>
      </c>
      <c r="MCL244" s="29" t="e">
        <f t="shared" ref="MCL244" si="8916">MCP244&amp;MCQ244</f>
        <v>#REF!</v>
      </c>
      <c r="MCM244" s="29" t="e">
        <f t="shared" ref="MCM244" si="8917">MCQ244&amp;MCR244</f>
        <v>#REF!</v>
      </c>
      <c r="MCN244" s="29" t="e">
        <f t="shared" ref="MCN244" si="8918">MCR244&amp;MCS244</f>
        <v>#REF!</v>
      </c>
      <c r="MCO244" s="29" t="e">
        <f t="shared" ref="MCO244" si="8919">MCS244&amp;MCT244</f>
        <v>#REF!</v>
      </c>
      <c r="MCP244" s="29" t="e">
        <f t="shared" ref="MCP244" si="8920">MCT244&amp;MCU244</f>
        <v>#REF!</v>
      </c>
      <c r="MCQ244" s="29" t="e">
        <f t="shared" ref="MCQ244" si="8921">MCU244&amp;MCV244</f>
        <v>#REF!</v>
      </c>
      <c r="MCR244" s="29" t="e">
        <f t="shared" ref="MCR244" si="8922">MCV244&amp;MCW244</f>
        <v>#REF!</v>
      </c>
      <c r="MCS244" s="29" t="e">
        <f t="shared" ref="MCS244" si="8923">MCW244&amp;MCX244</f>
        <v>#REF!</v>
      </c>
      <c r="MCT244" s="29" t="e">
        <f t="shared" ref="MCT244" si="8924">MCX244&amp;MCY244</f>
        <v>#REF!</v>
      </c>
      <c r="MCU244" s="29" t="e">
        <f t="shared" ref="MCU244" si="8925">MCY244&amp;MCZ244</f>
        <v>#REF!</v>
      </c>
      <c r="MCV244" s="29" t="e">
        <f t="shared" ref="MCV244" si="8926">MCZ244&amp;MDA244</f>
        <v>#REF!</v>
      </c>
      <c r="MCW244" s="29" t="e">
        <f t="shared" ref="MCW244" si="8927">MDA244&amp;MDB244</f>
        <v>#REF!</v>
      </c>
      <c r="MCX244" s="29" t="e">
        <f t="shared" ref="MCX244" si="8928">MDB244&amp;MDC244</f>
        <v>#REF!</v>
      </c>
      <c r="MCY244" s="29" t="e">
        <f t="shared" ref="MCY244" si="8929">MDC244&amp;MDD244</f>
        <v>#REF!</v>
      </c>
      <c r="MCZ244" s="29" t="e">
        <f t="shared" ref="MCZ244" si="8930">MDD244&amp;MDE244</f>
        <v>#REF!</v>
      </c>
      <c r="MDA244" s="29" t="e">
        <f t="shared" ref="MDA244" si="8931">MDE244&amp;MDF244</f>
        <v>#REF!</v>
      </c>
      <c r="MDB244" s="29" t="e">
        <f t="shared" ref="MDB244" si="8932">MDF244&amp;MDG244</f>
        <v>#REF!</v>
      </c>
      <c r="MDC244" s="29" t="e">
        <f t="shared" ref="MDC244" si="8933">MDG244&amp;MDH244</f>
        <v>#REF!</v>
      </c>
      <c r="MDD244" s="29" t="e">
        <f t="shared" ref="MDD244" si="8934">MDH244&amp;MDI244</f>
        <v>#REF!</v>
      </c>
      <c r="MDE244" s="29" t="e">
        <f t="shared" ref="MDE244" si="8935">MDI244&amp;MDJ244</f>
        <v>#REF!</v>
      </c>
      <c r="MDF244" s="29" t="e">
        <f t="shared" ref="MDF244" si="8936">MDJ244&amp;MDK244</f>
        <v>#REF!</v>
      </c>
      <c r="MDG244" s="29" t="e">
        <f t="shared" ref="MDG244" si="8937">MDK244&amp;MDL244</f>
        <v>#REF!</v>
      </c>
      <c r="MDH244" s="29" t="e">
        <f t="shared" ref="MDH244" si="8938">MDL244&amp;MDM244</f>
        <v>#REF!</v>
      </c>
      <c r="MDI244" s="29" t="e">
        <f t="shared" ref="MDI244" si="8939">MDM244&amp;MDN244</f>
        <v>#REF!</v>
      </c>
      <c r="MDJ244" s="29" t="e">
        <f t="shared" ref="MDJ244" si="8940">MDN244&amp;MDO244</f>
        <v>#REF!</v>
      </c>
      <c r="MDK244" s="29" t="e">
        <f t="shared" ref="MDK244" si="8941">MDO244&amp;MDP244</f>
        <v>#REF!</v>
      </c>
      <c r="MDL244" s="29" t="e">
        <f t="shared" ref="MDL244" si="8942">MDP244&amp;MDQ244</f>
        <v>#REF!</v>
      </c>
      <c r="MDM244" s="29" t="e">
        <f t="shared" ref="MDM244" si="8943">MDQ244&amp;MDR244</f>
        <v>#REF!</v>
      </c>
      <c r="MDN244" s="29" t="e">
        <f t="shared" ref="MDN244" si="8944">MDR244&amp;MDS244</f>
        <v>#REF!</v>
      </c>
      <c r="MDO244" s="29" t="e">
        <f t="shared" ref="MDO244" si="8945">MDS244&amp;MDT244</f>
        <v>#REF!</v>
      </c>
      <c r="MDP244" s="29" t="e">
        <f t="shared" ref="MDP244" si="8946">MDT244&amp;MDU244</f>
        <v>#REF!</v>
      </c>
      <c r="MDQ244" s="29" t="e">
        <f t="shared" ref="MDQ244" si="8947">MDU244&amp;MDV244</f>
        <v>#REF!</v>
      </c>
      <c r="MDR244" s="29" t="e">
        <f t="shared" ref="MDR244" si="8948">MDV244&amp;MDW244</f>
        <v>#REF!</v>
      </c>
      <c r="MDS244" s="29" t="e">
        <f t="shared" ref="MDS244" si="8949">MDW244&amp;MDX244</f>
        <v>#REF!</v>
      </c>
      <c r="MDT244" s="29" t="e">
        <f t="shared" ref="MDT244" si="8950">MDX244&amp;MDY244</f>
        <v>#REF!</v>
      </c>
      <c r="MDU244" s="29" t="e">
        <f t="shared" ref="MDU244" si="8951">MDY244&amp;MDZ244</f>
        <v>#REF!</v>
      </c>
      <c r="MDV244" s="29" t="e">
        <f t="shared" ref="MDV244" si="8952">MDZ244&amp;MEA244</f>
        <v>#REF!</v>
      </c>
      <c r="MDW244" s="29" t="e">
        <f t="shared" ref="MDW244" si="8953">MEA244&amp;MEB244</f>
        <v>#REF!</v>
      </c>
      <c r="MDX244" s="29" t="e">
        <f t="shared" ref="MDX244" si="8954">MEB244&amp;MEC244</f>
        <v>#REF!</v>
      </c>
      <c r="MDY244" s="29" t="e">
        <f t="shared" ref="MDY244" si="8955">MEC244&amp;MED244</f>
        <v>#REF!</v>
      </c>
      <c r="MDZ244" s="29" t="e">
        <f t="shared" ref="MDZ244" si="8956">MED244&amp;MEE244</f>
        <v>#REF!</v>
      </c>
      <c r="MEA244" s="29" t="e">
        <f t="shared" ref="MEA244" si="8957">MEE244&amp;MEF244</f>
        <v>#REF!</v>
      </c>
      <c r="MEB244" s="29" t="e">
        <f t="shared" ref="MEB244" si="8958">MEF244&amp;MEG244</f>
        <v>#REF!</v>
      </c>
      <c r="MEC244" s="29" t="e">
        <f t="shared" ref="MEC244" si="8959">MEG244&amp;MEH244</f>
        <v>#REF!</v>
      </c>
      <c r="MED244" s="29" t="e">
        <f t="shared" ref="MED244" si="8960">MEH244&amp;MEI244</f>
        <v>#REF!</v>
      </c>
      <c r="MEE244" s="29" t="e">
        <f t="shared" ref="MEE244" si="8961">MEI244&amp;MEJ244</f>
        <v>#REF!</v>
      </c>
      <c r="MEF244" s="29" t="e">
        <f t="shared" ref="MEF244" si="8962">MEJ244&amp;MEK244</f>
        <v>#REF!</v>
      </c>
      <c r="MEG244" s="29" t="e">
        <f t="shared" ref="MEG244" si="8963">MEK244&amp;MEL244</f>
        <v>#REF!</v>
      </c>
      <c r="MEH244" s="29" t="e">
        <f t="shared" ref="MEH244" si="8964">MEL244&amp;MEM244</f>
        <v>#REF!</v>
      </c>
      <c r="MEI244" s="29" t="e">
        <f t="shared" ref="MEI244" si="8965">MEM244&amp;MEN244</f>
        <v>#REF!</v>
      </c>
      <c r="MEJ244" s="29" t="e">
        <f t="shared" ref="MEJ244" si="8966">MEN244&amp;MEO244</f>
        <v>#REF!</v>
      </c>
      <c r="MEK244" s="29" t="e">
        <f t="shared" ref="MEK244" si="8967">MEO244&amp;MEP244</f>
        <v>#REF!</v>
      </c>
      <c r="MEL244" s="29" t="e">
        <f t="shared" ref="MEL244" si="8968">MEP244&amp;MEQ244</f>
        <v>#REF!</v>
      </c>
      <c r="MEM244" s="29" t="e">
        <f t="shared" ref="MEM244" si="8969">MEQ244&amp;MER244</f>
        <v>#REF!</v>
      </c>
      <c r="MEN244" s="29" t="e">
        <f t="shared" ref="MEN244" si="8970">MER244&amp;MES244</f>
        <v>#REF!</v>
      </c>
      <c r="MEO244" s="29" t="e">
        <f t="shared" ref="MEO244" si="8971">MES244&amp;MET244</f>
        <v>#REF!</v>
      </c>
      <c r="MEP244" s="29" t="e">
        <f t="shared" ref="MEP244" si="8972">MET244&amp;MEU244</f>
        <v>#REF!</v>
      </c>
      <c r="MEQ244" s="29" t="e">
        <f t="shared" ref="MEQ244" si="8973">MEU244&amp;MEV244</f>
        <v>#REF!</v>
      </c>
      <c r="MER244" s="29" t="e">
        <f t="shared" ref="MER244" si="8974">MEV244&amp;MEW244</f>
        <v>#REF!</v>
      </c>
      <c r="MES244" s="29" t="e">
        <f t="shared" ref="MES244" si="8975">MEW244&amp;MEX244</f>
        <v>#REF!</v>
      </c>
      <c r="MET244" s="29" t="e">
        <f t="shared" ref="MET244" si="8976">MEX244&amp;MEY244</f>
        <v>#REF!</v>
      </c>
      <c r="MEU244" s="29" t="e">
        <f t="shared" ref="MEU244" si="8977">MEY244&amp;MEZ244</f>
        <v>#REF!</v>
      </c>
      <c r="MEV244" s="29" t="e">
        <f t="shared" ref="MEV244" si="8978">MEZ244&amp;MFA244</f>
        <v>#REF!</v>
      </c>
      <c r="MEW244" s="29" t="e">
        <f t="shared" ref="MEW244" si="8979">MFA244&amp;MFB244</f>
        <v>#REF!</v>
      </c>
      <c r="MEX244" s="29" t="e">
        <f t="shared" ref="MEX244" si="8980">MFB244&amp;MFC244</f>
        <v>#REF!</v>
      </c>
      <c r="MEY244" s="29" t="e">
        <f t="shared" ref="MEY244" si="8981">MFC244&amp;MFD244</f>
        <v>#REF!</v>
      </c>
      <c r="MEZ244" s="29" t="e">
        <f t="shared" ref="MEZ244" si="8982">MFD244&amp;MFE244</f>
        <v>#REF!</v>
      </c>
      <c r="MFA244" s="29" t="e">
        <f t="shared" ref="MFA244" si="8983">MFE244&amp;MFF244</f>
        <v>#REF!</v>
      </c>
      <c r="MFB244" s="29" t="e">
        <f t="shared" ref="MFB244" si="8984">MFF244&amp;MFG244</f>
        <v>#REF!</v>
      </c>
      <c r="MFC244" s="29" t="e">
        <f t="shared" ref="MFC244" si="8985">MFG244&amp;MFH244</f>
        <v>#REF!</v>
      </c>
      <c r="MFD244" s="29" t="e">
        <f t="shared" ref="MFD244" si="8986">MFH244&amp;MFI244</f>
        <v>#REF!</v>
      </c>
      <c r="MFE244" s="29" t="e">
        <f t="shared" ref="MFE244" si="8987">MFI244&amp;MFJ244</f>
        <v>#REF!</v>
      </c>
      <c r="MFF244" s="29" t="e">
        <f t="shared" ref="MFF244" si="8988">MFJ244&amp;MFK244</f>
        <v>#REF!</v>
      </c>
      <c r="MFG244" s="29" t="e">
        <f t="shared" ref="MFG244" si="8989">MFK244&amp;MFL244</f>
        <v>#REF!</v>
      </c>
      <c r="MFH244" s="29" t="e">
        <f t="shared" ref="MFH244" si="8990">MFL244&amp;MFM244</f>
        <v>#REF!</v>
      </c>
      <c r="MFI244" s="29" t="e">
        <f t="shared" ref="MFI244" si="8991">MFM244&amp;MFN244</f>
        <v>#REF!</v>
      </c>
      <c r="MFJ244" s="29" t="e">
        <f t="shared" ref="MFJ244" si="8992">MFN244&amp;MFO244</f>
        <v>#REF!</v>
      </c>
      <c r="MFK244" s="29" t="e">
        <f t="shared" ref="MFK244" si="8993">MFO244&amp;MFP244</f>
        <v>#REF!</v>
      </c>
      <c r="MFL244" s="29" t="e">
        <f t="shared" ref="MFL244" si="8994">MFP244&amp;MFQ244</f>
        <v>#REF!</v>
      </c>
      <c r="MFM244" s="29" t="e">
        <f t="shared" ref="MFM244" si="8995">MFQ244&amp;MFR244</f>
        <v>#REF!</v>
      </c>
      <c r="MFN244" s="29" t="e">
        <f t="shared" ref="MFN244" si="8996">MFR244&amp;MFS244</f>
        <v>#REF!</v>
      </c>
      <c r="MFO244" s="29" t="e">
        <f t="shared" ref="MFO244" si="8997">MFS244&amp;MFT244</f>
        <v>#REF!</v>
      </c>
      <c r="MFP244" s="29" t="e">
        <f t="shared" ref="MFP244" si="8998">MFT244&amp;MFU244</f>
        <v>#REF!</v>
      </c>
      <c r="MFQ244" s="29" t="e">
        <f t="shared" ref="MFQ244" si="8999">MFU244&amp;MFV244</f>
        <v>#REF!</v>
      </c>
      <c r="MFR244" s="29" t="e">
        <f t="shared" ref="MFR244" si="9000">MFV244&amp;MFW244</f>
        <v>#REF!</v>
      </c>
      <c r="MFS244" s="29" t="e">
        <f t="shared" ref="MFS244" si="9001">MFW244&amp;MFX244</f>
        <v>#REF!</v>
      </c>
      <c r="MFT244" s="29" t="e">
        <f t="shared" ref="MFT244" si="9002">MFX244&amp;MFY244</f>
        <v>#REF!</v>
      </c>
      <c r="MFU244" s="29" t="e">
        <f t="shared" ref="MFU244" si="9003">MFY244&amp;MFZ244</f>
        <v>#REF!</v>
      </c>
      <c r="MFV244" s="29" t="e">
        <f t="shared" ref="MFV244" si="9004">MFZ244&amp;MGA244</f>
        <v>#REF!</v>
      </c>
      <c r="MFW244" s="29" t="e">
        <f t="shared" ref="MFW244" si="9005">MGA244&amp;MGB244</f>
        <v>#REF!</v>
      </c>
      <c r="MFX244" s="29" t="e">
        <f t="shared" ref="MFX244" si="9006">MGB244&amp;MGC244</f>
        <v>#REF!</v>
      </c>
      <c r="MFY244" s="29" t="e">
        <f t="shared" ref="MFY244" si="9007">MGC244&amp;MGD244</f>
        <v>#REF!</v>
      </c>
      <c r="MFZ244" s="29" t="e">
        <f t="shared" ref="MFZ244" si="9008">MGD244&amp;MGE244</f>
        <v>#REF!</v>
      </c>
      <c r="MGA244" s="29" t="e">
        <f t="shared" ref="MGA244" si="9009">MGE244&amp;MGF244</f>
        <v>#REF!</v>
      </c>
      <c r="MGB244" s="29" t="e">
        <f t="shared" ref="MGB244" si="9010">MGF244&amp;MGG244</f>
        <v>#REF!</v>
      </c>
      <c r="MGC244" s="29" t="e">
        <f t="shared" ref="MGC244" si="9011">MGG244&amp;MGH244</f>
        <v>#REF!</v>
      </c>
      <c r="MGD244" s="29" t="e">
        <f t="shared" ref="MGD244" si="9012">MGH244&amp;MGI244</f>
        <v>#REF!</v>
      </c>
      <c r="MGE244" s="29" t="e">
        <f t="shared" ref="MGE244" si="9013">MGI244&amp;MGJ244</f>
        <v>#REF!</v>
      </c>
      <c r="MGF244" s="29" t="e">
        <f t="shared" ref="MGF244" si="9014">MGJ244&amp;MGK244</f>
        <v>#REF!</v>
      </c>
      <c r="MGG244" s="29" t="e">
        <f t="shared" ref="MGG244" si="9015">MGK244&amp;MGL244</f>
        <v>#REF!</v>
      </c>
      <c r="MGH244" s="29" t="e">
        <f t="shared" ref="MGH244" si="9016">MGL244&amp;MGM244</f>
        <v>#REF!</v>
      </c>
      <c r="MGI244" s="29" t="e">
        <f t="shared" ref="MGI244" si="9017">MGM244&amp;MGN244</f>
        <v>#REF!</v>
      </c>
      <c r="MGJ244" s="29" t="e">
        <f t="shared" ref="MGJ244" si="9018">MGN244&amp;MGO244</f>
        <v>#REF!</v>
      </c>
      <c r="MGK244" s="29" t="e">
        <f t="shared" ref="MGK244" si="9019">MGO244&amp;MGP244</f>
        <v>#REF!</v>
      </c>
      <c r="MGL244" s="29" t="e">
        <f t="shared" ref="MGL244" si="9020">MGP244&amp;MGQ244</f>
        <v>#REF!</v>
      </c>
      <c r="MGM244" s="29" t="e">
        <f t="shared" ref="MGM244" si="9021">MGQ244&amp;MGR244</f>
        <v>#REF!</v>
      </c>
      <c r="MGN244" s="29" t="e">
        <f t="shared" ref="MGN244" si="9022">MGR244&amp;MGS244</f>
        <v>#REF!</v>
      </c>
      <c r="MGO244" s="29" t="e">
        <f t="shared" ref="MGO244" si="9023">MGS244&amp;MGT244</f>
        <v>#REF!</v>
      </c>
      <c r="MGP244" s="29" t="e">
        <f t="shared" ref="MGP244" si="9024">MGT244&amp;MGU244</f>
        <v>#REF!</v>
      </c>
      <c r="MGQ244" s="29" t="e">
        <f t="shared" ref="MGQ244" si="9025">MGU244&amp;MGV244</f>
        <v>#REF!</v>
      </c>
      <c r="MGR244" s="29" t="e">
        <f t="shared" ref="MGR244" si="9026">MGV244&amp;MGW244</f>
        <v>#REF!</v>
      </c>
      <c r="MGS244" s="29" t="e">
        <f t="shared" ref="MGS244" si="9027">MGW244&amp;MGX244</f>
        <v>#REF!</v>
      </c>
      <c r="MGT244" s="29" t="e">
        <f t="shared" ref="MGT244" si="9028">MGX244&amp;MGY244</f>
        <v>#REF!</v>
      </c>
      <c r="MGU244" s="29" t="e">
        <f t="shared" ref="MGU244" si="9029">MGY244&amp;MGZ244</f>
        <v>#REF!</v>
      </c>
      <c r="MGV244" s="29" t="e">
        <f t="shared" ref="MGV244" si="9030">MGZ244&amp;MHA244</f>
        <v>#REF!</v>
      </c>
      <c r="MGW244" s="29" t="e">
        <f t="shared" ref="MGW244" si="9031">MHA244&amp;MHB244</f>
        <v>#REF!</v>
      </c>
      <c r="MGX244" s="29" t="e">
        <f t="shared" ref="MGX244" si="9032">MHB244&amp;MHC244</f>
        <v>#REF!</v>
      </c>
      <c r="MGY244" s="29" t="e">
        <f t="shared" ref="MGY244" si="9033">MHC244&amp;MHD244</f>
        <v>#REF!</v>
      </c>
      <c r="MGZ244" s="29" t="e">
        <f t="shared" ref="MGZ244" si="9034">MHD244&amp;MHE244</f>
        <v>#REF!</v>
      </c>
      <c r="MHA244" s="29" t="e">
        <f t="shared" ref="MHA244" si="9035">MHE244&amp;MHF244</f>
        <v>#REF!</v>
      </c>
      <c r="MHB244" s="29" t="e">
        <f t="shared" ref="MHB244" si="9036">MHF244&amp;MHG244</f>
        <v>#REF!</v>
      </c>
      <c r="MHC244" s="29" t="e">
        <f t="shared" ref="MHC244" si="9037">MHG244&amp;MHH244</f>
        <v>#REF!</v>
      </c>
      <c r="MHD244" s="29" t="e">
        <f t="shared" ref="MHD244" si="9038">MHH244&amp;MHI244</f>
        <v>#REF!</v>
      </c>
      <c r="MHE244" s="29" t="e">
        <f t="shared" ref="MHE244" si="9039">MHI244&amp;MHJ244</f>
        <v>#REF!</v>
      </c>
      <c r="MHF244" s="29" t="e">
        <f t="shared" ref="MHF244" si="9040">MHJ244&amp;MHK244</f>
        <v>#REF!</v>
      </c>
      <c r="MHG244" s="29" t="e">
        <f t="shared" ref="MHG244" si="9041">MHK244&amp;MHL244</f>
        <v>#REF!</v>
      </c>
      <c r="MHH244" s="29" t="e">
        <f t="shared" ref="MHH244" si="9042">MHL244&amp;MHM244</f>
        <v>#REF!</v>
      </c>
      <c r="MHI244" s="29" t="e">
        <f t="shared" ref="MHI244" si="9043">MHM244&amp;MHN244</f>
        <v>#REF!</v>
      </c>
      <c r="MHJ244" s="29" t="e">
        <f t="shared" ref="MHJ244" si="9044">MHN244&amp;MHO244</f>
        <v>#REF!</v>
      </c>
      <c r="MHK244" s="29" t="e">
        <f t="shared" ref="MHK244" si="9045">MHO244&amp;MHP244</f>
        <v>#REF!</v>
      </c>
      <c r="MHL244" s="29" t="e">
        <f t="shared" ref="MHL244" si="9046">MHP244&amp;MHQ244</f>
        <v>#REF!</v>
      </c>
      <c r="MHM244" s="29" t="e">
        <f t="shared" ref="MHM244" si="9047">MHQ244&amp;MHR244</f>
        <v>#REF!</v>
      </c>
      <c r="MHN244" s="29" t="e">
        <f t="shared" ref="MHN244" si="9048">MHR244&amp;MHS244</f>
        <v>#REF!</v>
      </c>
      <c r="MHO244" s="29" t="e">
        <f t="shared" ref="MHO244" si="9049">MHS244&amp;MHT244</f>
        <v>#REF!</v>
      </c>
      <c r="MHP244" s="29" t="e">
        <f t="shared" ref="MHP244" si="9050">MHT244&amp;MHU244</f>
        <v>#REF!</v>
      </c>
      <c r="MHQ244" s="29" t="e">
        <f t="shared" ref="MHQ244" si="9051">MHU244&amp;MHV244</f>
        <v>#REF!</v>
      </c>
      <c r="MHR244" s="29" t="e">
        <f t="shared" ref="MHR244" si="9052">MHV244&amp;MHW244</f>
        <v>#REF!</v>
      </c>
      <c r="MHS244" s="29" t="e">
        <f t="shared" ref="MHS244" si="9053">MHW244&amp;MHX244</f>
        <v>#REF!</v>
      </c>
      <c r="MHT244" s="29" t="e">
        <f t="shared" ref="MHT244" si="9054">MHX244&amp;MHY244</f>
        <v>#REF!</v>
      </c>
      <c r="MHU244" s="29" t="e">
        <f t="shared" ref="MHU244" si="9055">MHY244&amp;MHZ244</f>
        <v>#REF!</v>
      </c>
      <c r="MHV244" s="29" t="e">
        <f t="shared" ref="MHV244" si="9056">MHZ244&amp;MIA244</f>
        <v>#REF!</v>
      </c>
      <c r="MHW244" s="29" t="e">
        <f t="shared" ref="MHW244" si="9057">MIA244&amp;MIB244</f>
        <v>#REF!</v>
      </c>
      <c r="MHX244" s="29" t="e">
        <f t="shared" ref="MHX244" si="9058">MIB244&amp;MIC244</f>
        <v>#REF!</v>
      </c>
      <c r="MHY244" s="29" t="e">
        <f t="shared" ref="MHY244" si="9059">MIC244&amp;MID244</f>
        <v>#REF!</v>
      </c>
      <c r="MHZ244" s="29" t="e">
        <f t="shared" ref="MHZ244" si="9060">MID244&amp;MIE244</f>
        <v>#REF!</v>
      </c>
      <c r="MIA244" s="29" t="e">
        <f t="shared" ref="MIA244" si="9061">MIE244&amp;MIF244</f>
        <v>#REF!</v>
      </c>
      <c r="MIB244" s="29" t="e">
        <f t="shared" ref="MIB244" si="9062">MIF244&amp;MIG244</f>
        <v>#REF!</v>
      </c>
      <c r="MIC244" s="29" t="e">
        <f t="shared" ref="MIC244" si="9063">MIG244&amp;MIH244</f>
        <v>#REF!</v>
      </c>
      <c r="MID244" s="29" t="e">
        <f t="shared" ref="MID244" si="9064">MIH244&amp;MII244</f>
        <v>#REF!</v>
      </c>
      <c r="MIE244" s="29" t="e">
        <f t="shared" ref="MIE244" si="9065">MII244&amp;MIJ244</f>
        <v>#REF!</v>
      </c>
      <c r="MIF244" s="29" t="e">
        <f t="shared" ref="MIF244" si="9066">MIJ244&amp;MIK244</f>
        <v>#REF!</v>
      </c>
      <c r="MIG244" s="29" t="e">
        <f t="shared" ref="MIG244" si="9067">MIK244&amp;MIL244</f>
        <v>#REF!</v>
      </c>
      <c r="MIH244" s="29" t="e">
        <f t="shared" ref="MIH244" si="9068">MIL244&amp;MIM244</f>
        <v>#REF!</v>
      </c>
      <c r="MII244" s="29" t="e">
        <f t="shared" ref="MII244" si="9069">MIM244&amp;MIN244</f>
        <v>#REF!</v>
      </c>
      <c r="MIJ244" s="29" t="e">
        <f t="shared" ref="MIJ244" si="9070">MIN244&amp;MIO244</f>
        <v>#REF!</v>
      </c>
      <c r="MIK244" s="29" t="e">
        <f t="shared" ref="MIK244" si="9071">MIO244&amp;MIP244</f>
        <v>#REF!</v>
      </c>
      <c r="MIL244" s="29" t="e">
        <f t="shared" ref="MIL244" si="9072">MIP244&amp;MIQ244</f>
        <v>#REF!</v>
      </c>
      <c r="MIM244" s="29" t="e">
        <f t="shared" ref="MIM244" si="9073">MIQ244&amp;MIR244</f>
        <v>#REF!</v>
      </c>
      <c r="MIN244" s="29" t="e">
        <f t="shared" ref="MIN244" si="9074">MIR244&amp;MIS244</f>
        <v>#REF!</v>
      </c>
      <c r="MIO244" s="29" t="e">
        <f t="shared" ref="MIO244" si="9075">MIS244&amp;MIT244</f>
        <v>#REF!</v>
      </c>
      <c r="MIP244" s="29" t="e">
        <f t="shared" ref="MIP244" si="9076">MIT244&amp;MIU244</f>
        <v>#REF!</v>
      </c>
      <c r="MIQ244" s="29" t="e">
        <f t="shared" ref="MIQ244" si="9077">MIU244&amp;MIV244</f>
        <v>#REF!</v>
      </c>
      <c r="MIR244" s="29" t="e">
        <f t="shared" ref="MIR244" si="9078">MIV244&amp;MIW244</f>
        <v>#REF!</v>
      </c>
      <c r="MIS244" s="29" t="e">
        <f t="shared" ref="MIS244" si="9079">MIW244&amp;MIX244</f>
        <v>#REF!</v>
      </c>
      <c r="MIT244" s="29" t="e">
        <f t="shared" ref="MIT244" si="9080">MIX244&amp;MIY244</f>
        <v>#REF!</v>
      </c>
      <c r="MIU244" s="29" t="e">
        <f t="shared" ref="MIU244" si="9081">MIY244&amp;MIZ244</f>
        <v>#REF!</v>
      </c>
      <c r="MIV244" s="29" t="e">
        <f t="shared" ref="MIV244" si="9082">MIZ244&amp;MJA244</f>
        <v>#REF!</v>
      </c>
      <c r="MIW244" s="29" t="e">
        <f t="shared" ref="MIW244" si="9083">MJA244&amp;MJB244</f>
        <v>#REF!</v>
      </c>
      <c r="MIX244" s="29" t="e">
        <f t="shared" ref="MIX244" si="9084">MJB244&amp;MJC244</f>
        <v>#REF!</v>
      </c>
      <c r="MIY244" s="29" t="e">
        <f t="shared" ref="MIY244" si="9085">MJC244&amp;MJD244</f>
        <v>#REF!</v>
      </c>
      <c r="MIZ244" s="29" t="e">
        <f t="shared" ref="MIZ244" si="9086">MJD244&amp;MJE244</f>
        <v>#REF!</v>
      </c>
      <c r="MJA244" s="29" t="e">
        <f t="shared" ref="MJA244" si="9087">MJE244&amp;MJF244</f>
        <v>#REF!</v>
      </c>
      <c r="MJB244" s="29" t="e">
        <f t="shared" ref="MJB244" si="9088">MJF244&amp;MJG244</f>
        <v>#REF!</v>
      </c>
      <c r="MJC244" s="29" t="e">
        <f t="shared" ref="MJC244" si="9089">MJG244&amp;MJH244</f>
        <v>#REF!</v>
      </c>
      <c r="MJD244" s="29" t="e">
        <f t="shared" ref="MJD244" si="9090">MJH244&amp;MJI244</f>
        <v>#REF!</v>
      </c>
      <c r="MJE244" s="29" t="e">
        <f t="shared" ref="MJE244" si="9091">MJI244&amp;MJJ244</f>
        <v>#REF!</v>
      </c>
      <c r="MJF244" s="29" t="e">
        <f t="shared" ref="MJF244" si="9092">MJJ244&amp;MJK244</f>
        <v>#REF!</v>
      </c>
      <c r="MJG244" s="29" t="e">
        <f t="shared" ref="MJG244" si="9093">MJK244&amp;MJL244</f>
        <v>#REF!</v>
      </c>
      <c r="MJH244" s="29" t="e">
        <f t="shared" ref="MJH244" si="9094">MJL244&amp;MJM244</f>
        <v>#REF!</v>
      </c>
      <c r="MJI244" s="29" t="e">
        <f t="shared" ref="MJI244" si="9095">MJM244&amp;MJN244</f>
        <v>#REF!</v>
      </c>
      <c r="MJJ244" s="29" t="e">
        <f t="shared" ref="MJJ244" si="9096">MJN244&amp;MJO244</f>
        <v>#REF!</v>
      </c>
      <c r="MJK244" s="29" t="e">
        <f t="shared" ref="MJK244" si="9097">MJO244&amp;MJP244</f>
        <v>#REF!</v>
      </c>
      <c r="MJL244" s="29" t="e">
        <f t="shared" ref="MJL244" si="9098">MJP244&amp;MJQ244</f>
        <v>#REF!</v>
      </c>
      <c r="MJM244" s="29" t="e">
        <f t="shared" ref="MJM244" si="9099">MJQ244&amp;MJR244</f>
        <v>#REF!</v>
      </c>
      <c r="MJN244" s="29" t="e">
        <f t="shared" ref="MJN244" si="9100">MJR244&amp;MJS244</f>
        <v>#REF!</v>
      </c>
      <c r="MJO244" s="29" t="e">
        <f t="shared" ref="MJO244" si="9101">MJS244&amp;MJT244</f>
        <v>#REF!</v>
      </c>
      <c r="MJP244" s="29" t="e">
        <f t="shared" ref="MJP244" si="9102">MJT244&amp;MJU244</f>
        <v>#REF!</v>
      </c>
      <c r="MJQ244" s="29" t="e">
        <f t="shared" ref="MJQ244" si="9103">MJU244&amp;MJV244</f>
        <v>#REF!</v>
      </c>
      <c r="MJR244" s="29" t="e">
        <f t="shared" ref="MJR244" si="9104">MJV244&amp;MJW244</f>
        <v>#REF!</v>
      </c>
      <c r="MJS244" s="29" t="e">
        <f t="shared" ref="MJS244" si="9105">MJW244&amp;MJX244</f>
        <v>#REF!</v>
      </c>
      <c r="MJT244" s="29" t="e">
        <f t="shared" ref="MJT244" si="9106">MJX244&amp;MJY244</f>
        <v>#REF!</v>
      </c>
      <c r="MJU244" s="29" t="e">
        <f t="shared" ref="MJU244" si="9107">MJY244&amp;MJZ244</f>
        <v>#REF!</v>
      </c>
      <c r="MJV244" s="29" t="e">
        <f t="shared" ref="MJV244" si="9108">MJZ244&amp;MKA244</f>
        <v>#REF!</v>
      </c>
      <c r="MJW244" s="29" t="e">
        <f t="shared" ref="MJW244" si="9109">MKA244&amp;MKB244</f>
        <v>#REF!</v>
      </c>
      <c r="MJX244" s="29" t="e">
        <f t="shared" ref="MJX244" si="9110">MKB244&amp;MKC244</f>
        <v>#REF!</v>
      </c>
      <c r="MJY244" s="29" t="e">
        <f t="shared" ref="MJY244" si="9111">MKC244&amp;MKD244</f>
        <v>#REF!</v>
      </c>
      <c r="MJZ244" s="29" t="e">
        <f t="shared" ref="MJZ244" si="9112">MKD244&amp;MKE244</f>
        <v>#REF!</v>
      </c>
      <c r="MKA244" s="29" t="e">
        <f t="shared" ref="MKA244" si="9113">MKE244&amp;MKF244</f>
        <v>#REF!</v>
      </c>
      <c r="MKB244" s="29" t="e">
        <f t="shared" ref="MKB244" si="9114">MKF244&amp;MKG244</f>
        <v>#REF!</v>
      </c>
      <c r="MKC244" s="29" t="e">
        <f t="shared" ref="MKC244" si="9115">MKG244&amp;MKH244</f>
        <v>#REF!</v>
      </c>
      <c r="MKD244" s="29" t="e">
        <f t="shared" ref="MKD244" si="9116">MKH244&amp;MKI244</f>
        <v>#REF!</v>
      </c>
      <c r="MKE244" s="29" t="e">
        <f t="shared" ref="MKE244" si="9117">MKI244&amp;MKJ244</f>
        <v>#REF!</v>
      </c>
      <c r="MKF244" s="29" t="e">
        <f t="shared" ref="MKF244" si="9118">MKJ244&amp;MKK244</f>
        <v>#REF!</v>
      </c>
      <c r="MKG244" s="29" t="e">
        <f t="shared" ref="MKG244" si="9119">MKK244&amp;MKL244</f>
        <v>#REF!</v>
      </c>
      <c r="MKH244" s="29" t="e">
        <f t="shared" ref="MKH244" si="9120">MKL244&amp;MKM244</f>
        <v>#REF!</v>
      </c>
      <c r="MKI244" s="29" t="e">
        <f t="shared" ref="MKI244" si="9121">MKM244&amp;MKN244</f>
        <v>#REF!</v>
      </c>
      <c r="MKJ244" s="29" t="e">
        <f t="shared" ref="MKJ244" si="9122">MKN244&amp;MKO244</f>
        <v>#REF!</v>
      </c>
      <c r="MKK244" s="29" t="e">
        <f t="shared" ref="MKK244" si="9123">MKO244&amp;MKP244</f>
        <v>#REF!</v>
      </c>
      <c r="MKL244" s="29" t="e">
        <f t="shared" ref="MKL244" si="9124">MKP244&amp;MKQ244</f>
        <v>#REF!</v>
      </c>
      <c r="MKM244" s="29" t="e">
        <f t="shared" ref="MKM244" si="9125">MKQ244&amp;MKR244</f>
        <v>#REF!</v>
      </c>
      <c r="MKN244" s="29" t="e">
        <f t="shared" ref="MKN244" si="9126">MKR244&amp;MKS244</f>
        <v>#REF!</v>
      </c>
      <c r="MKO244" s="29" t="e">
        <f t="shared" ref="MKO244" si="9127">MKS244&amp;MKT244</f>
        <v>#REF!</v>
      </c>
      <c r="MKP244" s="29" t="e">
        <f t="shared" ref="MKP244" si="9128">MKT244&amp;MKU244</f>
        <v>#REF!</v>
      </c>
      <c r="MKQ244" s="29" t="e">
        <f t="shared" ref="MKQ244" si="9129">MKU244&amp;MKV244</f>
        <v>#REF!</v>
      </c>
      <c r="MKR244" s="29" t="e">
        <f t="shared" ref="MKR244" si="9130">MKV244&amp;MKW244</f>
        <v>#REF!</v>
      </c>
      <c r="MKS244" s="29" t="e">
        <f t="shared" ref="MKS244" si="9131">MKW244&amp;MKX244</f>
        <v>#REF!</v>
      </c>
      <c r="MKT244" s="29" t="e">
        <f t="shared" ref="MKT244" si="9132">MKX244&amp;MKY244</f>
        <v>#REF!</v>
      </c>
      <c r="MKU244" s="29" t="e">
        <f t="shared" ref="MKU244" si="9133">MKY244&amp;MKZ244</f>
        <v>#REF!</v>
      </c>
      <c r="MKV244" s="29" t="e">
        <f t="shared" ref="MKV244" si="9134">MKZ244&amp;MLA244</f>
        <v>#REF!</v>
      </c>
      <c r="MKW244" s="29" t="e">
        <f t="shared" ref="MKW244" si="9135">MLA244&amp;MLB244</f>
        <v>#REF!</v>
      </c>
      <c r="MKX244" s="29" t="e">
        <f t="shared" ref="MKX244" si="9136">MLB244&amp;MLC244</f>
        <v>#REF!</v>
      </c>
      <c r="MKY244" s="29" t="e">
        <f t="shared" ref="MKY244" si="9137">MLC244&amp;MLD244</f>
        <v>#REF!</v>
      </c>
      <c r="MKZ244" s="29" t="e">
        <f t="shared" ref="MKZ244" si="9138">MLD244&amp;MLE244</f>
        <v>#REF!</v>
      </c>
      <c r="MLA244" s="29" t="e">
        <f t="shared" ref="MLA244" si="9139">MLE244&amp;MLF244</f>
        <v>#REF!</v>
      </c>
      <c r="MLB244" s="29" t="e">
        <f t="shared" ref="MLB244" si="9140">MLF244&amp;MLG244</f>
        <v>#REF!</v>
      </c>
      <c r="MLC244" s="29" t="e">
        <f t="shared" ref="MLC244" si="9141">MLG244&amp;MLH244</f>
        <v>#REF!</v>
      </c>
      <c r="MLD244" s="29" t="e">
        <f t="shared" ref="MLD244" si="9142">MLH244&amp;MLI244</f>
        <v>#REF!</v>
      </c>
      <c r="MLE244" s="29" t="e">
        <f t="shared" ref="MLE244" si="9143">MLI244&amp;MLJ244</f>
        <v>#REF!</v>
      </c>
      <c r="MLF244" s="29" t="e">
        <f t="shared" ref="MLF244" si="9144">MLJ244&amp;MLK244</f>
        <v>#REF!</v>
      </c>
      <c r="MLG244" s="29" t="e">
        <f t="shared" ref="MLG244" si="9145">MLK244&amp;MLL244</f>
        <v>#REF!</v>
      </c>
      <c r="MLH244" s="29" t="e">
        <f t="shared" ref="MLH244" si="9146">MLL244&amp;MLM244</f>
        <v>#REF!</v>
      </c>
      <c r="MLI244" s="29" t="e">
        <f t="shared" ref="MLI244" si="9147">MLM244&amp;MLN244</f>
        <v>#REF!</v>
      </c>
      <c r="MLJ244" s="29" t="e">
        <f t="shared" ref="MLJ244" si="9148">MLN244&amp;MLO244</f>
        <v>#REF!</v>
      </c>
      <c r="MLK244" s="29" t="e">
        <f t="shared" ref="MLK244" si="9149">MLO244&amp;MLP244</f>
        <v>#REF!</v>
      </c>
      <c r="MLL244" s="29" t="e">
        <f t="shared" ref="MLL244" si="9150">MLP244&amp;MLQ244</f>
        <v>#REF!</v>
      </c>
      <c r="MLM244" s="29" t="e">
        <f t="shared" ref="MLM244" si="9151">MLQ244&amp;MLR244</f>
        <v>#REF!</v>
      </c>
      <c r="MLN244" s="29" t="e">
        <f t="shared" ref="MLN244" si="9152">MLR244&amp;MLS244</f>
        <v>#REF!</v>
      </c>
      <c r="MLO244" s="29" t="e">
        <f t="shared" ref="MLO244" si="9153">MLS244&amp;MLT244</f>
        <v>#REF!</v>
      </c>
      <c r="MLP244" s="29" t="e">
        <f t="shared" ref="MLP244" si="9154">MLT244&amp;MLU244</f>
        <v>#REF!</v>
      </c>
      <c r="MLQ244" s="29" t="e">
        <f t="shared" ref="MLQ244" si="9155">MLU244&amp;MLV244</f>
        <v>#REF!</v>
      </c>
      <c r="MLR244" s="29" t="e">
        <f t="shared" ref="MLR244" si="9156">MLV244&amp;MLW244</f>
        <v>#REF!</v>
      </c>
      <c r="MLS244" s="29" t="e">
        <f t="shared" ref="MLS244" si="9157">MLW244&amp;MLX244</f>
        <v>#REF!</v>
      </c>
      <c r="MLT244" s="29" t="e">
        <f t="shared" ref="MLT244" si="9158">MLX244&amp;MLY244</f>
        <v>#REF!</v>
      </c>
      <c r="MLU244" s="29" t="e">
        <f t="shared" ref="MLU244" si="9159">MLY244&amp;MLZ244</f>
        <v>#REF!</v>
      </c>
      <c r="MLV244" s="29" t="e">
        <f t="shared" ref="MLV244" si="9160">MLZ244&amp;MMA244</f>
        <v>#REF!</v>
      </c>
      <c r="MLW244" s="29" t="e">
        <f t="shared" ref="MLW244" si="9161">MMA244&amp;MMB244</f>
        <v>#REF!</v>
      </c>
      <c r="MLX244" s="29" t="e">
        <f t="shared" ref="MLX244" si="9162">MMB244&amp;MMC244</f>
        <v>#REF!</v>
      </c>
      <c r="MLY244" s="29" t="e">
        <f t="shared" ref="MLY244" si="9163">MMC244&amp;MMD244</f>
        <v>#REF!</v>
      </c>
      <c r="MLZ244" s="29" t="e">
        <f t="shared" ref="MLZ244" si="9164">MMD244&amp;MME244</f>
        <v>#REF!</v>
      </c>
      <c r="MMA244" s="29" t="e">
        <f t="shared" ref="MMA244" si="9165">MME244&amp;MMF244</f>
        <v>#REF!</v>
      </c>
      <c r="MMB244" s="29" t="e">
        <f t="shared" ref="MMB244" si="9166">MMF244&amp;MMG244</f>
        <v>#REF!</v>
      </c>
      <c r="MMC244" s="29" t="e">
        <f t="shared" ref="MMC244" si="9167">MMG244&amp;MMH244</f>
        <v>#REF!</v>
      </c>
      <c r="MMD244" s="29" t="e">
        <f t="shared" ref="MMD244" si="9168">MMH244&amp;MMI244</f>
        <v>#REF!</v>
      </c>
      <c r="MME244" s="29" t="e">
        <f t="shared" ref="MME244" si="9169">MMI244&amp;MMJ244</f>
        <v>#REF!</v>
      </c>
      <c r="MMF244" s="29" t="e">
        <f t="shared" ref="MMF244" si="9170">MMJ244&amp;MMK244</f>
        <v>#REF!</v>
      </c>
      <c r="MMG244" s="29" t="e">
        <f t="shared" ref="MMG244" si="9171">MMK244&amp;MML244</f>
        <v>#REF!</v>
      </c>
      <c r="MMH244" s="29" t="e">
        <f t="shared" ref="MMH244" si="9172">MML244&amp;MMM244</f>
        <v>#REF!</v>
      </c>
      <c r="MMI244" s="29" t="e">
        <f t="shared" ref="MMI244" si="9173">MMM244&amp;MMN244</f>
        <v>#REF!</v>
      </c>
      <c r="MMJ244" s="29" t="e">
        <f t="shared" ref="MMJ244" si="9174">MMN244&amp;MMO244</f>
        <v>#REF!</v>
      </c>
      <c r="MMK244" s="29" t="e">
        <f t="shared" ref="MMK244" si="9175">MMO244&amp;MMP244</f>
        <v>#REF!</v>
      </c>
      <c r="MML244" s="29" t="e">
        <f t="shared" ref="MML244" si="9176">MMP244&amp;MMQ244</f>
        <v>#REF!</v>
      </c>
      <c r="MMM244" s="29" t="e">
        <f t="shared" ref="MMM244" si="9177">MMQ244&amp;MMR244</f>
        <v>#REF!</v>
      </c>
      <c r="MMN244" s="29" t="e">
        <f t="shared" ref="MMN244" si="9178">MMR244&amp;MMS244</f>
        <v>#REF!</v>
      </c>
      <c r="MMO244" s="29" t="e">
        <f t="shared" ref="MMO244" si="9179">MMS244&amp;MMT244</f>
        <v>#REF!</v>
      </c>
      <c r="MMP244" s="29" t="e">
        <f t="shared" ref="MMP244" si="9180">MMT244&amp;MMU244</f>
        <v>#REF!</v>
      </c>
      <c r="MMQ244" s="29" t="e">
        <f t="shared" ref="MMQ244" si="9181">MMU244&amp;MMV244</f>
        <v>#REF!</v>
      </c>
      <c r="MMR244" s="29" t="e">
        <f t="shared" ref="MMR244" si="9182">MMV244&amp;MMW244</f>
        <v>#REF!</v>
      </c>
      <c r="MMS244" s="29" t="e">
        <f t="shared" ref="MMS244" si="9183">MMW244&amp;MMX244</f>
        <v>#REF!</v>
      </c>
      <c r="MMT244" s="29" t="e">
        <f t="shared" ref="MMT244" si="9184">MMX244&amp;MMY244</f>
        <v>#REF!</v>
      </c>
      <c r="MMU244" s="29" t="e">
        <f t="shared" ref="MMU244" si="9185">MMY244&amp;MMZ244</f>
        <v>#REF!</v>
      </c>
      <c r="MMV244" s="29" t="e">
        <f t="shared" ref="MMV244" si="9186">MMZ244&amp;MNA244</f>
        <v>#REF!</v>
      </c>
      <c r="MMW244" s="29" t="e">
        <f t="shared" ref="MMW244" si="9187">MNA244&amp;MNB244</f>
        <v>#REF!</v>
      </c>
      <c r="MMX244" s="29" t="e">
        <f t="shared" ref="MMX244" si="9188">MNB244&amp;MNC244</f>
        <v>#REF!</v>
      </c>
      <c r="MMY244" s="29" t="e">
        <f t="shared" ref="MMY244" si="9189">MNC244&amp;MND244</f>
        <v>#REF!</v>
      </c>
      <c r="MMZ244" s="29" t="e">
        <f t="shared" ref="MMZ244" si="9190">MND244&amp;MNE244</f>
        <v>#REF!</v>
      </c>
      <c r="MNA244" s="29" t="e">
        <f t="shared" ref="MNA244" si="9191">MNE244&amp;MNF244</f>
        <v>#REF!</v>
      </c>
      <c r="MNB244" s="29" t="e">
        <f t="shared" ref="MNB244" si="9192">MNF244&amp;MNG244</f>
        <v>#REF!</v>
      </c>
      <c r="MNC244" s="29" t="e">
        <f t="shared" ref="MNC244" si="9193">MNG244&amp;MNH244</f>
        <v>#REF!</v>
      </c>
      <c r="MND244" s="29" t="e">
        <f t="shared" ref="MND244" si="9194">MNH244&amp;MNI244</f>
        <v>#REF!</v>
      </c>
      <c r="MNE244" s="29" t="e">
        <f t="shared" ref="MNE244" si="9195">MNI244&amp;MNJ244</f>
        <v>#REF!</v>
      </c>
      <c r="MNF244" s="29" t="e">
        <f t="shared" ref="MNF244" si="9196">MNJ244&amp;MNK244</f>
        <v>#REF!</v>
      </c>
      <c r="MNG244" s="29" t="e">
        <f t="shared" ref="MNG244" si="9197">MNK244&amp;MNL244</f>
        <v>#REF!</v>
      </c>
      <c r="MNH244" s="29" t="e">
        <f t="shared" ref="MNH244" si="9198">MNL244&amp;MNM244</f>
        <v>#REF!</v>
      </c>
      <c r="MNI244" s="29" t="e">
        <f t="shared" ref="MNI244" si="9199">MNM244&amp;MNN244</f>
        <v>#REF!</v>
      </c>
      <c r="MNJ244" s="29" t="e">
        <f t="shared" ref="MNJ244" si="9200">MNN244&amp;MNO244</f>
        <v>#REF!</v>
      </c>
      <c r="MNK244" s="29" t="e">
        <f t="shared" ref="MNK244" si="9201">MNO244&amp;MNP244</f>
        <v>#REF!</v>
      </c>
      <c r="MNL244" s="29" t="e">
        <f t="shared" ref="MNL244" si="9202">MNP244&amp;MNQ244</f>
        <v>#REF!</v>
      </c>
      <c r="MNM244" s="29" t="e">
        <f t="shared" ref="MNM244" si="9203">MNQ244&amp;MNR244</f>
        <v>#REF!</v>
      </c>
      <c r="MNN244" s="29" t="e">
        <f t="shared" ref="MNN244" si="9204">MNR244&amp;MNS244</f>
        <v>#REF!</v>
      </c>
      <c r="MNO244" s="29" t="e">
        <f t="shared" ref="MNO244" si="9205">MNS244&amp;MNT244</f>
        <v>#REF!</v>
      </c>
      <c r="MNP244" s="29" t="e">
        <f t="shared" ref="MNP244" si="9206">MNT244&amp;MNU244</f>
        <v>#REF!</v>
      </c>
      <c r="MNQ244" s="29" t="e">
        <f t="shared" ref="MNQ244" si="9207">MNU244&amp;MNV244</f>
        <v>#REF!</v>
      </c>
      <c r="MNR244" s="29" t="e">
        <f t="shared" ref="MNR244" si="9208">MNV244&amp;MNW244</f>
        <v>#REF!</v>
      </c>
      <c r="MNS244" s="29" t="e">
        <f t="shared" ref="MNS244" si="9209">MNW244&amp;MNX244</f>
        <v>#REF!</v>
      </c>
      <c r="MNT244" s="29" t="e">
        <f t="shared" ref="MNT244" si="9210">MNX244&amp;MNY244</f>
        <v>#REF!</v>
      </c>
      <c r="MNU244" s="29" t="e">
        <f t="shared" ref="MNU244" si="9211">MNY244&amp;MNZ244</f>
        <v>#REF!</v>
      </c>
      <c r="MNV244" s="29" t="e">
        <f t="shared" ref="MNV244" si="9212">MNZ244&amp;MOA244</f>
        <v>#REF!</v>
      </c>
      <c r="MNW244" s="29" t="e">
        <f t="shared" ref="MNW244" si="9213">MOA244&amp;MOB244</f>
        <v>#REF!</v>
      </c>
      <c r="MNX244" s="29" t="e">
        <f t="shared" ref="MNX244" si="9214">MOB244&amp;MOC244</f>
        <v>#REF!</v>
      </c>
      <c r="MNY244" s="29" t="e">
        <f t="shared" ref="MNY244" si="9215">MOC244&amp;MOD244</f>
        <v>#REF!</v>
      </c>
      <c r="MNZ244" s="29" t="e">
        <f t="shared" ref="MNZ244" si="9216">MOD244&amp;MOE244</f>
        <v>#REF!</v>
      </c>
      <c r="MOA244" s="29" t="e">
        <f t="shared" ref="MOA244" si="9217">MOE244&amp;MOF244</f>
        <v>#REF!</v>
      </c>
      <c r="MOB244" s="29" t="e">
        <f t="shared" ref="MOB244" si="9218">MOF244&amp;MOG244</f>
        <v>#REF!</v>
      </c>
      <c r="MOC244" s="29" t="e">
        <f t="shared" ref="MOC244" si="9219">MOG244&amp;MOH244</f>
        <v>#REF!</v>
      </c>
      <c r="MOD244" s="29" t="e">
        <f t="shared" ref="MOD244" si="9220">MOH244&amp;MOI244</f>
        <v>#REF!</v>
      </c>
      <c r="MOE244" s="29" t="e">
        <f t="shared" ref="MOE244" si="9221">MOI244&amp;MOJ244</f>
        <v>#REF!</v>
      </c>
      <c r="MOF244" s="29" t="e">
        <f t="shared" ref="MOF244" si="9222">MOJ244&amp;MOK244</f>
        <v>#REF!</v>
      </c>
      <c r="MOG244" s="29" t="e">
        <f t="shared" ref="MOG244" si="9223">MOK244&amp;MOL244</f>
        <v>#REF!</v>
      </c>
      <c r="MOH244" s="29" t="e">
        <f t="shared" ref="MOH244" si="9224">MOL244&amp;MOM244</f>
        <v>#REF!</v>
      </c>
      <c r="MOI244" s="29" t="e">
        <f t="shared" ref="MOI244" si="9225">MOM244&amp;MON244</f>
        <v>#REF!</v>
      </c>
      <c r="MOJ244" s="29" t="e">
        <f t="shared" ref="MOJ244" si="9226">MON244&amp;MOO244</f>
        <v>#REF!</v>
      </c>
      <c r="MOK244" s="29" t="e">
        <f t="shared" ref="MOK244" si="9227">MOO244&amp;MOP244</f>
        <v>#REF!</v>
      </c>
      <c r="MOL244" s="29" t="e">
        <f t="shared" ref="MOL244" si="9228">MOP244&amp;MOQ244</f>
        <v>#REF!</v>
      </c>
      <c r="MOM244" s="29" t="e">
        <f t="shared" ref="MOM244" si="9229">MOQ244&amp;MOR244</f>
        <v>#REF!</v>
      </c>
      <c r="MON244" s="29" t="e">
        <f t="shared" ref="MON244" si="9230">MOR244&amp;MOS244</f>
        <v>#REF!</v>
      </c>
      <c r="MOO244" s="29" t="e">
        <f t="shared" ref="MOO244" si="9231">MOS244&amp;MOT244</f>
        <v>#REF!</v>
      </c>
      <c r="MOP244" s="29" t="e">
        <f t="shared" ref="MOP244" si="9232">MOT244&amp;MOU244</f>
        <v>#REF!</v>
      </c>
      <c r="MOQ244" s="29" t="e">
        <f t="shared" ref="MOQ244" si="9233">MOU244&amp;MOV244</f>
        <v>#REF!</v>
      </c>
      <c r="MOR244" s="29" t="e">
        <f t="shared" ref="MOR244" si="9234">MOV244&amp;MOW244</f>
        <v>#REF!</v>
      </c>
      <c r="MOS244" s="29" t="e">
        <f t="shared" ref="MOS244" si="9235">MOW244&amp;MOX244</f>
        <v>#REF!</v>
      </c>
      <c r="MOT244" s="29" t="e">
        <f t="shared" ref="MOT244" si="9236">MOX244&amp;MOY244</f>
        <v>#REF!</v>
      </c>
      <c r="MOU244" s="29" t="e">
        <f t="shared" ref="MOU244" si="9237">MOY244&amp;MOZ244</f>
        <v>#REF!</v>
      </c>
      <c r="MOV244" s="29" t="e">
        <f t="shared" ref="MOV244" si="9238">MOZ244&amp;MPA244</f>
        <v>#REF!</v>
      </c>
      <c r="MOW244" s="29" t="e">
        <f t="shared" ref="MOW244" si="9239">MPA244&amp;MPB244</f>
        <v>#REF!</v>
      </c>
      <c r="MOX244" s="29" t="e">
        <f t="shared" ref="MOX244" si="9240">MPB244&amp;MPC244</f>
        <v>#REF!</v>
      </c>
      <c r="MOY244" s="29" t="e">
        <f t="shared" ref="MOY244" si="9241">MPC244&amp;MPD244</f>
        <v>#REF!</v>
      </c>
      <c r="MOZ244" s="29" t="e">
        <f t="shared" ref="MOZ244" si="9242">MPD244&amp;MPE244</f>
        <v>#REF!</v>
      </c>
      <c r="MPA244" s="29" t="e">
        <f t="shared" ref="MPA244" si="9243">MPE244&amp;MPF244</f>
        <v>#REF!</v>
      </c>
      <c r="MPB244" s="29" t="e">
        <f t="shared" ref="MPB244" si="9244">MPF244&amp;MPG244</f>
        <v>#REF!</v>
      </c>
      <c r="MPC244" s="29" t="e">
        <f t="shared" ref="MPC244" si="9245">MPG244&amp;MPH244</f>
        <v>#REF!</v>
      </c>
      <c r="MPD244" s="29" t="e">
        <f t="shared" ref="MPD244" si="9246">MPH244&amp;MPI244</f>
        <v>#REF!</v>
      </c>
      <c r="MPE244" s="29" t="e">
        <f t="shared" ref="MPE244" si="9247">MPI244&amp;MPJ244</f>
        <v>#REF!</v>
      </c>
      <c r="MPF244" s="29" t="e">
        <f t="shared" ref="MPF244" si="9248">MPJ244&amp;MPK244</f>
        <v>#REF!</v>
      </c>
      <c r="MPG244" s="29" t="e">
        <f t="shared" ref="MPG244" si="9249">MPK244&amp;MPL244</f>
        <v>#REF!</v>
      </c>
      <c r="MPH244" s="29" t="e">
        <f t="shared" ref="MPH244" si="9250">MPL244&amp;MPM244</f>
        <v>#REF!</v>
      </c>
      <c r="MPI244" s="29" t="e">
        <f t="shared" ref="MPI244" si="9251">MPM244&amp;MPN244</f>
        <v>#REF!</v>
      </c>
      <c r="MPJ244" s="29" t="e">
        <f t="shared" ref="MPJ244" si="9252">MPN244&amp;MPO244</f>
        <v>#REF!</v>
      </c>
      <c r="MPK244" s="29" t="e">
        <f t="shared" ref="MPK244" si="9253">MPO244&amp;MPP244</f>
        <v>#REF!</v>
      </c>
      <c r="MPL244" s="29" t="e">
        <f t="shared" ref="MPL244" si="9254">MPP244&amp;MPQ244</f>
        <v>#REF!</v>
      </c>
      <c r="MPM244" s="29" t="e">
        <f t="shared" ref="MPM244" si="9255">MPQ244&amp;MPR244</f>
        <v>#REF!</v>
      </c>
      <c r="MPN244" s="29" t="e">
        <f t="shared" ref="MPN244" si="9256">MPR244&amp;MPS244</f>
        <v>#REF!</v>
      </c>
      <c r="MPO244" s="29" t="e">
        <f t="shared" ref="MPO244" si="9257">MPS244&amp;MPT244</f>
        <v>#REF!</v>
      </c>
      <c r="MPP244" s="29" t="e">
        <f t="shared" ref="MPP244" si="9258">MPT244&amp;MPU244</f>
        <v>#REF!</v>
      </c>
      <c r="MPQ244" s="29" t="e">
        <f t="shared" ref="MPQ244" si="9259">MPU244&amp;MPV244</f>
        <v>#REF!</v>
      </c>
      <c r="MPR244" s="29" t="e">
        <f t="shared" ref="MPR244" si="9260">MPV244&amp;MPW244</f>
        <v>#REF!</v>
      </c>
      <c r="MPS244" s="29" t="e">
        <f t="shared" ref="MPS244" si="9261">MPW244&amp;MPX244</f>
        <v>#REF!</v>
      </c>
      <c r="MPT244" s="29" t="e">
        <f t="shared" ref="MPT244" si="9262">MPX244&amp;MPY244</f>
        <v>#REF!</v>
      </c>
      <c r="MPU244" s="29" t="e">
        <f t="shared" ref="MPU244" si="9263">MPY244&amp;MPZ244</f>
        <v>#REF!</v>
      </c>
      <c r="MPV244" s="29" t="e">
        <f t="shared" ref="MPV244" si="9264">MPZ244&amp;MQA244</f>
        <v>#REF!</v>
      </c>
      <c r="MPW244" s="29" t="e">
        <f t="shared" ref="MPW244" si="9265">MQA244&amp;MQB244</f>
        <v>#REF!</v>
      </c>
      <c r="MPX244" s="29" t="e">
        <f t="shared" ref="MPX244" si="9266">MQB244&amp;MQC244</f>
        <v>#REF!</v>
      </c>
      <c r="MPY244" s="29" t="e">
        <f t="shared" ref="MPY244" si="9267">MQC244&amp;MQD244</f>
        <v>#REF!</v>
      </c>
      <c r="MPZ244" s="29" t="e">
        <f t="shared" ref="MPZ244" si="9268">MQD244&amp;MQE244</f>
        <v>#REF!</v>
      </c>
      <c r="MQA244" s="29" t="e">
        <f t="shared" ref="MQA244" si="9269">MQE244&amp;MQF244</f>
        <v>#REF!</v>
      </c>
      <c r="MQB244" s="29" t="e">
        <f t="shared" ref="MQB244" si="9270">MQF244&amp;MQG244</f>
        <v>#REF!</v>
      </c>
      <c r="MQC244" s="29" t="e">
        <f t="shared" ref="MQC244" si="9271">MQG244&amp;MQH244</f>
        <v>#REF!</v>
      </c>
      <c r="MQD244" s="29" t="e">
        <f t="shared" ref="MQD244" si="9272">MQH244&amp;MQI244</f>
        <v>#REF!</v>
      </c>
      <c r="MQE244" s="29" t="e">
        <f t="shared" ref="MQE244" si="9273">MQI244&amp;MQJ244</f>
        <v>#REF!</v>
      </c>
      <c r="MQF244" s="29" t="e">
        <f t="shared" ref="MQF244" si="9274">MQJ244&amp;MQK244</f>
        <v>#REF!</v>
      </c>
      <c r="MQG244" s="29" t="e">
        <f t="shared" ref="MQG244" si="9275">MQK244&amp;MQL244</f>
        <v>#REF!</v>
      </c>
      <c r="MQH244" s="29" t="e">
        <f t="shared" ref="MQH244" si="9276">MQL244&amp;MQM244</f>
        <v>#REF!</v>
      </c>
      <c r="MQI244" s="29" t="e">
        <f t="shared" ref="MQI244" si="9277">MQM244&amp;MQN244</f>
        <v>#REF!</v>
      </c>
      <c r="MQJ244" s="29" t="e">
        <f t="shared" ref="MQJ244" si="9278">MQN244&amp;MQO244</f>
        <v>#REF!</v>
      </c>
      <c r="MQK244" s="29" t="e">
        <f t="shared" ref="MQK244" si="9279">MQO244&amp;MQP244</f>
        <v>#REF!</v>
      </c>
      <c r="MQL244" s="29" t="e">
        <f t="shared" ref="MQL244" si="9280">MQP244&amp;MQQ244</f>
        <v>#REF!</v>
      </c>
      <c r="MQM244" s="29" t="e">
        <f t="shared" ref="MQM244" si="9281">MQQ244&amp;MQR244</f>
        <v>#REF!</v>
      </c>
      <c r="MQN244" s="29" t="e">
        <f t="shared" ref="MQN244" si="9282">MQR244&amp;MQS244</f>
        <v>#REF!</v>
      </c>
      <c r="MQO244" s="29" t="e">
        <f t="shared" ref="MQO244" si="9283">MQS244&amp;MQT244</f>
        <v>#REF!</v>
      </c>
      <c r="MQP244" s="29" t="e">
        <f t="shared" ref="MQP244" si="9284">MQT244&amp;MQU244</f>
        <v>#REF!</v>
      </c>
      <c r="MQQ244" s="29" t="e">
        <f t="shared" ref="MQQ244" si="9285">MQU244&amp;MQV244</f>
        <v>#REF!</v>
      </c>
      <c r="MQR244" s="29" t="e">
        <f t="shared" ref="MQR244" si="9286">MQV244&amp;MQW244</f>
        <v>#REF!</v>
      </c>
      <c r="MQS244" s="29" t="e">
        <f t="shared" ref="MQS244" si="9287">MQW244&amp;MQX244</f>
        <v>#REF!</v>
      </c>
      <c r="MQT244" s="29" t="e">
        <f t="shared" ref="MQT244" si="9288">MQX244&amp;MQY244</f>
        <v>#REF!</v>
      </c>
      <c r="MQU244" s="29" t="e">
        <f t="shared" ref="MQU244" si="9289">MQY244&amp;MQZ244</f>
        <v>#REF!</v>
      </c>
      <c r="MQV244" s="29" t="e">
        <f t="shared" ref="MQV244" si="9290">MQZ244&amp;MRA244</f>
        <v>#REF!</v>
      </c>
      <c r="MQW244" s="29" t="e">
        <f t="shared" ref="MQW244" si="9291">MRA244&amp;MRB244</f>
        <v>#REF!</v>
      </c>
      <c r="MQX244" s="29" t="e">
        <f t="shared" ref="MQX244" si="9292">MRB244&amp;MRC244</f>
        <v>#REF!</v>
      </c>
      <c r="MQY244" s="29" t="e">
        <f t="shared" ref="MQY244" si="9293">MRC244&amp;MRD244</f>
        <v>#REF!</v>
      </c>
      <c r="MQZ244" s="29" t="e">
        <f t="shared" ref="MQZ244" si="9294">MRD244&amp;MRE244</f>
        <v>#REF!</v>
      </c>
      <c r="MRA244" s="29" t="e">
        <f t="shared" ref="MRA244" si="9295">MRE244&amp;MRF244</f>
        <v>#REF!</v>
      </c>
      <c r="MRB244" s="29" t="e">
        <f t="shared" ref="MRB244" si="9296">MRF244&amp;MRG244</f>
        <v>#REF!</v>
      </c>
      <c r="MRC244" s="29" t="e">
        <f t="shared" ref="MRC244" si="9297">MRG244&amp;MRH244</f>
        <v>#REF!</v>
      </c>
      <c r="MRD244" s="29" t="e">
        <f t="shared" ref="MRD244" si="9298">MRH244&amp;MRI244</f>
        <v>#REF!</v>
      </c>
      <c r="MRE244" s="29" t="e">
        <f t="shared" ref="MRE244" si="9299">MRI244&amp;MRJ244</f>
        <v>#REF!</v>
      </c>
      <c r="MRF244" s="29" t="e">
        <f t="shared" ref="MRF244" si="9300">MRJ244&amp;MRK244</f>
        <v>#REF!</v>
      </c>
      <c r="MRG244" s="29" t="e">
        <f t="shared" ref="MRG244" si="9301">MRK244&amp;MRL244</f>
        <v>#REF!</v>
      </c>
      <c r="MRH244" s="29" t="e">
        <f t="shared" ref="MRH244" si="9302">MRL244&amp;MRM244</f>
        <v>#REF!</v>
      </c>
      <c r="MRI244" s="29" t="e">
        <f t="shared" ref="MRI244" si="9303">MRM244&amp;MRN244</f>
        <v>#REF!</v>
      </c>
      <c r="MRJ244" s="29" t="e">
        <f t="shared" ref="MRJ244" si="9304">MRN244&amp;MRO244</f>
        <v>#REF!</v>
      </c>
      <c r="MRK244" s="29" t="e">
        <f t="shared" ref="MRK244" si="9305">MRO244&amp;MRP244</f>
        <v>#REF!</v>
      </c>
      <c r="MRL244" s="29" t="e">
        <f t="shared" ref="MRL244" si="9306">MRP244&amp;MRQ244</f>
        <v>#REF!</v>
      </c>
      <c r="MRM244" s="29" t="e">
        <f t="shared" ref="MRM244" si="9307">MRQ244&amp;MRR244</f>
        <v>#REF!</v>
      </c>
      <c r="MRN244" s="29" t="e">
        <f t="shared" ref="MRN244" si="9308">MRR244&amp;MRS244</f>
        <v>#REF!</v>
      </c>
      <c r="MRO244" s="29" t="e">
        <f t="shared" ref="MRO244" si="9309">MRS244&amp;MRT244</f>
        <v>#REF!</v>
      </c>
      <c r="MRP244" s="29" t="e">
        <f t="shared" ref="MRP244" si="9310">MRT244&amp;MRU244</f>
        <v>#REF!</v>
      </c>
      <c r="MRQ244" s="29" t="e">
        <f t="shared" ref="MRQ244" si="9311">MRU244&amp;MRV244</f>
        <v>#REF!</v>
      </c>
      <c r="MRR244" s="29" t="e">
        <f t="shared" ref="MRR244" si="9312">MRV244&amp;MRW244</f>
        <v>#REF!</v>
      </c>
      <c r="MRS244" s="29" t="e">
        <f t="shared" ref="MRS244" si="9313">MRW244&amp;MRX244</f>
        <v>#REF!</v>
      </c>
      <c r="MRT244" s="29" t="e">
        <f t="shared" ref="MRT244" si="9314">MRX244&amp;MRY244</f>
        <v>#REF!</v>
      </c>
      <c r="MRU244" s="29" t="e">
        <f t="shared" ref="MRU244" si="9315">MRY244&amp;MRZ244</f>
        <v>#REF!</v>
      </c>
      <c r="MRV244" s="29" t="e">
        <f t="shared" ref="MRV244" si="9316">MRZ244&amp;MSA244</f>
        <v>#REF!</v>
      </c>
      <c r="MRW244" s="29" t="e">
        <f t="shared" ref="MRW244" si="9317">MSA244&amp;MSB244</f>
        <v>#REF!</v>
      </c>
      <c r="MRX244" s="29" t="e">
        <f t="shared" ref="MRX244" si="9318">MSB244&amp;MSC244</f>
        <v>#REF!</v>
      </c>
      <c r="MRY244" s="29" t="e">
        <f t="shared" ref="MRY244" si="9319">MSC244&amp;MSD244</f>
        <v>#REF!</v>
      </c>
      <c r="MRZ244" s="29" t="e">
        <f t="shared" ref="MRZ244" si="9320">MSD244&amp;MSE244</f>
        <v>#REF!</v>
      </c>
      <c r="MSA244" s="29" t="e">
        <f t="shared" ref="MSA244" si="9321">MSE244&amp;MSF244</f>
        <v>#REF!</v>
      </c>
      <c r="MSB244" s="29" t="e">
        <f t="shared" ref="MSB244" si="9322">MSF244&amp;MSG244</f>
        <v>#REF!</v>
      </c>
      <c r="MSC244" s="29" t="e">
        <f t="shared" ref="MSC244" si="9323">MSG244&amp;MSH244</f>
        <v>#REF!</v>
      </c>
      <c r="MSD244" s="29" t="e">
        <f t="shared" ref="MSD244" si="9324">MSH244&amp;MSI244</f>
        <v>#REF!</v>
      </c>
      <c r="MSE244" s="29" t="e">
        <f t="shared" ref="MSE244" si="9325">MSI244&amp;MSJ244</f>
        <v>#REF!</v>
      </c>
      <c r="MSF244" s="29" t="e">
        <f t="shared" ref="MSF244" si="9326">MSJ244&amp;MSK244</f>
        <v>#REF!</v>
      </c>
      <c r="MSG244" s="29" t="e">
        <f t="shared" ref="MSG244" si="9327">MSK244&amp;MSL244</f>
        <v>#REF!</v>
      </c>
      <c r="MSH244" s="29" t="e">
        <f t="shared" ref="MSH244" si="9328">MSL244&amp;MSM244</f>
        <v>#REF!</v>
      </c>
      <c r="MSI244" s="29" t="e">
        <f t="shared" ref="MSI244" si="9329">MSM244&amp;MSN244</f>
        <v>#REF!</v>
      </c>
      <c r="MSJ244" s="29" t="e">
        <f t="shared" ref="MSJ244" si="9330">MSN244&amp;MSO244</f>
        <v>#REF!</v>
      </c>
      <c r="MSK244" s="29" t="e">
        <f t="shared" ref="MSK244" si="9331">MSO244&amp;MSP244</f>
        <v>#REF!</v>
      </c>
      <c r="MSL244" s="29" t="e">
        <f t="shared" ref="MSL244" si="9332">MSP244&amp;MSQ244</f>
        <v>#REF!</v>
      </c>
      <c r="MSM244" s="29" t="e">
        <f t="shared" ref="MSM244" si="9333">MSQ244&amp;MSR244</f>
        <v>#REF!</v>
      </c>
      <c r="MSN244" s="29" t="e">
        <f t="shared" ref="MSN244" si="9334">MSR244&amp;MSS244</f>
        <v>#REF!</v>
      </c>
      <c r="MSO244" s="29" t="e">
        <f t="shared" ref="MSO244" si="9335">MSS244&amp;MST244</f>
        <v>#REF!</v>
      </c>
      <c r="MSP244" s="29" t="e">
        <f t="shared" ref="MSP244" si="9336">MST244&amp;MSU244</f>
        <v>#REF!</v>
      </c>
      <c r="MSQ244" s="29" t="e">
        <f t="shared" ref="MSQ244" si="9337">MSU244&amp;MSV244</f>
        <v>#REF!</v>
      </c>
      <c r="MSR244" s="29" t="e">
        <f t="shared" ref="MSR244" si="9338">MSV244&amp;MSW244</f>
        <v>#REF!</v>
      </c>
      <c r="MSS244" s="29" t="e">
        <f t="shared" ref="MSS244" si="9339">MSW244&amp;MSX244</f>
        <v>#REF!</v>
      </c>
      <c r="MST244" s="29" t="e">
        <f t="shared" ref="MST244" si="9340">MSX244&amp;MSY244</f>
        <v>#REF!</v>
      </c>
      <c r="MSU244" s="29" t="e">
        <f t="shared" ref="MSU244" si="9341">MSY244&amp;MSZ244</f>
        <v>#REF!</v>
      </c>
      <c r="MSV244" s="29" t="e">
        <f t="shared" ref="MSV244" si="9342">MSZ244&amp;MTA244</f>
        <v>#REF!</v>
      </c>
      <c r="MSW244" s="29" t="e">
        <f t="shared" ref="MSW244" si="9343">MTA244&amp;MTB244</f>
        <v>#REF!</v>
      </c>
      <c r="MSX244" s="29" t="e">
        <f t="shared" ref="MSX244" si="9344">MTB244&amp;MTC244</f>
        <v>#REF!</v>
      </c>
      <c r="MSY244" s="29" t="e">
        <f t="shared" ref="MSY244" si="9345">MTC244&amp;MTD244</f>
        <v>#REF!</v>
      </c>
      <c r="MSZ244" s="29" t="e">
        <f t="shared" ref="MSZ244" si="9346">MTD244&amp;MTE244</f>
        <v>#REF!</v>
      </c>
      <c r="MTA244" s="29" t="e">
        <f t="shared" ref="MTA244" si="9347">MTE244&amp;MTF244</f>
        <v>#REF!</v>
      </c>
      <c r="MTB244" s="29" t="e">
        <f t="shared" ref="MTB244" si="9348">MTF244&amp;MTG244</f>
        <v>#REF!</v>
      </c>
      <c r="MTC244" s="29" t="e">
        <f t="shared" ref="MTC244" si="9349">MTG244&amp;MTH244</f>
        <v>#REF!</v>
      </c>
      <c r="MTD244" s="29" t="e">
        <f t="shared" ref="MTD244" si="9350">MTH244&amp;MTI244</f>
        <v>#REF!</v>
      </c>
      <c r="MTE244" s="29" t="e">
        <f t="shared" ref="MTE244" si="9351">MTI244&amp;MTJ244</f>
        <v>#REF!</v>
      </c>
      <c r="MTF244" s="29" t="e">
        <f t="shared" ref="MTF244" si="9352">MTJ244&amp;MTK244</f>
        <v>#REF!</v>
      </c>
      <c r="MTG244" s="29" t="e">
        <f t="shared" ref="MTG244" si="9353">MTK244&amp;MTL244</f>
        <v>#REF!</v>
      </c>
      <c r="MTH244" s="29" t="e">
        <f t="shared" ref="MTH244" si="9354">MTL244&amp;MTM244</f>
        <v>#REF!</v>
      </c>
      <c r="MTI244" s="29" t="e">
        <f t="shared" ref="MTI244" si="9355">MTM244&amp;MTN244</f>
        <v>#REF!</v>
      </c>
      <c r="MTJ244" s="29" t="e">
        <f t="shared" ref="MTJ244" si="9356">MTN244&amp;MTO244</f>
        <v>#REF!</v>
      </c>
      <c r="MTK244" s="29" t="e">
        <f t="shared" ref="MTK244" si="9357">MTO244&amp;MTP244</f>
        <v>#REF!</v>
      </c>
      <c r="MTL244" s="29" t="e">
        <f t="shared" ref="MTL244" si="9358">MTP244&amp;MTQ244</f>
        <v>#REF!</v>
      </c>
      <c r="MTM244" s="29" t="e">
        <f t="shared" ref="MTM244" si="9359">MTQ244&amp;MTR244</f>
        <v>#REF!</v>
      </c>
      <c r="MTN244" s="29" t="e">
        <f t="shared" ref="MTN244" si="9360">MTR244&amp;MTS244</f>
        <v>#REF!</v>
      </c>
      <c r="MTO244" s="29" t="e">
        <f t="shared" ref="MTO244" si="9361">MTS244&amp;MTT244</f>
        <v>#REF!</v>
      </c>
      <c r="MTP244" s="29" t="e">
        <f t="shared" ref="MTP244" si="9362">MTT244&amp;MTU244</f>
        <v>#REF!</v>
      </c>
      <c r="MTQ244" s="29" t="e">
        <f t="shared" ref="MTQ244" si="9363">MTU244&amp;MTV244</f>
        <v>#REF!</v>
      </c>
      <c r="MTR244" s="29" t="e">
        <f t="shared" ref="MTR244" si="9364">MTV244&amp;MTW244</f>
        <v>#REF!</v>
      </c>
      <c r="MTS244" s="29" t="e">
        <f t="shared" ref="MTS244" si="9365">MTW244&amp;MTX244</f>
        <v>#REF!</v>
      </c>
      <c r="MTT244" s="29" t="e">
        <f t="shared" ref="MTT244" si="9366">MTX244&amp;MTY244</f>
        <v>#REF!</v>
      </c>
      <c r="MTU244" s="29" t="e">
        <f t="shared" ref="MTU244" si="9367">MTY244&amp;MTZ244</f>
        <v>#REF!</v>
      </c>
      <c r="MTV244" s="29" t="e">
        <f t="shared" ref="MTV244" si="9368">MTZ244&amp;MUA244</f>
        <v>#REF!</v>
      </c>
      <c r="MTW244" s="29" t="e">
        <f t="shared" ref="MTW244" si="9369">MUA244&amp;MUB244</f>
        <v>#REF!</v>
      </c>
      <c r="MTX244" s="29" t="e">
        <f t="shared" ref="MTX244" si="9370">MUB244&amp;MUC244</f>
        <v>#REF!</v>
      </c>
      <c r="MTY244" s="29" t="e">
        <f t="shared" ref="MTY244" si="9371">MUC244&amp;MUD244</f>
        <v>#REF!</v>
      </c>
      <c r="MTZ244" s="29" t="e">
        <f t="shared" ref="MTZ244" si="9372">MUD244&amp;MUE244</f>
        <v>#REF!</v>
      </c>
      <c r="MUA244" s="29" t="e">
        <f t="shared" ref="MUA244" si="9373">MUE244&amp;MUF244</f>
        <v>#REF!</v>
      </c>
      <c r="MUB244" s="29" t="e">
        <f t="shared" ref="MUB244" si="9374">MUF244&amp;MUG244</f>
        <v>#REF!</v>
      </c>
      <c r="MUC244" s="29" t="e">
        <f t="shared" ref="MUC244" si="9375">MUG244&amp;MUH244</f>
        <v>#REF!</v>
      </c>
      <c r="MUD244" s="29" t="e">
        <f t="shared" ref="MUD244" si="9376">MUH244&amp;MUI244</f>
        <v>#REF!</v>
      </c>
      <c r="MUE244" s="29" t="e">
        <f t="shared" ref="MUE244" si="9377">MUI244&amp;MUJ244</f>
        <v>#REF!</v>
      </c>
      <c r="MUF244" s="29" t="e">
        <f t="shared" ref="MUF244" si="9378">MUJ244&amp;MUK244</f>
        <v>#REF!</v>
      </c>
      <c r="MUG244" s="29" t="e">
        <f t="shared" ref="MUG244" si="9379">MUK244&amp;MUL244</f>
        <v>#REF!</v>
      </c>
      <c r="MUH244" s="29" t="e">
        <f t="shared" ref="MUH244" si="9380">MUL244&amp;MUM244</f>
        <v>#REF!</v>
      </c>
      <c r="MUI244" s="29" t="e">
        <f t="shared" ref="MUI244" si="9381">MUM244&amp;MUN244</f>
        <v>#REF!</v>
      </c>
      <c r="MUJ244" s="29" t="e">
        <f t="shared" ref="MUJ244" si="9382">MUN244&amp;MUO244</f>
        <v>#REF!</v>
      </c>
      <c r="MUK244" s="29" t="e">
        <f t="shared" ref="MUK244" si="9383">MUO244&amp;MUP244</f>
        <v>#REF!</v>
      </c>
      <c r="MUL244" s="29" t="e">
        <f t="shared" ref="MUL244" si="9384">MUP244&amp;MUQ244</f>
        <v>#REF!</v>
      </c>
      <c r="MUM244" s="29" t="e">
        <f t="shared" ref="MUM244" si="9385">MUQ244&amp;MUR244</f>
        <v>#REF!</v>
      </c>
      <c r="MUN244" s="29" t="e">
        <f t="shared" ref="MUN244" si="9386">MUR244&amp;MUS244</f>
        <v>#REF!</v>
      </c>
      <c r="MUO244" s="29" t="e">
        <f t="shared" ref="MUO244" si="9387">MUS244&amp;MUT244</f>
        <v>#REF!</v>
      </c>
      <c r="MUP244" s="29" t="e">
        <f t="shared" ref="MUP244" si="9388">MUT244&amp;MUU244</f>
        <v>#REF!</v>
      </c>
      <c r="MUQ244" s="29" t="e">
        <f t="shared" ref="MUQ244" si="9389">MUU244&amp;MUV244</f>
        <v>#REF!</v>
      </c>
      <c r="MUR244" s="29" t="e">
        <f t="shared" ref="MUR244" si="9390">MUV244&amp;MUW244</f>
        <v>#REF!</v>
      </c>
      <c r="MUS244" s="29" t="e">
        <f t="shared" ref="MUS244" si="9391">MUW244&amp;MUX244</f>
        <v>#REF!</v>
      </c>
      <c r="MUT244" s="29" t="e">
        <f t="shared" ref="MUT244" si="9392">MUX244&amp;MUY244</f>
        <v>#REF!</v>
      </c>
      <c r="MUU244" s="29" t="e">
        <f t="shared" ref="MUU244" si="9393">MUY244&amp;MUZ244</f>
        <v>#REF!</v>
      </c>
      <c r="MUV244" s="29" t="e">
        <f t="shared" ref="MUV244" si="9394">MUZ244&amp;MVA244</f>
        <v>#REF!</v>
      </c>
      <c r="MUW244" s="29" t="e">
        <f t="shared" ref="MUW244" si="9395">MVA244&amp;MVB244</f>
        <v>#REF!</v>
      </c>
      <c r="MUX244" s="29" t="e">
        <f t="shared" ref="MUX244" si="9396">MVB244&amp;MVC244</f>
        <v>#REF!</v>
      </c>
      <c r="MUY244" s="29" t="e">
        <f t="shared" ref="MUY244" si="9397">MVC244&amp;MVD244</f>
        <v>#REF!</v>
      </c>
      <c r="MUZ244" s="29" t="e">
        <f t="shared" ref="MUZ244" si="9398">MVD244&amp;MVE244</f>
        <v>#REF!</v>
      </c>
      <c r="MVA244" s="29" t="e">
        <f t="shared" ref="MVA244" si="9399">MVE244&amp;MVF244</f>
        <v>#REF!</v>
      </c>
      <c r="MVB244" s="29" t="e">
        <f t="shared" ref="MVB244" si="9400">MVF244&amp;MVG244</f>
        <v>#REF!</v>
      </c>
      <c r="MVC244" s="29" t="e">
        <f t="shared" ref="MVC244" si="9401">MVG244&amp;MVH244</f>
        <v>#REF!</v>
      </c>
      <c r="MVD244" s="29" t="e">
        <f t="shared" ref="MVD244" si="9402">MVH244&amp;MVI244</f>
        <v>#REF!</v>
      </c>
      <c r="MVE244" s="29" t="e">
        <f t="shared" ref="MVE244" si="9403">MVI244&amp;MVJ244</f>
        <v>#REF!</v>
      </c>
      <c r="MVF244" s="29" t="e">
        <f t="shared" ref="MVF244" si="9404">MVJ244&amp;MVK244</f>
        <v>#REF!</v>
      </c>
      <c r="MVG244" s="29" t="e">
        <f t="shared" ref="MVG244" si="9405">MVK244&amp;MVL244</f>
        <v>#REF!</v>
      </c>
      <c r="MVH244" s="29" t="e">
        <f t="shared" ref="MVH244" si="9406">MVL244&amp;MVM244</f>
        <v>#REF!</v>
      </c>
      <c r="MVI244" s="29" t="e">
        <f t="shared" ref="MVI244" si="9407">MVM244&amp;MVN244</f>
        <v>#REF!</v>
      </c>
      <c r="MVJ244" s="29" t="e">
        <f t="shared" ref="MVJ244" si="9408">MVN244&amp;MVO244</f>
        <v>#REF!</v>
      </c>
      <c r="MVK244" s="29" t="e">
        <f t="shared" ref="MVK244" si="9409">MVO244&amp;MVP244</f>
        <v>#REF!</v>
      </c>
      <c r="MVL244" s="29" t="e">
        <f t="shared" ref="MVL244" si="9410">MVP244&amp;MVQ244</f>
        <v>#REF!</v>
      </c>
      <c r="MVM244" s="29" t="e">
        <f t="shared" ref="MVM244" si="9411">MVQ244&amp;MVR244</f>
        <v>#REF!</v>
      </c>
      <c r="MVN244" s="29" t="e">
        <f t="shared" ref="MVN244" si="9412">MVR244&amp;MVS244</f>
        <v>#REF!</v>
      </c>
      <c r="MVO244" s="29" t="e">
        <f t="shared" ref="MVO244" si="9413">MVS244&amp;MVT244</f>
        <v>#REF!</v>
      </c>
      <c r="MVP244" s="29" t="e">
        <f t="shared" ref="MVP244" si="9414">MVT244&amp;MVU244</f>
        <v>#REF!</v>
      </c>
      <c r="MVQ244" s="29" t="e">
        <f t="shared" ref="MVQ244" si="9415">MVU244&amp;MVV244</f>
        <v>#REF!</v>
      </c>
      <c r="MVR244" s="29" t="e">
        <f t="shared" ref="MVR244" si="9416">MVV244&amp;MVW244</f>
        <v>#REF!</v>
      </c>
      <c r="MVS244" s="29" t="e">
        <f t="shared" ref="MVS244" si="9417">MVW244&amp;MVX244</f>
        <v>#REF!</v>
      </c>
      <c r="MVT244" s="29" t="e">
        <f t="shared" ref="MVT244" si="9418">MVX244&amp;MVY244</f>
        <v>#REF!</v>
      </c>
      <c r="MVU244" s="29" t="e">
        <f t="shared" ref="MVU244" si="9419">MVY244&amp;MVZ244</f>
        <v>#REF!</v>
      </c>
      <c r="MVV244" s="29" t="e">
        <f t="shared" ref="MVV244" si="9420">MVZ244&amp;MWA244</f>
        <v>#REF!</v>
      </c>
      <c r="MVW244" s="29" t="e">
        <f t="shared" ref="MVW244" si="9421">MWA244&amp;MWB244</f>
        <v>#REF!</v>
      </c>
      <c r="MVX244" s="29" t="e">
        <f t="shared" ref="MVX244" si="9422">MWB244&amp;MWC244</f>
        <v>#REF!</v>
      </c>
      <c r="MVY244" s="29" t="e">
        <f t="shared" ref="MVY244" si="9423">MWC244&amp;MWD244</f>
        <v>#REF!</v>
      </c>
      <c r="MVZ244" s="29" t="e">
        <f t="shared" ref="MVZ244" si="9424">MWD244&amp;MWE244</f>
        <v>#REF!</v>
      </c>
      <c r="MWA244" s="29" t="e">
        <f t="shared" ref="MWA244" si="9425">MWE244&amp;MWF244</f>
        <v>#REF!</v>
      </c>
      <c r="MWB244" s="29" t="e">
        <f t="shared" ref="MWB244" si="9426">MWF244&amp;MWG244</f>
        <v>#REF!</v>
      </c>
      <c r="MWC244" s="29" t="e">
        <f t="shared" ref="MWC244" si="9427">MWG244&amp;MWH244</f>
        <v>#REF!</v>
      </c>
      <c r="MWD244" s="29" t="e">
        <f t="shared" ref="MWD244" si="9428">MWH244&amp;MWI244</f>
        <v>#REF!</v>
      </c>
      <c r="MWE244" s="29" t="e">
        <f t="shared" ref="MWE244" si="9429">MWI244&amp;MWJ244</f>
        <v>#REF!</v>
      </c>
      <c r="MWF244" s="29" t="e">
        <f t="shared" ref="MWF244" si="9430">MWJ244&amp;MWK244</f>
        <v>#REF!</v>
      </c>
      <c r="MWG244" s="29" t="e">
        <f t="shared" ref="MWG244" si="9431">MWK244&amp;MWL244</f>
        <v>#REF!</v>
      </c>
      <c r="MWH244" s="29" t="e">
        <f t="shared" ref="MWH244" si="9432">MWL244&amp;MWM244</f>
        <v>#REF!</v>
      </c>
      <c r="MWI244" s="29" t="e">
        <f t="shared" ref="MWI244" si="9433">MWM244&amp;MWN244</f>
        <v>#REF!</v>
      </c>
      <c r="MWJ244" s="29" t="e">
        <f t="shared" ref="MWJ244" si="9434">MWN244&amp;MWO244</f>
        <v>#REF!</v>
      </c>
      <c r="MWK244" s="29" t="e">
        <f t="shared" ref="MWK244" si="9435">MWO244&amp;MWP244</f>
        <v>#REF!</v>
      </c>
      <c r="MWL244" s="29" t="e">
        <f t="shared" ref="MWL244" si="9436">MWP244&amp;MWQ244</f>
        <v>#REF!</v>
      </c>
      <c r="MWM244" s="29" t="e">
        <f t="shared" ref="MWM244" si="9437">MWQ244&amp;MWR244</f>
        <v>#REF!</v>
      </c>
      <c r="MWN244" s="29" t="e">
        <f t="shared" ref="MWN244" si="9438">MWR244&amp;MWS244</f>
        <v>#REF!</v>
      </c>
      <c r="MWO244" s="29" t="e">
        <f t="shared" ref="MWO244" si="9439">MWS244&amp;MWT244</f>
        <v>#REF!</v>
      </c>
      <c r="MWP244" s="29" t="e">
        <f t="shared" ref="MWP244" si="9440">MWT244&amp;MWU244</f>
        <v>#REF!</v>
      </c>
      <c r="MWQ244" s="29" t="e">
        <f t="shared" ref="MWQ244" si="9441">MWU244&amp;MWV244</f>
        <v>#REF!</v>
      </c>
      <c r="MWR244" s="29" t="e">
        <f t="shared" ref="MWR244" si="9442">MWV244&amp;MWW244</f>
        <v>#REF!</v>
      </c>
      <c r="MWS244" s="29" t="e">
        <f t="shared" ref="MWS244" si="9443">MWW244&amp;MWX244</f>
        <v>#REF!</v>
      </c>
      <c r="MWT244" s="29" t="e">
        <f t="shared" ref="MWT244" si="9444">MWX244&amp;MWY244</f>
        <v>#REF!</v>
      </c>
      <c r="MWU244" s="29" t="e">
        <f t="shared" ref="MWU244" si="9445">MWY244&amp;MWZ244</f>
        <v>#REF!</v>
      </c>
      <c r="MWV244" s="29" t="e">
        <f t="shared" ref="MWV244" si="9446">MWZ244&amp;MXA244</f>
        <v>#REF!</v>
      </c>
      <c r="MWW244" s="29" t="e">
        <f t="shared" ref="MWW244" si="9447">MXA244&amp;MXB244</f>
        <v>#REF!</v>
      </c>
      <c r="MWX244" s="29" t="e">
        <f t="shared" ref="MWX244" si="9448">MXB244&amp;MXC244</f>
        <v>#REF!</v>
      </c>
      <c r="MWY244" s="29" t="e">
        <f t="shared" ref="MWY244" si="9449">MXC244&amp;MXD244</f>
        <v>#REF!</v>
      </c>
      <c r="MWZ244" s="29" t="e">
        <f t="shared" ref="MWZ244" si="9450">MXD244&amp;MXE244</f>
        <v>#REF!</v>
      </c>
      <c r="MXA244" s="29" t="e">
        <f t="shared" ref="MXA244" si="9451">MXE244&amp;MXF244</f>
        <v>#REF!</v>
      </c>
      <c r="MXB244" s="29" t="e">
        <f t="shared" ref="MXB244" si="9452">MXF244&amp;MXG244</f>
        <v>#REF!</v>
      </c>
      <c r="MXC244" s="29" t="e">
        <f t="shared" ref="MXC244" si="9453">MXG244&amp;MXH244</f>
        <v>#REF!</v>
      </c>
      <c r="MXD244" s="29" t="e">
        <f t="shared" ref="MXD244" si="9454">MXH244&amp;MXI244</f>
        <v>#REF!</v>
      </c>
      <c r="MXE244" s="29" t="e">
        <f t="shared" ref="MXE244" si="9455">MXI244&amp;MXJ244</f>
        <v>#REF!</v>
      </c>
      <c r="MXF244" s="29" t="e">
        <f t="shared" ref="MXF244" si="9456">MXJ244&amp;MXK244</f>
        <v>#REF!</v>
      </c>
      <c r="MXG244" s="29" t="e">
        <f t="shared" ref="MXG244" si="9457">MXK244&amp;MXL244</f>
        <v>#REF!</v>
      </c>
      <c r="MXH244" s="29" t="e">
        <f t="shared" ref="MXH244" si="9458">MXL244&amp;MXM244</f>
        <v>#REF!</v>
      </c>
      <c r="MXI244" s="29" t="e">
        <f t="shared" ref="MXI244" si="9459">MXM244&amp;MXN244</f>
        <v>#REF!</v>
      </c>
      <c r="MXJ244" s="29" t="e">
        <f t="shared" ref="MXJ244" si="9460">MXN244&amp;MXO244</f>
        <v>#REF!</v>
      </c>
      <c r="MXK244" s="29" t="e">
        <f t="shared" ref="MXK244" si="9461">MXO244&amp;MXP244</f>
        <v>#REF!</v>
      </c>
      <c r="MXL244" s="29" t="e">
        <f t="shared" ref="MXL244" si="9462">MXP244&amp;MXQ244</f>
        <v>#REF!</v>
      </c>
      <c r="MXM244" s="29" t="e">
        <f t="shared" ref="MXM244" si="9463">MXQ244&amp;MXR244</f>
        <v>#REF!</v>
      </c>
      <c r="MXN244" s="29" t="e">
        <f t="shared" ref="MXN244" si="9464">MXR244&amp;MXS244</f>
        <v>#REF!</v>
      </c>
      <c r="MXO244" s="29" t="e">
        <f t="shared" ref="MXO244" si="9465">MXS244&amp;MXT244</f>
        <v>#REF!</v>
      </c>
      <c r="MXP244" s="29" t="e">
        <f t="shared" ref="MXP244" si="9466">MXT244&amp;MXU244</f>
        <v>#REF!</v>
      </c>
      <c r="MXQ244" s="29" t="e">
        <f t="shared" ref="MXQ244" si="9467">MXU244&amp;MXV244</f>
        <v>#REF!</v>
      </c>
      <c r="MXR244" s="29" t="e">
        <f t="shared" ref="MXR244" si="9468">MXV244&amp;MXW244</f>
        <v>#REF!</v>
      </c>
      <c r="MXS244" s="29" t="e">
        <f t="shared" ref="MXS244" si="9469">MXW244&amp;MXX244</f>
        <v>#REF!</v>
      </c>
      <c r="MXT244" s="29" t="e">
        <f t="shared" ref="MXT244" si="9470">MXX244&amp;MXY244</f>
        <v>#REF!</v>
      </c>
      <c r="MXU244" s="29" t="e">
        <f t="shared" ref="MXU244" si="9471">MXY244&amp;MXZ244</f>
        <v>#REF!</v>
      </c>
      <c r="MXV244" s="29" t="e">
        <f t="shared" ref="MXV244" si="9472">MXZ244&amp;MYA244</f>
        <v>#REF!</v>
      </c>
      <c r="MXW244" s="29" t="e">
        <f t="shared" ref="MXW244" si="9473">MYA244&amp;MYB244</f>
        <v>#REF!</v>
      </c>
      <c r="MXX244" s="29" t="e">
        <f t="shared" ref="MXX244" si="9474">MYB244&amp;MYC244</f>
        <v>#REF!</v>
      </c>
      <c r="MXY244" s="29" t="e">
        <f t="shared" ref="MXY244" si="9475">MYC244&amp;MYD244</f>
        <v>#REF!</v>
      </c>
      <c r="MXZ244" s="29" t="e">
        <f t="shared" ref="MXZ244" si="9476">MYD244&amp;MYE244</f>
        <v>#REF!</v>
      </c>
      <c r="MYA244" s="29" t="e">
        <f t="shared" ref="MYA244" si="9477">MYE244&amp;MYF244</f>
        <v>#REF!</v>
      </c>
      <c r="MYB244" s="29" t="e">
        <f t="shared" ref="MYB244" si="9478">MYF244&amp;MYG244</f>
        <v>#REF!</v>
      </c>
      <c r="MYC244" s="29" t="e">
        <f t="shared" ref="MYC244" si="9479">MYG244&amp;MYH244</f>
        <v>#REF!</v>
      </c>
      <c r="MYD244" s="29" t="e">
        <f t="shared" ref="MYD244" si="9480">MYH244&amp;MYI244</f>
        <v>#REF!</v>
      </c>
      <c r="MYE244" s="29" t="e">
        <f t="shared" ref="MYE244" si="9481">MYI244&amp;MYJ244</f>
        <v>#REF!</v>
      </c>
      <c r="MYF244" s="29" t="e">
        <f t="shared" ref="MYF244" si="9482">MYJ244&amp;MYK244</f>
        <v>#REF!</v>
      </c>
      <c r="MYG244" s="29" t="e">
        <f t="shared" ref="MYG244" si="9483">MYK244&amp;MYL244</f>
        <v>#REF!</v>
      </c>
      <c r="MYH244" s="29" t="e">
        <f t="shared" ref="MYH244" si="9484">MYL244&amp;MYM244</f>
        <v>#REF!</v>
      </c>
      <c r="MYI244" s="29" t="e">
        <f t="shared" ref="MYI244" si="9485">MYM244&amp;MYN244</f>
        <v>#REF!</v>
      </c>
      <c r="MYJ244" s="29" t="e">
        <f t="shared" ref="MYJ244" si="9486">MYN244&amp;MYO244</f>
        <v>#REF!</v>
      </c>
      <c r="MYK244" s="29" t="e">
        <f t="shared" ref="MYK244" si="9487">MYO244&amp;MYP244</f>
        <v>#REF!</v>
      </c>
      <c r="MYL244" s="29" t="e">
        <f t="shared" ref="MYL244" si="9488">MYP244&amp;MYQ244</f>
        <v>#REF!</v>
      </c>
      <c r="MYM244" s="29" t="e">
        <f t="shared" ref="MYM244" si="9489">MYQ244&amp;MYR244</f>
        <v>#REF!</v>
      </c>
      <c r="MYN244" s="29" t="e">
        <f t="shared" ref="MYN244" si="9490">MYR244&amp;MYS244</f>
        <v>#REF!</v>
      </c>
      <c r="MYO244" s="29" t="e">
        <f t="shared" ref="MYO244" si="9491">MYS244&amp;MYT244</f>
        <v>#REF!</v>
      </c>
      <c r="MYP244" s="29" t="e">
        <f t="shared" ref="MYP244" si="9492">MYT244&amp;MYU244</f>
        <v>#REF!</v>
      </c>
      <c r="MYQ244" s="29" t="e">
        <f t="shared" ref="MYQ244" si="9493">MYU244&amp;MYV244</f>
        <v>#REF!</v>
      </c>
      <c r="MYR244" s="29" t="e">
        <f t="shared" ref="MYR244" si="9494">MYV244&amp;MYW244</f>
        <v>#REF!</v>
      </c>
      <c r="MYS244" s="29" t="e">
        <f t="shared" ref="MYS244" si="9495">MYW244&amp;MYX244</f>
        <v>#REF!</v>
      </c>
      <c r="MYT244" s="29" t="e">
        <f t="shared" ref="MYT244" si="9496">MYX244&amp;MYY244</f>
        <v>#REF!</v>
      </c>
      <c r="MYU244" s="29" t="e">
        <f t="shared" ref="MYU244" si="9497">MYY244&amp;MYZ244</f>
        <v>#REF!</v>
      </c>
      <c r="MYV244" s="29" t="e">
        <f t="shared" ref="MYV244" si="9498">MYZ244&amp;MZA244</f>
        <v>#REF!</v>
      </c>
      <c r="MYW244" s="29" t="e">
        <f t="shared" ref="MYW244" si="9499">MZA244&amp;MZB244</f>
        <v>#REF!</v>
      </c>
      <c r="MYX244" s="29" t="e">
        <f t="shared" ref="MYX244" si="9500">MZB244&amp;MZC244</f>
        <v>#REF!</v>
      </c>
      <c r="MYY244" s="29" t="e">
        <f t="shared" ref="MYY244" si="9501">MZC244&amp;MZD244</f>
        <v>#REF!</v>
      </c>
      <c r="MYZ244" s="29" t="e">
        <f t="shared" ref="MYZ244" si="9502">MZD244&amp;MZE244</f>
        <v>#REF!</v>
      </c>
      <c r="MZA244" s="29" t="e">
        <f t="shared" ref="MZA244" si="9503">MZE244&amp;MZF244</f>
        <v>#REF!</v>
      </c>
      <c r="MZB244" s="29" t="e">
        <f t="shared" ref="MZB244" si="9504">MZF244&amp;MZG244</f>
        <v>#REF!</v>
      </c>
      <c r="MZC244" s="29" t="e">
        <f t="shared" ref="MZC244" si="9505">MZG244&amp;MZH244</f>
        <v>#REF!</v>
      </c>
      <c r="MZD244" s="29" t="e">
        <f t="shared" ref="MZD244" si="9506">MZH244&amp;MZI244</f>
        <v>#REF!</v>
      </c>
      <c r="MZE244" s="29" t="e">
        <f t="shared" ref="MZE244" si="9507">MZI244&amp;MZJ244</f>
        <v>#REF!</v>
      </c>
      <c r="MZF244" s="29" t="e">
        <f t="shared" ref="MZF244" si="9508">MZJ244&amp;MZK244</f>
        <v>#REF!</v>
      </c>
      <c r="MZG244" s="29" t="e">
        <f t="shared" ref="MZG244" si="9509">MZK244&amp;MZL244</f>
        <v>#REF!</v>
      </c>
      <c r="MZH244" s="29" t="e">
        <f t="shared" ref="MZH244" si="9510">MZL244&amp;MZM244</f>
        <v>#REF!</v>
      </c>
      <c r="MZI244" s="29" t="e">
        <f t="shared" ref="MZI244" si="9511">MZM244&amp;MZN244</f>
        <v>#REF!</v>
      </c>
      <c r="MZJ244" s="29" t="e">
        <f t="shared" ref="MZJ244" si="9512">MZN244&amp;MZO244</f>
        <v>#REF!</v>
      </c>
      <c r="MZK244" s="29" t="e">
        <f t="shared" ref="MZK244" si="9513">MZO244&amp;MZP244</f>
        <v>#REF!</v>
      </c>
      <c r="MZL244" s="29" t="e">
        <f t="shared" ref="MZL244" si="9514">MZP244&amp;MZQ244</f>
        <v>#REF!</v>
      </c>
      <c r="MZM244" s="29" t="e">
        <f t="shared" ref="MZM244" si="9515">MZQ244&amp;MZR244</f>
        <v>#REF!</v>
      </c>
      <c r="MZN244" s="29" t="e">
        <f t="shared" ref="MZN244" si="9516">MZR244&amp;MZS244</f>
        <v>#REF!</v>
      </c>
      <c r="MZO244" s="29" t="e">
        <f t="shared" ref="MZO244" si="9517">MZS244&amp;MZT244</f>
        <v>#REF!</v>
      </c>
      <c r="MZP244" s="29" t="e">
        <f t="shared" ref="MZP244" si="9518">MZT244&amp;MZU244</f>
        <v>#REF!</v>
      </c>
      <c r="MZQ244" s="29" t="e">
        <f t="shared" ref="MZQ244" si="9519">MZU244&amp;MZV244</f>
        <v>#REF!</v>
      </c>
      <c r="MZR244" s="29" t="e">
        <f t="shared" ref="MZR244" si="9520">MZV244&amp;MZW244</f>
        <v>#REF!</v>
      </c>
      <c r="MZS244" s="29" t="e">
        <f t="shared" ref="MZS244" si="9521">MZW244&amp;MZX244</f>
        <v>#REF!</v>
      </c>
      <c r="MZT244" s="29" t="e">
        <f t="shared" ref="MZT244" si="9522">MZX244&amp;MZY244</f>
        <v>#REF!</v>
      </c>
      <c r="MZU244" s="29" t="e">
        <f t="shared" ref="MZU244" si="9523">MZY244&amp;MZZ244</f>
        <v>#REF!</v>
      </c>
      <c r="MZV244" s="29" t="e">
        <f t="shared" ref="MZV244" si="9524">MZZ244&amp;NAA244</f>
        <v>#REF!</v>
      </c>
      <c r="MZW244" s="29" t="e">
        <f t="shared" ref="MZW244" si="9525">NAA244&amp;NAB244</f>
        <v>#REF!</v>
      </c>
      <c r="MZX244" s="29" t="e">
        <f t="shared" ref="MZX244" si="9526">NAB244&amp;NAC244</f>
        <v>#REF!</v>
      </c>
      <c r="MZY244" s="29" t="e">
        <f t="shared" ref="MZY244" si="9527">NAC244&amp;NAD244</f>
        <v>#REF!</v>
      </c>
      <c r="MZZ244" s="29" t="e">
        <f t="shared" ref="MZZ244" si="9528">NAD244&amp;NAE244</f>
        <v>#REF!</v>
      </c>
      <c r="NAA244" s="29" t="e">
        <f t="shared" ref="NAA244" si="9529">NAE244&amp;NAF244</f>
        <v>#REF!</v>
      </c>
      <c r="NAB244" s="29" t="e">
        <f t="shared" ref="NAB244" si="9530">NAF244&amp;NAG244</f>
        <v>#REF!</v>
      </c>
      <c r="NAC244" s="29" t="e">
        <f t="shared" ref="NAC244" si="9531">NAG244&amp;NAH244</f>
        <v>#REF!</v>
      </c>
      <c r="NAD244" s="29" t="e">
        <f t="shared" ref="NAD244" si="9532">NAH244&amp;NAI244</f>
        <v>#REF!</v>
      </c>
      <c r="NAE244" s="29" t="e">
        <f t="shared" ref="NAE244" si="9533">NAI244&amp;NAJ244</f>
        <v>#REF!</v>
      </c>
      <c r="NAF244" s="29" t="e">
        <f t="shared" ref="NAF244" si="9534">NAJ244&amp;NAK244</f>
        <v>#REF!</v>
      </c>
      <c r="NAG244" s="29" t="e">
        <f t="shared" ref="NAG244" si="9535">NAK244&amp;NAL244</f>
        <v>#REF!</v>
      </c>
      <c r="NAH244" s="29" t="e">
        <f t="shared" ref="NAH244" si="9536">NAL244&amp;NAM244</f>
        <v>#REF!</v>
      </c>
      <c r="NAI244" s="29" t="e">
        <f t="shared" ref="NAI244" si="9537">NAM244&amp;NAN244</f>
        <v>#REF!</v>
      </c>
      <c r="NAJ244" s="29" t="e">
        <f t="shared" ref="NAJ244" si="9538">NAN244&amp;NAO244</f>
        <v>#REF!</v>
      </c>
      <c r="NAK244" s="29" t="e">
        <f t="shared" ref="NAK244" si="9539">NAO244&amp;NAP244</f>
        <v>#REF!</v>
      </c>
      <c r="NAL244" s="29" t="e">
        <f t="shared" ref="NAL244" si="9540">NAP244&amp;NAQ244</f>
        <v>#REF!</v>
      </c>
      <c r="NAM244" s="29" t="e">
        <f t="shared" ref="NAM244" si="9541">NAQ244&amp;NAR244</f>
        <v>#REF!</v>
      </c>
      <c r="NAN244" s="29" t="e">
        <f t="shared" ref="NAN244" si="9542">NAR244&amp;NAS244</f>
        <v>#REF!</v>
      </c>
      <c r="NAO244" s="29" t="e">
        <f t="shared" ref="NAO244" si="9543">NAS244&amp;NAT244</f>
        <v>#REF!</v>
      </c>
      <c r="NAP244" s="29" t="e">
        <f t="shared" ref="NAP244" si="9544">NAT244&amp;NAU244</f>
        <v>#REF!</v>
      </c>
      <c r="NAQ244" s="29" t="e">
        <f t="shared" ref="NAQ244" si="9545">NAU244&amp;NAV244</f>
        <v>#REF!</v>
      </c>
      <c r="NAR244" s="29" t="e">
        <f t="shared" ref="NAR244" si="9546">NAV244&amp;NAW244</f>
        <v>#REF!</v>
      </c>
      <c r="NAS244" s="29" t="e">
        <f t="shared" ref="NAS244" si="9547">NAW244&amp;NAX244</f>
        <v>#REF!</v>
      </c>
      <c r="NAT244" s="29" t="e">
        <f t="shared" ref="NAT244" si="9548">NAX244&amp;NAY244</f>
        <v>#REF!</v>
      </c>
      <c r="NAU244" s="29" t="e">
        <f t="shared" ref="NAU244" si="9549">NAY244&amp;NAZ244</f>
        <v>#REF!</v>
      </c>
      <c r="NAV244" s="29" t="e">
        <f t="shared" ref="NAV244" si="9550">NAZ244&amp;NBA244</f>
        <v>#REF!</v>
      </c>
      <c r="NAW244" s="29" t="e">
        <f t="shared" ref="NAW244" si="9551">NBA244&amp;NBB244</f>
        <v>#REF!</v>
      </c>
      <c r="NAX244" s="29" t="e">
        <f t="shared" ref="NAX244" si="9552">NBB244&amp;NBC244</f>
        <v>#REF!</v>
      </c>
      <c r="NAY244" s="29" t="e">
        <f t="shared" ref="NAY244" si="9553">NBC244&amp;NBD244</f>
        <v>#REF!</v>
      </c>
      <c r="NAZ244" s="29" t="e">
        <f t="shared" ref="NAZ244" si="9554">NBD244&amp;NBE244</f>
        <v>#REF!</v>
      </c>
      <c r="NBA244" s="29" t="e">
        <f t="shared" ref="NBA244" si="9555">NBE244&amp;NBF244</f>
        <v>#REF!</v>
      </c>
      <c r="NBB244" s="29" t="e">
        <f t="shared" ref="NBB244" si="9556">NBF244&amp;NBG244</f>
        <v>#REF!</v>
      </c>
      <c r="NBC244" s="29" t="e">
        <f t="shared" ref="NBC244" si="9557">NBG244&amp;NBH244</f>
        <v>#REF!</v>
      </c>
      <c r="NBD244" s="29" t="e">
        <f t="shared" ref="NBD244" si="9558">NBH244&amp;NBI244</f>
        <v>#REF!</v>
      </c>
      <c r="NBE244" s="29" t="e">
        <f t="shared" ref="NBE244" si="9559">NBI244&amp;NBJ244</f>
        <v>#REF!</v>
      </c>
      <c r="NBF244" s="29" t="e">
        <f t="shared" ref="NBF244" si="9560">NBJ244&amp;NBK244</f>
        <v>#REF!</v>
      </c>
      <c r="NBG244" s="29" t="e">
        <f t="shared" ref="NBG244" si="9561">NBK244&amp;NBL244</f>
        <v>#REF!</v>
      </c>
      <c r="NBH244" s="29" t="e">
        <f t="shared" ref="NBH244" si="9562">NBL244&amp;NBM244</f>
        <v>#REF!</v>
      </c>
      <c r="NBI244" s="29" t="e">
        <f t="shared" ref="NBI244" si="9563">NBM244&amp;NBN244</f>
        <v>#REF!</v>
      </c>
      <c r="NBJ244" s="29" t="e">
        <f t="shared" ref="NBJ244" si="9564">NBN244&amp;NBO244</f>
        <v>#REF!</v>
      </c>
      <c r="NBK244" s="29" t="e">
        <f t="shared" ref="NBK244" si="9565">NBO244&amp;NBP244</f>
        <v>#REF!</v>
      </c>
      <c r="NBL244" s="29" t="e">
        <f t="shared" ref="NBL244" si="9566">NBP244&amp;NBQ244</f>
        <v>#REF!</v>
      </c>
      <c r="NBM244" s="29" t="e">
        <f t="shared" ref="NBM244" si="9567">NBQ244&amp;NBR244</f>
        <v>#REF!</v>
      </c>
      <c r="NBN244" s="29" t="e">
        <f t="shared" ref="NBN244" si="9568">NBR244&amp;NBS244</f>
        <v>#REF!</v>
      </c>
      <c r="NBO244" s="29" t="e">
        <f t="shared" ref="NBO244" si="9569">NBS244&amp;NBT244</f>
        <v>#REF!</v>
      </c>
      <c r="NBP244" s="29" t="e">
        <f t="shared" ref="NBP244" si="9570">NBT244&amp;NBU244</f>
        <v>#REF!</v>
      </c>
      <c r="NBQ244" s="29" t="e">
        <f t="shared" ref="NBQ244" si="9571">NBU244&amp;NBV244</f>
        <v>#REF!</v>
      </c>
      <c r="NBR244" s="29" t="e">
        <f t="shared" ref="NBR244" si="9572">NBV244&amp;NBW244</f>
        <v>#REF!</v>
      </c>
      <c r="NBS244" s="29" t="e">
        <f t="shared" ref="NBS244" si="9573">NBW244&amp;NBX244</f>
        <v>#REF!</v>
      </c>
      <c r="NBT244" s="29" t="e">
        <f t="shared" ref="NBT244" si="9574">NBX244&amp;NBY244</f>
        <v>#REF!</v>
      </c>
      <c r="NBU244" s="29" t="e">
        <f t="shared" ref="NBU244" si="9575">NBY244&amp;NBZ244</f>
        <v>#REF!</v>
      </c>
      <c r="NBV244" s="29" t="e">
        <f t="shared" ref="NBV244" si="9576">NBZ244&amp;NCA244</f>
        <v>#REF!</v>
      </c>
      <c r="NBW244" s="29" t="e">
        <f t="shared" ref="NBW244" si="9577">NCA244&amp;NCB244</f>
        <v>#REF!</v>
      </c>
      <c r="NBX244" s="29" t="e">
        <f t="shared" ref="NBX244" si="9578">NCB244&amp;NCC244</f>
        <v>#REF!</v>
      </c>
      <c r="NBY244" s="29" t="e">
        <f t="shared" ref="NBY244" si="9579">NCC244&amp;NCD244</f>
        <v>#REF!</v>
      </c>
      <c r="NBZ244" s="29" t="e">
        <f t="shared" ref="NBZ244" si="9580">NCD244&amp;NCE244</f>
        <v>#REF!</v>
      </c>
      <c r="NCA244" s="29" t="e">
        <f t="shared" ref="NCA244" si="9581">NCE244&amp;NCF244</f>
        <v>#REF!</v>
      </c>
      <c r="NCB244" s="29" t="e">
        <f t="shared" ref="NCB244" si="9582">NCF244&amp;NCG244</f>
        <v>#REF!</v>
      </c>
      <c r="NCC244" s="29" t="e">
        <f t="shared" ref="NCC244" si="9583">NCG244&amp;NCH244</f>
        <v>#REF!</v>
      </c>
      <c r="NCD244" s="29" t="e">
        <f t="shared" ref="NCD244" si="9584">NCH244&amp;NCI244</f>
        <v>#REF!</v>
      </c>
      <c r="NCE244" s="29" t="e">
        <f t="shared" ref="NCE244" si="9585">NCI244&amp;NCJ244</f>
        <v>#REF!</v>
      </c>
      <c r="NCF244" s="29" t="e">
        <f t="shared" ref="NCF244" si="9586">NCJ244&amp;NCK244</f>
        <v>#REF!</v>
      </c>
      <c r="NCG244" s="29" t="e">
        <f t="shared" ref="NCG244" si="9587">NCK244&amp;NCL244</f>
        <v>#REF!</v>
      </c>
      <c r="NCH244" s="29" t="e">
        <f t="shared" ref="NCH244" si="9588">NCL244&amp;NCM244</f>
        <v>#REF!</v>
      </c>
      <c r="NCI244" s="29" t="e">
        <f t="shared" ref="NCI244" si="9589">NCM244&amp;NCN244</f>
        <v>#REF!</v>
      </c>
      <c r="NCJ244" s="29" t="e">
        <f t="shared" ref="NCJ244" si="9590">NCN244&amp;NCO244</f>
        <v>#REF!</v>
      </c>
      <c r="NCK244" s="29" t="e">
        <f t="shared" ref="NCK244" si="9591">NCO244&amp;NCP244</f>
        <v>#REF!</v>
      </c>
      <c r="NCL244" s="29" t="e">
        <f t="shared" ref="NCL244" si="9592">NCP244&amp;NCQ244</f>
        <v>#REF!</v>
      </c>
      <c r="NCM244" s="29" t="e">
        <f t="shared" ref="NCM244" si="9593">NCQ244&amp;NCR244</f>
        <v>#REF!</v>
      </c>
      <c r="NCN244" s="29" t="e">
        <f t="shared" ref="NCN244" si="9594">NCR244&amp;NCS244</f>
        <v>#REF!</v>
      </c>
      <c r="NCO244" s="29" t="e">
        <f t="shared" ref="NCO244" si="9595">NCS244&amp;NCT244</f>
        <v>#REF!</v>
      </c>
      <c r="NCP244" s="29" t="e">
        <f t="shared" ref="NCP244" si="9596">NCT244&amp;NCU244</f>
        <v>#REF!</v>
      </c>
      <c r="NCQ244" s="29" t="e">
        <f t="shared" ref="NCQ244" si="9597">NCU244&amp;NCV244</f>
        <v>#REF!</v>
      </c>
      <c r="NCR244" s="29" t="e">
        <f t="shared" ref="NCR244" si="9598">NCV244&amp;NCW244</f>
        <v>#REF!</v>
      </c>
      <c r="NCS244" s="29" t="e">
        <f t="shared" ref="NCS244" si="9599">NCW244&amp;NCX244</f>
        <v>#REF!</v>
      </c>
      <c r="NCT244" s="29" t="e">
        <f t="shared" ref="NCT244" si="9600">NCX244&amp;NCY244</f>
        <v>#REF!</v>
      </c>
      <c r="NCU244" s="29" t="e">
        <f t="shared" ref="NCU244" si="9601">NCY244&amp;NCZ244</f>
        <v>#REF!</v>
      </c>
      <c r="NCV244" s="29" t="e">
        <f t="shared" ref="NCV244" si="9602">NCZ244&amp;NDA244</f>
        <v>#REF!</v>
      </c>
      <c r="NCW244" s="29" t="e">
        <f t="shared" ref="NCW244" si="9603">NDA244&amp;NDB244</f>
        <v>#REF!</v>
      </c>
      <c r="NCX244" s="29" t="e">
        <f t="shared" ref="NCX244" si="9604">NDB244&amp;NDC244</f>
        <v>#REF!</v>
      </c>
      <c r="NCY244" s="29" t="e">
        <f t="shared" ref="NCY244" si="9605">NDC244&amp;NDD244</f>
        <v>#REF!</v>
      </c>
      <c r="NCZ244" s="29" t="e">
        <f t="shared" ref="NCZ244" si="9606">NDD244&amp;NDE244</f>
        <v>#REF!</v>
      </c>
      <c r="NDA244" s="29" t="e">
        <f t="shared" ref="NDA244" si="9607">NDE244&amp;NDF244</f>
        <v>#REF!</v>
      </c>
      <c r="NDB244" s="29" t="e">
        <f t="shared" ref="NDB244" si="9608">NDF244&amp;NDG244</f>
        <v>#REF!</v>
      </c>
      <c r="NDC244" s="29" t="e">
        <f t="shared" ref="NDC244" si="9609">NDG244&amp;NDH244</f>
        <v>#REF!</v>
      </c>
      <c r="NDD244" s="29" t="e">
        <f t="shared" ref="NDD244" si="9610">NDH244&amp;NDI244</f>
        <v>#REF!</v>
      </c>
      <c r="NDE244" s="29" t="e">
        <f t="shared" ref="NDE244" si="9611">NDI244&amp;NDJ244</f>
        <v>#REF!</v>
      </c>
      <c r="NDF244" s="29" t="e">
        <f t="shared" ref="NDF244" si="9612">NDJ244&amp;NDK244</f>
        <v>#REF!</v>
      </c>
      <c r="NDG244" s="29" t="e">
        <f t="shared" ref="NDG244" si="9613">NDK244&amp;NDL244</f>
        <v>#REF!</v>
      </c>
      <c r="NDH244" s="29" t="e">
        <f t="shared" ref="NDH244" si="9614">NDL244&amp;NDM244</f>
        <v>#REF!</v>
      </c>
      <c r="NDI244" s="29" t="e">
        <f t="shared" ref="NDI244" si="9615">NDM244&amp;NDN244</f>
        <v>#REF!</v>
      </c>
      <c r="NDJ244" s="29" t="e">
        <f t="shared" ref="NDJ244" si="9616">NDN244&amp;NDO244</f>
        <v>#REF!</v>
      </c>
      <c r="NDK244" s="29" t="e">
        <f t="shared" ref="NDK244" si="9617">NDO244&amp;NDP244</f>
        <v>#REF!</v>
      </c>
      <c r="NDL244" s="29" t="e">
        <f t="shared" ref="NDL244" si="9618">NDP244&amp;NDQ244</f>
        <v>#REF!</v>
      </c>
      <c r="NDM244" s="29" t="e">
        <f t="shared" ref="NDM244" si="9619">NDQ244&amp;NDR244</f>
        <v>#REF!</v>
      </c>
      <c r="NDN244" s="29" t="e">
        <f t="shared" ref="NDN244" si="9620">NDR244&amp;NDS244</f>
        <v>#REF!</v>
      </c>
      <c r="NDO244" s="29" t="e">
        <f t="shared" ref="NDO244" si="9621">NDS244&amp;NDT244</f>
        <v>#REF!</v>
      </c>
      <c r="NDP244" s="29" t="e">
        <f t="shared" ref="NDP244" si="9622">NDT244&amp;NDU244</f>
        <v>#REF!</v>
      </c>
      <c r="NDQ244" s="29" t="e">
        <f t="shared" ref="NDQ244" si="9623">NDU244&amp;NDV244</f>
        <v>#REF!</v>
      </c>
      <c r="NDR244" s="29" t="e">
        <f t="shared" ref="NDR244" si="9624">NDV244&amp;NDW244</f>
        <v>#REF!</v>
      </c>
      <c r="NDS244" s="29" t="e">
        <f t="shared" ref="NDS244" si="9625">NDW244&amp;NDX244</f>
        <v>#REF!</v>
      </c>
      <c r="NDT244" s="29" t="e">
        <f t="shared" ref="NDT244" si="9626">NDX244&amp;NDY244</f>
        <v>#REF!</v>
      </c>
      <c r="NDU244" s="29" t="e">
        <f t="shared" ref="NDU244" si="9627">NDY244&amp;NDZ244</f>
        <v>#REF!</v>
      </c>
      <c r="NDV244" s="29" t="e">
        <f t="shared" ref="NDV244" si="9628">NDZ244&amp;NEA244</f>
        <v>#REF!</v>
      </c>
      <c r="NDW244" s="29" t="e">
        <f t="shared" ref="NDW244" si="9629">NEA244&amp;NEB244</f>
        <v>#REF!</v>
      </c>
      <c r="NDX244" s="29" t="e">
        <f t="shared" ref="NDX244" si="9630">NEB244&amp;NEC244</f>
        <v>#REF!</v>
      </c>
      <c r="NDY244" s="29" t="e">
        <f t="shared" ref="NDY244" si="9631">NEC244&amp;NED244</f>
        <v>#REF!</v>
      </c>
      <c r="NDZ244" s="29" t="e">
        <f t="shared" ref="NDZ244" si="9632">NED244&amp;NEE244</f>
        <v>#REF!</v>
      </c>
      <c r="NEA244" s="29" t="e">
        <f t="shared" ref="NEA244" si="9633">NEE244&amp;NEF244</f>
        <v>#REF!</v>
      </c>
      <c r="NEB244" s="29" t="e">
        <f t="shared" ref="NEB244" si="9634">NEF244&amp;NEG244</f>
        <v>#REF!</v>
      </c>
      <c r="NEC244" s="29" t="e">
        <f t="shared" ref="NEC244" si="9635">NEG244&amp;NEH244</f>
        <v>#REF!</v>
      </c>
      <c r="NED244" s="29" t="e">
        <f t="shared" ref="NED244" si="9636">NEH244&amp;NEI244</f>
        <v>#REF!</v>
      </c>
      <c r="NEE244" s="29" t="e">
        <f t="shared" ref="NEE244" si="9637">NEI244&amp;NEJ244</f>
        <v>#REF!</v>
      </c>
      <c r="NEF244" s="29" t="e">
        <f t="shared" ref="NEF244" si="9638">NEJ244&amp;NEK244</f>
        <v>#REF!</v>
      </c>
      <c r="NEG244" s="29" t="e">
        <f t="shared" ref="NEG244" si="9639">NEK244&amp;NEL244</f>
        <v>#REF!</v>
      </c>
      <c r="NEH244" s="29" t="e">
        <f t="shared" ref="NEH244" si="9640">NEL244&amp;NEM244</f>
        <v>#REF!</v>
      </c>
      <c r="NEI244" s="29" t="e">
        <f t="shared" ref="NEI244" si="9641">NEM244&amp;NEN244</f>
        <v>#REF!</v>
      </c>
      <c r="NEJ244" s="29" t="e">
        <f t="shared" ref="NEJ244" si="9642">NEN244&amp;NEO244</f>
        <v>#REF!</v>
      </c>
      <c r="NEK244" s="29" t="e">
        <f t="shared" ref="NEK244" si="9643">NEO244&amp;NEP244</f>
        <v>#REF!</v>
      </c>
      <c r="NEL244" s="29" t="e">
        <f t="shared" ref="NEL244" si="9644">NEP244&amp;NEQ244</f>
        <v>#REF!</v>
      </c>
      <c r="NEM244" s="29" t="e">
        <f t="shared" ref="NEM244" si="9645">NEQ244&amp;NER244</f>
        <v>#REF!</v>
      </c>
      <c r="NEN244" s="29" t="e">
        <f t="shared" ref="NEN244" si="9646">NER244&amp;NES244</f>
        <v>#REF!</v>
      </c>
      <c r="NEO244" s="29" t="e">
        <f t="shared" ref="NEO244" si="9647">NES244&amp;NET244</f>
        <v>#REF!</v>
      </c>
      <c r="NEP244" s="29" t="e">
        <f t="shared" ref="NEP244" si="9648">NET244&amp;NEU244</f>
        <v>#REF!</v>
      </c>
      <c r="NEQ244" s="29" t="e">
        <f t="shared" ref="NEQ244" si="9649">NEU244&amp;NEV244</f>
        <v>#REF!</v>
      </c>
      <c r="NER244" s="29" t="e">
        <f t="shared" ref="NER244" si="9650">NEV244&amp;NEW244</f>
        <v>#REF!</v>
      </c>
      <c r="NES244" s="29" t="e">
        <f t="shared" ref="NES244" si="9651">NEW244&amp;NEX244</f>
        <v>#REF!</v>
      </c>
      <c r="NET244" s="29" t="e">
        <f t="shared" ref="NET244" si="9652">NEX244&amp;NEY244</f>
        <v>#REF!</v>
      </c>
      <c r="NEU244" s="29" t="e">
        <f t="shared" ref="NEU244" si="9653">NEY244&amp;NEZ244</f>
        <v>#REF!</v>
      </c>
      <c r="NEV244" s="29" t="e">
        <f t="shared" ref="NEV244" si="9654">NEZ244&amp;NFA244</f>
        <v>#REF!</v>
      </c>
      <c r="NEW244" s="29" t="e">
        <f t="shared" ref="NEW244" si="9655">NFA244&amp;NFB244</f>
        <v>#REF!</v>
      </c>
      <c r="NEX244" s="29" t="e">
        <f t="shared" ref="NEX244" si="9656">NFB244&amp;NFC244</f>
        <v>#REF!</v>
      </c>
      <c r="NEY244" s="29" t="e">
        <f t="shared" ref="NEY244" si="9657">NFC244&amp;NFD244</f>
        <v>#REF!</v>
      </c>
      <c r="NEZ244" s="29" t="e">
        <f t="shared" ref="NEZ244" si="9658">NFD244&amp;NFE244</f>
        <v>#REF!</v>
      </c>
      <c r="NFA244" s="29" t="e">
        <f t="shared" ref="NFA244" si="9659">NFE244&amp;NFF244</f>
        <v>#REF!</v>
      </c>
      <c r="NFB244" s="29" t="e">
        <f t="shared" ref="NFB244" si="9660">NFF244&amp;NFG244</f>
        <v>#REF!</v>
      </c>
      <c r="NFC244" s="29" t="e">
        <f t="shared" ref="NFC244" si="9661">NFG244&amp;NFH244</f>
        <v>#REF!</v>
      </c>
      <c r="NFD244" s="29" t="e">
        <f t="shared" ref="NFD244" si="9662">NFH244&amp;NFI244</f>
        <v>#REF!</v>
      </c>
      <c r="NFE244" s="29" t="e">
        <f t="shared" ref="NFE244" si="9663">NFI244&amp;NFJ244</f>
        <v>#REF!</v>
      </c>
      <c r="NFF244" s="29" t="e">
        <f t="shared" ref="NFF244" si="9664">NFJ244&amp;NFK244</f>
        <v>#REF!</v>
      </c>
      <c r="NFG244" s="29" t="e">
        <f t="shared" ref="NFG244" si="9665">NFK244&amp;NFL244</f>
        <v>#REF!</v>
      </c>
      <c r="NFH244" s="29" t="e">
        <f t="shared" ref="NFH244" si="9666">NFL244&amp;NFM244</f>
        <v>#REF!</v>
      </c>
      <c r="NFI244" s="29" t="e">
        <f t="shared" ref="NFI244" si="9667">NFM244&amp;NFN244</f>
        <v>#REF!</v>
      </c>
      <c r="NFJ244" s="29" t="e">
        <f t="shared" ref="NFJ244" si="9668">NFN244&amp;NFO244</f>
        <v>#REF!</v>
      </c>
      <c r="NFK244" s="29" t="e">
        <f t="shared" ref="NFK244" si="9669">NFO244&amp;NFP244</f>
        <v>#REF!</v>
      </c>
      <c r="NFL244" s="29" t="e">
        <f t="shared" ref="NFL244" si="9670">NFP244&amp;NFQ244</f>
        <v>#REF!</v>
      </c>
      <c r="NFM244" s="29" t="e">
        <f t="shared" ref="NFM244" si="9671">NFQ244&amp;NFR244</f>
        <v>#REF!</v>
      </c>
      <c r="NFN244" s="29" t="e">
        <f t="shared" ref="NFN244" si="9672">NFR244&amp;NFS244</f>
        <v>#REF!</v>
      </c>
      <c r="NFO244" s="29" t="e">
        <f t="shared" ref="NFO244" si="9673">NFS244&amp;NFT244</f>
        <v>#REF!</v>
      </c>
      <c r="NFP244" s="29" t="e">
        <f t="shared" ref="NFP244" si="9674">NFT244&amp;NFU244</f>
        <v>#REF!</v>
      </c>
      <c r="NFQ244" s="29" t="e">
        <f t="shared" ref="NFQ244" si="9675">NFU244&amp;NFV244</f>
        <v>#REF!</v>
      </c>
      <c r="NFR244" s="29" t="e">
        <f t="shared" ref="NFR244" si="9676">NFV244&amp;NFW244</f>
        <v>#REF!</v>
      </c>
      <c r="NFS244" s="29" t="e">
        <f t="shared" ref="NFS244" si="9677">NFW244&amp;NFX244</f>
        <v>#REF!</v>
      </c>
      <c r="NFT244" s="29" t="e">
        <f t="shared" ref="NFT244" si="9678">NFX244&amp;NFY244</f>
        <v>#REF!</v>
      </c>
      <c r="NFU244" s="29" t="e">
        <f t="shared" ref="NFU244" si="9679">NFY244&amp;NFZ244</f>
        <v>#REF!</v>
      </c>
      <c r="NFV244" s="29" t="e">
        <f t="shared" ref="NFV244" si="9680">NFZ244&amp;NGA244</f>
        <v>#REF!</v>
      </c>
      <c r="NFW244" s="29" t="e">
        <f t="shared" ref="NFW244" si="9681">NGA244&amp;NGB244</f>
        <v>#REF!</v>
      </c>
      <c r="NFX244" s="29" t="e">
        <f t="shared" ref="NFX244" si="9682">NGB244&amp;NGC244</f>
        <v>#REF!</v>
      </c>
      <c r="NFY244" s="29" t="e">
        <f t="shared" ref="NFY244" si="9683">NGC244&amp;NGD244</f>
        <v>#REF!</v>
      </c>
      <c r="NFZ244" s="29" t="e">
        <f t="shared" ref="NFZ244" si="9684">NGD244&amp;NGE244</f>
        <v>#REF!</v>
      </c>
      <c r="NGA244" s="29" t="e">
        <f t="shared" ref="NGA244" si="9685">NGE244&amp;NGF244</f>
        <v>#REF!</v>
      </c>
      <c r="NGB244" s="29" t="e">
        <f t="shared" ref="NGB244" si="9686">NGF244&amp;NGG244</f>
        <v>#REF!</v>
      </c>
      <c r="NGC244" s="29" t="e">
        <f t="shared" ref="NGC244" si="9687">NGG244&amp;NGH244</f>
        <v>#REF!</v>
      </c>
      <c r="NGD244" s="29" t="e">
        <f t="shared" ref="NGD244" si="9688">NGH244&amp;NGI244</f>
        <v>#REF!</v>
      </c>
      <c r="NGE244" s="29" t="e">
        <f t="shared" ref="NGE244" si="9689">NGI244&amp;NGJ244</f>
        <v>#REF!</v>
      </c>
      <c r="NGF244" s="29" t="e">
        <f t="shared" ref="NGF244" si="9690">NGJ244&amp;NGK244</f>
        <v>#REF!</v>
      </c>
      <c r="NGG244" s="29" t="e">
        <f t="shared" ref="NGG244" si="9691">NGK244&amp;NGL244</f>
        <v>#REF!</v>
      </c>
      <c r="NGH244" s="29" t="e">
        <f t="shared" ref="NGH244" si="9692">NGL244&amp;NGM244</f>
        <v>#REF!</v>
      </c>
      <c r="NGI244" s="29" t="e">
        <f t="shared" ref="NGI244" si="9693">NGM244&amp;NGN244</f>
        <v>#REF!</v>
      </c>
      <c r="NGJ244" s="29" t="e">
        <f t="shared" ref="NGJ244" si="9694">NGN244&amp;NGO244</f>
        <v>#REF!</v>
      </c>
      <c r="NGK244" s="29" t="e">
        <f t="shared" ref="NGK244" si="9695">NGO244&amp;NGP244</f>
        <v>#REF!</v>
      </c>
      <c r="NGL244" s="29" t="e">
        <f t="shared" ref="NGL244" si="9696">NGP244&amp;NGQ244</f>
        <v>#REF!</v>
      </c>
      <c r="NGM244" s="29" t="e">
        <f t="shared" ref="NGM244" si="9697">NGQ244&amp;NGR244</f>
        <v>#REF!</v>
      </c>
      <c r="NGN244" s="29" t="e">
        <f t="shared" ref="NGN244" si="9698">NGR244&amp;NGS244</f>
        <v>#REF!</v>
      </c>
      <c r="NGO244" s="29" t="e">
        <f t="shared" ref="NGO244" si="9699">NGS244&amp;NGT244</f>
        <v>#REF!</v>
      </c>
      <c r="NGP244" s="29" t="e">
        <f t="shared" ref="NGP244" si="9700">NGT244&amp;NGU244</f>
        <v>#REF!</v>
      </c>
      <c r="NGQ244" s="29" t="e">
        <f t="shared" ref="NGQ244" si="9701">NGU244&amp;NGV244</f>
        <v>#REF!</v>
      </c>
      <c r="NGR244" s="29" t="e">
        <f t="shared" ref="NGR244" si="9702">NGV244&amp;NGW244</f>
        <v>#REF!</v>
      </c>
      <c r="NGS244" s="29" t="e">
        <f t="shared" ref="NGS244" si="9703">NGW244&amp;NGX244</f>
        <v>#REF!</v>
      </c>
      <c r="NGT244" s="29" t="e">
        <f t="shared" ref="NGT244" si="9704">NGX244&amp;NGY244</f>
        <v>#REF!</v>
      </c>
      <c r="NGU244" s="29" t="e">
        <f t="shared" ref="NGU244" si="9705">NGY244&amp;NGZ244</f>
        <v>#REF!</v>
      </c>
      <c r="NGV244" s="29" t="e">
        <f t="shared" ref="NGV244" si="9706">NGZ244&amp;NHA244</f>
        <v>#REF!</v>
      </c>
      <c r="NGW244" s="29" t="e">
        <f t="shared" ref="NGW244" si="9707">NHA244&amp;NHB244</f>
        <v>#REF!</v>
      </c>
      <c r="NGX244" s="29" t="e">
        <f t="shared" ref="NGX244" si="9708">NHB244&amp;NHC244</f>
        <v>#REF!</v>
      </c>
      <c r="NGY244" s="29" t="e">
        <f t="shared" ref="NGY244" si="9709">NHC244&amp;NHD244</f>
        <v>#REF!</v>
      </c>
      <c r="NGZ244" s="29" t="e">
        <f t="shared" ref="NGZ244" si="9710">NHD244&amp;NHE244</f>
        <v>#REF!</v>
      </c>
      <c r="NHA244" s="29" t="e">
        <f t="shared" ref="NHA244" si="9711">NHE244&amp;NHF244</f>
        <v>#REF!</v>
      </c>
      <c r="NHB244" s="29" t="e">
        <f t="shared" ref="NHB244" si="9712">NHF244&amp;NHG244</f>
        <v>#REF!</v>
      </c>
      <c r="NHC244" s="29" t="e">
        <f t="shared" ref="NHC244" si="9713">NHG244&amp;NHH244</f>
        <v>#REF!</v>
      </c>
      <c r="NHD244" s="29" t="e">
        <f t="shared" ref="NHD244" si="9714">NHH244&amp;NHI244</f>
        <v>#REF!</v>
      </c>
      <c r="NHE244" s="29" t="e">
        <f t="shared" ref="NHE244" si="9715">NHI244&amp;NHJ244</f>
        <v>#REF!</v>
      </c>
      <c r="NHF244" s="29" t="e">
        <f t="shared" ref="NHF244" si="9716">NHJ244&amp;NHK244</f>
        <v>#REF!</v>
      </c>
      <c r="NHG244" s="29" t="e">
        <f t="shared" ref="NHG244" si="9717">NHK244&amp;NHL244</f>
        <v>#REF!</v>
      </c>
      <c r="NHH244" s="29" t="e">
        <f t="shared" ref="NHH244" si="9718">NHL244&amp;NHM244</f>
        <v>#REF!</v>
      </c>
      <c r="NHI244" s="29" t="e">
        <f t="shared" ref="NHI244" si="9719">NHM244&amp;NHN244</f>
        <v>#REF!</v>
      </c>
      <c r="NHJ244" s="29" t="e">
        <f t="shared" ref="NHJ244" si="9720">NHN244&amp;NHO244</f>
        <v>#REF!</v>
      </c>
      <c r="NHK244" s="29" t="e">
        <f t="shared" ref="NHK244" si="9721">NHO244&amp;NHP244</f>
        <v>#REF!</v>
      </c>
      <c r="NHL244" s="29" t="e">
        <f t="shared" ref="NHL244" si="9722">NHP244&amp;NHQ244</f>
        <v>#REF!</v>
      </c>
      <c r="NHM244" s="29" t="e">
        <f t="shared" ref="NHM244" si="9723">NHQ244&amp;NHR244</f>
        <v>#REF!</v>
      </c>
      <c r="NHN244" s="29" t="e">
        <f t="shared" ref="NHN244" si="9724">NHR244&amp;NHS244</f>
        <v>#REF!</v>
      </c>
      <c r="NHO244" s="29" t="e">
        <f t="shared" ref="NHO244" si="9725">NHS244&amp;NHT244</f>
        <v>#REF!</v>
      </c>
      <c r="NHP244" s="29" t="e">
        <f t="shared" ref="NHP244" si="9726">NHT244&amp;NHU244</f>
        <v>#REF!</v>
      </c>
      <c r="NHQ244" s="29" t="e">
        <f t="shared" ref="NHQ244" si="9727">NHU244&amp;NHV244</f>
        <v>#REF!</v>
      </c>
      <c r="NHR244" s="29" t="e">
        <f t="shared" ref="NHR244" si="9728">NHV244&amp;NHW244</f>
        <v>#REF!</v>
      </c>
      <c r="NHS244" s="29" t="e">
        <f t="shared" ref="NHS244" si="9729">NHW244&amp;NHX244</f>
        <v>#REF!</v>
      </c>
      <c r="NHT244" s="29" t="e">
        <f t="shared" ref="NHT244" si="9730">NHX244&amp;NHY244</f>
        <v>#REF!</v>
      </c>
      <c r="NHU244" s="29" t="e">
        <f t="shared" ref="NHU244" si="9731">NHY244&amp;NHZ244</f>
        <v>#REF!</v>
      </c>
      <c r="NHV244" s="29" t="e">
        <f t="shared" ref="NHV244" si="9732">NHZ244&amp;NIA244</f>
        <v>#REF!</v>
      </c>
      <c r="NHW244" s="29" t="e">
        <f t="shared" ref="NHW244" si="9733">NIA244&amp;NIB244</f>
        <v>#REF!</v>
      </c>
      <c r="NHX244" s="29" t="e">
        <f t="shared" ref="NHX244" si="9734">NIB244&amp;NIC244</f>
        <v>#REF!</v>
      </c>
      <c r="NHY244" s="29" t="e">
        <f t="shared" ref="NHY244" si="9735">NIC244&amp;NID244</f>
        <v>#REF!</v>
      </c>
      <c r="NHZ244" s="29" t="e">
        <f t="shared" ref="NHZ244" si="9736">NID244&amp;NIE244</f>
        <v>#REF!</v>
      </c>
      <c r="NIA244" s="29" t="e">
        <f t="shared" ref="NIA244" si="9737">NIE244&amp;NIF244</f>
        <v>#REF!</v>
      </c>
      <c r="NIB244" s="29" t="e">
        <f t="shared" ref="NIB244" si="9738">NIF244&amp;NIG244</f>
        <v>#REF!</v>
      </c>
      <c r="NIC244" s="29" t="e">
        <f t="shared" ref="NIC244" si="9739">NIG244&amp;NIH244</f>
        <v>#REF!</v>
      </c>
      <c r="NID244" s="29" t="e">
        <f t="shared" ref="NID244" si="9740">NIH244&amp;NII244</f>
        <v>#REF!</v>
      </c>
      <c r="NIE244" s="29" t="e">
        <f t="shared" ref="NIE244" si="9741">NII244&amp;NIJ244</f>
        <v>#REF!</v>
      </c>
      <c r="NIF244" s="29" t="e">
        <f t="shared" ref="NIF244" si="9742">NIJ244&amp;NIK244</f>
        <v>#REF!</v>
      </c>
      <c r="NIG244" s="29" t="e">
        <f t="shared" ref="NIG244" si="9743">NIK244&amp;NIL244</f>
        <v>#REF!</v>
      </c>
      <c r="NIH244" s="29" t="e">
        <f t="shared" ref="NIH244" si="9744">NIL244&amp;NIM244</f>
        <v>#REF!</v>
      </c>
      <c r="NII244" s="29" t="e">
        <f t="shared" ref="NII244" si="9745">NIM244&amp;NIN244</f>
        <v>#REF!</v>
      </c>
      <c r="NIJ244" s="29" t="e">
        <f t="shared" ref="NIJ244" si="9746">NIN244&amp;NIO244</f>
        <v>#REF!</v>
      </c>
      <c r="NIK244" s="29" t="e">
        <f t="shared" ref="NIK244" si="9747">NIO244&amp;NIP244</f>
        <v>#REF!</v>
      </c>
      <c r="NIL244" s="29" t="e">
        <f t="shared" ref="NIL244" si="9748">NIP244&amp;NIQ244</f>
        <v>#REF!</v>
      </c>
      <c r="NIM244" s="29" t="e">
        <f t="shared" ref="NIM244" si="9749">NIQ244&amp;NIR244</f>
        <v>#REF!</v>
      </c>
      <c r="NIN244" s="29" t="e">
        <f t="shared" ref="NIN244" si="9750">NIR244&amp;NIS244</f>
        <v>#REF!</v>
      </c>
      <c r="NIO244" s="29" t="e">
        <f t="shared" ref="NIO244" si="9751">NIS244&amp;NIT244</f>
        <v>#REF!</v>
      </c>
      <c r="NIP244" s="29" t="e">
        <f t="shared" ref="NIP244" si="9752">NIT244&amp;NIU244</f>
        <v>#REF!</v>
      </c>
      <c r="NIQ244" s="29" t="e">
        <f t="shared" ref="NIQ244" si="9753">NIU244&amp;NIV244</f>
        <v>#REF!</v>
      </c>
      <c r="NIR244" s="29" t="e">
        <f t="shared" ref="NIR244" si="9754">NIV244&amp;NIW244</f>
        <v>#REF!</v>
      </c>
      <c r="NIS244" s="29" t="e">
        <f t="shared" ref="NIS244" si="9755">NIW244&amp;NIX244</f>
        <v>#REF!</v>
      </c>
      <c r="NIT244" s="29" t="e">
        <f t="shared" ref="NIT244" si="9756">NIX244&amp;NIY244</f>
        <v>#REF!</v>
      </c>
      <c r="NIU244" s="29" t="e">
        <f t="shared" ref="NIU244" si="9757">NIY244&amp;NIZ244</f>
        <v>#REF!</v>
      </c>
      <c r="NIV244" s="29" t="e">
        <f t="shared" ref="NIV244" si="9758">NIZ244&amp;NJA244</f>
        <v>#REF!</v>
      </c>
      <c r="NIW244" s="29" t="e">
        <f t="shared" ref="NIW244" si="9759">NJA244&amp;NJB244</f>
        <v>#REF!</v>
      </c>
      <c r="NIX244" s="29" t="e">
        <f t="shared" ref="NIX244" si="9760">NJB244&amp;NJC244</f>
        <v>#REF!</v>
      </c>
      <c r="NIY244" s="29" t="e">
        <f t="shared" ref="NIY244" si="9761">NJC244&amp;NJD244</f>
        <v>#REF!</v>
      </c>
      <c r="NIZ244" s="29" t="e">
        <f t="shared" ref="NIZ244" si="9762">NJD244&amp;NJE244</f>
        <v>#REF!</v>
      </c>
      <c r="NJA244" s="29" t="e">
        <f t="shared" ref="NJA244" si="9763">NJE244&amp;NJF244</f>
        <v>#REF!</v>
      </c>
      <c r="NJB244" s="29" t="e">
        <f t="shared" ref="NJB244" si="9764">NJF244&amp;NJG244</f>
        <v>#REF!</v>
      </c>
      <c r="NJC244" s="29" t="e">
        <f t="shared" ref="NJC244" si="9765">NJG244&amp;NJH244</f>
        <v>#REF!</v>
      </c>
      <c r="NJD244" s="29" t="e">
        <f t="shared" ref="NJD244" si="9766">NJH244&amp;NJI244</f>
        <v>#REF!</v>
      </c>
      <c r="NJE244" s="29" t="e">
        <f t="shared" ref="NJE244" si="9767">NJI244&amp;NJJ244</f>
        <v>#REF!</v>
      </c>
      <c r="NJF244" s="29" t="e">
        <f t="shared" ref="NJF244" si="9768">NJJ244&amp;NJK244</f>
        <v>#REF!</v>
      </c>
      <c r="NJG244" s="29" t="e">
        <f t="shared" ref="NJG244" si="9769">NJK244&amp;NJL244</f>
        <v>#REF!</v>
      </c>
      <c r="NJH244" s="29" t="e">
        <f t="shared" ref="NJH244" si="9770">NJL244&amp;NJM244</f>
        <v>#REF!</v>
      </c>
      <c r="NJI244" s="29" t="e">
        <f t="shared" ref="NJI244" si="9771">NJM244&amp;NJN244</f>
        <v>#REF!</v>
      </c>
      <c r="NJJ244" s="29" t="e">
        <f t="shared" ref="NJJ244" si="9772">NJN244&amp;NJO244</f>
        <v>#REF!</v>
      </c>
      <c r="NJK244" s="29" t="e">
        <f t="shared" ref="NJK244" si="9773">NJO244&amp;NJP244</f>
        <v>#REF!</v>
      </c>
      <c r="NJL244" s="29" t="e">
        <f t="shared" ref="NJL244" si="9774">NJP244&amp;NJQ244</f>
        <v>#REF!</v>
      </c>
      <c r="NJM244" s="29" t="e">
        <f t="shared" ref="NJM244" si="9775">NJQ244&amp;NJR244</f>
        <v>#REF!</v>
      </c>
      <c r="NJN244" s="29" t="e">
        <f t="shared" ref="NJN244" si="9776">NJR244&amp;NJS244</f>
        <v>#REF!</v>
      </c>
      <c r="NJO244" s="29" t="e">
        <f t="shared" ref="NJO244" si="9777">NJS244&amp;NJT244</f>
        <v>#REF!</v>
      </c>
      <c r="NJP244" s="29" t="e">
        <f t="shared" ref="NJP244" si="9778">NJT244&amp;NJU244</f>
        <v>#REF!</v>
      </c>
      <c r="NJQ244" s="29" t="e">
        <f t="shared" ref="NJQ244" si="9779">NJU244&amp;NJV244</f>
        <v>#REF!</v>
      </c>
      <c r="NJR244" s="29" t="e">
        <f t="shared" ref="NJR244" si="9780">NJV244&amp;NJW244</f>
        <v>#REF!</v>
      </c>
      <c r="NJS244" s="29" t="e">
        <f t="shared" ref="NJS244" si="9781">NJW244&amp;NJX244</f>
        <v>#REF!</v>
      </c>
      <c r="NJT244" s="29" t="e">
        <f t="shared" ref="NJT244" si="9782">NJX244&amp;NJY244</f>
        <v>#REF!</v>
      </c>
      <c r="NJU244" s="29" t="e">
        <f t="shared" ref="NJU244" si="9783">NJY244&amp;NJZ244</f>
        <v>#REF!</v>
      </c>
      <c r="NJV244" s="29" t="e">
        <f t="shared" ref="NJV244" si="9784">NJZ244&amp;NKA244</f>
        <v>#REF!</v>
      </c>
      <c r="NJW244" s="29" t="e">
        <f t="shared" ref="NJW244" si="9785">NKA244&amp;NKB244</f>
        <v>#REF!</v>
      </c>
      <c r="NJX244" s="29" t="e">
        <f t="shared" ref="NJX244" si="9786">NKB244&amp;NKC244</f>
        <v>#REF!</v>
      </c>
      <c r="NJY244" s="29" t="e">
        <f t="shared" ref="NJY244" si="9787">NKC244&amp;NKD244</f>
        <v>#REF!</v>
      </c>
      <c r="NJZ244" s="29" t="e">
        <f t="shared" ref="NJZ244" si="9788">NKD244&amp;NKE244</f>
        <v>#REF!</v>
      </c>
      <c r="NKA244" s="29" t="e">
        <f t="shared" ref="NKA244" si="9789">NKE244&amp;NKF244</f>
        <v>#REF!</v>
      </c>
      <c r="NKB244" s="29" t="e">
        <f t="shared" ref="NKB244" si="9790">NKF244&amp;NKG244</f>
        <v>#REF!</v>
      </c>
      <c r="NKC244" s="29" t="e">
        <f t="shared" ref="NKC244" si="9791">NKG244&amp;NKH244</f>
        <v>#REF!</v>
      </c>
      <c r="NKD244" s="29" t="e">
        <f t="shared" ref="NKD244" si="9792">NKH244&amp;NKI244</f>
        <v>#REF!</v>
      </c>
      <c r="NKE244" s="29" t="e">
        <f t="shared" ref="NKE244" si="9793">NKI244&amp;NKJ244</f>
        <v>#REF!</v>
      </c>
      <c r="NKF244" s="29" t="e">
        <f t="shared" ref="NKF244" si="9794">NKJ244&amp;NKK244</f>
        <v>#REF!</v>
      </c>
      <c r="NKG244" s="29" t="e">
        <f t="shared" ref="NKG244" si="9795">NKK244&amp;NKL244</f>
        <v>#REF!</v>
      </c>
      <c r="NKH244" s="29" t="e">
        <f t="shared" ref="NKH244" si="9796">NKL244&amp;NKM244</f>
        <v>#REF!</v>
      </c>
      <c r="NKI244" s="29" t="e">
        <f t="shared" ref="NKI244" si="9797">NKM244&amp;NKN244</f>
        <v>#REF!</v>
      </c>
      <c r="NKJ244" s="29" t="e">
        <f t="shared" ref="NKJ244" si="9798">NKN244&amp;NKO244</f>
        <v>#REF!</v>
      </c>
      <c r="NKK244" s="29" t="e">
        <f t="shared" ref="NKK244" si="9799">NKO244&amp;NKP244</f>
        <v>#REF!</v>
      </c>
      <c r="NKL244" s="29" t="e">
        <f t="shared" ref="NKL244" si="9800">NKP244&amp;NKQ244</f>
        <v>#REF!</v>
      </c>
      <c r="NKM244" s="29" t="e">
        <f t="shared" ref="NKM244" si="9801">NKQ244&amp;NKR244</f>
        <v>#REF!</v>
      </c>
      <c r="NKN244" s="29" t="e">
        <f t="shared" ref="NKN244" si="9802">NKR244&amp;NKS244</f>
        <v>#REF!</v>
      </c>
      <c r="NKO244" s="29" t="e">
        <f t="shared" ref="NKO244" si="9803">NKS244&amp;NKT244</f>
        <v>#REF!</v>
      </c>
      <c r="NKP244" s="29" t="e">
        <f t="shared" ref="NKP244" si="9804">NKT244&amp;NKU244</f>
        <v>#REF!</v>
      </c>
      <c r="NKQ244" s="29" t="e">
        <f t="shared" ref="NKQ244" si="9805">NKU244&amp;NKV244</f>
        <v>#REF!</v>
      </c>
      <c r="NKR244" s="29" t="e">
        <f t="shared" ref="NKR244" si="9806">NKV244&amp;NKW244</f>
        <v>#REF!</v>
      </c>
      <c r="NKS244" s="29" t="e">
        <f t="shared" ref="NKS244" si="9807">NKW244&amp;NKX244</f>
        <v>#REF!</v>
      </c>
      <c r="NKT244" s="29" t="e">
        <f t="shared" ref="NKT244" si="9808">NKX244&amp;NKY244</f>
        <v>#REF!</v>
      </c>
      <c r="NKU244" s="29" t="e">
        <f t="shared" ref="NKU244" si="9809">NKY244&amp;NKZ244</f>
        <v>#REF!</v>
      </c>
      <c r="NKV244" s="29" t="e">
        <f t="shared" ref="NKV244" si="9810">NKZ244&amp;NLA244</f>
        <v>#REF!</v>
      </c>
      <c r="NKW244" s="29" t="e">
        <f t="shared" ref="NKW244" si="9811">NLA244&amp;NLB244</f>
        <v>#REF!</v>
      </c>
      <c r="NKX244" s="29" t="e">
        <f t="shared" ref="NKX244" si="9812">NLB244&amp;NLC244</f>
        <v>#REF!</v>
      </c>
      <c r="NKY244" s="29" t="e">
        <f t="shared" ref="NKY244" si="9813">NLC244&amp;NLD244</f>
        <v>#REF!</v>
      </c>
      <c r="NKZ244" s="29" t="e">
        <f t="shared" ref="NKZ244" si="9814">NLD244&amp;NLE244</f>
        <v>#REF!</v>
      </c>
      <c r="NLA244" s="29" t="e">
        <f t="shared" ref="NLA244" si="9815">NLE244&amp;NLF244</f>
        <v>#REF!</v>
      </c>
      <c r="NLB244" s="29" t="e">
        <f t="shared" ref="NLB244" si="9816">NLF244&amp;NLG244</f>
        <v>#REF!</v>
      </c>
      <c r="NLC244" s="29" t="e">
        <f t="shared" ref="NLC244" si="9817">NLG244&amp;NLH244</f>
        <v>#REF!</v>
      </c>
      <c r="NLD244" s="29" t="e">
        <f t="shared" ref="NLD244" si="9818">NLH244&amp;NLI244</f>
        <v>#REF!</v>
      </c>
      <c r="NLE244" s="29" t="e">
        <f t="shared" ref="NLE244" si="9819">NLI244&amp;NLJ244</f>
        <v>#REF!</v>
      </c>
      <c r="NLF244" s="29" t="e">
        <f t="shared" ref="NLF244" si="9820">NLJ244&amp;NLK244</f>
        <v>#REF!</v>
      </c>
      <c r="NLG244" s="29" t="e">
        <f t="shared" ref="NLG244" si="9821">NLK244&amp;NLL244</f>
        <v>#REF!</v>
      </c>
      <c r="NLH244" s="29" t="e">
        <f t="shared" ref="NLH244" si="9822">NLL244&amp;NLM244</f>
        <v>#REF!</v>
      </c>
      <c r="NLI244" s="29" t="e">
        <f t="shared" ref="NLI244" si="9823">NLM244&amp;NLN244</f>
        <v>#REF!</v>
      </c>
      <c r="NLJ244" s="29" t="e">
        <f t="shared" ref="NLJ244" si="9824">NLN244&amp;NLO244</f>
        <v>#REF!</v>
      </c>
      <c r="NLK244" s="29" t="e">
        <f t="shared" ref="NLK244" si="9825">NLO244&amp;NLP244</f>
        <v>#REF!</v>
      </c>
      <c r="NLL244" s="29" t="e">
        <f t="shared" ref="NLL244" si="9826">NLP244&amp;NLQ244</f>
        <v>#REF!</v>
      </c>
      <c r="NLM244" s="29" t="e">
        <f t="shared" ref="NLM244" si="9827">NLQ244&amp;NLR244</f>
        <v>#REF!</v>
      </c>
      <c r="NLN244" s="29" t="e">
        <f t="shared" ref="NLN244" si="9828">NLR244&amp;NLS244</f>
        <v>#REF!</v>
      </c>
      <c r="NLO244" s="29" t="e">
        <f t="shared" ref="NLO244" si="9829">NLS244&amp;NLT244</f>
        <v>#REF!</v>
      </c>
      <c r="NLP244" s="29" t="e">
        <f t="shared" ref="NLP244" si="9830">NLT244&amp;NLU244</f>
        <v>#REF!</v>
      </c>
      <c r="NLQ244" s="29" t="e">
        <f t="shared" ref="NLQ244" si="9831">NLU244&amp;NLV244</f>
        <v>#REF!</v>
      </c>
      <c r="NLR244" s="29" t="e">
        <f t="shared" ref="NLR244" si="9832">NLV244&amp;NLW244</f>
        <v>#REF!</v>
      </c>
      <c r="NLS244" s="29" t="e">
        <f t="shared" ref="NLS244" si="9833">NLW244&amp;NLX244</f>
        <v>#REF!</v>
      </c>
      <c r="NLT244" s="29" t="e">
        <f t="shared" ref="NLT244" si="9834">NLX244&amp;NLY244</f>
        <v>#REF!</v>
      </c>
      <c r="NLU244" s="29" t="e">
        <f t="shared" ref="NLU244" si="9835">NLY244&amp;NLZ244</f>
        <v>#REF!</v>
      </c>
      <c r="NLV244" s="29" t="e">
        <f t="shared" ref="NLV244" si="9836">NLZ244&amp;NMA244</f>
        <v>#REF!</v>
      </c>
      <c r="NLW244" s="29" t="e">
        <f t="shared" ref="NLW244" si="9837">NMA244&amp;NMB244</f>
        <v>#REF!</v>
      </c>
      <c r="NLX244" s="29" t="e">
        <f t="shared" ref="NLX244" si="9838">NMB244&amp;NMC244</f>
        <v>#REF!</v>
      </c>
      <c r="NLY244" s="29" t="e">
        <f t="shared" ref="NLY244" si="9839">NMC244&amp;NMD244</f>
        <v>#REF!</v>
      </c>
      <c r="NLZ244" s="29" t="e">
        <f t="shared" ref="NLZ244" si="9840">NMD244&amp;NME244</f>
        <v>#REF!</v>
      </c>
      <c r="NMA244" s="29" t="e">
        <f t="shared" ref="NMA244" si="9841">NME244&amp;NMF244</f>
        <v>#REF!</v>
      </c>
      <c r="NMB244" s="29" t="e">
        <f t="shared" ref="NMB244" si="9842">NMF244&amp;NMG244</f>
        <v>#REF!</v>
      </c>
      <c r="NMC244" s="29" t="e">
        <f t="shared" ref="NMC244" si="9843">NMG244&amp;NMH244</f>
        <v>#REF!</v>
      </c>
      <c r="NMD244" s="29" t="e">
        <f t="shared" ref="NMD244" si="9844">NMH244&amp;NMI244</f>
        <v>#REF!</v>
      </c>
      <c r="NME244" s="29" t="e">
        <f t="shared" ref="NME244" si="9845">NMI244&amp;NMJ244</f>
        <v>#REF!</v>
      </c>
      <c r="NMF244" s="29" t="e">
        <f t="shared" ref="NMF244" si="9846">NMJ244&amp;NMK244</f>
        <v>#REF!</v>
      </c>
      <c r="NMG244" s="29" t="e">
        <f t="shared" ref="NMG244" si="9847">NMK244&amp;NML244</f>
        <v>#REF!</v>
      </c>
      <c r="NMH244" s="29" t="e">
        <f t="shared" ref="NMH244" si="9848">NML244&amp;NMM244</f>
        <v>#REF!</v>
      </c>
      <c r="NMI244" s="29" t="e">
        <f t="shared" ref="NMI244" si="9849">NMM244&amp;NMN244</f>
        <v>#REF!</v>
      </c>
      <c r="NMJ244" s="29" t="e">
        <f t="shared" ref="NMJ244" si="9850">NMN244&amp;NMO244</f>
        <v>#REF!</v>
      </c>
      <c r="NMK244" s="29" t="e">
        <f t="shared" ref="NMK244" si="9851">NMO244&amp;NMP244</f>
        <v>#REF!</v>
      </c>
      <c r="NML244" s="29" t="e">
        <f t="shared" ref="NML244" si="9852">NMP244&amp;NMQ244</f>
        <v>#REF!</v>
      </c>
      <c r="NMM244" s="29" t="e">
        <f t="shared" ref="NMM244" si="9853">NMQ244&amp;NMR244</f>
        <v>#REF!</v>
      </c>
      <c r="NMN244" s="29" t="e">
        <f t="shared" ref="NMN244" si="9854">NMR244&amp;NMS244</f>
        <v>#REF!</v>
      </c>
      <c r="NMO244" s="29" t="e">
        <f t="shared" ref="NMO244" si="9855">NMS244&amp;NMT244</f>
        <v>#REF!</v>
      </c>
      <c r="NMP244" s="29" t="e">
        <f t="shared" ref="NMP244" si="9856">NMT244&amp;NMU244</f>
        <v>#REF!</v>
      </c>
      <c r="NMQ244" s="29" t="e">
        <f t="shared" ref="NMQ244" si="9857">NMU244&amp;NMV244</f>
        <v>#REF!</v>
      </c>
      <c r="NMR244" s="29" t="e">
        <f t="shared" ref="NMR244" si="9858">NMV244&amp;NMW244</f>
        <v>#REF!</v>
      </c>
      <c r="NMS244" s="29" t="e">
        <f t="shared" ref="NMS244" si="9859">NMW244&amp;NMX244</f>
        <v>#REF!</v>
      </c>
      <c r="NMT244" s="29" t="e">
        <f t="shared" ref="NMT244" si="9860">NMX244&amp;NMY244</f>
        <v>#REF!</v>
      </c>
      <c r="NMU244" s="29" t="e">
        <f t="shared" ref="NMU244" si="9861">NMY244&amp;NMZ244</f>
        <v>#REF!</v>
      </c>
      <c r="NMV244" s="29" t="e">
        <f t="shared" ref="NMV244" si="9862">NMZ244&amp;NNA244</f>
        <v>#REF!</v>
      </c>
      <c r="NMW244" s="29" t="e">
        <f t="shared" ref="NMW244" si="9863">NNA244&amp;NNB244</f>
        <v>#REF!</v>
      </c>
      <c r="NMX244" s="29" t="e">
        <f t="shared" ref="NMX244" si="9864">NNB244&amp;NNC244</f>
        <v>#REF!</v>
      </c>
      <c r="NMY244" s="29" t="e">
        <f t="shared" ref="NMY244" si="9865">NNC244&amp;NND244</f>
        <v>#REF!</v>
      </c>
      <c r="NMZ244" s="29" t="e">
        <f t="shared" ref="NMZ244" si="9866">NND244&amp;NNE244</f>
        <v>#REF!</v>
      </c>
      <c r="NNA244" s="29" t="e">
        <f t="shared" ref="NNA244" si="9867">NNE244&amp;NNF244</f>
        <v>#REF!</v>
      </c>
      <c r="NNB244" s="29" t="e">
        <f t="shared" ref="NNB244" si="9868">NNF244&amp;NNG244</f>
        <v>#REF!</v>
      </c>
      <c r="NNC244" s="29" t="e">
        <f t="shared" ref="NNC244" si="9869">NNG244&amp;NNH244</f>
        <v>#REF!</v>
      </c>
      <c r="NND244" s="29" t="e">
        <f t="shared" ref="NND244" si="9870">NNH244&amp;NNI244</f>
        <v>#REF!</v>
      </c>
      <c r="NNE244" s="29" t="e">
        <f t="shared" ref="NNE244" si="9871">NNI244&amp;NNJ244</f>
        <v>#REF!</v>
      </c>
      <c r="NNF244" s="29" t="e">
        <f t="shared" ref="NNF244" si="9872">NNJ244&amp;NNK244</f>
        <v>#REF!</v>
      </c>
      <c r="NNG244" s="29" t="e">
        <f t="shared" ref="NNG244" si="9873">NNK244&amp;NNL244</f>
        <v>#REF!</v>
      </c>
      <c r="NNH244" s="29" t="e">
        <f t="shared" ref="NNH244" si="9874">NNL244&amp;NNM244</f>
        <v>#REF!</v>
      </c>
      <c r="NNI244" s="29" t="e">
        <f t="shared" ref="NNI244" si="9875">NNM244&amp;NNN244</f>
        <v>#REF!</v>
      </c>
      <c r="NNJ244" s="29" t="e">
        <f t="shared" ref="NNJ244" si="9876">NNN244&amp;NNO244</f>
        <v>#REF!</v>
      </c>
      <c r="NNK244" s="29" t="e">
        <f t="shared" ref="NNK244" si="9877">NNO244&amp;NNP244</f>
        <v>#REF!</v>
      </c>
      <c r="NNL244" s="29" t="e">
        <f t="shared" ref="NNL244" si="9878">NNP244&amp;NNQ244</f>
        <v>#REF!</v>
      </c>
      <c r="NNM244" s="29" t="e">
        <f t="shared" ref="NNM244" si="9879">NNQ244&amp;NNR244</f>
        <v>#REF!</v>
      </c>
      <c r="NNN244" s="29" t="e">
        <f t="shared" ref="NNN244" si="9880">NNR244&amp;NNS244</f>
        <v>#REF!</v>
      </c>
      <c r="NNO244" s="29" t="e">
        <f t="shared" ref="NNO244" si="9881">NNS244&amp;NNT244</f>
        <v>#REF!</v>
      </c>
      <c r="NNP244" s="29" t="e">
        <f t="shared" ref="NNP244" si="9882">NNT244&amp;NNU244</f>
        <v>#REF!</v>
      </c>
      <c r="NNQ244" s="29" t="e">
        <f t="shared" ref="NNQ244" si="9883">NNU244&amp;NNV244</f>
        <v>#REF!</v>
      </c>
      <c r="NNR244" s="29" t="e">
        <f t="shared" ref="NNR244" si="9884">NNV244&amp;NNW244</f>
        <v>#REF!</v>
      </c>
      <c r="NNS244" s="29" t="e">
        <f t="shared" ref="NNS244" si="9885">NNW244&amp;NNX244</f>
        <v>#REF!</v>
      </c>
      <c r="NNT244" s="29" t="e">
        <f t="shared" ref="NNT244" si="9886">NNX244&amp;NNY244</f>
        <v>#REF!</v>
      </c>
      <c r="NNU244" s="29" t="e">
        <f t="shared" ref="NNU244" si="9887">NNY244&amp;NNZ244</f>
        <v>#REF!</v>
      </c>
      <c r="NNV244" s="29" t="e">
        <f t="shared" ref="NNV244" si="9888">NNZ244&amp;NOA244</f>
        <v>#REF!</v>
      </c>
      <c r="NNW244" s="29" t="e">
        <f t="shared" ref="NNW244" si="9889">NOA244&amp;NOB244</f>
        <v>#REF!</v>
      </c>
      <c r="NNX244" s="29" t="e">
        <f t="shared" ref="NNX244" si="9890">NOB244&amp;NOC244</f>
        <v>#REF!</v>
      </c>
      <c r="NNY244" s="29" t="e">
        <f t="shared" ref="NNY244" si="9891">NOC244&amp;NOD244</f>
        <v>#REF!</v>
      </c>
      <c r="NNZ244" s="29" t="e">
        <f t="shared" ref="NNZ244" si="9892">NOD244&amp;NOE244</f>
        <v>#REF!</v>
      </c>
      <c r="NOA244" s="29" t="e">
        <f t="shared" ref="NOA244" si="9893">NOE244&amp;NOF244</f>
        <v>#REF!</v>
      </c>
      <c r="NOB244" s="29" t="e">
        <f t="shared" ref="NOB244" si="9894">NOF244&amp;NOG244</f>
        <v>#REF!</v>
      </c>
      <c r="NOC244" s="29" t="e">
        <f t="shared" ref="NOC244" si="9895">NOG244&amp;NOH244</f>
        <v>#REF!</v>
      </c>
      <c r="NOD244" s="29" t="e">
        <f t="shared" ref="NOD244" si="9896">NOH244&amp;NOI244</f>
        <v>#REF!</v>
      </c>
      <c r="NOE244" s="29" t="e">
        <f t="shared" ref="NOE244" si="9897">NOI244&amp;NOJ244</f>
        <v>#REF!</v>
      </c>
      <c r="NOF244" s="29" t="e">
        <f t="shared" ref="NOF244" si="9898">NOJ244&amp;NOK244</f>
        <v>#REF!</v>
      </c>
      <c r="NOG244" s="29" t="e">
        <f t="shared" ref="NOG244" si="9899">NOK244&amp;NOL244</f>
        <v>#REF!</v>
      </c>
      <c r="NOH244" s="29" t="e">
        <f t="shared" ref="NOH244" si="9900">NOL244&amp;NOM244</f>
        <v>#REF!</v>
      </c>
      <c r="NOI244" s="29" t="e">
        <f t="shared" ref="NOI244" si="9901">NOM244&amp;NON244</f>
        <v>#REF!</v>
      </c>
      <c r="NOJ244" s="29" t="e">
        <f t="shared" ref="NOJ244" si="9902">NON244&amp;NOO244</f>
        <v>#REF!</v>
      </c>
      <c r="NOK244" s="29" t="e">
        <f t="shared" ref="NOK244" si="9903">NOO244&amp;NOP244</f>
        <v>#REF!</v>
      </c>
      <c r="NOL244" s="29" t="e">
        <f t="shared" ref="NOL244" si="9904">NOP244&amp;NOQ244</f>
        <v>#REF!</v>
      </c>
      <c r="NOM244" s="29" t="e">
        <f t="shared" ref="NOM244" si="9905">NOQ244&amp;NOR244</f>
        <v>#REF!</v>
      </c>
      <c r="NON244" s="29" t="e">
        <f t="shared" ref="NON244" si="9906">NOR244&amp;NOS244</f>
        <v>#REF!</v>
      </c>
      <c r="NOO244" s="29" t="e">
        <f t="shared" ref="NOO244" si="9907">NOS244&amp;NOT244</f>
        <v>#REF!</v>
      </c>
      <c r="NOP244" s="29" t="e">
        <f t="shared" ref="NOP244" si="9908">NOT244&amp;NOU244</f>
        <v>#REF!</v>
      </c>
      <c r="NOQ244" s="29" t="e">
        <f t="shared" ref="NOQ244" si="9909">NOU244&amp;NOV244</f>
        <v>#REF!</v>
      </c>
      <c r="NOR244" s="29" t="e">
        <f t="shared" ref="NOR244" si="9910">NOV244&amp;NOW244</f>
        <v>#REF!</v>
      </c>
      <c r="NOS244" s="29" t="e">
        <f t="shared" ref="NOS244" si="9911">NOW244&amp;NOX244</f>
        <v>#REF!</v>
      </c>
      <c r="NOT244" s="29" t="e">
        <f t="shared" ref="NOT244" si="9912">NOX244&amp;NOY244</f>
        <v>#REF!</v>
      </c>
      <c r="NOU244" s="29" t="e">
        <f t="shared" ref="NOU244" si="9913">NOY244&amp;NOZ244</f>
        <v>#REF!</v>
      </c>
      <c r="NOV244" s="29" t="e">
        <f t="shared" ref="NOV244" si="9914">NOZ244&amp;NPA244</f>
        <v>#REF!</v>
      </c>
      <c r="NOW244" s="29" t="e">
        <f t="shared" ref="NOW244" si="9915">NPA244&amp;NPB244</f>
        <v>#REF!</v>
      </c>
      <c r="NOX244" s="29" t="e">
        <f t="shared" ref="NOX244" si="9916">NPB244&amp;NPC244</f>
        <v>#REF!</v>
      </c>
      <c r="NOY244" s="29" t="e">
        <f t="shared" ref="NOY244" si="9917">NPC244&amp;NPD244</f>
        <v>#REF!</v>
      </c>
      <c r="NOZ244" s="29" t="e">
        <f t="shared" ref="NOZ244" si="9918">NPD244&amp;NPE244</f>
        <v>#REF!</v>
      </c>
      <c r="NPA244" s="29" t="e">
        <f t="shared" ref="NPA244" si="9919">NPE244&amp;NPF244</f>
        <v>#REF!</v>
      </c>
      <c r="NPB244" s="29" t="e">
        <f t="shared" ref="NPB244" si="9920">NPF244&amp;NPG244</f>
        <v>#REF!</v>
      </c>
      <c r="NPC244" s="29" t="e">
        <f t="shared" ref="NPC244" si="9921">NPG244&amp;NPH244</f>
        <v>#REF!</v>
      </c>
      <c r="NPD244" s="29" t="e">
        <f t="shared" ref="NPD244" si="9922">NPH244&amp;NPI244</f>
        <v>#REF!</v>
      </c>
      <c r="NPE244" s="29" t="e">
        <f t="shared" ref="NPE244" si="9923">NPI244&amp;NPJ244</f>
        <v>#REF!</v>
      </c>
      <c r="NPF244" s="29" t="e">
        <f t="shared" ref="NPF244" si="9924">NPJ244&amp;NPK244</f>
        <v>#REF!</v>
      </c>
      <c r="NPG244" s="29" t="e">
        <f t="shared" ref="NPG244" si="9925">NPK244&amp;NPL244</f>
        <v>#REF!</v>
      </c>
      <c r="NPH244" s="29" t="e">
        <f t="shared" ref="NPH244" si="9926">NPL244&amp;NPM244</f>
        <v>#REF!</v>
      </c>
      <c r="NPI244" s="29" t="e">
        <f t="shared" ref="NPI244" si="9927">NPM244&amp;NPN244</f>
        <v>#REF!</v>
      </c>
      <c r="NPJ244" s="29" t="e">
        <f t="shared" ref="NPJ244" si="9928">NPN244&amp;NPO244</f>
        <v>#REF!</v>
      </c>
      <c r="NPK244" s="29" t="e">
        <f t="shared" ref="NPK244" si="9929">NPO244&amp;NPP244</f>
        <v>#REF!</v>
      </c>
      <c r="NPL244" s="29" t="e">
        <f t="shared" ref="NPL244" si="9930">NPP244&amp;NPQ244</f>
        <v>#REF!</v>
      </c>
      <c r="NPM244" s="29" t="e">
        <f t="shared" ref="NPM244" si="9931">NPQ244&amp;NPR244</f>
        <v>#REF!</v>
      </c>
      <c r="NPN244" s="29" t="e">
        <f t="shared" ref="NPN244" si="9932">NPR244&amp;NPS244</f>
        <v>#REF!</v>
      </c>
      <c r="NPO244" s="29" t="e">
        <f t="shared" ref="NPO244" si="9933">NPS244&amp;NPT244</f>
        <v>#REF!</v>
      </c>
      <c r="NPP244" s="29" t="e">
        <f t="shared" ref="NPP244" si="9934">NPT244&amp;NPU244</f>
        <v>#REF!</v>
      </c>
      <c r="NPQ244" s="29" t="e">
        <f t="shared" ref="NPQ244" si="9935">NPU244&amp;NPV244</f>
        <v>#REF!</v>
      </c>
      <c r="NPR244" s="29" t="e">
        <f t="shared" ref="NPR244" si="9936">NPV244&amp;NPW244</f>
        <v>#REF!</v>
      </c>
      <c r="NPS244" s="29" t="e">
        <f t="shared" ref="NPS244" si="9937">NPW244&amp;NPX244</f>
        <v>#REF!</v>
      </c>
      <c r="NPT244" s="29" t="e">
        <f t="shared" ref="NPT244" si="9938">NPX244&amp;NPY244</f>
        <v>#REF!</v>
      </c>
      <c r="NPU244" s="29" t="e">
        <f t="shared" ref="NPU244" si="9939">NPY244&amp;NPZ244</f>
        <v>#REF!</v>
      </c>
      <c r="NPV244" s="29" t="e">
        <f t="shared" ref="NPV244" si="9940">NPZ244&amp;NQA244</f>
        <v>#REF!</v>
      </c>
      <c r="NPW244" s="29" t="e">
        <f t="shared" ref="NPW244" si="9941">NQA244&amp;NQB244</f>
        <v>#REF!</v>
      </c>
      <c r="NPX244" s="29" t="e">
        <f t="shared" ref="NPX244" si="9942">NQB244&amp;NQC244</f>
        <v>#REF!</v>
      </c>
      <c r="NPY244" s="29" t="e">
        <f t="shared" ref="NPY244" si="9943">NQC244&amp;NQD244</f>
        <v>#REF!</v>
      </c>
      <c r="NPZ244" s="29" t="e">
        <f t="shared" ref="NPZ244" si="9944">NQD244&amp;NQE244</f>
        <v>#REF!</v>
      </c>
      <c r="NQA244" s="29" t="e">
        <f t="shared" ref="NQA244" si="9945">NQE244&amp;NQF244</f>
        <v>#REF!</v>
      </c>
      <c r="NQB244" s="29" t="e">
        <f t="shared" ref="NQB244" si="9946">NQF244&amp;NQG244</f>
        <v>#REF!</v>
      </c>
      <c r="NQC244" s="29" t="e">
        <f t="shared" ref="NQC244" si="9947">NQG244&amp;NQH244</f>
        <v>#REF!</v>
      </c>
      <c r="NQD244" s="29" t="e">
        <f t="shared" ref="NQD244" si="9948">NQH244&amp;NQI244</f>
        <v>#REF!</v>
      </c>
      <c r="NQE244" s="29" t="e">
        <f t="shared" ref="NQE244" si="9949">NQI244&amp;NQJ244</f>
        <v>#REF!</v>
      </c>
      <c r="NQF244" s="29" t="e">
        <f t="shared" ref="NQF244" si="9950">NQJ244&amp;NQK244</f>
        <v>#REF!</v>
      </c>
      <c r="NQG244" s="29" t="e">
        <f t="shared" ref="NQG244" si="9951">NQK244&amp;NQL244</f>
        <v>#REF!</v>
      </c>
      <c r="NQH244" s="29" t="e">
        <f t="shared" ref="NQH244" si="9952">NQL244&amp;NQM244</f>
        <v>#REF!</v>
      </c>
      <c r="NQI244" s="29" t="e">
        <f t="shared" ref="NQI244" si="9953">NQM244&amp;NQN244</f>
        <v>#REF!</v>
      </c>
      <c r="NQJ244" s="29" t="e">
        <f t="shared" ref="NQJ244" si="9954">NQN244&amp;NQO244</f>
        <v>#REF!</v>
      </c>
      <c r="NQK244" s="29" t="e">
        <f t="shared" ref="NQK244" si="9955">NQO244&amp;NQP244</f>
        <v>#REF!</v>
      </c>
      <c r="NQL244" s="29" t="e">
        <f t="shared" ref="NQL244" si="9956">NQP244&amp;NQQ244</f>
        <v>#REF!</v>
      </c>
      <c r="NQM244" s="29" t="e">
        <f t="shared" ref="NQM244" si="9957">NQQ244&amp;NQR244</f>
        <v>#REF!</v>
      </c>
      <c r="NQN244" s="29" t="e">
        <f t="shared" ref="NQN244" si="9958">NQR244&amp;NQS244</f>
        <v>#REF!</v>
      </c>
      <c r="NQO244" s="29" t="e">
        <f t="shared" ref="NQO244" si="9959">NQS244&amp;NQT244</f>
        <v>#REF!</v>
      </c>
      <c r="NQP244" s="29" t="e">
        <f t="shared" ref="NQP244" si="9960">NQT244&amp;NQU244</f>
        <v>#REF!</v>
      </c>
      <c r="NQQ244" s="29" t="e">
        <f t="shared" ref="NQQ244" si="9961">NQU244&amp;NQV244</f>
        <v>#REF!</v>
      </c>
      <c r="NQR244" s="29" t="e">
        <f t="shared" ref="NQR244" si="9962">NQV244&amp;NQW244</f>
        <v>#REF!</v>
      </c>
      <c r="NQS244" s="29" t="e">
        <f t="shared" ref="NQS244" si="9963">NQW244&amp;NQX244</f>
        <v>#REF!</v>
      </c>
      <c r="NQT244" s="29" t="e">
        <f t="shared" ref="NQT244" si="9964">NQX244&amp;NQY244</f>
        <v>#REF!</v>
      </c>
      <c r="NQU244" s="29" t="e">
        <f t="shared" ref="NQU244" si="9965">NQY244&amp;NQZ244</f>
        <v>#REF!</v>
      </c>
      <c r="NQV244" s="29" t="e">
        <f t="shared" ref="NQV244" si="9966">NQZ244&amp;NRA244</f>
        <v>#REF!</v>
      </c>
      <c r="NQW244" s="29" t="e">
        <f t="shared" ref="NQW244" si="9967">NRA244&amp;NRB244</f>
        <v>#REF!</v>
      </c>
      <c r="NQX244" s="29" t="e">
        <f t="shared" ref="NQX244" si="9968">NRB244&amp;NRC244</f>
        <v>#REF!</v>
      </c>
      <c r="NQY244" s="29" t="e">
        <f t="shared" ref="NQY244" si="9969">NRC244&amp;NRD244</f>
        <v>#REF!</v>
      </c>
      <c r="NQZ244" s="29" t="e">
        <f t="shared" ref="NQZ244" si="9970">NRD244&amp;NRE244</f>
        <v>#REF!</v>
      </c>
      <c r="NRA244" s="29" t="e">
        <f t="shared" ref="NRA244" si="9971">NRE244&amp;NRF244</f>
        <v>#REF!</v>
      </c>
      <c r="NRB244" s="29" t="e">
        <f t="shared" ref="NRB244" si="9972">NRF244&amp;NRG244</f>
        <v>#REF!</v>
      </c>
      <c r="NRC244" s="29" t="e">
        <f t="shared" ref="NRC244" si="9973">NRG244&amp;NRH244</f>
        <v>#REF!</v>
      </c>
      <c r="NRD244" s="29" t="e">
        <f t="shared" ref="NRD244" si="9974">NRH244&amp;NRI244</f>
        <v>#REF!</v>
      </c>
      <c r="NRE244" s="29" t="e">
        <f t="shared" ref="NRE244" si="9975">NRI244&amp;NRJ244</f>
        <v>#REF!</v>
      </c>
      <c r="NRF244" s="29" t="e">
        <f t="shared" ref="NRF244" si="9976">NRJ244&amp;NRK244</f>
        <v>#REF!</v>
      </c>
      <c r="NRG244" s="29" t="e">
        <f t="shared" ref="NRG244" si="9977">NRK244&amp;NRL244</f>
        <v>#REF!</v>
      </c>
      <c r="NRH244" s="29" t="e">
        <f t="shared" ref="NRH244" si="9978">NRL244&amp;NRM244</f>
        <v>#REF!</v>
      </c>
      <c r="NRI244" s="29" t="e">
        <f t="shared" ref="NRI244" si="9979">NRM244&amp;NRN244</f>
        <v>#REF!</v>
      </c>
      <c r="NRJ244" s="29" t="e">
        <f t="shared" ref="NRJ244" si="9980">NRN244&amp;NRO244</f>
        <v>#REF!</v>
      </c>
      <c r="NRK244" s="29" t="e">
        <f t="shared" ref="NRK244" si="9981">NRO244&amp;NRP244</f>
        <v>#REF!</v>
      </c>
      <c r="NRL244" s="29" t="e">
        <f t="shared" ref="NRL244" si="9982">NRP244&amp;NRQ244</f>
        <v>#REF!</v>
      </c>
      <c r="NRM244" s="29" t="e">
        <f t="shared" ref="NRM244" si="9983">NRQ244&amp;NRR244</f>
        <v>#REF!</v>
      </c>
      <c r="NRN244" s="29" t="e">
        <f t="shared" ref="NRN244" si="9984">NRR244&amp;NRS244</f>
        <v>#REF!</v>
      </c>
      <c r="NRO244" s="29" t="e">
        <f t="shared" ref="NRO244" si="9985">NRS244&amp;NRT244</f>
        <v>#REF!</v>
      </c>
      <c r="NRP244" s="29" t="e">
        <f t="shared" ref="NRP244" si="9986">NRT244&amp;NRU244</f>
        <v>#REF!</v>
      </c>
      <c r="NRQ244" s="29" t="e">
        <f t="shared" ref="NRQ244" si="9987">NRU244&amp;NRV244</f>
        <v>#REF!</v>
      </c>
      <c r="NRR244" s="29" t="e">
        <f t="shared" ref="NRR244" si="9988">NRV244&amp;NRW244</f>
        <v>#REF!</v>
      </c>
      <c r="NRS244" s="29" t="e">
        <f t="shared" ref="NRS244" si="9989">NRW244&amp;NRX244</f>
        <v>#REF!</v>
      </c>
      <c r="NRT244" s="29" t="e">
        <f t="shared" ref="NRT244" si="9990">NRX244&amp;NRY244</f>
        <v>#REF!</v>
      </c>
      <c r="NRU244" s="29" t="e">
        <f t="shared" ref="NRU244" si="9991">NRY244&amp;NRZ244</f>
        <v>#REF!</v>
      </c>
      <c r="NRV244" s="29" t="e">
        <f t="shared" ref="NRV244" si="9992">NRZ244&amp;NSA244</f>
        <v>#REF!</v>
      </c>
      <c r="NRW244" s="29" t="e">
        <f t="shared" ref="NRW244" si="9993">NSA244&amp;NSB244</f>
        <v>#REF!</v>
      </c>
      <c r="NRX244" s="29" t="e">
        <f t="shared" ref="NRX244" si="9994">NSB244&amp;NSC244</f>
        <v>#REF!</v>
      </c>
      <c r="NRY244" s="29" t="e">
        <f t="shared" ref="NRY244" si="9995">NSC244&amp;NSD244</f>
        <v>#REF!</v>
      </c>
      <c r="NRZ244" s="29" t="e">
        <f t="shared" ref="NRZ244" si="9996">NSD244&amp;NSE244</f>
        <v>#REF!</v>
      </c>
      <c r="NSA244" s="29" t="e">
        <f t="shared" ref="NSA244" si="9997">NSE244&amp;NSF244</f>
        <v>#REF!</v>
      </c>
      <c r="NSB244" s="29" t="e">
        <f t="shared" ref="NSB244" si="9998">NSF244&amp;NSG244</f>
        <v>#REF!</v>
      </c>
      <c r="NSC244" s="29" t="e">
        <f t="shared" ref="NSC244" si="9999">NSG244&amp;NSH244</f>
        <v>#REF!</v>
      </c>
      <c r="NSD244" s="29" t="e">
        <f t="shared" ref="NSD244" si="10000">NSH244&amp;NSI244</f>
        <v>#REF!</v>
      </c>
      <c r="NSE244" s="29" t="e">
        <f t="shared" ref="NSE244" si="10001">NSI244&amp;NSJ244</f>
        <v>#REF!</v>
      </c>
      <c r="NSF244" s="29" t="e">
        <f t="shared" ref="NSF244" si="10002">NSJ244&amp;NSK244</f>
        <v>#REF!</v>
      </c>
      <c r="NSG244" s="29" t="e">
        <f t="shared" ref="NSG244" si="10003">NSK244&amp;NSL244</f>
        <v>#REF!</v>
      </c>
      <c r="NSH244" s="29" t="e">
        <f t="shared" ref="NSH244" si="10004">NSL244&amp;NSM244</f>
        <v>#REF!</v>
      </c>
      <c r="NSI244" s="29" t="e">
        <f t="shared" ref="NSI244" si="10005">NSM244&amp;NSN244</f>
        <v>#REF!</v>
      </c>
      <c r="NSJ244" s="29" t="e">
        <f t="shared" ref="NSJ244" si="10006">NSN244&amp;NSO244</f>
        <v>#REF!</v>
      </c>
      <c r="NSK244" s="29" t="e">
        <f t="shared" ref="NSK244" si="10007">NSO244&amp;NSP244</f>
        <v>#REF!</v>
      </c>
      <c r="NSL244" s="29" t="e">
        <f t="shared" ref="NSL244" si="10008">NSP244&amp;NSQ244</f>
        <v>#REF!</v>
      </c>
      <c r="NSM244" s="29" t="e">
        <f t="shared" ref="NSM244" si="10009">NSQ244&amp;NSR244</f>
        <v>#REF!</v>
      </c>
      <c r="NSN244" s="29" t="e">
        <f t="shared" ref="NSN244" si="10010">NSR244&amp;NSS244</f>
        <v>#REF!</v>
      </c>
      <c r="NSO244" s="29" t="e">
        <f t="shared" ref="NSO244" si="10011">NSS244&amp;NST244</f>
        <v>#REF!</v>
      </c>
      <c r="NSP244" s="29" t="e">
        <f t="shared" ref="NSP244" si="10012">NST244&amp;NSU244</f>
        <v>#REF!</v>
      </c>
      <c r="NSQ244" s="29" t="e">
        <f t="shared" ref="NSQ244" si="10013">NSU244&amp;NSV244</f>
        <v>#REF!</v>
      </c>
      <c r="NSR244" s="29" t="e">
        <f t="shared" ref="NSR244" si="10014">NSV244&amp;NSW244</f>
        <v>#REF!</v>
      </c>
      <c r="NSS244" s="29" t="e">
        <f t="shared" ref="NSS244" si="10015">NSW244&amp;NSX244</f>
        <v>#REF!</v>
      </c>
      <c r="NST244" s="29" t="e">
        <f t="shared" ref="NST244" si="10016">NSX244&amp;NSY244</f>
        <v>#REF!</v>
      </c>
      <c r="NSU244" s="29" t="e">
        <f t="shared" ref="NSU244" si="10017">NSY244&amp;NSZ244</f>
        <v>#REF!</v>
      </c>
      <c r="NSV244" s="29" t="e">
        <f t="shared" ref="NSV244" si="10018">NSZ244&amp;NTA244</f>
        <v>#REF!</v>
      </c>
      <c r="NSW244" s="29" t="e">
        <f t="shared" ref="NSW244" si="10019">NTA244&amp;NTB244</f>
        <v>#REF!</v>
      </c>
      <c r="NSX244" s="29" t="e">
        <f t="shared" ref="NSX244" si="10020">NTB244&amp;NTC244</f>
        <v>#REF!</v>
      </c>
      <c r="NSY244" s="29" t="e">
        <f t="shared" ref="NSY244" si="10021">NTC244&amp;NTD244</f>
        <v>#REF!</v>
      </c>
      <c r="NSZ244" s="29" t="e">
        <f t="shared" ref="NSZ244" si="10022">NTD244&amp;NTE244</f>
        <v>#REF!</v>
      </c>
      <c r="NTA244" s="29" t="e">
        <f t="shared" ref="NTA244" si="10023">NTE244&amp;NTF244</f>
        <v>#REF!</v>
      </c>
      <c r="NTB244" s="29" t="e">
        <f t="shared" ref="NTB244" si="10024">NTF244&amp;NTG244</f>
        <v>#REF!</v>
      </c>
      <c r="NTC244" s="29" t="e">
        <f t="shared" ref="NTC244" si="10025">NTG244&amp;NTH244</f>
        <v>#REF!</v>
      </c>
      <c r="NTD244" s="29" t="e">
        <f t="shared" ref="NTD244" si="10026">NTH244&amp;NTI244</f>
        <v>#REF!</v>
      </c>
      <c r="NTE244" s="29" t="e">
        <f t="shared" ref="NTE244" si="10027">NTI244&amp;NTJ244</f>
        <v>#REF!</v>
      </c>
      <c r="NTF244" s="29" t="e">
        <f t="shared" ref="NTF244" si="10028">NTJ244&amp;NTK244</f>
        <v>#REF!</v>
      </c>
      <c r="NTG244" s="29" t="e">
        <f t="shared" ref="NTG244" si="10029">NTK244&amp;NTL244</f>
        <v>#REF!</v>
      </c>
      <c r="NTH244" s="29" t="e">
        <f t="shared" ref="NTH244" si="10030">NTL244&amp;NTM244</f>
        <v>#REF!</v>
      </c>
      <c r="NTI244" s="29" t="e">
        <f t="shared" ref="NTI244" si="10031">NTM244&amp;NTN244</f>
        <v>#REF!</v>
      </c>
      <c r="NTJ244" s="29" t="e">
        <f t="shared" ref="NTJ244" si="10032">NTN244&amp;NTO244</f>
        <v>#REF!</v>
      </c>
      <c r="NTK244" s="29" t="e">
        <f t="shared" ref="NTK244" si="10033">NTO244&amp;NTP244</f>
        <v>#REF!</v>
      </c>
      <c r="NTL244" s="29" t="e">
        <f t="shared" ref="NTL244" si="10034">NTP244&amp;NTQ244</f>
        <v>#REF!</v>
      </c>
      <c r="NTM244" s="29" t="e">
        <f t="shared" ref="NTM244" si="10035">NTQ244&amp;NTR244</f>
        <v>#REF!</v>
      </c>
      <c r="NTN244" s="29" t="e">
        <f t="shared" ref="NTN244" si="10036">NTR244&amp;NTS244</f>
        <v>#REF!</v>
      </c>
      <c r="NTO244" s="29" t="e">
        <f t="shared" ref="NTO244" si="10037">NTS244&amp;NTT244</f>
        <v>#REF!</v>
      </c>
      <c r="NTP244" s="29" t="e">
        <f t="shared" ref="NTP244" si="10038">NTT244&amp;NTU244</f>
        <v>#REF!</v>
      </c>
      <c r="NTQ244" s="29" t="e">
        <f t="shared" ref="NTQ244" si="10039">NTU244&amp;NTV244</f>
        <v>#REF!</v>
      </c>
      <c r="NTR244" s="29" t="e">
        <f t="shared" ref="NTR244" si="10040">NTV244&amp;NTW244</f>
        <v>#REF!</v>
      </c>
      <c r="NTS244" s="29" t="e">
        <f t="shared" ref="NTS244" si="10041">NTW244&amp;NTX244</f>
        <v>#REF!</v>
      </c>
      <c r="NTT244" s="29" t="e">
        <f t="shared" ref="NTT244" si="10042">NTX244&amp;NTY244</f>
        <v>#REF!</v>
      </c>
      <c r="NTU244" s="29" t="e">
        <f t="shared" ref="NTU244" si="10043">NTY244&amp;NTZ244</f>
        <v>#REF!</v>
      </c>
      <c r="NTV244" s="29" t="e">
        <f t="shared" ref="NTV244" si="10044">NTZ244&amp;NUA244</f>
        <v>#REF!</v>
      </c>
      <c r="NTW244" s="29" t="e">
        <f t="shared" ref="NTW244" si="10045">NUA244&amp;NUB244</f>
        <v>#REF!</v>
      </c>
      <c r="NTX244" s="29" t="e">
        <f t="shared" ref="NTX244" si="10046">NUB244&amp;NUC244</f>
        <v>#REF!</v>
      </c>
      <c r="NTY244" s="29" t="e">
        <f t="shared" ref="NTY244" si="10047">NUC244&amp;NUD244</f>
        <v>#REF!</v>
      </c>
      <c r="NTZ244" s="29" t="e">
        <f t="shared" ref="NTZ244" si="10048">NUD244&amp;NUE244</f>
        <v>#REF!</v>
      </c>
      <c r="NUA244" s="29" t="e">
        <f t="shared" ref="NUA244" si="10049">NUE244&amp;NUF244</f>
        <v>#REF!</v>
      </c>
      <c r="NUB244" s="29" t="e">
        <f t="shared" ref="NUB244" si="10050">NUF244&amp;NUG244</f>
        <v>#REF!</v>
      </c>
      <c r="NUC244" s="29" t="e">
        <f t="shared" ref="NUC244" si="10051">NUG244&amp;NUH244</f>
        <v>#REF!</v>
      </c>
      <c r="NUD244" s="29" t="e">
        <f t="shared" ref="NUD244" si="10052">NUH244&amp;NUI244</f>
        <v>#REF!</v>
      </c>
      <c r="NUE244" s="29" t="e">
        <f t="shared" ref="NUE244" si="10053">NUI244&amp;NUJ244</f>
        <v>#REF!</v>
      </c>
      <c r="NUF244" s="29" t="e">
        <f t="shared" ref="NUF244" si="10054">NUJ244&amp;NUK244</f>
        <v>#REF!</v>
      </c>
      <c r="NUG244" s="29" t="e">
        <f t="shared" ref="NUG244" si="10055">NUK244&amp;NUL244</f>
        <v>#REF!</v>
      </c>
      <c r="NUH244" s="29" t="e">
        <f t="shared" ref="NUH244" si="10056">NUL244&amp;NUM244</f>
        <v>#REF!</v>
      </c>
      <c r="NUI244" s="29" t="e">
        <f t="shared" ref="NUI244" si="10057">NUM244&amp;NUN244</f>
        <v>#REF!</v>
      </c>
      <c r="NUJ244" s="29" t="e">
        <f t="shared" ref="NUJ244" si="10058">NUN244&amp;NUO244</f>
        <v>#REF!</v>
      </c>
      <c r="NUK244" s="29" t="e">
        <f t="shared" ref="NUK244" si="10059">NUO244&amp;NUP244</f>
        <v>#REF!</v>
      </c>
      <c r="NUL244" s="29" t="e">
        <f t="shared" ref="NUL244" si="10060">NUP244&amp;NUQ244</f>
        <v>#REF!</v>
      </c>
      <c r="NUM244" s="29" t="e">
        <f t="shared" ref="NUM244" si="10061">NUQ244&amp;NUR244</f>
        <v>#REF!</v>
      </c>
      <c r="NUN244" s="29" t="e">
        <f t="shared" ref="NUN244" si="10062">NUR244&amp;NUS244</f>
        <v>#REF!</v>
      </c>
      <c r="NUO244" s="29" t="e">
        <f t="shared" ref="NUO244" si="10063">NUS244&amp;NUT244</f>
        <v>#REF!</v>
      </c>
      <c r="NUP244" s="29" t="e">
        <f t="shared" ref="NUP244" si="10064">NUT244&amp;NUU244</f>
        <v>#REF!</v>
      </c>
      <c r="NUQ244" s="29" t="e">
        <f t="shared" ref="NUQ244" si="10065">NUU244&amp;NUV244</f>
        <v>#REF!</v>
      </c>
      <c r="NUR244" s="29" t="e">
        <f t="shared" ref="NUR244" si="10066">NUV244&amp;NUW244</f>
        <v>#REF!</v>
      </c>
      <c r="NUS244" s="29" t="e">
        <f t="shared" ref="NUS244" si="10067">NUW244&amp;NUX244</f>
        <v>#REF!</v>
      </c>
      <c r="NUT244" s="29" t="e">
        <f t="shared" ref="NUT244" si="10068">NUX244&amp;NUY244</f>
        <v>#REF!</v>
      </c>
      <c r="NUU244" s="29" t="e">
        <f t="shared" ref="NUU244" si="10069">NUY244&amp;NUZ244</f>
        <v>#REF!</v>
      </c>
      <c r="NUV244" s="29" t="e">
        <f t="shared" ref="NUV244" si="10070">NUZ244&amp;NVA244</f>
        <v>#REF!</v>
      </c>
      <c r="NUW244" s="29" t="e">
        <f t="shared" ref="NUW244" si="10071">NVA244&amp;NVB244</f>
        <v>#REF!</v>
      </c>
      <c r="NUX244" s="29" t="e">
        <f t="shared" ref="NUX244" si="10072">NVB244&amp;NVC244</f>
        <v>#REF!</v>
      </c>
      <c r="NUY244" s="29" t="e">
        <f t="shared" ref="NUY244" si="10073">NVC244&amp;NVD244</f>
        <v>#REF!</v>
      </c>
      <c r="NUZ244" s="29" t="e">
        <f t="shared" ref="NUZ244" si="10074">NVD244&amp;NVE244</f>
        <v>#REF!</v>
      </c>
      <c r="NVA244" s="29" t="e">
        <f t="shared" ref="NVA244" si="10075">NVE244&amp;NVF244</f>
        <v>#REF!</v>
      </c>
      <c r="NVB244" s="29" t="e">
        <f t="shared" ref="NVB244" si="10076">NVF244&amp;NVG244</f>
        <v>#REF!</v>
      </c>
      <c r="NVC244" s="29" t="e">
        <f t="shared" ref="NVC244" si="10077">NVG244&amp;NVH244</f>
        <v>#REF!</v>
      </c>
      <c r="NVD244" s="29" t="e">
        <f t="shared" ref="NVD244" si="10078">NVH244&amp;NVI244</f>
        <v>#REF!</v>
      </c>
      <c r="NVE244" s="29" t="e">
        <f t="shared" ref="NVE244" si="10079">NVI244&amp;NVJ244</f>
        <v>#REF!</v>
      </c>
      <c r="NVF244" s="29" t="e">
        <f t="shared" ref="NVF244" si="10080">NVJ244&amp;NVK244</f>
        <v>#REF!</v>
      </c>
      <c r="NVG244" s="29" t="e">
        <f t="shared" ref="NVG244" si="10081">NVK244&amp;NVL244</f>
        <v>#REF!</v>
      </c>
      <c r="NVH244" s="29" t="e">
        <f t="shared" ref="NVH244" si="10082">NVL244&amp;NVM244</f>
        <v>#REF!</v>
      </c>
      <c r="NVI244" s="29" t="e">
        <f t="shared" ref="NVI244" si="10083">NVM244&amp;NVN244</f>
        <v>#REF!</v>
      </c>
      <c r="NVJ244" s="29" t="e">
        <f t="shared" ref="NVJ244" si="10084">NVN244&amp;NVO244</f>
        <v>#REF!</v>
      </c>
      <c r="NVK244" s="29" t="e">
        <f t="shared" ref="NVK244" si="10085">NVO244&amp;NVP244</f>
        <v>#REF!</v>
      </c>
      <c r="NVL244" s="29" t="e">
        <f t="shared" ref="NVL244" si="10086">NVP244&amp;NVQ244</f>
        <v>#REF!</v>
      </c>
      <c r="NVM244" s="29" t="e">
        <f t="shared" ref="NVM244" si="10087">NVQ244&amp;NVR244</f>
        <v>#REF!</v>
      </c>
      <c r="NVN244" s="29" t="e">
        <f t="shared" ref="NVN244" si="10088">NVR244&amp;NVS244</f>
        <v>#REF!</v>
      </c>
      <c r="NVO244" s="29" t="e">
        <f t="shared" ref="NVO244" si="10089">NVS244&amp;NVT244</f>
        <v>#REF!</v>
      </c>
      <c r="NVP244" s="29" t="e">
        <f t="shared" ref="NVP244" si="10090">NVT244&amp;NVU244</f>
        <v>#REF!</v>
      </c>
      <c r="NVQ244" s="29" t="e">
        <f t="shared" ref="NVQ244" si="10091">NVU244&amp;NVV244</f>
        <v>#REF!</v>
      </c>
      <c r="NVR244" s="29" t="e">
        <f t="shared" ref="NVR244" si="10092">NVV244&amp;NVW244</f>
        <v>#REF!</v>
      </c>
      <c r="NVS244" s="29" t="e">
        <f t="shared" ref="NVS244" si="10093">NVW244&amp;NVX244</f>
        <v>#REF!</v>
      </c>
      <c r="NVT244" s="29" t="e">
        <f t="shared" ref="NVT244" si="10094">NVX244&amp;NVY244</f>
        <v>#REF!</v>
      </c>
      <c r="NVU244" s="29" t="e">
        <f t="shared" ref="NVU244" si="10095">NVY244&amp;NVZ244</f>
        <v>#REF!</v>
      </c>
      <c r="NVV244" s="29" t="e">
        <f t="shared" ref="NVV244" si="10096">NVZ244&amp;NWA244</f>
        <v>#REF!</v>
      </c>
      <c r="NVW244" s="29" t="e">
        <f t="shared" ref="NVW244" si="10097">NWA244&amp;NWB244</f>
        <v>#REF!</v>
      </c>
      <c r="NVX244" s="29" t="e">
        <f t="shared" ref="NVX244" si="10098">NWB244&amp;NWC244</f>
        <v>#REF!</v>
      </c>
      <c r="NVY244" s="29" t="e">
        <f t="shared" ref="NVY244" si="10099">NWC244&amp;NWD244</f>
        <v>#REF!</v>
      </c>
      <c r="NVZ244" s="29" t="e">
        <f t="shared" ref="NVZ244" si="10100">NWD244&amp;NWE244</f>
        <v>#REF!</v>
      </c>
      <c r="NWA244" s="29" t="e">
        <f t="shared" ref="NWA244" si="10101">NWE244&amp;NWF244</f>
        <v>#REF!</v>
      </c>
      <c r="NWB244" s="29" t="e">
        <f t="shared" ref="NWB244" si="10102">NWF244&amp;NWG244</f>
        <v>#REF!</v>
      </c>
      <c r="NWC244" s="29" t="e">
        <f t="shared" ref="NWC244" si="10103">NWG244&amp;NWH244</f>
        <v>#REF!</v>
      </c>
      <c r="NWD244" s="29" t="e">
        <f t="shared" ref="NWD244" si="10104">NWH244&amp;NWI244</f>
        <v>#REF!</v>
      </c>
      <c r="NWE244" s="29" t="e">
        <f t="shared" ref="NWE244" si="10105">NWI244&amp;NWJ244</f>
        <v>#REF!</v>
      </c>
      <c r="NWF244" s="29" t="e">
        <f t="shared" ref="NWF244" si="10106">NWJ244&amp;NWK244</f>
        <v>#REF!</v>
      </c>
      <c r="NWG244" s="29" t="e">
        <f t="shared" ref="NWG244" si="10107">NWK244&amp;NWL244</f>
        <v>#REF!</v>
      </c>
      <c r="NWH244" s="29" t="e">
        <f t="shared" ref="NWH244" si="10108">NWL244&amp;NWM244</f>
        <v>#REF!</v>
      </c>
      <c r="NWI244" s="29" t="e">
        <f t="shared" ref="NWI244" si="10109">NWM244&amp;NWN244</f>
        <v>#REF!</v>
      </c>
      <c r="NWJ244" s="29" t="e">
        <f t="shared" ref="NWJ244" si="10110">NWN244&amp;NWO244</f>
        <v>#REF!</v>
      </c>
      <c r="NWK244" s="29" t="e">
        <f t="shared" ref="NWK244" si="10111">NWO244&amp;NWP244</f>
        <v>#REF!</v>
      </c>
      <c r="NWL244" s="29" t="e">
        <f t="shared" ref="NWL244" si="10112">NWP244&amp;NWQ244</f>
        <v>#REF!</v>
      </c>
      <c r="NWM244" s="29" t="e">
        <f t="shared" ref="NWM244" si="10113">NWQ244&amp;NWR244</f>
        <v>#REF!</v>
      </c>
      <c r="NWN244" s="29" t="e">
        <f t="shared" ref="NWN244" si="10114">NWR244&amp;NWS244</f>
        <v>#REF!</v>
      </c>
      <c r="NWO244" s="29" t="e">
        <f t="shared" ref="NWO244" si="10115">NWS244&amp;NWT244</f>
        <v>#REF!</v>
      </c>
      <c r="NWP244" s="29" t="e">
        <f t="shared" ref="NWP244" si="10116">NWT244&amp;NWU244</f>
        <v>#REF!</v>
      </c>
      <c r="NWQ244" s="29" t="e">
        <f t="shared" ref="NWQ244" si="10117">NWU244&amp;NWV244</f>
        <v>#REF!</v>
      </c>
      <c r="NWR244" s="29" t="e">
        <f t="shared" ref="NWR244" si="10118">NWV244&amp;NWW244</f>
        <v>#REF!</v>
      </c>
      <c r="NWS244" s="29" t="e">
        <f t="shared" ref="NWS244" si="10119">NWW244&amp;NWX244</f>
        <v>#REF!</v>
      </c>
      <c r="NWT244" s="29" t="e">
        <f t="shared" ref="NWT244" si="10120">NWX244&amp;NWY244</f>
        <v>#REF!</v>
      </c>
      <c r="NWU244" s="29" t="e">
        <f t="shared" ref="NWU244" si="10121">NWY244&amp;NWZ244</f>
        <v>#REF!</v>
      </c>
      <c r="NWV244" s="29" t="e">
        <f t="shared" ref="NWV244" si="10122">NWZ244&amp;NXA244</f>
        <v>#REF!</v>
      </c>
      <c r="NWW244" s="29" t="e">
        <f t="shared" ref="NWW244" si="10123">NXA244&amp;NXB244</f>
        <v>#REF!</v>
      </c>
      <c r="NWX244" s="29" t="e">
        <f t="shared" ref="NWX244" si="10124">NXB244&amp;NXC244</f>
        <v>#REF!</v>
      </c>
      <c r="NWY244" s="29" t="e">
        <f t="shared" ref="NWY244" si="10125">NXC244&amp;NXD244</f>
        <v>#REF!</v>
      </c>
      <c r="NWZ244" s="29" t="e">
        <f t="shared" ref="NWZ244" si="10126">NXD244&amp;NXE244</f>
        <v>#REF!</v>
      </c>
      <c r="NXA244" s="29" t="e">
        <f t="shared" ref="NXA244" si="10127">NXE244&amp;NXF244</f>
        <v>#REF!</v>
      </c>
      <c r="NXB244" s="29" t="e">
        <f t="shared" ref="NXB244" si="10128">NXF244&amp;NXG244</f>
        <v>#REF!</v>
      </c>
      <c r="NXC244" s="29" t="e">
        <f t="shared" ref="NXC244" si="10129">NXG244&amp;NXH244</f>
        <v>#REF!</v>
      </c>
      <c r="NXD244" s="29" t="e">
        <f t="shared" ref="NXD244" si="10130">NXH244&amp;NXI244</f>
        <v>#REF!</v>
      </c>
      <c r="NXE244" s="29" t="e">
        <f t="shared" ref="NXE244" si="10131">NXI244&amp;NXJ244</f>
        <v>#REF!</v>
      </c>
      <c r="NXF244" s="29" t="e">
        <f t="shared" ref="NXF244" si="10132">NXJ244&amp;NXK244</f>
        <v>#REF!</v>
      </c>
      <c r="NXG244" s="29" t="e">
        <f t="shared" ref="NXG244" si="10133">NXK244&amp;NXL244</f>
        <v>#REF!</v>
      </c>
      <c r="NXH244" s="29" t="e">
        <f t="shared" ref="NXH244" si="10134">NXL244&amp;NXM244</f>
        <v>#REF!</v>
      </c>
      <c r="NXI244" s="29" t="e">
        <f t="shared" ref="NXI244" si="10135">NXM244&amp;NXN244</f>
        <v>#REF!</v>
      </c>
      <c r="NXJ244" s="29" t="e">
        <f t="shared" ref="NXJ244" si="10136">NXN244&amp;NXO244</f>
        <v>#REF!</v>
      </c>
      <c r="NXK244" s="29" t="e">
        <f t="shared" ref="NXK244" si="10137">NXO244&amp;NXP244</f>
        <v>#REF!</v>
      </c>
      <c r="NXL244" s="29" t="e">
        <f t="shared" ref="NXL244" si="10138">NXP244&amp;NXQ244</f>
        <v>#REF!</v>
      </c>
      <c r="NXM244" s="29" t="e">
        <f t="shared" ref="NXM244" si="10139">NXQ244&amp;NXR244</f>
        <v>#REF!</v>
      </c>
      <c r="NXN244" s="29" t="e">
        <f t="shared" ref="NXN244" si="10140">NXR244&amp;NXS244</f>
        <v>#REF!</v>
      </c>
      <c r="NXO244" s="29" t="e">
        <f t="shared" ref="NXO244" si="10141">NXS244&amp;NXT244</f>
        <v>#REF!</v>
      </c>
      <c r="NXP244" s="29" t="e">
        <f t="shared" ref="NXP244" si="10142">NXT244&amp;NXU244</f>
        <v>#REF!</v>
      </c>
      <c r="NXQ244" s="29" t="e">
        <f t="shared" ref="NXQ244" si="10143">NXU244&amp;NXV244</f>
        <v>#REF!</v>
      </c>
      <c r="NXR244" s="29" t="e">
        <f t="shared" ref="NXR244" si="10144">NXV244&amp;NXW244</f>
        <v>#REF!</v>
      </c>
      <c r="NXS244" s="29" t="e">
        <f t="shared" ref="NXS244" si="10145">NXW244&amp;NXX244</f>
        <v>#REF!</v>
      </c>
      <c r="NXT244" s="29" t="e">
        <f t="shared" ref="NXT244" si="10146">NXX244&amp;NXY244</f>
        <v>#REF!</v>
      </c>
      <c r="NXU244" s="29" t="e">
        <f t="shared" ref="NXU244" si="10147">NXY244&amp;NXZ244</f>
        <v>#REF!</v>
      </c>
      <c r="NXV244" s="29" t="e">
        <f t="shared" ref="NXV244" si="10148">NXZ244&amp;NYA244</f>
        <v>#REF!</v>
      </c>
      <c r="NXW244" s="29" t="e">
        <f t="shared" ref="NXW244" si="10149">NYA244&amp;NYB244</f>
        <v>#REF!</v>
      </c>
      <c r="NXX244" s="29" t="e">
        <f t="shared" ref="NXX244" si="10150">NYB244&amp;NYC244</f>
        <v>#REF!</v>
      </c>
      <c r="NXY244" s="29" t="e">
        <f t="shared" ref="NXY244" si="10151">NYC244&amp;NYD244</f>
        <v>#REF!</v>
      </c>
      <c r="NXZ244" s="29" t="e">
        <f t="shared" ref="NXZ244" si="10152">NYD244&amp;NYE244</f>
        <v>#REF!</v>
      </c>
      <c r="NYA244" s="29" t="e">
        <f t="shared" ref="NYA244" si="10153">NYE244&amp;NYF244</f>
        <v>#REF!</v>
      </c>
      <c r="NYB244" s="29" t="e">
        <f t="shared" ref="NYB244" si="10154">NYF244&amp;NYG244</f>
        <v>#REF!</v>
      </c>
      <c r="NYC244" s="29" t="e">
        <f t="shared" ref="NYC244" si="10155">NYG244&amp;NYH244</f>
        <v>#REF!</v>
      </c>
      <c r="NYD244" s="29" t="e">
        <f t="shared" ref="NYD244" si="10156">NYH244&amp;NYI244</f>
        <v>#REF!</v>
      </c>
      <c r="NYE244" s="29" t="e">
        <f t="shared" ref="NYE244" si="10157">NYI244&amp;NYJ244</f>
        <v>#REF!</v>
      </c>
      <c r="NYF244" s="29" t="e">
        <f t="shared" ref="NYF244" si="10158">NYJ244&amp;NYK244</f>
        <v>#REF!</v>
      </c>
      <c r="NYG244" s="29" t="e">
        <f t="shared" ref="NYG244" si="10159">NYK244&amp;NYL244</f>
        <v>#REF!</v>
      </c>
      <c r="NYH244" s="29" t="e">
        <f t="shared" ref="NYH244" si="10160">NYL244&amp;NYM244</f>
        <v>#REF!</v>
      </c>
      <c r="NYI244" s="29" t="e">
        <f t="shared" ref="NYI244" si="10161">NYM244&amp;NYN244</f>
        <v>#REF!</v>
      </c>
      <c r="NYJ244" s="29" t="e">
        <f t="shared" ref="NYJ244" si="10162">NYN244&amp;NYO244</f>
        <v>#REF!</v>
      </c>
      <c r="NYK244" s="29" t="e">
        <f t="shared" ref="NYK244" si="10163">NYO244&amp;NYP244</f>
        <v>#REF!</v>
      </c>
      <c r="NYL244" s="29" t="e">
        <f t="shared" ref="NYL244" si="10164">NYP244&amp;NYQ244</f>
        <v>#REF!</v>
      </c>
      <c r="NYM244" s="29" t="e">
        <f t="shared" ref="NYM244" si="10165">NYQ244&amp;NYR244</f>
        <v>#REF!</v>
      </c>
      <c r="NYN244" s="29" t="e">
        <f t="shared" ref="NYN244" si="10166">NYR244&amp;NYS244</f>
        <v>#REF!</v>
      </c>
      <c r="NYO244" s="29" t="e">
        <f t="shared" ref="NYO244" si="10167">NYS244&amp;NYT244</f>
        <v>#REF!</v>
      </c>
      <c r="NYP244" s="29" t="e">
        <f t="shared" ref="NYP244" si="10168">NYT244&amp;NYU244</f>
        <v>#REF!</v>
      </c>
      <c r="NYQ244" s="29" t="e">
        <f t="shared" ref="NYQ244" si="10169">NYU244&amp;NYV244</f>
        <v>#REF!</v>
      </c>
      <c r="NYR244" s="29" t="e">
        <f t="shared" ref="NYR244" si="10170">NYV244&amp;NYW244</f>
        <v>#REF!</v>
      </c>
      <c r="NYS244" s="29" t="e">
        <f t="shared" ref="NYS244" si="10171">NYW244&amp;NYX244</f>
        <v>#REF!</v>
      </c>
      <c r="NYT244" s="29" t="e">
        <f t="shared" ref="NYT244" si="10172">NYX244&amp;NYY244</f>
        <v>#REF!</v>
      </c>
      <c r="NYU244" s="29" t="e">
        <f t="shared" ref="NYU244" si="10173">NYY244&amp;NYZ244</f>
        <v>#REF!</v>
      </c>
      <c r="NYV244" s="29" t="e">
        <f t="shared" ref="NYV244" si="10174">NYZ244&amp;NZA244</f>
        <v>#REF!</v>
      </c>
      <c r="NYW244" s="29" t="e">
        <f t="shared" ref="NYW244" si="10175">NZA244&amp;NZB244</f>
        <v>#REF!</v>
      </c>
      <c r="NYX244" s="29" t="e">
        <f t="shared" ref="NYX244" si="10176">NZB244&amp;NZC244</f>
        <v>#REF!</v>
      </c>
      <c r="NYY244" s="29" t="e">
        <f t="shared" ref="NYY244" si="10177">NZC244&amp;NZD244</f>
        <v>#REF!</v>
      </c>
      <c r="NYZ244" s="29" t="e">
        <f t="shared" ref="NYZ244" si="10178">NZD244&amp;NZE244</f>
        <v>#REF!</v>
      </c>
      <c r="NZA244" s="29" t="e">
        <f t="shared" ref="NZA244" si="10179">NZE244&amp;NZF244</f>
        <v>#REF!</v>
      </c>
      <c r="NZB244" s="29" t="e">
        <f t="shared" ref="NZB244" si="10180">NZF244&amp;NZG244</f>
        <v>#REF!</v>
      </c>
      <c r="NZC244" s="29" t="e">
        <f t="shared" ref="NZC244" si="10181">NZG244&amp;NZH244</f>
        <v>#REF!</v>
      </c>
      <c r="NZD244" s="29" t="e">
        <f t="shared" ref="NZD244" si="10182">NZH244&amp;NZI244</f>
        <v>#REF!</v>
      </c>
      <c r="NZE244" s="29" t="e">
        <f t="shared" ref="NZE244" si="10183">NZI244&amp;NZJ244</f>
        <v>#REF!</v>
      </c>
      <c r="NZF244" s="29" t="e">
        <f t="shared" ref="NZF244" si="10184">NZJ244&amp;NZK244</f>
        <v>#REF!</v>
      </c>
      <c r="NZG244" s="29" t="e">
        <f t="shared" ref="NZG244" si="10185">NZK244&amp;NZL244</f>
        <v>#REF!</v>
      </c>
      <c r="NZH244" s="29" t="e">
        <f t="shared" ref="NZH244" si="10186">NZL244&amp;NZM244</f>
        <v>#REF!</v>
      </c>
      <c r="NZI244" s="29" t="e">
        <f t="shared" ref="NZI244" si="10187">NZM244&amp;NZN244</f>
        <v>#REF!</v>
      </c>
      <c r="NZJ244" s="29" t="e">
        <f t="shared" ref="NZJ244" si="10188">NZN244&amp;NZO244</f>
        <v>#REF!</v>
      </c>
      <c r="NZK244" s="29" t="e">
        <f t="shared" ref="NZK244" si="10189">NZO244&amp;NZP244</f>
        <v>#REF!</v>
      </c>
      <c r="NZL244" s="29" t="e">
        <f t="shared" ref="NZL244" si="10190">NZP244&amp;NZQ244</f>
        <v>#REF!</v>
      </c>
      <c r="NZM244" s="29" t="e">
        <f t="shared" ref="NZM244" si="10191">NZQ244&amp;NZR244</f>
        <v>#REF!</v>
      </c>
      <c r="NZN244" s="29" t="e">
        <f t="shared" ref="NZN244" si="10192">NZR244&amp;NZS244</f>
        <v>#REF!</v>
      </c>
      <c r="NZO244" s="29" t="e">
        <f t="shared" ref="NZO244" si="10193">NZS244&amp;NZT244</f>
        <v>#REF!</v>
      </c>
      <c r="NZP244" s="29" t="e">
        <f t="shared" ref="NZP244" si="10194">NZT244&amp;NZU244</f>
        <v>#REF!</v>
      </c>
      <c r="NZQ244" s="29" t="e">
        <f t="shared" ref="NZQ244" si="10195">NZU244&amp;NZV244</f>
        <v>#REF!</v>
      </c>
      <c r="NZR244" s="29" t="e">
        <f t="shared" ref="NZR244" si="10196">NZV244&amp;NZW244</f>
        <v>#REF!</v>
      </c>
      <c r="NZS244" s="29" t="e">
        <f t="shared" ref="NZS244" si="10197">NZW244&amp;NZX244</f>
        <v>#REF!</v>
      </c>
      <c r="NZT244" s="29" t="e">
        <f t="shared" ref="NZT244" si="10198">NZX244&amp;NZY244</f>
        <v>#REF!</v>
      </c>
      <c r="NZU244" s="29" t="e">
        <f t="shared" ref="NZU244" si="10199">NZY244&amp;NZZ244</f>
        <v>#REF!</v>
      </c>
      <c r="NZV244" s="29" t="e">
        <f t="shared" ref="NZV244" si="10200">NZZ244&amp;OAA244</f>
        <v>#REF!</v>
      </c>
      <c r="NZW244" s="29" t="e">
        <f t="shared" ref="NZW244" si="10201">OAA244&amp;OAB244</f>
        <v>#REF!</v>
      </c>
      <c r="NZX244" s="29" t="e">
        <f t="shared" ref="NZX244" si="10202">OAB244&amp;OAC244</f>
        <v>#REF!</v>
      </c>
      <c r="NZY244" s="29" t="e">
        <f t="shared" ref="NZY244" si="10203">OAC244&amp;OAD244</f>
        <v>#REF!</v>
      </c>
      <c r="NZZ244" s="29" t="e">
        <f t="shared" ref="NZZ244" si="10204">OAD244&amp;OAE244</f>
        <v>#REF!</v>
      </c>
      <c r="OAA244" s="29" t="e">
        <f t="shared" ref="OAA244" si="10205">OAE244&amp;OAF244</f>
        <v>#REF!</v>
      </c>
      <c r="OAB244" s="29" t="e">
        <f t="shared" ref="OAB244" si="10206">OAF244&amp;OAG244</f>
        <v>#REF!</v>
      </c>
      <c r="OAC244" s="29" t="e">
        <f t="shared" ref="OAC244" si="10207">OAG244&amp;OAH244</f>
        <v>#REF!</v>
      </c>
      <c r="OAD244" s="29" t="e">
        <f t="shared" ref="OAD244" si="10208">OAH244&amp;OAI244</f>
        <v>#REF!</v>
      </c>
      <c r="OAE244" s="29" t="e">
        <f t="shared" ref="OAE244" si="10209">OAI244&amp;OAJ244</f>
        <v>#REF!</v>
      </c>
      <c r="OAF244" s="29" t="e">
        <f t="shared" ref="OAF244" si="10210">OAJ244&amp;OAK244</f>
        <v>#REF!</v>
      </c>
      <c r="OAG244" s="29" t="e">
        <f t="shared" ref="OAG244" si="10211">OAK244&amp;OAL244</f>
        <v>#REF!</v>
      </c>
      <c r="OAH244" s="29" t="e">
        <f t="shared" ref="OAH244" si="10212">OAL244&amp;OAM244</f>
        <v>#REF!</v>
      </c>
      <c r="OAI244" s="29" t="e">
        <f t="shared" ref="OAI244" si="10213">OAM244&amp;OAN244</f>
        <v>#REF!</v>
      </c>
      <c r="OAJ244" s="29" t="e">
        <f t="shared" ref="OAJ244" si="10214">OAN244&amp;OAO244</f>
        <v>#REF!</v>
      </c>
      <c r="OAK244" s="29" t="e">
        <f t="shared" ref="OAK244" si="10215">OAO244&amp;OAP244</f>
        <v>#REF!</v>
      </c>
      <c r="OAL244" s="29" t="e">
        <f t="shared" ref="OAL244" si="10216">OAP244&amp;OAQ244</f>
        <v>#REF!</v>
      </c>
      <c r="OAM244" s="29" t="e">
        <f t="shared" ref="OAM244" si="10217">OAQ244&amp;OAR244</f>
        <v>#REF!</v>
      </c>
      <c r="OAN244" s="29" t="e">
        <f t="shared" ref="OAN244" si="10218">OAR244&amp;OAS244</f>
        <v>#REF!</v>
      </c>
      <c r="OAO244" s="29" t="e">
        <f t="shared" ref="OAO244" si="10219">OAS244&amp;OAT244</f>
        <v>#REF!</v>
      </c>
      <c r="OAP244" s="29" t="e">
        <f t="shared" ref="OAP244" si="10220">OAT244&amp;OAU244</f>
        <v>#REF!</v>
      </c>
      <c r="OAQ244" s="29" t="e">
        <f t="shared" ref="OAQ244" si="10221">OAU244&amp;OAV244</f>
        <v>#REF!</v>
      </c>
      <c r="OAR244" s="29" t="e">
        <f t="shared" ref="OAR244" si="10222">OAV244&amp;OAW244</f>
        <v>#REF!</v>
      </c>
      <c r="OAS244" s="29" t="e">
        <f t="shared" ref="OAS244" si="10223">OAW244&amp;OAX244</f>
        <v>#REF!</v>
      </c>
      <c r="OAT244" s="29" t="e">
        <f t="shared" ref="OAT244" si="10224">OAX244&amp;OAY244</f>
        <v>#REF!</v>
      </c>
      <c r="OAU244" s="29" t="e">
        <f t="shared" ref="OAU244" si="10225">OAY244&amp;OAZ244</f>
        <v>#REF!</v>
      </c>
      <c r="OAV244" s="29" t="e">
        <f t="shared" ref="OAV244" si="10226">OAZ244&amp;OBA244</f>
        <v>#REF!</v>
      </c>
      <c r="OAW244" s="29" t="e">
        <f t="shared" ref="OAW244" si="10227">OBA244&amp;OBB244</f>
        <v>#REF!</v>
      </c>
      <c r="OAX244" s="29" t="e">
        <f t="shared" ref="OAX244" si="10228">OBB244&amp;OBC244</f>
        <v>#REF!</v>
      </c>
      <c r="OAY244" s="29" t="e">
        <f t="shared" ref="OAY244" si="10229">OBC244&amp;OBD244</f>
        <v>#REF!</v>
      </c>
      <c r="OAZ244" s="29" t="e">
        <f t="shared" ref="OAZ244" si="10230">OBD244&amp;OBE244</f>
        <v>#REF!</v>
      </c>
      <c r="OBA244" s="29" t="e">
        <f t="shared" ref="OBA244" si="10231">OBE244&amp;OBF244</f>
        <v>#REF!</v>
      </c>
      <c r="OBB244" s="29" t="e">
        <f t="shared" ref="OBB244" si="10232">OBF244&amp;OBG244</f>
        <v>#REF!</v>
      </c>
      <c r="OBC244" s="29" t="e">
        <f t="shared" ref="OBC244" si="10233">OBG244&amp;OBH244</f>
        <v>#REF!</v>
      </c>
      <c r="OBD244" s="29" t="e">
        <f t="shared" ref="OBD244" si="10234">OBH244&amp;OBI244</f>
        <v>#REF!</v>
      </c>
      <c r="OBE244" s="29" t="e">
        <f t="shared" ref="OBE244" si="10235">OBI244&amp;OBJ244</f>
        <v>#REF!</v>
      </c>
      <c r="OBF244" s="29" t="e">
        <f t="shared" ref="OBF244" si="10236">OBJ244&amp;OBK244</f>
        <v>#REF!</v>
      </c>
      <c r="OBG244" s="29" t="e">
        <f t="shared" ref="OBG244" si="10237">OBK244&amp;OBL244</f>
        <v>#REF!</v>
      </c>
      <c r="OBH244" s="29" t="e">
        <f t="shared" ref="OBH244" si="10238">OBL244&amp;OBM244</f>
        <v>#REF!</v>
      </c>
      <c r="OBI244" s="29" t="e">
        <f t="shared" ref="OBI244" si="10239">OBM244&amp;OBN244</f>
        <v>#REF!</v>
      </c>
      <c r="OBJ244" s="29" t="e">
        <f t="shared" ref="OBJ244" si="10240">OBN244&amp;OBO244</f>
        <v>#REF!</v>
      </c>
      <c r="OBK244" s="29" t="e">
        <f t="shared" ref="OBK244" si="10241">OBO244&amp;OBP244</f>
        <v>#REF!</v>
      </c>
      <c r="OBL244" s="29" t="e">
        <f t="shared" ref="OBL244" si="10242">OBP244&amp;OBQ244</f>
        <v>#REF!</v>
      </c>
      <c r="OBM244" s="29" t="e">
        <f t="shared" ref="OBM244" si="10243">OBQ244&amp;OBR244</f>
        <v>#REF!</v>
      </c>
      <c r="OBN244" s="29" t="e">
        <f t="shared" ref="OBN244" si="10244">OBR244&amp;OBS244</f>
        <v>#REF!</v>
      </c>
      <c r="OBO244" s="29" t="e">
        <f t="shared" ref="OBO244" si="10245">OBS244&amp;OBT244</f>
        <v>#REF!</v>
      </c>
      <c r="OBP244" s="29" t="e">
        <f t="shared" ref="OBP244" si="10246">OBT244&amp;OBU244</f>
        <v>#REF!</v>
      </c>
      <c r="OBQ244" s="29" t="e">
        <f t="shared" ref="OBQ244" si="10247">OBU244&amp;OBV244</f>
        <v>#REF!</v>
      </c>
      <c r="OBR244" s="29" t="e">
        <f t="shared" ref="OBR244" si="10248">OBV244&amp;OBW244</f>
        <v>#REF!</v>
      </c>
      <c r="OBS244" s="29" t="e">
        <f t="shared" ref="OBS244" si="10249">OBW244&amp;OBX244</f>
        <v>#REF!</v>
      </c>
      <c r="OBT244" s="29" t="e">
        <f t="shared" ref="OBT244" si="10250">OBX244&amp;OBY244</f>
        <v>#REF!</v>
      </c>
      <c r="OBU244" s="29" t="e">
        <f t="shared" ref="OBU244" si="10251">OBY244&amp;OBZ244</f>
        <v>#REF!</v>
      </c>
      <c r="OBV244" s="29" t="e">
        <f t="shared" ref="OBV244" si="10252">OBZ244&amp;OCA244</f>
        <v>#REF!</v>
      </c>
      <c r="OBW244" s="29" t="e">
        <f t="shared" ref="OBW244" si="10253">OCA244&amp;OCB244</f>
        <v>#REF!</v>
      </c>
      <c r="OBX244" s="29" t="e">
        <f t="shared" ref="OBX244" si="10254">OCB244&amp;OCC244</f>
        <v>#REF!</v>
      </c>
      <c r="OBY244" s="29" t="e">
        <f t="shared" ref="OBY244" si="10255">OCC244&amp;OCD244</f>
        <v>#REF!</v>
      </c>
      <c r="OBZ244" s="29" t="e">
        <f t="shared" ref="OBZ244" si="10256">OCD244&amp;OCE244</f>
        <v>#REF!</v>
      </c>
      <c r="OCA244" s="29" t="e">
        <f t="shared" ref="OCA244" si="10257">OCE244&amp;OCF244</f>
        <v>#REF!</v>
      </c>
      <c r="OCB244" s="29" t="e">
        <f t="shared" ref="OCB244" si="10258">OCF244&amp;OCG244</f>
        <v>#REF!</v>
      </c>
      <c r="OCC244" s="29" t="e">
        <f t="shared" ref="OCC244" si="10259">OCG244&amp;OCH244</f>
        <v>#REF!</v>
      </c>
      <c r="OCD244" s="29" t="e">
        <f t="shared" ref="OCD244" si="10260">OCH244&amp;OCI244</f>
        <v>#REF!</v>
      </c>
      <c r="OCE244" s="29" t="e">
        <f t="shared" ref="OCE244" si="10261">OCI244&amp;OCJ244</f>
        <v>#REF!</v>
      </c>
      <c r="OCF244" s="29" t="e">
        <f t="shared" ref="OCF244" si="10262">OCJ244&amp;OCK244</f>
        <v>#REF!</v>
      </c>
      <c r="OCG244" s="29" t="e">
        <f t="shared" ref="OCG244" si="10263">OCK244&amp;OCL244</f>
        <v>#REF!</v>
      </c>
      <c r="OCH244" s="29" t="e">
        <f t="shared" ref="OCH244" si="10264">OCL244&amp;OCM244</f>
        <v>#REF!</v>
      </c>
      <c r="OCI244" s="29" t="e">
        <f t="shared" ref="OCI244" si="10265">OCM244&amp;OCN244</f>
        <v>#REF!</v>
      </c>
      <c r="OCJ244" s="29" t="e">
        <f t="shared" ref="OCJ244" si="10266">OCN244&amp;OCO244</f>
        <v>#REF!</v>
      </c>
      <c r="OCK244" s="29" t="e">
        <f t="shared" ref="OCK244" si="10267">OCO244&amp;OCP244</f>
        <v>#REF!</v>
      </c>
      <c r="OCL244" s="29" t="e">
        <f t="shared" ref="OCL244" si="10268">OCP244&amp;OCQ244</f>
        <v>#REF!</v>
      </c>
      <c r="OCM244" s="29" t="e">
        <f t="shared" ref="OCM244" si="10269">OCQ244&amp;OCR244</f>
        <v>#REF!</v>
      </c>
      <c r="OCN244" s="29" t="e">
        <f t="shared" ref="OCN244" si="10270">OCR244&amp;OCS244</f>
        <v>#REF!</v>
      </c>
      <c r="OCO244" s="29" t="e">
        <f t="shared" ref="OCO244" si="10271">OCS244&amp;OCT244</f>
        <v>#REF!</v>
      </c>
      <c r="OCP244" s="29" t="e">
        <f t="shared" ref="OCP244" si="10272">OCT244&amp;OCU244</f>
        <v>#REF!</v>
      </c>
      <c r="OCQ244" s="29" t="e">
        <f t="shared" ref="OCQ244" si="10273">OCU244&amp;OCV244</f>
        <v>#REF!</v>
      </c>
      <c r="OCR244" s="29" t="e">
        <f t="shared" ref="OCR244" si="10274">OCV244&amp;OCW244</f>
        <v>#REF!</v>
      </c>
      <c r="OCS244" s="29" t="e">
        <f t="shared" ref="OCS244" si="10275">OCW244&amp;OCX244</f>
        <v>#REF!</v>
      </c>
      <c r="OCT244" s="29" t="e">
        <f t="shared" ref="OCT244" si="10276">OCX244&amp;OCY244</f>
        <v>#REF!</v>
      </c>
      <c r="OCU244" s="29" t="e">
        <f t="shared" ref="OCU244" si="10277">OCY244&amp;OCZ244</f>
        <v>#REF!</v>
      </c>
      <c r="OCV244" s="29" t="e">
        <f t="shared" ref="OCV244" si="10278">OCZ244&amp;ODA244</f>
        <v>#REF!</v>
      </c>
      <c r="OCW244" s="29" t="e">
        <f t="shared" ref="OCW244" si="10279">ODA244&amp;ODB244</f>
        <v>#REF!</v>
      </c>
      <c r="OCX244" s="29" t="e">
        <f t="shared" ref="OCX244" si="10280">ODB244&amp;ODC244</f>
        <v>#REF!</v>
      </c>
      <c r="OCY244" s="29" t="e">
        <f t="shared" ref="OCY244" si="10281">ODC244&amp;ODD244</f>
        <v>#REF!</v>
      </c>
      <c r="OCZ244" s="29" t="e">
        <f t="shared" ref="OCZ244" si="10282">ODD244&amp;ODE244</f>
        <v>#REF!</v>
      </c>
      <c r="ODA244" s="29" t="e">
        <f t="shared" ref="ODA244" si="10283">ODE244&amp;ODF244</f>
        <v>#REF!</v>
      </c>
      <c r="ODB244" s="29" t="e">
        <f t="shared" ref="ODB244" si="10284">ODF244&amp;ODG244</f>
        <v>#REF!</v>
      </c>
      <c r="ODC244" s="29" t="e">
        <f t="shared" ref="ODC244" si="10285">ODG244&amp;ODH244</f>
        <v>#REF!</v>
      </c>
      <c r="ODD244" s="29" t="e">
        <f t="shared" ref="ODD244" si="10286">ODH244&amp;ODI244</f>
        <v>#REF!</v>
      </c>
      <c r="ODE244" s="29" t="e">
        <f t="shared" ref="ODE244" si="10287">ODI244&amp;ODJ244</f>
        <v>#REF!</v>
      </c>
      <c r="ODF244" s="29" t="e">
        <f t="shared" ref="ODF244" si="10288">ODJ244&amp;ODK244</f>
        <v>#REF!</v>
      </c>
      <c r="ODG244" s="29" t="e">
        <f t="shared" ref="ODG244" si="10289">ODK244&amp;ODL244</f>
        <v>#REF!</v>
      </c>
      <c r="ODH244" s="29" t="e">
        <f t="shared" ref="ODH244" si="10290">ODL244&amp;ODM244</f>
        <v>#REF!</v>
      </c>
      <c r="ODI244" s="29" t="e">
        <f t="shared" ref="ODI244" si="10291">ODM244&amp;ODN244</f>
        <v>#REF!</v>
      </c>
      <c r="ODJ244" s="29" t="e">
        <f t="shared" ref="ODJ244" si="10292">ODN244&amp;ODO244</f>
        <v>#REF!</v>
      </c>
      <c r="ODK244" s="29" t="e">
        <f t="shared" ref="ODK244" si="10293">ODO244&amp;ODP244</f>
        <v>#REF!</v>
      </c>
      <c r="ODL244" s="29" t="e">
        <f t="shared" ref="ODL244" si="10294">ODP244&amp;ODQ244</f>
        <v>#REF!</v>
      </c>
      <c r="ODM244" s="29" t="e">
        <f t="shared" ref="ODM244" si="10295">ODQ244&amp;ODR244</f>
        <v>#REF!</v>
      </c>
      <c r="ODN244" s="29" t="e">
        <f t="shared" ref="ODN244" si="10296">ODR244&amp;ODS244</f>
        <v>#REF!</v>
      </c>
      <c r="ODO244" s="29" t="e">
        <f t="shared" ref="ODO244" si="10297">ODS244&amp;ODT244</f>
        <v>#REF!</v>
      </c>
      <c r="ODP244" s="29" t="e">
        <f t="shared" ref="ODP244" si="10298">ODT244&amp;ODU244</f>
        <v>#REF!</v>
      </c>
      <c r="ODQ244" s="29" t="e">
        <f t="shared" ref="ODQ244" si="10299">ODU244&amp;ODV244</f>
        <v>#REF!</v>
      </c>
      <c r="ODR244" s="29" t="e">
        <f t="shared" ref="ODR244" si="10300">ODV244&amp;ODW244</f>
        <v>#REF!</v>
      </c>
      <c r="ODS244" s="29" t="e">
        <f t="shared" ref="ODS244" si="10301">ODW244&amp;ODX244</f>
        <v>#REF!</v>
      </c>
      <c r="ODT244" s="29" t="e">
        <f t="shared" ref="ODT244" si="10302">ODX244&amp;ODY244</f>
        <v>#REF!</v>
      </c>
      <c r="ODU244" s="29" t="e">
        <f t="shared" ref="ODU244" si="10303">ODY244&amp;ODZ244</f>
        <v>#REF!</v>
      </c>
      <c r="ODV244" s="29" t="e">
        <f t="shared" ref="ODV244" si="10304">ODZ244&amp;OEA244</f>
        <v>#REF!</v>
      </c>
      <c r="ODW244" s="29" t="e">
        <f t="shared" ref="ODW244" si="10305">OEA244&amp;OEB244</f>
        <v>#REF!</v>
      </c>
      <c r="ODX244" s="29" t="e">
        <f t="shared" ref="ODX244" si="10306">OEB244&amp;OEC244</f>
        <v>#REF!</v>
      </c>
      <c r="ODY244" s="29" t="e">
        <f t="shared" ref="ODY244" si="10307">OEC244&amp;OED244</f>
        <v>#REF!</v>
      </c>
      <c r="ODZ244" s="29" t="e">
        <f t="shared" ref="ODZ244" si="10308">OED244&amp;OEE244</f>
        <v>#REF!</v>
      </c>
      <c r="OEA244" s="29" t="e">
        <f t="shared" ref="OEA244" si="10309">OEE244&amp;OEF244</f>
        <v>#REF!</v>
      </c>
      <c r="OEB244" s="29" t="e">
        <f t="shared" ref="OEB244" si="10310">OEF244&amp;OEG244</f>
        <v>#REF!</v>
      </c>
      <c r="OEC244" s="29" t="e">
        <f t="shared" ref="OEC244" si="10311">OEG244&amp;OEH244</f>
        <v>#REF!</v>
      </c>
      <c r="OED244" s="29" t="e">
        <f t="shared" ref="OED244" si="10312">OEH244&amp;OEI244</f>
        <v>#REF!</v>
      </c>
      <c r="OEE244" s="29" t="e">
        <f t="shared" ref="OEE244" si="10313">OEI244&amp;OEJ244</f>
        <v>#REF!</v>
      </c>
      <c r="OEF244" s="29" t="e">
        <f t="shared" ref="OEF244" si="10314">OEJ244&amp;OEK244</f>
        <v>#REF!</v>
      </c>
      <c r="OEG244" s="29" t="e">
        <f t="shared" ref="OEG244" si="10315">OEK244&amp;OEL244</f>
        <v>#REF!</v>
      </c>
      <c r="OEH244" s="29" t="e">
        <f t="shared" ref="OEH244" si="10316">OEL244&amp;OEM244</f>
        <v>#REF!</v>
      </c>
      <c r="OEI244" s="29" t="e">
        <f t="shared" ref="OEI244" si="10317">OEM244&amp;OEN244</f>
        <v>#REF!</v>
      </c>
      <c r="OEJ244" s="29" t="e">
        <f t="shared" ref="OEJ244" si="10318">OEN244&amp;OEO244</f>
        <v>#REF!</v>
      </c>
      <c r="OEK244" s="29" t="e">
        <f t="shared" ref="OEK244" si="10319">OEO244&amp;OEP244</f>
        <v>#REF!</v>
      </c>
      <c r="OEL244" s="29" t="e">
        <f t="shared" ref="OEL244" si="10320">OEP244&amp;OEQ244</f>
        <v>#REF!</v>
      </c>
      <c r="OEM244" s="29" t="e">
        <f t="shared" ref="OEM244" si="10321">OEQ244&amp;OER244</f>
        <v>#REF!</v>
      </c>
      <c r="OEN244" s="29" t="e">
        <f t="shared" ref="OEN244" si="10322">OER244&amp;OES244</f>
        <v>#REF!</v>
      </c>
      <c r="OEO244" s="29" t="e">
        <f t="shared" ref="OEO244" si="10323">OES244&amp;OET244</f>
        <v>#REF!</v>
      </c>
      <c r="OEP244" s="29" t="e">
        <f t="shared" ref="OEP244" si="10324">OET244&amp;OEU244</f>
        <v>#REF!</v>
      </c>
      <c r="OEQ244" s="29" t="e">
        <f t="shared" ref="OEQ244" si="10325">OEU244&amp;OEV244</f>
        <v>#REF!</v>
      </c>
      <c r="OER244" s="29" t="e">
        <f t="shared" ref="OER244" si="10326">OEV244&amp;OEW244</f>
        <v>#REF!</v>
      </c>
      <c r="OES244" s="29" t="e">
        <f t="shared" ref="OES244" si="10327">OEW244&amp;OEX244</f>
        <v>#REF!</v>
      </c>
      <c r="OET244" s="29" t="e">
        <f t="shared" ref="OET244" si="10328">OEX244&amp;OEY244</f>
        <v>#REF!</v>
      </c>
      <c r="OEU244" s="29" t="e">
        <f t="shared" ref="OEU244" si="10329">OEY244&amp;OEZ244</f>
        <v>#REF!</v>
      </c>
      <c r="OEV244" s="29" t="e">
        <f t="shared" ref="OEV244" si="10330">OEZ244&amp;OFA244</f>
        <v>#REF!</v>
      </c>
      <c r="OEW244" s="29" t="e">
        <f t="shared" ref="OEW244" si="10331">OFA244&amp;OFB244</f>
        <v>#REF!</v>
      </c>
      <c r="OEX244" s="29" t="e">
        <f t="shared" ref="OEX244" si="10332">OFB244&amp;OFC244</f>
        <v>#REF!</v>
      </c>
      <c r="OEY244" s="29" t="e">
        <f t="shared" ref="OEY244" si="10333">OFC244&amp;OFD244</f>
        <v>#REF!</v>
      </c>
      <c r="OEZ244" s="29" t="e">
        <f t="shared" ref="OEZ244" si="10334">OFD244&amp;OFE244</f>
        <v>#REF!</v>
      </c>
      <c r="OFA244" s="29" t="e">
        <f t="shared" ref="OFA244" si="10335">OFE244&amp;OFF244</f>
        <v>#REF!</v>
      </c>
      <c r="OFB244" s="29" t="e">
        <f t="shared" ref="OFB244" si="10336">OFF244&amp;OFG244</f>
        <v>#REF!</v>
      </c>
      <c r="OFC244" s="29" t="e">
        <f t="shared" ref="OFC244" si="10337">OFG244&amp;OFH244</f>
        <v>#REF!</v>
      </c>
      <c r="OFD244" s="29" t="e">
        <f t="shared" ref="OFD244" si="10338">OFH244&amp;OFI244</f>
        <v>#REF!</v>
      </c>
      <c r="OFE244" s="29" t="e">
        <f t="shared" ref="OFE244" si="10339">OFI244&amp;OFJ244</f>
        <v>#REF!</v>
      </c>
      <c r="OFF244" s="29" t="e">
        <f t="shared" ref="OFF244" si="10340">OFJ244&amp;OFK244</f>
        <v>#REF!</v>
      </c>
      <c r="OFG244" s="29" t="e">
        <f t="shared" ref="OFG244" si="10341">OFK244&amp;OFL244</f>
        <v>#REF!</v>
      </c>
      <c r="OFH244" s="29" t="e">
        <f t="shared" ref="OFH244" si="10342">OFL244&amp;OFM244</f>
        <v>#REF!</v>
      </c>
      <c r="OFI244" s="29" t="e">
        <f t="shared" ref="OFI244" si="10343">OFM244&amp;OFN244</f>
        <v>#REF!</v>
      </c>
      <c r="OFJ244" s="29" t="e">
        <f t="shared" ref="OFJ244" si="10344">OFN244&amp;OFO244</f>
        <v>#REF!</v>
      </c>
      <c r="OFK244" s="29" t="e">
        <f t="shared" ref="OFK244" si="10345">OFO244&amp;OFP244</f>
        <v>#REF!</v>
      </c>
      <c r="OFL244" s="29" t="e">
        <f t="shared" ref="OFL244" si="10346">OFP244&amp;OFQ244</f>
        <v>#REF!</v>
      </c>
      <c r="OFM244" s="29" t="e">
        <f t="shared" ref="OFM244" si="10347">OFQ244&amp;OFR244</f>
        <v>#REF!</v>
      </c>
      <c r="OFN244" s="29" t="e">
        <f t="shared" ref="OFN244" si="10348">OFR244&amp;OFS244</f>
        <v>#REF!</v>
      </c>
      <c r="OFO244" s="29" t="e">
        <f t="shared" ref="OFO244" si="10349">OFS244&amp;OFT244</f>
        <v>#REF!</v>
      </c>
      <c r="OFP244" s="29" t="e">
        <f t="shared" ref="OFP244" si="10350">OFT244&amp;OFU244</f>
        <v>#REF!</v>
      </c>
      <c r="OFQ244" s="29" t="e">
        <f t="shared" ref="OFQ244" si="10351">OFU244&amp;OFV244</f>
        <v>#REF!</v>
      </c>
      <c r="OFR244" s="29" t="e">
        <f t="shared" ref="OFR244" si="10352">OFV244&amp;OFW244</f>
        <v>#REF!</v>
      </c>
      <c r="OFS244" s="29" t="e">
        <f t="shared" ref="OFS244" si="10353">OFW244&amp;OFX244</f>
        <v>#REF!</v>
      </c>
      <c r="OFT244" s="29" t="e">
        <f t="shared" ref="OFT244" si="10354">OFX244&amp;OFY244</f>
        <v>#REF!</v>
      </c>
      <c r="OFU244" s="29" t="e">
        <f t="shared" ref="OFU244" si="10355">OFY244&amp;OFZ244</f>
        <v>#REF!</v>
      </c>
      <c r="OFV244" s="29" t="e">
        <f t="shared" ref="OFV244" si="10356">OFZ244&amp;OGA244</f>
        <v>#REF!</v>
      </c>
      <c r="OFW244" s="29" t="e">
        <f t="shared" ref="OFW244" si="10357">OGA244&amp;OGB244</f>
        <v>#REF!</v>
      </c>
      <c r="OFX244" s="29" t="e">
        <f t="shared" ref="OFX244" si="10358">OGB244&amp;OGC244</f>
        <v>#REF!</v>
      </c>
      <c r="OFY244" s="29" t="e">
        <f t="shared" ref="OFY244" si="10359">OGC244&amp;OGD244</f>
        <v>#REF!</v>
      </c>
      <c r="OFZ244" s="29" t="e">
        <f t="shared" ref="OFZ244" si="10360">OGD244&amp;OGE244</f>
        <v>#REF!</v>
      </c>
      <c r="OGA244" s="29" t="e">
        <f t="shared" ref="OGA244" si="10361">OGE244&amp;OGF244</f>
        <v>#REF!</v>
      </c>
      <c r="OGB244" s="29" t="e">
        <f t="shared" ref="OGB244" si="10362">OGF244&amp;OGG244</f>
        <v>#REF!</v>
      </c>
      <c r="OGC244" s="29" t="e">
        <f t="shared" ref="OGC244" si="10363">OGG244&amp;OGH244</f>
        <v>#REF!</v>
      </c>
      <c r="OGD244" s="29" t="e">
        <f t="shared" ref="OGD244" si="10364">OGH244&amp;OGI244</f>
        <v>#REF!</v>
      </c>
      <c r="OGE244" s="29" t="e">
        <f t="shared" ref="OGE244" si="10365">OGI244&amp;OGJ244</f>
        <v>#REF!</v>
      </c>
      <c r="OGF244" s="29" t="e">
        <f t="shared" ref="OGF244" si="10366">OGJ244&amp;OGK244</f>
        <v>#REF!</v>
      </c>
      <c r="OGG244" s="29" t="e">
        <f t="shared" ref="OGG244" si="10367">OGK244&amp;OGL244</f>
        <v>#REF!</v>
      </c>
      <c r="OGH244" s="29" t="e">
        <f t="shared" ref="OGH244" si="10368">OGL244&amp;OGM244</f>
        <v>#REF!</v>
      </c>
      <c r="OGI244" s="29" t="e">
        <f t="shared" ref="OGI244" si="10369">OGM244&amp;OGN244</f>
        <v>#REF!</v>
      </c>
      <c r="OGJ244" s="29" t="e">
        <f t="shared" ref="OGJ244" si="10370">OGN244&amp;OGO244</f>
        <v>#REF!</v>
      </c>
      <c r="OGK244" s="29" t="e">
        <f t="shared" ref="OGK244" si="10371">OGO244&amp;OGP244</f>
        <v>#REF!</v>
      </c>
      <c r="OGL244" s="29" t="e">
        <f t="shared" ref="OGL244" si="10372">OGP244&amp;OGQ244</f>
        <v>#REF!</v>
      </c>
      <c r="OGM244" s="29" t="e">
        <f t="shared" ref="OGM244" si="10373">OGQ244&amp;OGR244</f>
        <v>#REF!</v>
      </c>
      <c r="OGN244" s="29" t="e">
        <f t="shared" ref="OGN244" si="10374">OGR244&amp;OGS244</f>
        <v>#REF!</v>
      </c>
      <c r="OGO244" s="29" t="e">
        <f t="shared" ref="OGO244" si="10375">OGS244&amp;OGT244</f>
        <v>#REF!</v>
      </c>
      <c r="OGP244" s="29" t="e">
        <f t="shared" ref="OGP244" si="10376">OGT244&amp;OGU244</f>
        <v>#REF!</v>
      </c>
      <c r="OGQ244" s="29" t="e">
        <f t="shared" ref="OGQ244" si="10377">OGU244&amp;OGV244</f>
        <v>#REF!</v>
      </c>
      <c r="OGR244" s="29" t="e">
        <f t="shared" ref="OGR244" si="10378">OGV244&amp;OGW244</f>
        <v>#REF!</v>
      </c>
      <c r="OGS244" s="29" t="e">
        <f t="shared" ref="OGS244" si="10379">OGW244&amp;OGX244</f>
        <v>#REF!</v>
      </c>
      <c r="OGT244" s="29" t="e">
        <f t="shared" ref="OGT244" si="10380">OGX244&amp;OGY244</f>
        <v>#REF!</v>
      </c>
      <c r="OGU244" s="29" t="e">
        <f t="shared" ref="OGU244" si="10381">OGY244&amp;OGZ244</f>
        <v>#REF!</v>
      </c>
      <c r="OGV244" s="29" t="e">
        <f t="shared" ref="OGV244" si="10382">OGZ244&amp;OHA244</f>
        <v>#REF!</v>
      </c>
      <c r="OGW244" s="29" t="e">
        <f t="shared" ref="OGW244" si="10383">OHA244&amp;OHB244</f>
        <v>#REF!</v>
      </c>
      <c r="OGX244" s="29" t="e">
        <f t="shared" ref="OGX244" si="10384">OHB244&amp;OHC244</f>
        <v>#REF!</v>
      </c>
      <c r="OGY244" s="29" t="e">
        <f t="shared" ref="OGY244" si="10385">OHC244&amp;OHD244</f>
        <v>#REF!</v>
      </c>
      <c r="OGZ244" s="29" t="e">
        <f t="shared" ref="OGZ244" si="10386">OHD244&amp;OHE244</f>
        <v>#REF!</v>
      </c>
      <c r="OHA244" s="29" t="e">
        <f t="shared" ref="OHA244" si="10387">OHE244&amp;OHF244</f>
        <v>#REF!</v>
      </c>
      <c r="OHB244" s="29" t="e">
        <f t="shared" ref="OHB244" si="10388">OHF244&amp;OHG244</f>
        <v>#REF!</v>
      </c>
      <c r="OHC244" s="29" t="e">
        <f t="shared" ref="OHC244" si="10389">OHG244&amp;OHH244</f>
        <v>#REF!</v>
      </c>
      <c r="OHD244" s="29" t="e">
        <f t="shared" ref="OHD244" si="10390">OHH244&amp;OHI244</f>
        <v>#REF!</v>
      </c>
      <c r="OHE244" s="29" t="e">
        <f t="shared" ref="OHE244" si="10391">OHI244&amp;OHJ244</f>
        <v>#REF!</v>
      </c>
      <c r="OHF244" s="29" t="e">
        <f t="shared" ref="OHF244" si="10392">OHJ244&amp;OHK244</f>
        <v>#REF!</v>
      </c>
      <c r="OHG244" s="29" t="e">
        <f t="shared" ref="OHG244" si="10393">OHK244&amp;OHL244</f>
        <v>#REF!</v>
      </c>
      <c r="OHH244" s="29" t="e">
        <f t="shared" ref="OHH244" si="10394">OHL244&amp;OHM244</f>
        <v>#REF!</v>
      </c>
      <c r="OHI244" s="29" t="e">
        <f t="shared" ref="OHI244" si="10395">OHM244&amp;OHN244</f>
        <v>#REF!</v>
      </c>
      <c r="OHJ244" s="29" t="e">
        <f t="shared" ref="OHJ244" si="10396">OHN244&amp;OHO244</f>
        <v>#REF!</v>
      </c>
      <c r="OHK244" s="29" t="e">
        <f t="shared" ref="OHK244" si="10397">OHO244&amp;OHP244</f>
        <v>#REF!</v>
      </c>
      <c r="OHL244" s="29" t="e">
        <f t="shared" ref="OHL244" si="10398">OHP244&amp;OHQ244</f>
        <v>#REF!</v>
      </c>
      <c r="OHM244" s="29" t="e">
        <f t="shared" ref="OHM244" si="10399">OHQ244&amp;OHR244</f>
        <v>#REF!</v>
      </c>
      <c r="OHN244" s="29" t="e">
        <f t="shared" ref="OHN244" si="10400">OHR244&amp;OHS244</f>
        <v>#REF!</v>
      </c>
      <c r="OHO244" s="29" t="e">
        <f t="shared" ref="OHO244" si="10401">OHS244&amp;OHT244</f>
        <v>#REF!</v>
      </c>
      <c r="OHP244" s="29" t="e">
        <f t="shared" ref="OHP244" si="10402">OHT244&amp;OHU244</f>
        <v>#REF!</v>
      </c>
      <c r="OHQ244" s="29" t="e">
        <f t="shared" ref="OHQ244" si="10403">OHU244&amp;OHV244</f>
        <v>#REF!</v>
      </c>
      <c r="OHR244" s="29" t="e">
        <f t="shared" ref="OHR244" si="10404">OHV244&amp;OHW244</f>
        <v>#REF!</v>
      </c>
      <c r="OHS244" s="29" t="e">
        <f t="shared" ref="OHS244" si="10405">OHW244&amp;OHX244</f>
        <v>#REF!</v>
      </c>
      <c r="OHT244" s="29" t="e">
        <f t="shared" ref="OHT244" si="10406">OHX244&amp;OHY244</f>
        <v>#REF!</v>
      </c>
      <c r="OHU244" s="29" t="e">
        <f t="shared" ref="OHU244" si="10407">OHY244&amp;OHZ244</f>
        <v>#REF!</v>
      </c>
      <c r="OHV244" s="29" t="e">
        <f t="shared" ref="OHV244" si="10408">OHZ244&amp;OIA244</f>
        <v>#REF!</v>
      </c>
      <c r="OHW244" s="29" t="e">
        <f t="shared" ref="OHW244" si="10409">OIA244&amp;OIB244</f>
        <v>#REF!</v>
      </c>
      <c r="OHX244" s="29" t="e">
        <f t="shared" ref="OHX244" si="10410">OIB244&amp;OIC244</f>
        <v>#REF!</v>
      </c>
      <c r="OHY244" s="29" t="e">
        <f t="shared" ref="OHY244" si="10411">OIC244&amp;OID244</f>
        <v>#REF!</v>
      </c>
      <c r="OHZ244" s="29" t="e">
        <f t="shared" ref="OHZ244" si="10412">OID244&amp;OIE244</f>
        <v>#REF!</v>
      </c>
      <c r="OIA244" s="29" t="e">
        <f t="shared" ref="OIA244" si="10413">OIE244&amp;OIF244</f>
        <v>#REF!</v>
      </c>
      <c r="OIB244" s="29" t="e">
        <f t="shared" ref="OIB244" si="10414">OIF244&amp;OIG244</f>
        <v>#REF!</v>
      </c>
      <c r="OIC244" s="29" t="e">
        <f t="shared" ref="OIC244" si="10415">OIG244&amp;OIH244</f>
        <v>#REF!</v>
      </c>
      <c r="OID244" s="29" t="e">
        <f t="shared" ref="OID244" si="10416">OIH244&amp;OII244</f>
        <v>#REF!</v>
      </c>
      <c r="OIE244" s="29" t="e">
        <f t="shared" ref="OIE244" si="10417">OII244&amp;OIJ244</f>
        <v>#REF!</v>
      </c>
      <c r="OIF244" s="29" t="e">
        <f t="shared" ref="OIF244" si="10418">OIJ244&amp;OIK244</f>
        <v>#REF!</v>
      </c>
      <c r="OIG244" s="29" t="e">
        <f t="shared" ref="OIG244" si="10419">OIK244&amp;OIL244</f>
        <v>#REF!</v>
      </c>
      <c r="OIH244" s="29" t="e">
        <f t="shared" ref="OIH244" si="10420">OIL244&amp;OIM244</f>
        <v>#REF!</v>
      </c>
      <c r="OII244" s="29" t="e">
        <f t="shared" ref="OII244" si="10421">OIM244&amp;OIN244</f>
        <v>#REF!</v>
      </c>
      <c r="OIJ244" s="29" t="e">
        <f t="shared" ref="OIJ244" si="10422">OIN244&amp;OIO244</f>
        <v>#REF!</v>
      </c>
      <c r="OIK244" s="29" t="e">
        <f t="shared" ref="OIK244" si="10423">OIO244&amp;OIP244</f>
        <v>#REF!</v>
      </c>
      <c r="OIL244" s="29" t="e">
        <f t="shared" ref="OIL244" si="10424">OIP244&amp;OIQ244</f>
        <v>#REF!</v>
      </c>
      <c r="OIM244" s="29" t="e">
        <f t="shared" ref="OIM244" si="10425">OIQ244&amp;OIR244</f>
        <v>#REF!</v>
      </c>
      <c r="OIN244" s="29" t="e">
        <f t="shared" ref="OIN244" si="10426">OIR244&amp;OIS244</f>
        <v>#REF!</v>
      </c>
      <c r="OIO244" s="29" t="e">
        <f t="shared" ref="OIO244" si="10427">OIS244&amp;OIT244</f>
        <v>#REF!</v>
      </c>
      <c r="OIP244" s="29" t="e">
        <f t="shared" ref="OIP244" si="10428">OIT244&amp;OIU244</f>
        <v>#REF!</v>
      </c>
      <c r="OIQ244" s="29" t="e">
        <f t="shared" ref="OIQ244" si="10429">OIU244&amp;OIV244</f>
        <v>#REF!</v>
      </c>
      <c r="OIR244" s="29" t="e">
        <f t="shared" ref="OIR244" si="10430">OIV244&amp;OIW244</f>
        <v>#REF!</v>
      </c>
      <c r="OIS244" s="29" t="e">
        <f t="shared" ref="OIS244" si="10431">OIW244&amp;OIX244</f>
        <v>#REF!</v>
      </c>
      <c r="OIT244" s="29" t="e">
        <f t="shared" ref="OIT244" si="10432">OIX244&amp;OIY244</f>
        <v>#REF!</v>
      </c>
      <c r="OIU244" s="29" t="e">
        <f t="shared" ref="OIU244" si="10433">OIY244&amp;OIZ244</f>
        <v>#REF!</v>
      </c>
      <c r="OIV244" s="29" t="e">
        <f t="shared" ref="OIV244" si="10434">OIZ244&amp;OJA244</f>
        <v>#REF!</v>
      </c>
      <c r="OIW244" s="29" t="e">
        <f t="shared" ref="OIW244" si="10435">OJA244&amp;OJB244</f>
        <v>#REF!</v>
      </c>
      <c r="OIX244" s="29" t="e">
        <f t="shared" ref="OIX244" si="10436">OJB244&amp;OJC244</f>
        <v>#REF!</v>
      </c>
      <c r="OIY244" s="29" t="e">
        <f t="shared" ref="OIY244" si="10437">OJC244&amp;OJD244</f>
        <v>#REF!</v>
      </c>
      <c r="OIZ244" s="29" t="e">
        <f t="shared" ref="OIZ244" si="10438">OJD244&amp;OJE244</f>
        <v>#REF!</v>
      </c>
      <c r="OJA244" s="29" t="e">
        <f t="shared" ref="OJA244" si="10439">OJE244&amp;OJF244</f>
        <v>#REF!</v>
      </c>
      <c r="OJB244" s="29" t="e">
        <f t="shared" ref="OJB244" si="10440">OJF244&amp;OJG244</f>
        <v>#REF!</v>
      </c>
      <c r="OJC244" s="29" t="e">
        <f t="shared" ref="OJC244" si="10441">OJG244&amp;OJH244</f>
        <v>#REF!</v>
      </c>
      <c r="OJD244" s="29" t="e">
        <f t="shared" ref="OJD244" si="10442">OJH244&amp;OJI244</f>
        <v>#REF!</v>
      </c>
      <c r="OJE244" s="29" t="e">
        <f t="shared" ref="OJE244" si="10443">OJI244&amp;OJJ244</f>
        <v>#REF!</v>
      </c>
      <c r="OJF244" s="29" t="e">
        <f t="shared" ref="OJF244" si="10444">OJJ244&amp;OJK244</f>
        <v>#REF!</v>
      </c>
      <c r="OJG244" s="29" t="e">
        <f t="shared" ref="OJG244" si="10445">OJK244&amp;OJL244</f>
        <v>#REF!</v>
      </c>
      <c r="OJH244" s="29" t="e">
        <f t="shared" ref="OJH244" si="10446">OJL244&amp;OJM244</f>
        <v>#REF!</v>
      </c>
      <c r="OJI244" s="29" t="e">
        <f t="shared" ref="OJI244" si="10447">OJM244&amp;OJN244</f>
        <v>#REF!</v>
      </c>
      <c r="OJJ244" s="29" t="e">
        <f t="shared" ref="OJJ244" si="10448">OJN244&amp;OJO244</f>
        <v>#REF!</v>
      </c>
      <c r="OJK244" s="29" t="e">
        <f t="shared" ref="OJK244" si="10449">OJO244&amp;OJP244</f>
        <v>#REF!</v>
      </c>
      <c r="OJL244" s="29" t="e">
        <f t="shared" ref="OJL244" si="10450">OJP244&amp;OJQ244</f>
        <v>#REF!</v>
      </c>
      <c r="OJM244" s="29" t="e">
        <f t="shared" ref="OJM244" si="10451">OJQ244&amp;OJR244</f>
        <v>#REF!</v>
      </c>
      <c r="OJN244" s="29" t="e">
        <f t="shared" ref="OJN244" si="10452">OJR244&amp;OJS244</f>
        <v>#REF!</v>
      </c>
      <c r="OJO244" s="29" t="e">
        <f t="shared" ref="OJO244" si="10453">OJS244&amp;OJT244</f>
        <v>#REF!</v>
      </c>
      <c r="OJP244" s="29" t="e">
        <f t="shared" ref="OJP244" si="10454">OJT244&amp;OJU244</f>
        <v>#REF!</v>
      </c>
      <c r="OJQ244" s="29" t="e">
        <f t="shared" ref="OJQ244" si="10455">OJU244&amp;OJV244</f>
        <v>#REF!</v>
      </c>
      <c r="OJR244" s="29" t="e">
        <f t="shared" ref="OJR244" si="10456">OJV244&amp;OJW244</f>
        <v>#REF!</v>
      </c>
      <c r="OJS244" s="29" t="e">
        <f t="shared" ref="OJS244" si="10457">OJW244&amp;OJX244</f>
        <v>#REF!</v>
      </c>
      <c r="OJT244" s="29" t="e">
        <f t="shared" ref="OJT244" si="10458">OJX244&amp;OJY244</f>
        <v>#REF!</v>
      </c>
      <c r="OJU244" s="29" t="e">
        <f t="shared" ref="OJU244" si="10459">OJY244&amp;OJZ244</f>
        <v>#REF!</v>
      </c>
      <c r="OJV244" s="29" t="e">
        <f t="shared" ref="OJV244" si="10460">OJZ244&amp;OKA244</f>
        <v>#REF!</v>
      </c>
      <c r="OJW244" s="29" t="e">
        <f t="shared" ref="OJW244" si="10461">OKA244&amp;OKB244</f>
        <v>#REF!</v>
      </c>
      <c r="OJX244" s="29" t="e">
        <f t="shared" ref="OJX244" si="10462">OKB244&amp;OKC244</f>
        <v>#REF!</v>
      </c>
      <c r="OJY244" s="29" t="e">
        <f t="shared" ref="OJY244" si="10463">OKC244&amp;OKD244</f>
        <v>#REF!</v>
      </c>
      <c r="OJZ244" s="29" t="e">
        <f t="shared" ref="OJZ244" si="10464">OKD244&amp;OKE244</f>
        <v>#REF!</v>
      </c>
      <c r="OKA244" s="29" t="e">
        <f t="shared" ref="OKA244" si="10465">OKE244&amp;OKF244</f>
        <v>#REF!</v>
      </c>
      <c r="OKB244" s="29" t="e">
        <f t="shared" ref="OKB244" si="10466">OKF244&amp;OKG244</f>
        <v>#REF!</v>
      </c>
      <c r="OKC244" s="29" t="e">
        <f t="shared" ref="OKC244" si="10467">OKG244&amp;OKH244</f>
        <v>#REF!</v>
      </c>
      <c r="OKD244" s="29" t="e">
        <f t="shared" ref="OKD244" si="10468">OKH244&amp;OKI244</f>
        <v>#REF!</v>
      </c>
      <c r="OKE244" s="29" t="e">
        <f t="shared" ref="OKE244" si="10469">OKI244&amp;OKJ244</f>
        <v>#REF!</v>
      </c>
      <c r="OKF244" s="29" t="e">
        <f t="shared" ref="OKF244" si="10470">OKJ244&amp;OKK244</f>
        <v>#REF!</v>
      </c>
      <c r="OKG244" s="29" t="e">
        <f t="shared" ref="OKG244" si="10471">OKK244&amp;OKL244</f>
        <v>#REF!</v>
      </c>
      <c r="OKH244" s="29" t="e">
        <f t="shared" ref="OKH244" si="10472">OKL244&amp;OKM244</f>
        <v>#REF!</v>
      </c>
      <c r="OKI244" s="29" t="e">
        <f t="shared" ref="OKI244" si="10473">OKM244&amp;OKN244</f>
        <v>#REF!</v>
      </c>
      <c r="OKJ244" s="29" t="e">
        <f t="shared" ref="OKJ244" si="10474">OKN244&amp;OKO244</f>
        <v>#REF!</v>
      </c>
      <c r="OKK244" s="29" t="e">
        <f t="shared" ref="OKK244" si="10475">OKO244&amp;OKP244</f>
        <v>#REF!</v>
      </c>
      <c r="OKL244" s="29" t="e">
        <f t="shared" ref="OKL244" si="10476">OKP244&amp;OKQ244</f>
        <v>#REF!</v>
      </c>
      <c r="OKM244" s="29" t="e">
        <f t="shared" ref="OKM244" si="10477">OKQ244&amp;OKR244</f>
        <v>#REF!</v>
      </c>
      <c r="OKN244" s="29" t="e">
        <f t="shared" ref="OKN244" si="10478">OKR244&amp;OKS244</f>
        <v>#REF!</v>
      </c>
      <c r="OKO244" s="29" t="e">
        <f t="shared" ref="OKO244" si="10479">OKS244&amp;OKT244</f>
        <v>#REF!</v>
      </c>
      <c r="OKP244" s="29" t="e">
        <f t="shared" ref="OKP244" si="10480">OKT244&amp;OKU244</f>
        <v>#REF!</v>
      </c>
      <c r="OKQ244" s="29" t="e">
        <f t="shared" ref="OKQ244" si="10481">OKU244&amp;OKV244</f>
        <v>#REF!</v>
      </c>
      <c r="OKR244" s="29" t="e">
        <f t="shared" ref="OKR244" si="10482">OKV244&amp;OKW244</f>
        <v>#REF!</v>
      </c>
      <c r="OKS244" s="29" t="e">
        <f t="shared" ref="OKS244" si="10483">OKW244&amp;OKX244</f>
        <v>#REF!</v>
      </c>
      <c r="OKT244" s="29" t="e">
        <f t="shared" ref="OKT244" si="10484">OKX244&amp;OKY244</f>
        <v>#REF!</v>
      </c>
      <c r="OKU244" s="29" t="e">
        <f t="shared" ref="OKU244" si="10485">OKY244&amp;OKZ244</f>
        <v>#REF!</v>
      </c>
      <c r="OKV244" s="29" t="e">
        <f t="shared" ref="OKV244" si="10486">OKZ244&amp;OLA244</f>
        <v>#REF!</v>
      </c>
      <c r="OKW244" s="29" t="e">
        <f t="shared" ref="OKW244" si="10487">OLA244&amp;OLB244</f>
        <v>#REF!</v>
      </c>
      <c r="OKX244" s="29" t="e">
        <f t="shared" ref="OKX244" si="10488">OLB244&amp;OLC244</f>
        <v>#REF!</v>
      </c>
      <c r="OKY244" s="29" t="e">
        <f t="shared" ref="OKY244" si="10489">OLC244&amp;OLD244</f>
        <v>#REF!</v>
      </c>
      <c r="OKZ244" s="29" t="e">
        <f t="shared" ref="OKZ244" si="10490">OLD244&amp;OLE244</f>
        <v>#REF!</v>
      </c>
      <c r="OLA244" s="29" t="e">
        <f t="shared" ref="OLA244" si="10491">OLE244&amp;OLF244</f>
        <v>#REF!</v>
      </c>
      <c r="OLB244" s="29" t="e">
        <f t="shared" ref="OLB244" si="10492">OLF244&amp;OLG244</f>
        <v>#REF!</v>
      </c>
      <c r="OLC244" s="29" t="e">
        <f t="shared" ref="OLC244" si="10493">OLG244&amp;OLH244</f>
        <v>#REF!</v>
      </c>
      <c r="OLD244" s="29" t="e">
        <f t="shared" ref="OLD244" si="10494">OLH244&amp;OLI244</f>
        <v>#REF!</v>
      </c>
      <c r="OLE244" s="29" t="e">
        <f t="shared" ref="OLE244" si="10495">OLI244&amp;OLJ244</f>
        <v>#REF!</v>
      </c>
      <c r="OLF244" s="29" t="e">
        <f t="shared" ref="OLF244" si="10496">OLJ244&amp;OLK244</f>
        <v>#REF!</v>
      </c>
      <c r="OLG244" s="29" t="e">
        <f t="shared" ref="OLG244" si="10497">OLK244&amp;OLL244</f>
        <v>#REF!</v>
      </c>
      <c r="OLH244" s="29" t="e">
        <f t="shared" ref="OLH244" si="10498">OLL244&amp;OLM244</f>
        <v>#REF!</v>
      </c>
      <c r="OLI244" s="29" t="e">
        <f t="shared" ref="OLI244" si="10499">OLM244&amp;OLN244</f>
        <v>#REF!</v>
      </c>
      <c r="OLJ244" s="29" t="e">
        <f t="shared" ref="OLJ244" si="10500">OLN244&amp;OLO244</f>
        <v>#REF!</v>
      </c>
      <c r="OLK244" s="29" t="e">
        <f t="shared" ref="OLK244" si="10501">OLO244&amp;OLP244</f>
        <v>#REF!</v>
      </c>
      <c r="OLL244" s="29" t="e">
        <f t="shared" ref="OLL244" si="10502">OLP244&amp;OLQ244</f>
        <v>#REF!</v>
      </c>
      <c r="OLM244" s="29" t="e">
        <f t="shared" ref="OLM244" si="10503">OLQ244&amp;OLR244</f>
        <v>#REF!</v>
      </c>
      <c r="OLN244" s="29" t="e">
        <f t="shared" ref="OLN244" si="10504">OLR244&amp;OLS244</f>
        <v>#REF!</v>
      </c>
      <c r="OLO244" s="29" t="e">
        <f t="shared" ref="OLO244" si="10505">OLS244&amp;OLT244</f>
        <v>#REF!</v>
      </c>
      <c r="OLP244" s="29" t="e">
        <f t="shared" ref="OLP244" si="10506">OLT244&amp;OLU244</f>
        <v>#REF!</v>
      </c>
      <c r="OLQ244" s="29" t="e">
        <f t="shared" ref="OLQ244" si="10507">OLU244&amp;OLV244</f>
        <v>#REF!</v>
      </c>
      <c r="OLR244" s="29" t="e">
        <f t="shared" ref="OLR244" si="10508">OLV244&amp;OLW244</f>
        <v>#REF!</v>
      </c>
      <c r="OLS244" s="29" t="e">
        <f t="shared" ref="OLS244" si="10509">OLW244&amp;OLX244</f>
        <v>#REF!</v>
      </c>
      <c r="OLT244" s="29" t="e">
        <f t="shared" ref="OLT244" si="10510">OLX244&amp;OLY244</f>
        <v>#REF!</v>
      </c>
      <c r="OLU244" s="29" t="e">
        <f t="shared" ref="OLU244" si="10511">OLY244&amp;OLZ244</f>
        <v>#REF!</v>
      </c>
      <c r="OLV244" s="29" t="e">
        <f t="shared" ref="OLV244" si="10512">OLZ244&amp;OMA244</f>
        <v>#REF!</v>
      </c>
      <c r="OLW244" s="29" t="e">
        <f t="shared" ref="OLW244" si="10513">OMA244&amp;OMB244</f>
        <v>#REF!</v>
      </c>
      <c r="OLX244" s="29" t="e">
        <f t="shared" ref="OLX244" si="10514">OMB244&amp;OMC244</f>
        <v>#REF!</v>
      </c>
      <c r="OLY244" s="29" t="e">
        <f t="shared" ref="OLY244" si="10515">OMC244&amp;OMD244</f>
        <v>#REF!</v>
      </c>
      <c r="OLZ244" s="29" t="e">
        <f t="shared" ref="OLZ244" si="10516">OMD244&amp;OME244</f>
        <v>#REF!</v>
      </c>
      <c r="OMA244" s="29" t="e">
        <f t="shared" ref="OMA244" si="10517">OME244&amp;OMF244</f>
        <v>#REF!</v>
      </c>
      <c r="OMB244" s="29" t="e">
        <f t="shared" ref="OMB244" si="10518">OMF244&amp;OMG244</f>
        <v>#REF!</v>
      </c>
      <c r="OMC244" s="29" t="e">
        <f t="shared" ref="OMC244" si="10519">OMG244&amp;OMH244</f>
        <v>#REF!</v>
      </c>
      <c r="OMD244" s="29" t="e">
        <f t="shared" ref="OMD244" si="10520">OMH244&amp;OMI244</f>
        <v>#REF!</v>
      </c>
      <c r="OME244" s="29" t="e">
        <f t="shared" ref="OME244" si="10521">OMI244&amp;OMJ244</f>
        <v>#REF!</v>
      </c>
      <c r="OMF244" s="29" t="e">
        <f t="shared" ref="OMF244" si="10522">OMJ244&amp;OMK244</f>
        <v>#REF!</v>
      </c>
      <c r="OMG244" s="29" t="e">
        <f t="shared" ref="OMG244" si="10523">OMK244&amp;OML244</f>
        <v>#REF!</v>
      </c>
      <c r="OMH244" s="29" t="e">
        <f t="shared" ref="OMH244" si="10524">OML244&amp;OMM244</f>
        <v>#REF!</v>
      </c>
      <c r="OMI244" s="29" t="e">
        <f t="shared" ref="OMI244" si="10525">OMM244&amp;OMN244</f>
        <v>#REF!</v>
      </c>
      <c r="OMJ244" s="29" t="e">
        <f t="shared" ref="OMJ244" si="10526">OMN244&amp;OMO244</f>
        <v>#REF!</v>
      </c>
      <c r="OMK244" s="29" t="e">
        <f t="shared" ref="OMK244" si="10527">OMO244&amp;OMP244</f>
        <v>#REF!</v>
      </c>
      <c r="OML244" s="29" t="e">
        <f t="shared" ref="OML244" si="10528">OMP244&amp;OMQ244</f>
        <v>#REF!</v>
      </c>
      <c r="OMM244" s="29" t="e">
        <f t="shared" ref="OMM244" si="10529">OMQ244&amp;OMR244</f>
        <v>#REF!</v>
      </c>
      <c r="OMN244" s="29" t="e">
        <f t="shared" ref="OMN244" si="10530">OMR244&amp;OMS244</f>
        <v>#REF!</v>
      </c>
      <c r="OMO244" s="29" t="e">
        <f t="shared" ref="OMO244" si="10531">OMS244&amp;OMT244</f>
        <v>#REF!</v>
      </c>
      <c r="OMP244" s="29" t="e">
        <f t="shared" ref="OMP244" si="10532">OMT244&amp;OMU244</f>
        <v>#REF!</v>
      </c>
      <c r="OMQ244" s="29" t="e">
        <f t="shared" ref="OMQ244" si="10533">OMU244&amp;OMV244</f>
        <v>#REF!</v>
      </c>
      <c r="OMR244" s="29" t="e">
        <f t="shared" ref="OMR244" si="10534">OMV244&amp;OMW244</f>
        <v>#REF!</v>
      </c>
      <c r="OMS244" s="29" t="e">
        <f t="shared" ref="OMS244" si="10535">OMW244&amp;OMX244</f>
        <v>#REF!</v>
      </c>
      <c r="OMT244" s="29" t="e">
        <f t="shared" ref="OMT244" si="10536">OMX244&amp;OMY244</f>
        <v>#REF!</v>
      </c>
      <c r="OMU244" s="29" t="e">
        <f t="shared" ref="OMU244" si="10537">OMY244&amp;OMZ244</f>
        <v>#REF!</v>
      </c>
      <c r="OMV244" s="29" t="e">
        <f t="shared" ref="OMV244" si="10538">OMZ244&amp;ONA244</f>
        <v>#REF!</v>
      </c>
      <c r="OMW244" s="29" t="e">
        <f t="shared" ref="OMW244" si="10539">ONA244&amp;ONB244</f>
        <v>#REF!</v>
      </c>
      <c r="OMX244" s="29" t="e">
        <f t="shared" ref="OMX244" si="10540">ONB244&amp;ONC244</f>
        <v>#REF!</v>
      </c>
      <c r="OMY244" s="29" t="e">
        <f t="shared" ref="OMY244" si="10541">ONC244&amp;OND244</f>
        <v>#REF!</v>
      </c>
      <c r="OMZ244" s="29" t="e">
        <f t="shared" ref="OMZ244" si="10542">OND244&amp;ONE244</f>
        <v>#REF!</v>
      </c>
      <c r="ONA244" s="29" t="e">
        <f t="shared" ref="ONA244" si="10543">ONE244&amp;ONF244</f>
        <v>#REF!</v>
      </c>
      <c r="ONB244" s="29" t="e">
        <f t="shared" ref="ONB244" si="10544">ONF244&amp;ONG244</f>
        <v>#REF!</v>
      </c>
      <c r="ONC244" s="29" t="e">
        <f t="shared" ref="ONC244" si="10545">ONG244&amp;ONH244</f>
        <v>#REF!</v>
      </c>
      <c r="OND244" s="29" t="e">
        <f t="shared" ref="OND244" si="10546">ONH244&amp;ONI244</f>
        <v>#REF!</v>
      </c>
      <c r="ONE244" s="29" t="e">
        <f t="shared" ref="ONE244" si="10547">ONI244&amp;ONJ244</f>
        <v>#REF!</v>
      </c>
      <c r="ONF244" s="29" t="e">
        <f t="shared" ref="ONF244" si="10548">ONJ244&amp;ONK244</f>
        <v>#REF!</v>
      </c>
      <c r="ONG244" s="29" t="e">
        <f t="shared" ref="ONG244" si="10549">ONK244&amp;ONL244</f>
        <v>#REF!</v>
      </c>
      <c r="ONH244" s="29" t="e">
        <f t="shared" ref="ONH244" si="10550">ONL244&amp;ONM244</f>
        <v>#REF!</v>
      </c>
      <c r="ONI244" s="29" t="e">
        <f t="shared" ref="ONI244" si="10551">ONM244&amp;ONN244</f>
        <v>#REF!</v>
      </c>
      <c r="ONJ244" s="29" t="e">
        <f t="shared" ref="ONJ244" si="10552">ONN244&amp;ONO244</f>
        <v>#REF!</v>
      </c>
      <c r="ONK244" s="29" t="e">
        <f t="shared" ref="ONK244" si="10553">ONO244&amp;ONP244</f>
        <v>#REF!</v>
      </c>
      <c r="ONL244" s="29" t="e">
        <f t="shared" ref="ONL244" si="10554">ONP244&amp;ONQ244</f>
        <v>#REF!</v>
      </c>
      <c r="ONM244" s="29" t="e">
        <f t="shared" ref="ONM244" si="10555">ONQ244&amp;ONR244</f>
        <v>#REF!</v>
      </c>
      <c r="ONN244" s="29" t="e">
        <f t="shared" ref="ONN244" si="10556">ONR244&amp;ONS244</f>
        <v>#REF!</v>
      </c>
      <c r="ONO244" s="29" t="e">
        <f t="shared" ref="ONO244" si="10557">ONS244&amp;ONT244</f>
        <v>#REF!</v>
      </c>
      <c r="ONP244" s="29" t="e">
        <f t="shared" ref="ONP244" si="10558">ONT244&amp;ONU244</f>
        <v>#REF!</v>
      </c>
      <c r="ONQ244" s="29" t="e">
        <f t="shared" ref="ONQ244" si="10559">ONU244&amp;ONV244</f>
        <v>#REF!</v>
      </c>
      <c r="ONR244" s="29" t="e">
        <f t="shared" ref="ONR244" si="10560">ONV244&amp;ONW244</f>
        <v>#REF!</v>
      </c>
      <c r="ONS244" s="29" t="e">
        <f t="shared" ref="ONS244" si="10561">ONW244&amp;ONX244</f>
        <v>#REF!</v>
      </c>
      <c r="ONT244" s="29" t="e">
        <f t="shared" ref="ONT244" si="10562">ONX244&amp;ONY244</f>
        <v>#REF!</v>
      </c>
      <c r="ONU244" s="29" t="e">
        <f t="shared" ref="ONU244" si="10563">ONY244&amp;ONZ244</f>
        <v>#REF!</v>
      </c>
      <c r="ONV244" s="29" t="e">
        <f t="shared" ref="ONV244" si="10564">ONZ244&amp;OOA244</f>
        <v>#REF!</v>
      </c>
      <c r="ONW244" s="29" t="e">
        <f t="shared" ref="ONW244" si="10565">OOA244&amp;OOB244</f>
        <v>#REF!</v>
      </c>
      <c r="ONX244" s="29" t="e">
        <f t="shared" ref="ONX244" si="10566">OOB244&amp;OOC244</f>
        <v>#REF!</v>
      </c>
      <c r="ONY244" s="29" t="e">
        <f t="shared" ref="ONY244" si="10567">OOC244&amp;OOD244</f>
        <v>#REF!</v>
      </c>
      <c r="ONZ244" s="29" t="e">
        <f t="shared" ref="ONZ244" si="10568">OOD244&amp;OOE244</f>
        <v>#REF!</v>
      </c>
      <c r="OOA244" s="29" t="e">
        <f t="shared" ref="OOA244" si="10569">OOE244&amp;OOF244</f>
        <v>#REF!</v>
      </c>
      <c r="OOB244" s="29" t="e">
        <f t="shared" ref="OOB244" si="10570">OOF244&amp;OOG244</f>
        <v>#REF!</v>
      </c>
      <c r="OOC244" s="29" t="e">
        <f t="shared" ref="OOC244" si="10571">OOG244&amp;OOH244</f>
        <v>#REF!</v>
      </c>
      <c r="OOD244" s="29" t="e">
        <f t="shared" ref="OOD244" si="10572">OOH244&amp;OOI244</f>
        <v>#REF!</v>
      </c>
      <c r="OOE244" s="29" t="e">
        <f t="shared" ref="OOE244" si="10573">OOI244&amp;OOJ244</f>
        <v>#REF!</v>
      </c>
      <c r="OOF244" s="29" t="e">
        <f t="shared" ref="OOF244" si="10574">OOJ244&amp;OOK244</f>
        <v>#REF!</v>
      </c>
      <c r="OOG244" s="29" t="e">
        <f t="shared" ref="OOG244" si="10575">OOK244&amp;OOL244</f>
        <v>#REF!</v>
      </c>
      <c r="OOH244" s="29" t="e">
        <f t="shared" ref="OOH244" si="10576">OOL244&amp;OOM244</f>
        <v>#REF!</v>
      </c>
      <c r="OOI244" s="29" t="e">
        <f t="shared" ref="OOI244" si="10577">OOM244&amp;OON244</f>
        <v>#REF!</v>
      </c>
      <c r="OOJ244" s="29" t="e">
        <f t="shared" ref="OOJ244" si="10578">OON244&amp;OOO244</f>
        <v>#REF!</v>
      </c>
      <c r="OOK244" s="29" t="e">
        <f t="shared" ref="OOK244" si="10579">OOO244&amp;OOP244</f>
        <v>#REF!</v>
      </c>
      <c r="OOL244" s="29" t="e">
        <f t="shared" ref="OOL244" si="10580">OOP244&amp;OOQ244</f>
        <v>#REF!</v>
      </c>
      <c r="OOM244" s="29" t="e">
        <f t="shared" ref="OOM244" si="10581">OOQ244&amp;OOR244</f>
        <v>#REF!</v>
      </c>
      <c r="OON244" s="29" t="e">
        <f t="shared" ref="OON244" si="10582">OOR244&amp;OOS244</f>
        <v>#REF!</v>
      </c>
      <c r="OOO244" s="29" t="e">
        <f t="shared" ref="OOO244" si="10583">OOS244&amp;OOT244</f>
        <v>#REF!</v>
      </c>
      <c r="OOP244" s="29" t="e">
        <f t="shared" ref="OOP244" si="10584">OOT244&amp;OOU244</f>
        <v>#REF!</v>
      </c>
      <c r="OOQ244" s="29" t="e">
        <f t="shared" ref="OOQ244" si="10585">OOU244&amp;OOV244</f>
        <v>#REF!</v>
      </c>
      <c r="OOR244" s="29" t="e">
        <f t="shared" ref="OOR244" si="10586">OOV244&amp;OOW244</f>
        <v>#REF!</v>
      </c>
      <c r="OOS244" s="29" t="e">
        <f t="shared" ref="OOS244" si="10587">OOW244&amp;OOX244</f>
        <v>#REF!</v>
      </c>
      <c r="OOT244" s="29" t="e">
        <f t="shared" ref="OOT244" si="10588">OOX244&amp;OOY244</f>
        <v>#REF!</v>
      </c>
      <c r="OOU244" s="29" t="e">
        <f t="shared" ref="OOU244" si="10589">OOY244&amp;OOZ244</f>
        <v>#REF!</v>
      </c>
      <c r="OOV244" s="29" t="e">
        <f t="shared" ref="OOV244" si="10590">OOZ244&amp;OPA244</f>
        <v>#REF!</v>
      </c>
      <c r="OOW244" s="29" t="e">
        <f t="shared" ref="OOW244" si="10591">OPA244&amp;OPB244</f>
        <v>#REF!</v>
      </c>
      <c r="OOX244" s="29" t="e">
        <f t="shared" ref="OOX244" si="10592">OPB244&amp;OPC244</f>
        <v>#REF!</v>
      </c>
      <c r="OOY244" s="29" t="e">
        <f t="shared" ref="OOY244" si="10593">OPC244&amp;OPD244</f>
        <v>#REF!</v>
      </c>
      <c r="OOZ244" s="29" t="e">
        <f t="shared" ref="OOZ244" si="10594">OPD244&amp;OPE244</f>
        <v>#REF!</v>
      </c>
      <c r="OPA244" s="29" t="e">
        <f t="shared" ref="OPA244" si="10595">OPE244&amp;OPF244</f>
        <v>#REF!</v>
      </c>
      <c r="OPB244" s="29" t="e">
        <f t="shared" ref="OPB244" si="10596">OPF244&amp;OPG244</f>
        <v>#REF!</v>
      </c>
      <c r="OPC244" s="29" t="e">
        <f t="shared" ref="OPC244" si="10597">OPG244&amp;OPH244</f>
        <v>#REF!</v>
      </c>
      <c r="OPD244" s="29" t="e">
        <f t="shared" ref="OPD244" si="10598">OPH244&amp;OPI244</f>
        <v>#REF!</v>
      </c>
      <c r="OPE244" s="29" t="e">
        <f t="shared" ref="OPE244" si="10599">OPI244&amp;OPJ244</f>
        <v>#REF!</v>
      </c>
      <c r="OPF244" s="29" t="e">
        <f t="shared" ref="OPF244" si="10600">OPJ244&amp;OPK244</f>
        <v>#REF!</v>
      </c>
      <c r="OPG244" s="29" t="e">
        <f t="shared" ref="OPG244" si="10601">OPK244&amp;OPL244</f>
        <v>#REF!</v>
      </c>
      <c r="OPH244" s="29" t="e">
        <f t="shared" ref="OPH244" si="10602">OPL244&amp;OPM244</f>
        <v>#REF!</v>
      </c>
      <c r="OPI244" s="29" t="e">
        <f t="shared" ref="OPI244" si="10603">OPM244&amp;OPN244</f>
        <v>#REF!</v>
      </c>
      <c r="OPJ244" s="29" t="e">
        <f t="shared" ref="OPJ244" si="10604">OPN244&amp;OPO244</f>
        <v>#REF!</v>
      </c>
      <c r="OPK244" s="29" t="e">
        <f t="shared" ref="OPK244" si="10605">OPO244&amp;OPP244</f>
        <v>#REF!</v>
      </c>
      <c r="OPL244" s="29" t="e">
        <f t="shared" ref="OPL244" si="10606">OPP244&amp;OPQ244</f>
        <v>#REF!</v>
      </c>
      <c r="OPM244" s="29" t="e">
        <f t="shared" ref="OPM244" si="10607">OPQ244&amp;OPR244</f>
        <v>#REF!</v>
      </c>
      <c r="OPN244" s="29" t="e">
        <f t="shared" ref="OPN244" si="10608">OPR244&amp;OPS244</f>
        <v>#REF!</v>
      </c>
      <c r="OPO244" s="29" t="e">
        <f t="shared" ref="OPO244" si="10609">OPS244&amp;OPT244</f>
        <v>#REF!</v>
      </c>
      <c r="OPP244" s="29" t="e">
        <f t="shared" ref="OPP244" si="10610">OPT244&amp;OPU244</f>
        <v>#REF!</v>
      </c>
      <c r="OPQ244" s="29" t="e">
        <f t="shared" ref="OPQ244" si="10611">OPU244&amp;OPV244</f>
        <v>#REF!</v>
      </c>
      <c r="OPR244" s="29" t="e">
        <f t="shared" ref="OPR244" si="10612">OPV244&amp;OPW244</f>
        <v>#REF!</v>
      </c>
      <c r="OPS244" s="29" t="e">
        <f t="shared" ref="OPS244" si="10613">OPW244&amp;OPX244</f>
        <v>#REF!</v>
      </c>
      <c r="OPT244" s="29" t="e">
        <f t="shared" ref="OPT244" si="10614">OPX244&amp;OPY244</f>
        <v>#REF!</v>
      </c>
      <c r="OPU244" s="29" t="e">
        <f t="shared" ref="OPU244" si="10615">OPY244&amp;OPZ244</f>
        <v>#REF!</v>
      </c>
      <c r="OPV244" s="29" t="e">
        <f t="shared" ref="OPV244" si="10616">OPZ244&amp;OQA244</f>
        <v>#REF!</v>
      </c>
      <c r="OPW244" s="29" t="e">
        <f t="shared" ref="OPW244" si="10617">OQA244&amp;OQB244</f>
        <v>#REF!</v>
      </c>
      <c r="OPX244" s="29" t="e">
        <f t="shared" ref="OPX244" si="10618">OQB244&amp;OQC244</f>
        <v>#REF!</v>
      </c>
      <c r="OPY244" s="29" t="e">
        <f t="shared" ref="OPY244" si="10619">OQC244&amp;OQD244</f>
        <v>#REF!</v>
      </c>
      <c r="OPZ244" s="29" t="e">
        <f t="shared" ref="OPZ244" si="10620">OQD244&amp;OQE244</f>
        <v>#REF!</v>
      </c>
      <c r="OQA244" s="29" t="e">
        <f t="shared" ref="OQA244" si="10621">OQE244&amp;OQF244</f>
        <v>#REF!</v>
      </c>
      <c r="OQB244" s="29" t="e">
        <f t="shared" ref="OQB244" si="10622">OQF244&amp;OQG244</f>
        <v>#REF!</v>
      </c>
      <c r="OQC244" s="29" t="e">
        <f t="shared" ref="OQC244" si="10623">OQG244&amp;OQH244</f>
        <v>#REF!</v>
      </c>
      <c r="OQD244" s="29" t="e">
        <f t="shared" ref="OQD244" si="10624">OQH244&amp;OQI244</f>
        <v>#REF!</v>
      </c>
      <c r="OQE244" s="29" t="e">
        <f t="shared" ref="OQE244" si="10625">OQI244&amp;OQJ244</f>
        <v>#REF!</v>
      </c>
      <c r="OQF244" s="29" t="e">
        <f t="shared" ref="OQF244" si="10626">OQJ244&amp;OQK244</f>
        <v>#REF!</v>
      </c>
      <c r="OQG244" s="29" t="e">
        <f t="shared" ref="OQG244" si="10627">OQK244&amp;OQL244</f>
        <v>#REF!</v>
      </c>
      <c r="OQH244" s="29" t="e">
        <f t="shared" ref="OQH244" si="10628">OQL244&amp;OQM244</f>
        <v>#REF!</v>
      </c>
      <c r="OQI244" s="29" t="e">
        <f t="shared" ref="OQI244" si="10629">OQM244&amp;OQN244</f>
        <v>#REF!</v>
      </c>
      <c r="OQJ244" s="29" t="e">
        <f t="shared" ref="OQJ244" si="10630">OQN244&amp;OQO244</f>
        <v>#REF!</v>
      </c>
      <c r="OQK244" s="29" t="e">
        <f t="shared" ref="OQK244" si="10631">OQO244&amp;OQP244</f>
        <v>#REF!</v>
      </c>
      <c r="OQL244" s="29" t="e">
        <f t="shared" ref="OQL244" si="10632">OQP244&amp;OQQ244</f>
        <v>#REF!</v>
      </c>
      <c r="OQM244" s="29" t="e">
        <f t="shared" ref="OQM244" si="10633">OQQ244&amp;OQR244</f>
        <v>#REF!</v>
      </c>
      <c r="OQN244" s="29" t="e">
        <f t="shared" ref="OQN244" si="10634">OQR244&amp;OQS244</f>
        <v>#REF!</v>
      </c>
      <c r="OQO244" s="29" t="e">
        <f t="shared" ref="OQO244" si="10635">OQS244&amp;OQT244</f>
        <v>#REF!</v>
      </c>
      <c r="OQP244" s="29" t="e">
        <f t="shared" ref="OQP244" si="10636">OQT244&amp;OQU244</f>
        <v>#REF!</v>
      </c>
      <c r="OQQ244" s="29" t="e">
        <f t="shared" ref="OQQ244" si="10637">OQU244&amp;OQV244</f>
        <v>#REF!</v>
      </c>
      <c r="OQR244" s="29" t="e">
        <f t="shared" ref="OQR244" si="10638">OQV244&amp;OQW244</f>
        <v>#REF!</v>
      </c>
      <c r="OQS244" s="29" t="e">
        <f t="shared" ref="OQS244" si="10639">OQW244&amp;OQX244</f>
        <v>#REF!</v>
      </c>
      <c r="OQT244" s="29" t="e">
        <f t="shared" ref="OQT244" si="10640">OQX244&amp;OQY244</f>
        <v>#REF!</v>
      </c>
      <c r="OQU244" s="29" t="e">
        <f t="shared" ref="OQU244" si="10641">OQY244&amp;OQZ244</f>
        <v>#REF!</v>
      </c>
      <c r="OQV244" s="29" t="e">
        <f t="shared" ref="OQV244" si="10642">OQZ244&amp;ORA244</f>
        <v>#REF!</v>
      </c>
      <c r="OQW244" s="29" t="e">
        <f t="shared" ref="OQW244" si="10643">ORA244&amp;ORB244</f>
        <v>#REF!</v>
      </c>
      <c r="OQX244" s="29" t="e">
        <f t="shared" ref="OQX244" si="10644">ORB244&amp;ORC244</f>
        <v>#REF!</v>
      </c>
      <c r="OQY244" s="29" t="e">
        <f t="shared" ref="OQY244" si="10645">ORC244&amp;ORD244</f>
        <v>#REF!</v>
      </c>
      <c r="OQZ244" s="29" t="e">
        <f t="shared" ref="OQZ244" si="10646">ORD244&amp;ORE244</f>
        <v>#REF!</v>
      </c>
      <c r="ORA244" s="29" t="e">
        <f t="shared" ref="ORA244" si="10647">ORE244&amp;ORF244</f>
        <v>#REF!</v>
      </c>
      <c r="ORB244" s="29" t="e">
        <f t="shared" ref="ORB244" si="10648">ORF244&amp;ORG244</f>
        <v>#REF!</v>
      </c>
      <c r="ORC244" s="29" t="e">
        <f t="shared" ref="ORC244" si="10649">ORG244&amp;ORH244</f>
        <v>#REF!</v>
      </c>
      <c r="ORD244" s="29" t="e">
        <f t="shared" ref="ORD244" si="10650">ORH244&amp;ORI244</f>
        <v>#REF!</v>
      </c>
      <c r="ORE244" s="29" t="e">
        <f t="shared" ref="ORE244" si="10651">ORI244&amp;ORJ244</f>
        <v>#REF!</v>
      </c>
      <c r="ORF244" s="29" t="e">
        <f t="shared" ref="ORF244" si="10652">ORJ244&amp;ORK244</f>
        <v>#REF!</v>
      </c>
      <c r="ORG244" s="29" t="e">
        <f t="shared" ref="ORG244" si="10653">ORK244&amp;ORL244</f>
        <v>#REF!</v>
      </c>
      <c r="ORH244" s="29" t="e">
        <f t="shared" ref="ORH244" si="10654">ORL244&amp;ORM244</f>
        <v>#REF!</v>
      </c>
      <c r="ORI244" s="29" t="e">
        <f t="shared" ref="ORI244" si="10655">ORM244&amp;ORN244</f>
        <v>#REF!</v>
      </c>
      <c r="ORJ244" s="29" t="e">
        <f t="shared" ref="ORJ244" si="10656">ORN244&amp;ORO244</f>
        <v>#REF!</v>
      </c>
      <c r="ORK244" s="29" t="e">
        <f t="shared" ref="ORK244" si="10657">ORO244&amp;ORP244</f>
        <v>#REF!</v>
      </c>
      <c r="ORL244" s="29" t="e">
        <f t="shared" ref="ORL244" si="10658">ORP244&amp;ORQ244</f>
        <v>#REF!</v>
      </c>
      <c r="ORM244" s="29" t="e">
        <f t="shared" ref="ORM244" si="10659">ORQ244&amp;ORR244</f>
        <v>#REF!</v>
      </c>
      <c r="ORN244" s="29" t="e">
        <f t="shared" ref="ORN244" si="10660">ORR244&amp;ORS244</f>
        <v>#REF!</v>
      </c>
      <c r="ORO244" s="29" t="e">
        <f t="shared" ref="ORO244" si="10661">ORS244&amp;ORT244</f>
        <v>#REF!</v>
      </c>
      <c r="ORP244" s="29" t="e">
        <f t="shared" ref="ORP244" si="10662">ORT244&amp;ORU244</f>
        <v>#REF!</v>
      </c>
      <c r="ORQ244" s="29" t="e">
        <f t="shared" ref="ORQ244" si="10663">ORU244&amp;ORV244</f>
        <v>#REF!</v>
      </c>
      <c r="ORR244" s="29" t="e">
        <f t="shared" ref="ORR244" si="10664">ORV244&amp;ORW244</f>
        <v>#REF!</v>
      </c>
      <c r="ORS244" s="29" t="e">
        <f t="shared" ref="ORS244" si="10665">ORW244&amp;ORX244</f>
        <v>#REF!</v>
      </c>
      <c r="ORT244" s="29" t="e">
        <f t="shared" ref="ORT244" si="10666">ORX244&amp;ORY244</f>
        <v>#REF!</v>
      </c>
      <c r="ORU244" s="29" t="e">
        <f t="shared" ref="ORU244" si="10667">ORY244&amp;ORZ244</f>
        <v>#REF!</v>
      </c>
      <c r="ORV244" s="29" t="e">
        <f t="shared" ref="ORV244" si="10668">ORZ244&amp;OSA244</f>
        <v>#REF!</v>
      </c>
      <c r="ORW244" s="29" t="e">
        <f t="shared" ref="ORW244" si="10669">OSA244&amp;OSB244</f>
        <v>#REF!</v>
      </c>
      <c r="ORX244" s="29" t="e">
        <f t="shared" ref="ORX244" si="10670">OSB244&amp;OSC244</f>
        <v>#REF!</v>
      </c>
      <c r="ORY244" s="29" t="e">
        <f t="shared" ref="ORY244" si="10671">OSC244&amp;OSD244</f>
        <v>#REF!</v>
      </c>
      <c r="ORZ244" s="29" t="e">
        <f t="shared" ref="ORZ244" si="10672">OSD244&amp;OSE244</f>
        <v>#REF!</v>
      </c>
      <c r="OSA244" s="29" t="e">
        <f t="shared" ref="OSA244" si="10673">OSE244&amp;OSF244</f>
        <v>#REF!</v>
      </c>
      <c r="OSB244" s="29" t="e">
        <f t="shared" ref="OSB244" si="10674">OSF244&amp;OSG244</f>
        <v>#REF!</v>
      </c>
      <c r="OSC244" s="29" t="e">
        <f t="shared" ref="OSC244" si="10675">OSG244&amp;OSH244</f>
        <v>#REF!</v>
      </c>
      <c r="OSD244" s="29" t="e">
        <f t="shared" ref="OSD244" si="10676">OSH244&amp;OSI244</f>
        <v>#REF!</v>
      </c>
      <c r="OSE244" s="29" t="e">
        <f t="shared" ref="OSE244" si="10677">OSI244&amp;OSJ244</f>
        <v>#REF!</v>
      </c>
      <c r="OSF244" s="29" t="e">
        <f t="shared" ref="OSF244" si="10678">OSJ244&amp;OSK244</f>
        <v>#REF!</v>
      </c>
      <c r="OSG244" s="29" t="e">
        <f t="shared" ref="OSG244" si="10679">OSK244&amp;OSL244</f>
        <v>#REF!</v>
      </c>
      <c r="OSH244" s="29" t="e">
        <f t="shared" ref="OSH244" si="10680">OSL244&amp;OSM244</f>
        <v>#REF!</v>
      </c>
      <c r="OSI244" s="29" t="e">
        <f t="shared" ref="OSI244" si="10681">OSM244&amp;OSN244</f>
        <v>#REF!</v>
      </c>
      <c r="OSJ244" s="29" t="e">
        <f t="shared" ref="OSJ244" si="10682">OSN244&amp;OSO244</f>
        <v>#REF!</v>
      </c>
      <c r="OSK244" s="29" t="e">
        <f t="shared" ref="OSK244" si="10683">OSO244&amp;OSP244</f>
        <v>#REF!</v>
      </c>
      <c r="OSL244" s="29" t="e">
        <f t="shared" ref="OSL244" si="10684">OSP244&amp;OSQ244</f>
        <v>#REF!</v>
      </c>
      <c r="OSM244" s="29" t="e">
        <f t="shared" ref="OSM244" si="10685">OSQ244&amp;OSR244</f>
        <v>#REF!</v>
      </c>
      <c r="OSN244" s="29" t="e">
        <f t="shared" ref="OSN244" si="10686">OSR244&amp;OSS244</f>
        <v>#REF!</v>
      </c>
      <c r="OSO244" s="29" t="e">
        <f t="shared" ref="OSO244" si="10687">OSS244&amp;OST244</f>
        <v>#REF!</v>
      </c>
      <c r="OSP244" s="29" t="e">
        <f t="shared" ref="OSP244" si="10688">OST244&amp;OSU244</f>
        <v>#REF!</v>
      </c>
      <c r="OSQ244" s="29" t="e">
        <f t="shared" ref="OSQ244" si="10689">OSU244&amp;OSV244</f>
        <v>#REF!</v>
      </c>
      <c r="OSR244" s="29" t="e">
        <f t="shared" ref="OSR244" si="10690">OSV244&amp;OSW244</f>
        <v>#REF!</v>
      </c>
      <c r="OSS244" s="29" t="e">
        <f t="shared" ref="OSS244" si="10691">OSW244&amp;OSX244</f>
        <v>#REF!</v>
      </c>
      <c r="OST244" s="29" t="e">
        <f t="shared" ref="OST244" si="10692">OSX244&amp;OSY244</f>
        <v>#REF!</v>
      </c>
      <c r="OSU244" s="29" t="e">
        <f t="shared" ref="OSU244" si="10693">OSY244&amp;OSZ244</f>
        <v>#REF!</v>
      </c>
      <c r="OSV244" s="29" t="e">
        <f t="shared" ref="OSV244" si="10694">OSZ244&amp;OTA244</f>
        <v>#REF!</v>
      </c>
      <c r="OSW244" s="29" t="e">
        <f t="shared" ref="OSW244" si="10695">OTA244&amp;OTB244</f>
        <v>#REF!</v>
      </c>
      <c r="OSX244" s="29" t="e">
        <f t="shared" ref="OSX244" si="10696">OTB244&amp;OTC244</f>
        <v>#REF!</v>
      </c>
      <c r="OSY244" s="29" t="e">
        <f t="shared" ref="OSY244" si="10697">OTC244&amp;OTD244</f>
        <v>#REF!</v>
      </c>
      <c r="OSZ244" s="29" t="e">
        <f t="shared" ref="OSZ244" si="10698">OTD244&amp;OTE244</f>
        <v>#REF!</v>
      </c>
      <c r="OTA244" s="29" t="e">
        <f t="shared" ref="OTA244" si="10699">OTE244&amp;OTF244</f>
        <v>#REF!</v>
      </c>
      <c r="OTB244" s="29" t="e">
        <f t="shared" ref="OTB244" si="10700">OTF244&amp;OTG244</f>
        <v>#REF!</v>
      </c>
      <c r="OTC244" s="29" t="e">
        <f t="shared" ref="OTC244" si="10701">OTG244&amp;OTH244</f>
        <v>#REF!</v>
      </c>
      <c r="OTD244" s="29" t="e">
        <f t="shared" ref="OTD244" si="10702">OTH244&amp;OTI244</f>
        <v>#REF!</v>
      </c>
      <c r="OTE244" s="29" t="e">
        <f t="shared" ref="OTE244" si="10703">OTI244&amp;OTJ244</f>
        <v>#REF!</v>
      </c>
      <c r="OTF244" s="29" t="e">
        <f t="shared" ref="OTF244" si="10704">OTJ244&amp;OTK244</f>
        <v>#REF!</v>
      </c>
      <c r="OTG244" s="29" t="e">
        <f t="shared" ref="OTG244" si="10705">OTK244&amp;OTL244</f>
        <v>#REF!</v>
      </c>
      <c r="OTH244" s="29" t="e">
        <f t="shared" ref="OTH244" si="10706">OTL244&amp;OTM244</f>
        <v>#REF!</v>
      </c>
      <c r="OTI244" s="29" t="e">
        <f t="shared" ref="OTI244" si="10707">OTM244&amp;OTN244</f>
        <v>#REF!</v>
      </c>
      <c r="OTJ244" s="29" t="e">
        <f t="shared" ref="OTJ244" si="10708">OTN244&amp;OTO244</f>
        <v>#REF!</v>
      </c>
      <c r="OTK244" s="29" t="e">
        <f t="shared" ref="OTK244" si="10709">OTO244&amp;OTP244</f>
        <v>#REF!</v>
      </c>
      <c r="OTL244" s="29" t="e">
        <f t="shared" ref="OTL244" si="10710">OTP244&amp;OTQ244</f>
        <v>#REF!</v>
      </c>
      <c r="OTM244" s="29" t="e">
        <f t="shared" ref="OTM244" si="10711">OTQ244&amp;OTR244</f>
        <v>#REF!</v>
      </c>
      <c r="OTN244" s="29" t="e">
        <f t="shared" ref="OTN244" si="10712">OTR244&amp;OTS244</f>
        <v>#REF!</v>
      </c>
      <c r="OTO244" s="29" t="e">
        <f t="shared" ref="OTO244" si="10713">OTS244&amp;OTT244</f>
        <v>#REF!</v>
      </c>
      <c r="OTP244" s="29" t="e">
        <f t="shared" ref="OTP244" si="10714">OTT244&amp;OTU244</f>
        <v>#REF!</v>
      </c>
      <c r="OTQ244" s="29" t="e">
        <f t="shared" ref="OTQ244" si="10715">OTU244&amp;OTV244</f>
        <v>#REF!</v>
      </c>
      <c r="OTR244" s="29" t="e">
        <f t="shared" ref="OTR244" si="10716">OTV244&amp;OTW244</f>
        <v>#REF!</v>
      </c>
      <c r="OTS244" s="29" t="e">
        <f t="shared" ref="OTS244" si="10717">OTW244&amp;OTX244</f>
        <v>#REF!</v>
      </c>
      <c r="OTT244" s="29" t="e">
        <f t="shared" ref="OTT244" si="10718">OTX244&amp;OTY244</f>
        <v>#REF!</v>
      </c>
      <c r="OTU244" s="29" t="e">
        <f t="shared" ref="OTU244" si="10719">OTY244&amp;OTZ244</f>
        <v>#REF!</v>
      </c>
      <c r="OTV244" s="29" t="e">
        <f t="shared" ref="OTV244" si="10720">OTZ244&amp;OUA244</f>
        <v>#REF!</v>
      </c>
      <c r="OTW244" s="29" t="e">
        <f t="shared" ref="OTW244" si="10721">OUA244&amp;OUB244</f>
        <v>#REF!</v>
      </c>
      <c r="OTX244" s="29" t="e">
        <f t="shared" ref="OTX244" si="10722">OUB244&amp;OUC244</f>
        <v>#REF!</v>
      </c>
      <c r="OTY244" s="29" t="e">
        <f t="shared" ref="OTY244" si="10723">OUC244&amp;OUD244</f>
        <v>#REF!</v>
      </c>
      <c r="OTZ244" s="29" t="e">
        <f t="shared" ref="OTZ244" si="10724">OUD244&amp;OUE244</f>
        <v>#REF!</v>
      </c>
      <c r="OUA244" s="29" t="e">
        <f t="shared" ref="OUA244" si="10725">OUE244&amp;OUF244</f>
        <v>#REF!</v>
      </c>
      <c r="OUB244" s="29" t="e">
        <f t="shared" ref="OUB244" si="10726">OUF244&amp;OUG244</f>
        <v>#REF!</v>
      </c>
      <c r="OUC244" s="29" t="e">
        <f t="shared" ref="OUC244" si="10727">OUG244&amp;OUH244</f>
        <v>#REF!</v>
      </c>
      <c r="OUD244" s="29" t="e">
        <f t="shared" ref="OUD244" si="10728">OUH244&amp;OUI244</f>
        <v>#REF!</v>
      </c>
      <c r="OUE244" s="29" t="e">
        <f t="shared" ref="OUE244" si="10729">OUI244&amp;OUJ244</f>
        <v>#REF!</v>
      </c>
      <c r="OUF244" s="29" t="e">
        <f t="shared" ref="OUF244" si="10730">OUJ244&amp;OUK244</f>
        <v>#REF!</v>
      </c>
      <c r="OUG244" s="29" t="e">
        <f t="shared" ref="OUG244" si="10731">OUK244&amp;OUL244</f>
        <v>#REF!</v>
      </c>
      <c r="OUH244" s="29" t="e">
        <f t="shared" ref="OUH244" si="10732">OUL244&amp;OUM244</f>
        <v>#REF!</v>
      </c>
      <c r="OUI244" s="29" t="e">
        <f t="shared" ref="OUI244" si="10733">OUM244&amp;OUN244</f>
        <v>#REF!</v>
      </c>
      <c r="OUJ244" s="29" t="e">
        <f t="shared" ref="OUJ244" si="10734">OUN244&amp;OUO244</f>
        <v>#REF!</v>
      </c>
      <c r="OUK244" s="29" t="e">
        <f t="shared" ref="OUK244" si="10735">OUO244&amp;OUP244</f>
        <v>#REF!</v>
      </c>
      <c r="OUL244" s="29" t="e">
        <f t="shared" ref="OUL244" si="10736">OUP244&amp;OUQ244</f>
        <v>#REF!</v>
      </c>
      <c r="OUM244" s="29" t="e">
        <f t="shared" ref="OUM244" si="10737">OUQ244&amp;OUR244</f>
        <v>#REF!</v>
      </c>
      <c r="OUN244" s="29" t="e">
        <f t="shared" ref="OUN244" si="10738">OUR244&amp;OUS244</f>
        <v>#REF!</v>
      </c>
      <c r="OUO244" s="29" t="e">
        <f t="shared" ref="OUO244" si="10739">OUS244&amp;OUT244</f>
        <v>#REF!</v>
      </c>
      <c r="OUP244" s="29" t="e">
        <f t="shared" ref="OUP244" si="10740">OUT244&amp;OUU244</f>
        <v>#REF!</v>
      </c>
      <c r="OUQ244" s="29" t="e">
        <f t="shared" ref="OUQ244" si="10741">OUU244&amp;OUV244</f>
        <v>#REF!</v>
      </c>
      <c r="OUR244" s="29" t="e">
        <f t="shared" ref="OUR244" si="10742">OUV244&amp;OUW244</f>
        <v>#REF!</v>
      </c>
      <c r="OUS244" s="29" t="e">
        <f t="shared" ref="OUS244" si="10743">OUW244&amp;OUX244</f>
        <v>#REF!</v>
      </c>
      <c r="OUT244" s="29" t="e">
        <f t="shared" ref="OUT244" si="10744">OUX244&amp;OUY244</f>
        <v>#REF!</v>
      </c>
      <c r="OUU244" s="29" t="e">
        <f t="shared" ref="OUU244" si="10745">OUY244&amp;OUZ244</f>
        <v>#REF!</v>
      </c>
      <c r="OUV244" s="29" t="e">
        <f t="shared" ref="OUV244" si="10746">OUZ244&amp;OVA244</f>
        <v>#REF!</v>
      </c>
      <c r="OUW244" s="29" t="e">
        <f t="shared" ref="OUW244" si="10747">OVA244&amp;OVB244</f>
        <v>#REF!</v>
      </c>
      <c r="OUX244" s="29" t="e">
        <f t="shared" ref="OUX244" si="10748">OVB244&amp;OVC244</f>
        <v>#REF!</v>
      </c>
      <c r="OUY244" s="29" t="e">
        <f t="shared" ref="OUY244" si="10749">OVC244&amp;OVD244</f>
        <v>#REF!</v>
      </c>
      <c r="OUZ244" s="29" t="e">
        <f t="shared" ref="OUZ244" si="10750">OVD244&amp;OVE244</f>
        <v>#REF!</v>
      </c>
      <c r="OVA244" s="29" t="e">
        <f t="shared" ref="OVA244" si="10751">OVE244&amp;OVF244</f>
        <v>#REF!</v>
      </c>
      <c r="OVB244" s="29" t="e">
        <f t="shared" ref="OVB244" si="10752">OVF244&amp;OVG244</f>
        <v>#REF!</v>
      </c>
      <c r="OVC244" s="29" t="e">
        <f t="shared" ref="OVC244" si="10753">OVG244&amp;OVH244</f>
        <v>#REF!</v>
      </c>
      <c r="OVD244" s="29" t="e">
        <f t="shared" ref="OVD244" si="10754">OVH244&amp;OVI244</f>
        <v>#REF!</v>
      </c>
      <c r="OVE244" s="29" t="e">
        <f t="shared" ref="OVE244" si="10755">OVI244&amp;OVJ244</f>
        <v>#REF!</v>
      </c>
      <c r="OVF244" s="29" t="e">
        <f t="shared" ref="OVF244" si="10756">OVJ244&amp;OVK244</f>
        <v>#REF!</v>
      </c>
      <c r="OVG244" s="29" t="e">
        <f t="shared" ref="OVG244" si="10757">OVK244&amp;OVL244</f>
        <v>#REF!</v>
      </c>
      <c r="OVH244" s="29" t="e">
        <f t="shared" ref="OVH244" si="10758">OVL244&amp;OVM244</f>
        <v>#REF!</v>
      </c>
      <c r="OVI244" s="29" t="e">
        <f t="shared" ref="OVI244" si="10759">OVM244&amp;OVN244</f>
        <v>#REF!</v>
      </c>
      <c r="OVJ244" s="29" t="e">
        <f t="shared" ref="OVJ244" si="10760">OVN244&amp;OVO244</f>
        <v>#REF!</v>
      </c>
      <c r="OVK244" s="29" t="e">
        <f t="shared" ref="OVK244" si="10761">OVO244&amp;OVP244</f>
        <v>#REF!</v>
      </c>
      <c r="OVL244" s="29" t="e">
        <f t="shared" ref="OVL244" si="10762">OVP244&amp;OVQ244</f>
        <v>#REF!</v>
      </c>
      <c r="OVM244" s="29" t="e">
        <f t="shared" ref="OVM244" si="10763">OVQ244&amp;OVR244</f>
        <v>#REF!</v>
      </c>
      <c r="OVN244" s="29" t="e">
        <f t="shared" ref="OVN244" si="10764">OVR244&amp;OVS244</f>
        <v>#REF!</v>
      </c>
      <c r="OVO244" s="29" t="e">
        <f t="shared" ref="OVO244" si="10765">OVS244&amp;OVT244</f>
        <v>#REF!</v>
      </c>
      <c r="OVP244" s="29" t="e">
        <f t="shared" ref="OVP244" si="10766">OVT244&amp;OVU244</f>
        <v>#REF!</v>
      </c>
      <c r="OVQ244" s="29" t="e">
        <f t="shared" ref="OVQ244" si="10767">OVU244&amp;OVV244</f>
        <v>#REF!</v>
      </c>
      <c r="OVR244" s="29" t="e">
        <f t="shared" ref="OVR244" si="10768">OVV244&amp;OVW244</f>
        <v>#REF!</v>
      </c>
      <c r="OVS244" s="29" t="e">
        <f t="shared" ref="OVS244" si="10769">OVW244&amp;OVX244</f>
        <v>#REF!</v>
      </c>
      <c r="OVT244" s="29" t="e">
        <f t="shared" ref="OVT244" si="10770">OVX244&amp;OVY244</f>
        <v>#REF!</v>
      </c>
      <c r="OVU244" s="29" t="e">
        <f t="shared" ref="OVU244" si="10771">OVY244&amp;OVZ244</f>
        <v>#REF!</v>
      </c>
      <c r="OVV244" s="29" t="e">
        <f t="shared" ref="OVV244" si="10772">OVZ244&amp;OWA244</f>
        <v>#REF!</v>
      </c>
      <c r="OVW244" s="29" t="e">
        <f t="shared" ref="OVW244" si="10773">OWA244&amp;OWB244</f>
        <v>#REF!</v>
      </c>
      <c r="OVX244" s="29" t="e">
        <f t="shared" ref="OVX244" si="10774">OWB244&amp;OWC244</f>
        <v>#REF!</v>
      </c>
      <c r="OVY244" s="29" t="e">
        <f t="shared" ref="OVY244" si="10775">OWC244&amp;OWD244</f>
        <v>#REF!</v>
      </c>
      <c r="OVZ244" s="29" t="e">
        <f t="shared" ref="OVZ244" si="10776">OWD244&amp;OWE244</f>
        <v>#REF!</v>
      </c>
      <c r="OWA244" s="29" t="e">
        <f t="shared" ref="OWA244" si="10777">OWE244&amp;OWF244</f>
        <v>#REF!</v>
      </c>
      <c r="OWB244" s="29" t="e">
        <f t="shared" ref="OWB244" si="10778">OWF244&amp;OWG244</f>
        <v>#REF!</v>
      </c>
      <c r="OWC244" s="29" t="e">
        <f t="shared" ref="OWC244" si="10779">OWG244&amp;OWH244</f>
        <v>#REF!</v>
      </c>
      <c r="OWD244" s="29" t="e">
        <f t="shared" ref="OWD244" si="10780">OWH244&amp;OWI244</f>
        <v>#REF!</v>
      </c>
      <c r="OWE244" s="29" t="e">
        <f t="shared" ref="OWE244" si="10781">OWI244&amp;OWJ244</f>
        <v>#REF!</v>
      </c>
      <c r="OWF244" s="29" t="e">
        <f t="shared" ref="OWF244" si="10782">OWJ244&amp;OWK244</f>
        <v>#REF!</v>
      </c>
      <c r="OWG244" s="29" t="e">
        <f t="shared" ref="OWG244" si="10783">OWK244&amp;OWL244</f>
        <v>#REF!</v>
      </c>
      <c r="OWH244" s="29" t="e">
        <f t="shared" ref="OWH244" si="10784">OWL244&amp;OWM244</f>
        <v>#REF!</v>
      </c>
      <c r="OWI244" s="29" t="e">
        <f t="shared" ref="OWI244" si="10785">OWM244&amp;OWN244</f>
        <v>#REF!</v>
      </c>
      <c r="OWJ244" s="29" t="e">
        <f t="shared" ref="OWJ244" si="10786">OWN244&amp;OWO244</f>
        <v>#REF!</v>
      </c>
      <c r="OWK244" s="29" t="e">
        <f t="shared" ref="OWK244" si="10787">OWO244&amp;OWP244</f>
        <v>#REF!</v>
      </c>
      <c r="OWL244" s="29" t="e">
        <f t="shared" ref="OWL244" si="10788">OWP244&amp;OWQ244</f>
        <v>#REF!</v>
      </c>
      <c r="OWM244" s="29" t="e">
        <f t="shared" ref="OWM244" si="10789">OWQ244&amp;OWR244</f>
        <v>#REF!</v>
      </c>
      <c r="OWN244" s="29" t="e">
        <f t="shared" ref="OWN244" si="10790">OWR244&amp;OWS244</f>
        <v>#REF!</v>
      </c>
      <c r="OWO244" s="29" t="e">
        <f t="shared" ref="OWO244" si="10791">OWS244&amp;OWT244</f>
        <v>#REF!</v>
      </c>
      <c r="OWP244" s="29" t="e">
        <f t="shared" ref="OWP244" si="10792">OWT244&amp;OWU244</f>
        <v>#REF!</v>
      </c>
      <c r="OWQ244" s="29" t="e">
        <f t="shared" ref="OWQ244" si="10793">OWU244&amp;OWV244</f>
        <v>#REF!</v>
      </c>
      <c r="OWR244" s="29" t="e">
        <f t="shared" ref="OWR244" si="10794">OWV244&amp;OWW244</f>
        <v>#REF!</v>
      </c>
      <c r="OWS244" s="29" t="e">
        <f t="shared" ref="OWS244" si="10795">OWW244&amp;OWX244</f>
        <v>#REF!</v>
      </c>
      <c r="OWT244" s="29" t="e">
        <f t="shared" ref="OWT244" si="10796">OWX244&amp;OWY244</f>
        <v>#REF!</v>
      </c>
      <c r="OWU244" s="29" t="e">
        <f t="shared" ref="OWU244" si="10797">OWY244&amp;OWZ244</f>
        <v>#REF!</v>
      </c>
      <c r="OWV244" s="29" t="e">
        <f t="shared" ref="OWV244" si="10798">OWZ244&amp;OXA244</f>
        <v>#REF!</v>
      </c>
      <c r="OWW244" s="29" t="e">
        <f t="shared" ref="OWW244" si="10799">OXA244&amp;OXB244</f>
        <v>#REF!</v>
      </c>
      <c r="OWX244" s="29" t="e">
        <f t="shared" ref="OWX244" si="10800">OXB244&amp;OXC244</f>
        <v>#REF!</v>
      </c>
      <c r="OWY244" s="29" t="e">
        <f t="shared" ref="OWY244" si="10801">OXC244&amp;OXD244</f>
        <v>#REF!</v>
      </c>
      <c r="OWZ244" s="29" t="e">
        <f t="shared" ref="OWZ244" si="10802">OXD244&amp;OXE244</f>
        <v>#REF!</v>
      </c>
      <c r="OXA244" s="29" t="e">
        <f t="shared" ref="OXA244" si="10803">OXE244&amp;OXF244</f>
        <v>#REF!</v>
      </c>
      <c r="OXB244" s="29" t="e">
        <f t="shared" ref="OXB244" si="10804">OXF244&amp;OXG244</f>
        <v>#REF!</v>
      </c>
      <c r="OXC244" s="29" t="e">
        <f t="shared" ref="OXC244" si="10805">OXG244&amp;OXH244</f>
        <v>#REF!</v>
      </c>
      <c r="OXD244" s="29" t="e">
        <f t="shared" ref="OXD244" si="10806">OXH244&amp;OXI244</f>
        <v>#REF!</v>
      </c>
      <c r="OXE244" s="29" t="e">
        <f t="shared" ref="OXE244" si="10807">OXI244&amp;OXJ244</f>
        <v>#REF!</v>
      </c>
      <c r="OXF244" s="29" t="e">
        <f t="shared" ref="OXF244" si="10808">OXJ244&amp;OXK244</f>
        <v>#REF!</v>
      </c>
      <c r="OXG244" s="29" t="e">
        <f t="shared" ref="OXG244" si="10809">OXK244&amp;OXL244</f>
        <v>#REF!</v>
      </c>
      <c r="OXH244" s="29" t="e">
        <f t="shared" ref="OXH244" si="10810">OXL244&amp;OXM244</f>
        <v>#REF!</v>
      </c>
      <c r="OXI244" s="29" t="e">
        <f t="shared" ref="OXI244" si="10811">OXM244&amp;OXN244</f>
        <v>#REF!</v>
      </c>
      <c r="OXJ244" s="29" t="e">
        <f t="shared" ref="OXJ244" si="10812">OXN244&amp;OXO244</f>
        <v>#REF!</v>
      </c>
      <c r="OXK244" s="29" t="e">
        <f t="shared" ref="OXK244" si="10813">OXO244&amp;OXP244</f>
        <v>#REF!</v>
      </c>
      <c r="OXL244" s="29" t="e">
        <f t="shared" ref="OXL244" si="10814">OXP244&amp;OXQ244</f>
        <v>#REF!</v>
      </c>
      <c r="OXM244" s="29" t="e">
        <f t="shared" ref="OXM244" si="10815">OXQ244&amp;OXR244</f>
        <v>#REF!</v>
      </c>
      <c r="OXN244" s="29" t="e">
        <f t="shared" ref="OXN244" si="10816">OXR244&amp;OXS244</f>
        <v>#REF!</v>
      </c>
      <c r="OXO244" s="29" t="e">
        <f t="shared" ref="OXO244" si="10817">OXS244&amp;OXT244</f>
        <v>#REF!</v>
      </c>
      <c r="OXP244" s="29" t="e">
        <f t="shared" ref="OXP244" si="10818">OXT244&amp;OXU244</f>
        <v>#REF!</v>
      </c>
      <c r="OXQ244" s="29" t="e">
        <f t="shared" ref="OXQ244" si="10819">OXU244&amp;OXV244</f>
        <v>#REF!</v>
      </c>
      <c r="OXR244" s="29" t="e">
        <f t="shared" ref="OXR244" si="10820">OXV244&amp;OXW244</f>
        <v>#REF!</v>
      </c>
      <c r="OXS244" s="29" t="e">
        <f t="shared" ref="OXS244" si="10821">OXW244&amp;OXX244</f>
        <v>#REF!</v>
      </c>
      <c r="OXT244" s="29" t="e">
        <f t="shared" ref="OXT244" si="10822">OXX244&amp;OXY244</f>
        <v>#REF!</v>
      </c>
      <c r="OXU244" s="29" t="e">
        <f t="shared" ref="OXU244" si="10823">OXY244&amp;OXZ244</f>
        <v>#REF!</v>
      </c>
      <c r="OXV244" s="29" t="e">
        <f t="shared" ref="OXV244" si="10824">OXZ244&amp;OYA244</f>
        <v>#REF!</v>
      </c>
      <c r="OXW244" s="29" t="e">
        <f t="shared" ref="OXW244" si="10825">OYA244&amp;OYB244</f>
        <v>#REF!</v>
      </c>
      <c r="OXX244" s="29" t="e">
        <f t="shared" ref="OXX244" si="10826">OYB244&amp;OYC244</f>
        <v>#REF!</v>
      </c>
      <c r="OXY244" s="29" t="e">
        <f t="shared" ref="OXY244" si="10827">OYC244&amp;OYD244</f>
        <v>#REF!</v>
      </c>
      <c r="OXZ244" s="29" t="e">
        <f t="shared" ref="OXZ244" si="10828">OYD244&amp;OYE244</f>
        <v>#REF!</v>
      </c>
      <c r="OYA244" s="29" t="e">
        <f t="shared" ref="OYA244" si="10829">OYE244&amp;OYF244</f>
        <v>#REF!</v>
      </c>
      <c r="OYB244" s="29" t="e">
        <f t="shared" ref="OYB244" si="10830">OYF244&amp;OYG244</f>
        <v>#REF!</v>
      </c>
      <c r="OYC244" s="29" t="e">
        <f t="shared" ref="OYC244" si="10831">OYG244&amp;OYH244</f>
        <v>#REF!</v>
      </c>
      <c r="OYD244" s="29" t="e">
        <f t="shared" ref="OYD244" si="10832">OYH244&amp;OYI244</f>
        <v>#REF!</v>
      </c>
      <c r="OYE244" s="29" t="e">
        <f t="shared" ref="OYE244" si="10833">OYI244&amp;OYJ244</f>
        <v>#REF!</v>
      </c>
      <c r="OYF244" s="29" t="e">
        <f t="shared" ref="OYF244" si="10834">OYJ244&amp;OYK244</f>
        <v>#REF!</v>
      </c>
      <c r="OYG244" s="29" t="e">
        <f t="shared" ref="OYG244" si="10835">OYK244&amp;OYL244</f>
        <v>#REF!</v>
      </c>
      <c r="OYH244" s="29" t="e">
        <f t="shared" ref="OYH244" si="10836">OYL244&amp;OYM244</f>
        <v>#REF!</v>
      </c>
      <c r="OYI244" s="29" t="e">
        <f t="shared" ref="OYI244" si="10837">OYM244&amp;OYN244</f>
        <v>#REF!</v>
      </c>
      <c r="OYJ244" s="29" t="e">
        <f t="shared" ref="OYJ244" si="10838">OYN244&amp;OYO244</f>
        <v>#REF!</v>
      </c>
      <c r="OYK244" s="29" t="e">
        <f t="shared" ref="OYK244" si="10839">OYO244&amp;OYP244</f>
        <v>#REF!</v>
      </c>
      <c r="OYL244" s="29" t="e">
        <f t="shared" ref="OYL244" si="10840">OYP244&amp;OYQ244</f>
        <v>#REF!</v>
      </c>
      <c r="OYM244" s="29" t="e">
        <f t="shared" ref="OYM244" si="10841">OYQ244&amp;OYR244</f>
        <v>#REF!</v>
      </c>
      <c r="OYN244" s="29" t="e">
        <f t="shared" ref="OYN244" si="10842">OYR244&amp;OYS244</f>
        <v>#REF!</v>
      </c>
      <c r="OYO244" s="29" t="e">
        <f t="shared" ref="OYO244" si="10843">OYS244&amp;OYT244</f>
        <v>#REF!</v>
      </c>
      <c r="OYP244" s="29" t="e">
        <f t="shared" ref="OYP244" si="10844">OYT244&amp;OYU244</f>
        <v>#REF!</v>
      </c>
      <c r="OYQ244" s="29" t="e">
        <f t="shared" ref="OYQ244" si="10845">OYU244&amp;OYV244</f>
        <v>#REF!</v>
      </c>
      <c r="OYR244" s="29" t="e">
        <f t="shared" ref="OYR244" si="10846">OYV244&amp;OYW244</f>
        <v>#REF!</v>
      </c>
      <c r="OYS244" s="29" t="e">
        <f t="shared" ref="OYS244" si="10847">OYW244&amp;OYX244</f>
        <v>#REF!</v>
      </c>
      <c r="OYT244" s="29" t="e">
        <f t="shared" ref="OYT244" si="10848">OYX244&amp;OYY244</f>
        <v>#REF!</v>
      </c>
      <c r="OYU244" s="29" t="e">
        <f t="shared" ref="OYU244" si="10849">OYY244&amp;OYZ244</f>
        <v>#REF!</v>
      </c>
      <c r="OYV244" s="29" t="e">
        <f t="shared" ref="OYV244" si="10850">OYZ244&amp;OZA244</f>
        <v>#REF!</v>
      </c>
      <c r="OYW244" s="29" t="e">
        <f t="shared" ref="OYW244" si="10851">OZA244&amp;OZB244</f>
        <v>#REF!</v>
      </c>
      <c r="OYX244" s="29" t="e">
        <f t="shared" ref="OYX244" si="10852">OZB244&amp;OZC244</f>
        <v>#REF!</v>
      </c>
      <c r="OYY244" s="29" t="e">
        <f t="shared" ref="OYY244" si="10853">OZC244&amp;OZD244</f>
        <v>#REF!</v>
      </c>
      <c r="OYZ244" s="29" t="e">
        <f t="shared" ref="OYZ244" si="10854">OZD244&amp;OZE244</f>
        <v>#REF!</v>
      </c>
      <c r="OZA244" s="29" t="e">
        <f t="shared" ref="OZA244" si="10855">OZE244&amp;OZF244</f>
        <v>#REF!</v>
      </c>
      <c r="OZB244" s="29" t="e">
        <f t="shared" ref="OZB244" si="10856">OZF244&amp;OZG244</f>
        <v>#REF!</v>
      </c>
      <c r="OZC244" s="29" t="e">
        <f t="shared" ref="OZC244" si="10857">OZG244&amp;OZH244</f>
        <v>#REF!</v>
      </c>
      <c r="OZD244" s="29" t="e">
        <f t="shared" ref="OZD244" si="10858">OZH244&amp;OZI244</f>
        <v>#REF!</v>
      </c>
      <c r="OZE244" s="29" t="e">
        <f t="shared" ref="OZE244" si="10859">OZI244&amp;OZJ244</f>
        <v>#REF!</v>
      </c>
      <c r="OZF244" s="29" t="e">
        <f t="shared" ref="OZF244" si="10860">OZJ244&amp;OZK244</f>
        <v>#REF!</v>
      </c>
      <c r="OZG244" s="29" t="e">
        <f t="shared" ref="OZG244" si="10861">OZK244&amp;OZL244</f>
        <v>#REF!</v>
      </c>
      <c r="OZH244" s="29" t="e">
        <f t="shared" ref="OZH244" si="10862">OZL244&amp;OZM244</f>
        <v>#REF!</v>
      </c>
      <c r="OZI244" s="29" t="e">
        <f t="shared" ref="OZI244" si="10863">OZM244&amp;OZN244</f>
        <v>#REF!</v>
      </c>
      <c r="OZJ244" s="29" t="e">
        <f t="shared" ref="OZJ244" si="10864">OZN244&amp;OZO244</f>
        <v>#REF!</v>
      </c>
      <c r="OZK244" s="29" t="e">
        <f t="shared" ref="OZK244" si="10865">OZO244&amp;OZP244</f>
        <v>#REF!</v>
      </c>
      <c r="OZL244" s="29" t="e">
        <f t="shared" ref="OZL244" si="10866">OZP244&amp;OZQ244</f>
        <v>#REF!</v>
      </c>
      <c r="OZM244" s="29" t="e">
        <f t="shared" ref="OZM244" si="10867">OZQ244&amp;OZR244</f>
        <v>#REF!</v>
      </c>
      <c r="OZN244" s="29" t="e">
        <f t="shared" ref="OZN244" si="10868">OZR244&amp;OZS244</f>
        <v>#REF!</v>
      </c>
      <c r="OZO244" s="29" t="e">
        <f t="shared" ref="OZO244" si="10869">OZS244&amp;OZT244</f>
        <v>#REF!</v>
      </c>
      <c r="OZP244" s="29" t="e">
        <f t="shared" ref="OZP244" si="10870">OZT244&amp;OZU244</f>
        <v>#REF!</v>
      </c>
      <c r="OZQ244" s="29" t="e">
        <f t="shared" ref="OZQ244" si="10871">OZU244&amp;OZV244</f>
        <v>#REF!</v>
      </c>
      <c r="OZR244" s="29" t="e">
        <f t="shared" ref="OZR244" si="10872">OZV244&amp;OZW244</f>
        <v>#REF!</v>
      </c>
      <c r="OZS244" s="29" t="e">
        <f t="shared" ref="OZS244" si="10873">OZW244&amp;OZX244</f>
        <v>#REF!</v>
      </c>
      <c r="OZT244" s="29" t="e">
        <f t="shared" ref="OZT244" si="10874">OZX244&amp;OZY244</f>
        <v>#REF!</v>
      </c>
      <c r="OZU244" s="29" t="e">
        <f t="shared" ref="OZU244" si="10875">OZY244&amp;OZZ244</f>
        <v>#REF!</v>
      </c>
      <c r="OZV244" s="29" t="e">
        <f t="shared" ref="OZV244" si="10876">OZZ244&amp;PAA244</f>
        <v>#REF!</v>
      </c>
      <c r="OZW244" s="29" t="e">
        <f t="shared" ref="OZW244" si="10877">PAA244&amp;PAB244</f>
        <v>#REF!</v>
      </c>
      <c r="OZX244" s="29" t="e">
        <f t="shared" ref="OZX244" si="10878">PAB244&amp;PAC244</f>
        <v>#REF!</v>
      </c>
      <c r="OZY244" s="29" t="e">
        <f t="shared" ref="OZY244" si="10879">PAC244&amp;PAD244</f>
        <v>#REF!</v>
      </c>
      <c r="OZZ244" s="29" t="e">
        <f t="shared" ref="OZZ244" si="10880">PAD244&amp;PAE244</f>
        <v>#REF!</v>
      </c>
      <c r="PAA244" s="29" t="e">
        <f t="shared" ref="PAA244" si="10881">PAE244&amp;PAF244</f>
        <v>#REF!</v>
      </c>
      <c r="PAB244" s="29" t="e">
        <f t="shared" ref="PAB244" si="10882">PAF244&amp;PAG244</f>
        <v>#REF!</v>
      </c>
      <c r="PAC244" s="29" t="e">
        <f t="shared" ref="PAC244" si="10883">PAG244&amp;PAH244</f>
        <v>#REF!</v>
      </c>
      <c r="PAD244" s="29" t="e">
        <f t="shared" ref="PAD244" si="10884">PAH244&amp;PAI244</f>
        <v>#REF!</v>
      </c>
      <c r="PAE244" s="29" t="e">
        <f t="shared" ref="PAE244" si="10885">PAI244&amp;PAJ244</f>
        <v>#REF!</v>
      </c>
      <c r="PAF244" s="29" t="e">
        <f t="shared" ref="PAF244" si="10886">PAJ244&amp;PAK244</f>
        <v>#REF!</v>
      </c>
      <c r="PAG244" s="29" t="e">
        <f t="shared" ref="PAG244" si="10887">PAK244&amp;PAL244</f>
        <v>#REF!</v>
      </c>
      <c r="PAH244" s="29" t="e">
        <f t="shared" ref="PAH244" si="10888">PAL244&amp;PAM244</f>
        <v>#REF!</v>
      </c>
      <c r="PAI244" s="29" t="e">
        <f t="shared" ref="PAI244" si="10889">PAM244&amp;PAN244</f>
        <v>#REF!</v>
      </c>
      <c r="PAJ244" s="29" t="e">
        <f t="shared" ref="PAJ244" si="10890">PAN244&amp;PAO244</f>
        <v>#REF!</v>
      </c>
      <c r="PAK244" s="29" t="e">
        <f t="shared" ref="PAK244" si="10891">PAO244&amp;PAP244</f>
        <v>#REF!</v>
      </c>
      <c r="PAL244" s="29" t="e">
        <f t="shared" ref="PAL244" si="10892">PAP244&amp;PAQ244</f>
        <v>#REF!</v>
      </c>
      <c r="PAM244" s="29" t="e">
        <f t="shared" ref="PAM244" si="10893">PAQ244&amp;PAR244</f>
        <v>#REF!</v>
      </c>
      <c r="PAN244" s="29" t="e">
        <f t="shared" ref="PAN244" si="10894">PAR244&amp;PAS244</f>
        <v>#REF!</v>
      </c>
      <c r="PAO244" s="29" t="e">
        <f t="shared" ref="PAO244" si="10895">PAS244&amp;PAT244</f>
        <v>#REF!</v>
      </c>
      <c r="PAP244" s="29" t="e">
        <f t="shared" ref="PAP244" si="10896">PAT244&amp;PAU244</f>
        <v>#REF!</v>
      </c>
      <c r="PAQ244" s="29" t="e">
        <f t="shared" ref="PAQ244" si="10897">PAU244&amp;PAV244</f>
        <v>#REF!</v>
      </c>
      <c r="PAR244" s="29" t="e">
        <f t="shared" ref="PAR244" si="10898">PAV244&amp;PAW244</f>
        <v>#REF!</v>
      </c>
      <c r="PAS244" s="29" t="e">
        <f t="shared" ref="PAS244" si="10899">PAW244&amp;PAX244</f>
        <v>#REF!</v>
      </c>
      <c r="PAT244" s="29" t="e">
        <f t="shared" ref="PAT244" si="10900">PAX244&amp;PAY244</f>
        <v>#REF!</v>
      </c>
      <c r="PAU244" s="29" t="e">
        <f t="shared" ref="PAU244" si="10901">PAY244&amp;PAZ244</f>
        <v>#REF!</v>
      </c>
      <c r="PAV244" s="29" t="e">
        <f t="shared" ref="PAV244" si="10902">PAZ244&amp;PBA244</f>
        <v>#REF!</v>
      </c>
      <c r="PAW244" s="29" t="e">
        <f t="shared" ref="PAW244" si="10903">PBA244&amp;PBB244</f>
        <v>#REF!</v>
      </c>
      <c r="PAX244" s="29" t="e">
        <f t="shared" ref="PAX244" si="10904">PBB244&amp;PBC244</f>
        <v>#REF!</v>
      </c>
      <c r="PAY244" s="29" t="e">
        <f t="shared" ref="PAY244" si="10905">PBC244&amp;PBD244</f>
        <v>#REF!</v>
      </c>
      <c r="PAZ244" s="29" t="e">
        <f t="shared" ref="PAZ244" si="10906">PBD244&amp;PBE244</f>
        <v>#REF!</v>
      </c>
      <c r="PBA244" s="29" t="e">
        <f t="shared" ref="PBA244" si="10907">PBE244&amp;PBF244</f>
        <v>#REF!</v>
      </c>
      <c r="PBB244" s="29" t="e">
        <f t="shared" ref="PBB244" si="10908">PBF244&amp;PBG244</f>
        <v>#REF!</v>
      </c>
      <c r="PBC244" s="29" t="e">
        <f t="shared" ref="PBC244" si="10909">PBG244&amp;PBH244</f>
        <v>#REF!</v>
      </c>
      <c r="PBD244" s="29" t="e">
        <f t="shared" ref="PBD244" si="10910">PBH244&amp;PBI244</f>
        <v>#REF!</v>
      </c>
      <c r="PBE244" s="29" t="e">
        <f t="shared" ref="PBE244" si="10911">PBI244&amp;PBJ244</f>
        <v>#REF!</v>
      </c>
      <c r="PBF244" s="29" t="e">
        <f t="shared" ref="PBF244" si="10912">PBJ244&amp;PBK244</f>
        <v>#REF!</v>
      </c>
      <c r="PBG244" s="29" t="e">
        <f t="shared" ref="PBG244" si="10913">PBK244&amp;PBL244</f>
        <v>#REF!</v>
      </c>
      <c r="PBH244" s="29" t="e">
        <f t="shared" ref="PBH244" si="10914">PBL244&amp;PBM244</f>
        <v>#REF!</v>
      </c>
      <c r="PBI244" s="29" t="e">
        <f t="shared" ref="PBI244" si="10915">PBM244&amp;PBN244</f>
        <v>#REF!</v>
      </c>
      <c r="PBJ244" s="29" t="e">
        <f t="shared" ref="PBJ244" si="10916">PBN244&amp;PBO244</f>
        <v>#REF!</v>
      </c>
      <c r="PBK244" s="29" t="e">
        <f t="shared" ref="PBK244" si="10917">PBO244&amp;PBP244</f>
        <v>#REF!</v>
      </c>
      <c r="PBL244" s="29" t="e">
        <f t="shared" ref="PBL244" si="10918">PBP244&amp;PBQ244</f>
        <v>#REF!</v>
      </c>
      <c r="PBM244" s="29" t="e">
        <f t="shared" ref="PBM244" si="10919">PBQ244&amp;PBR244</f>
        <v>#REF!</v>
      </c>
      <c r="PBN244" s="29" t="e">
        <f t="shared" ref="PBN244" si="10920">PBR244&amp;PBS244</f>
        <v>#REF!</v>
      </c>
      <c r="PBO244" s="29" t="e">
        <f t="shared" ref="PBO244" si="10921">PBS244&amp;PBT244</f>
        <v>#REF!</v>
      </c>
      <c r="PBP244" s="29" t="e">
        <f t="shared" ref="PBP244" si="10922">PBT244&amp;PBU244</f>
        <v>#REF!</v>
      </c>
      <c r="PBQ244" s="29" t="e">
        <f t="shared" ref="PBQ244" si="10923">PBU244&amp;PBV244</f>
        <v>#REF!</v>
      </c>
      <c r="PBR244" s="29" t="e">
        <f t="shared" ref="PBR244" si="10924">PBV244&amp;PBW244</f>
        <v>#REF!</v>
      </c>
      <c r="PBS244" s="29" t="e">
        <f t="shared" ref="PBS244" si="10925">PBW244&amp;PBX244</f>
        <v>#REF!</v>
      </c>
      <c r="PBT244" s="29" t="e">
        <f t="shared" ref="PBT244" si="10926">PBX244&amp;PBY244</f>
        <v>#REF!</v>
      </c>
      <c r="PBU244" s="29" t="e">
        <f t="shared" ref="PBU244" si="10927">PBY244&amp;PBZ244</f>
        <v>#REF!</v>
      </c>
      <c r="PBV244" s="29" t="e">
        <f t="shared" ref="PBV244" si="10928">PBZ244&amp;PCA244</f>
        <v>#REF!</v>
      </c>
      <c r="PBW244" s="29" t="e">
        <f t="shared" ref="PBW244" si="10929">PCA244&amp;PCB244</f>
        <v>#REF!</v>
      </c>
      <c r="PBX244" s="29" t="e">
        <f t="shared" ref="PBX244" si="10930">PCB244&amp;PCC244</f>
        <v>#REF!</v>
      </c>
      <c r="PBY244" s="29" t="e">
        <f t="shared" ref="PBY244" si="10931">PCC244&amp;PCD244</f>
        <v>#REF!</v>
      </c>
      <c r="PBZ244" s="29" t="e">
        <f t="shared" ref="PBZ244" si="10932">PCD244&amp;PCE244</f>
        <v>#REF!</v>
      </c>
      <c r="PCA244" s="29" t="e">
        <f t="shared" ref="PCA244" si="10933">PCE244&amp;PCF244</f>
        <v>#REF!</v>
      </c>
      <c r="PCB244" s="29" t="e">
        <f t="shared" ref="PCB244" si="10934">PCF244&amp;PCG244</f>
        <v>#REF!</v>
      </c>
      <c r="PCC244" s="29" t="e">
        <f t="shared" ref="PCC244" si="10935">PCG244&amp;PCH244</f>
        <v>#REF!</v>
      </c>
      <c r="PCD244" s="29" t="e">
        <f t="shared" ref="PCD244" si="10936">PCH244&amp;PCI244</f>
        <v>#REF!</v>
      </c>
      <c r="PCE244" s="29" t="e">
        <f t="shared" ref="PCE244" si="10937">PCI244&amp;PCJ244</f>
        <v>#REF!</v>
      </c>
      <c r="PCF244" s="29" t="e">
        <f t="shared" ref="PCF244" si="10938">PCJ244&amp;PCK244</f>
        <v>#REF!</v>
      </c>
      <c r="PCG244" s="29" t="e">
        <f t="shared" ref="PCG244" si="10939">PCK244&amp;PCL244</f>
        <v>#REF!</v>
      </c>
      <c r="PCH244" s="29" t="e">
        <f t="shared" ref="PCH244" si="10940">PCL244&amp;PCM244</f>
        <v>#REF!</v>
      </c>
      <c r="PCI244" s="29" t="e">
        <f t="shared" ref="PCI244" si="10941">PCM244&amp;PCN244</f>
        <v>#REF!</v>
      </c>
      <c r="PCJ244" s="29" t="e">
        <f t="shared" ref="PCJ244" si="10942">PCN244&amp;PCO244</f>
        <v>#REF!</v>
      </c>
      <c r="PCK244" s="29" t="e">
        <f t="shared" ref="PCK244" si="10943">PCO244&amp;PCP244</f>
        <v>#REF!</v>
      </c>
      <c r="PCL244" s="29" t="e">
        <f t="shared" ref="PCL244" si="10944">PCP244&amp;PCQ244</f>
        <v>#REF!</v>
      </c>
      <c r="PCM244" s="29" t="e">
        <f t="shared" ref="PCM244" si="10945">PCQ244&amp;PCR244</f>
        <v>#REF!</v>
      </c>
      <c r="PCN244" s="29" t="e">
        <f t="shared" ref="PCN244" si="10946">PCR244&amp;PCS244</f>
        <v>#REF!</v>
      </c>
      <c r="PCO244" s="29" t="e">
        <f t="shared" ref="PCO244" si="10947">PCS244&amp;PCT244</f>
        <v>#REF!</v>
      </c>
      <c r="PCP244" s="29" t="e">
        <f t="shared" ref="PCP244" si="10948">PCT244&amp;PCU244</f>
        <v>#REF!</v>
      </c>
      <c r="PCQ244" s="29" t="e">
        <f t="shared" ref="PCQ244" si="10949">PCU244&amp;PCV244</f>
        <v>#REF!</v>
      </c>
      <c r="PCR244" s="29" t="e">
        <f t="shared" ref="PCR244" si="10950">PCV244&amp;PCW244</f>
        <v>#REF!</v>
      </c>
      <c r="PCS244" s="29" t="e">
        <f t="shared" ref="PCS244" si="10951">PCW244&amp;PCX244</f>
        <v>#REF!</v>
      </c>
      <c r="PCT244" s="29" t="e">
        <f t="shared" ref="PCT244" si="10952">PCX244&amp;PCY244</f>
        <v>#REF!</v>
      </c>
      <c r="PCU244" s="29" t="e">
        <f t="shared" ref="PCU244" si="10953">PCY244&amp;PCZ244</f>
        <v>#REF!</v>
      </c>
      <c r="PCV244" s="29" t="e">
        <f t="shared" ref="PCV244" si="10954">PCZ244&amp;PDA244</f>
        <v>#REF!</v>
      </c>
      <c r="PCW244" s="29" t="e">
        <f t="shared" ref="PCW244" si="10955">PDA244&amp;PDB244</f>
        <v>#REF!</v>
      </c>
      <c r="PCX244" s="29" t="e">
        <f t="shared" ref="PCX244" si="10956">PDB244&amp;PDC244</f>
        <v>#REF!</v>
      </c>
      <c r="PCY244" s="29" t="e">
        <f t="shared" ref="PCY244" si="10957">PDC244&amp;PDD244</f>
        <v>#REF!</v>
      </c>
      <c r="PCZ244" s="29" t="e">
        <f t="shared" ref="PCZ244" si="10958">PDD244&amp;PDE244</f>
        <v>#REF!</v>
      </c>
      <c r="PDA244" s="29" t="e">
        <f t="shared" ref="PDA244" si="10959">PDE244&amp;PDF244</f>
        <v>#REF!</v>
      </c>
      <c r="PDB244" s="29" t="e">
        <f t="shared" ref="PDB244" si="10960">PDF244&amp;PDG244</f>
        <v>#REF!</v>
      </c>
      <c r="PDC244" s="29" t="e">
        <f t="shared" ref="PDC244" si="10961">PDG244&amp;PDH244</f>
        <v>#REF!</v>
      </c>
      <c r="PDD244" s="29" t="e">
        <f t="shared" ref="PDD244" si="10962">PDH244&amp;PDI244</f>
        <v>#REF!</v>
      </c>
      <c r="PDE244" s="29" t="e">
        <f t="shared" ref="PDE244" si="10963">PDI244&amp;PDJ244</f>
        <v>#REF!</v>
      </c>
      <c r="PDF244" s="29" t="e">
        <f t="shared" ref="PDF244" si="10964">PDJ244&amp;PDK244</f>
        <v>#REF!</v>
      </c>
      <c r="PDG244" s="29" t="e">
        <f t="shared" ref="PDG244" si="10965">PDK244&amp;PDL244</f>
        <v>#REF!</v>
      </c>
      <c r="PDH244" s="29" t="e">
        <f t="shared" ref="PDH244" si="10966">PDL244&amp;PDM244</f>
        <v>#REF!</v>
      </c>
      <c r="PDI244" s="29" t="e">
        <f t="shared" ref="PDI244" si="10967">PDM244&amp;PDN244</f>
        <v>#REF!</v>
      </c>
      <c r="PDJ244" s="29" t="e">
        <f t="shared" ref="PDJ244" si="10968">PDN244&amp;PDO244</f>
        <v>#REF!</v>
      </c>
      <c r="PDK244" s="29" t="e">
        <f t="shared" ref="PDK244" si="10969">PDO244&amp;PDP244</f>
        <v>#REF!</v>
      </c>
      <c r="PDL244" s="29" t="e">
        <f t="shared" ref="PDL244" si="10970">PDP244&amp;PDQ244</f>
        <v>#REF!</v>
      </c>
      <c r="PDM244" s="29" t="e">
        <f t="shared" ref="PDM244" si="10971">PDQ244&amp;PDR244</f>
        <v>#REF!</v>
      </c>
      <c r="PDN244" s="29" t="e">
        <f t="shared" ref="PDN244" si="10972">PDR244&amp;PDS244</f>
        <v>#REF!</v>
      </c>
      <c r="PDO244" s="29" t="e">
        <f t="shared" ref="PDO244" si="10973">PDS244&amp;PDT244</f>
        <v>#REF!</v>
      </c>
      <c r="PDP244" s="29" t="e">
        <f t="shared" ref="PDP244" si="10974">PDT244&amp;PDU244</f>
        <v>#REF!</v>
      </c>
      <c r="PDQ244" s="29" t="e">
        <f t="shared" ref="PDQ244" si="10975">PDU244&amp;PDV244</f>
        <v>#REF!</v>
      </c>
      <c r="PDR244" s="29" t="e">
        <f t="shared" ref="PDR244" si="10976">PDV244&amp;PDW244</f>
        <v>#REF!</v>
      </c>
      <c r="PDS244" s="29" t="e">
        <f t="shared" ref="PDS244" si="10977">PDW244&amp;PDX244</f>
        <v>#REF!</v>
      </c>
      <c r="PDT244" s="29" t="e">
        <f t="shared" ref="PDT244" si="10978">PDX244&amp;PDY244</f>
        <v>#REF!</v>
      </c>
      <c r="PDU244" s="29" t="e">
        <f t="shared" ref="PDU244" si="10979">PDY244&amp;PDZ244</f>
        <v>#REF!</v>
      </c>
      <c r="PDV244" s="29" t="e">
        <f t="shared" ref="PDV244" si="10980">PDZ244&amp;PEA244</f>
        <v>#REF!</v>
      </c>
      <c r="PDW244" s="29" t="e">
        <f t="shared" ref="PDW244" si="10981">PEA244&amp;PEB244</f>
        <v>#REF!</v>
      </c>
      <c r="PDX244" s="29" t="e">
        <f t="shared" ref="PDX244" si="10982">PEB244&amp;PEC244</f>
        <v>#REF!</v>
      </c>
      <c r="PDY244" s="29" t="e">
        <f t="shared" ref="PDY244" si="10983">PEC244&amp;PED244</f>
        <v>#REF!</v>
      </c>
      <c r="PDZ244" s="29" t="e">
        <f t="shared" ref="PDZ244" si="10984">PED244&amp;PEE244</f>
        <v>#REF!</v>
      </c>
      <c r="PEA244" s="29" t="e">
        <f t="shared" ref="PEA244" si="10985">PEE244&amp;PEF244</f>
        <v>#REF!</v>
      </c>
      <c r="PEB244" s="29" t="e">
        <f t="shared" ref="PEB244" si="10986">PEF244&amp;PEG244</f>
        <v>#REF!</v>
      </c>
      <c r="PEC244" s="29" t="e">
        <f t="shared" ref="PEC244" si="10987">PEG244&amp;PEH244</f>
        <v>#REF!</v>
      </c>
      <c r="PED244" s="29" t="e">
        <f t="shared" ref="PED244" si="10988">PEH244&amp;PEI244</f>
        <v>#REF!</v>
      </c>
      <c r="PEE244" s="29" t="e">
        <f t="shared" ref="PEE244" si="10989">PEI244&amp;PEJ244</f>
        <v>#REF!</v>
      </c>
      <c r="PEF244" s="29" t="e">
        <f t="shared" ref="PEF244" si="10990">PEJ244&amp;PEK244</f>
        <v>#REF!</v>
      </c>
      <c r="PEG244" s="29" t="e">
        <f t="shared" ref="PEG244" si="10991">PEK244&amp;PEL244</f>
        <v>#REF!</v>
      </c>
      <c r="PEH244" s="29" t="e">
        <f t="shared" ref="PEH244" si="10992">PEL244&amp;PEM244</f>
        <v>#REF!</v>
      </c>
      <c r="PEI244" s="29" t="e">
        <f t="shared" ref="PEI244" si="10993">PEM244&amp;PEN244</f>
        <v>#REF!</v>
      </c>
      <c r="PEJ244" s="29" t="e">
        <f t="shared" ref="PEJ244" si="10994">PEN244&amp;PEO244</f>
        <v>#REF!</v>
      </c>
      <c r="PEK244" s="29" t="e">
        <f t="shared" ref="PEK244" si="10995">PEO244&amp;PEP244</f>
        <v>#REF!</v>
      </c>
      <c r="PEL244" s="29" t="e">
        <f t="shared" ref="PEL244" si="10996">PEP244&amp;PEQ244</f>
        <v>#REF!</v>
      </c>
      <c r="PEM244" s="29" t="e">
        <f t="shared" ref="PEM244" si="10997">PEQ244&amp;PER244</f>
        <v>#REF!</v>
      </c>
      <c r="PEN244" s="29" t="e">
        <f t="shared" ref="PEN244" si="10998">PER244&amp;PES244</f>
        <v>#REF!</v>
      </c>
      <c r="PEO244" s="29" t="e">
        <f t="shared" ref="PEO244" si="10999">PES244&amp;PET244</f>
        <v>#REF!</v>
      </c>
      <c r="PEP244" s="29" t="e">
        <f t="shared" ref="PEP244" si="11000">PET244&amp;PEU244</f>
        <v>#REF!</v>
      </c>
      <c r="PEQ244" s="29" t="e">
        <f t="shared" ref="PEQ244" si="11001">PEU244&amp;PEV244</f>
        <v>#REF!</v>
      </c>
      <c r="PER244" s="29" t="e">
        <f t="shared" ref="PER244" si="11002">PEV244&amp;PEW244</f>
        <v>#REF!</v>
      </c>
      <c r="PES244" s="29" t="e">
        <f t="shared" ref="PES244" si="11003">PEW244&amp;PEX244</f>
        <v>#REF!</v>
      </c>
      <c r="PET244" s="29" t="e">
        <f t="shared" ref="PET244" si="11004">PEX244&amp;PEY244</f>
        <v>#REF!</v>
      </c>
      <c r="PEU244" s="29" t="e">
        <f t="shared" ref="PEU244" si="11005">PEY244&amp;PEZ244</f>
        <v>#REF!</v>
      </c>
      <c r="PEV244" s="29" t="e">
        <f t="shared" ref="PEV244" si="11006">PEZ244&amp;PFA244</f>
        <v>#REF!</v>
      </c>
      <c r="PEW244" s="29" t="e">
        <f t="shared" ref="PEW244" si="11007">PFA244&amp;PFB244</f>
        <v>#REF!</v>
      </c>
      <c r="PEX244" s="29" t="e">
        <f t="shared" ref="PEX244" si="11008">PFB244&amp;PFC244</f>
        <v>#REF!</v>
      </c>
      <c r="PEY244" s="29" t="e">
        <f t="shared" ref="PEY244" si="11009">PFC244&amp;PFD244</f>
        <v>#REF!</v>
      </c>
      <c r="PEZ244" s="29" t="e">
        <f t="shared" ref="PEZ244" si="11010">PFD244&amp;PFE244</f>
        <v>#REF!</v>
      </c>
      <c r="PFA244" s="29" t="e">
        <f t="shared" ref="PFA244" si="11011">PFE244&amp;PFF244</f>
        <v>#REF!</v>
      </c>
      <c r="PFB244" s="29" t="e">
        <f t="shared" ref="PFB244" si="11012">PFF244&amp;PFG244</f>
        <v>#REF!</v>
      </c>
      <c r="PFC244" s="29" t="e">
        <f t="shared" ref="PFC244" si="11013">PFG244&amp;PFH244</f>
        <v>#REF!</v>
      </c>
      <c r="PFD244" s="29" t="e">
        <f t="shared" ref="PFD244" si="11014">PFH244&amp;PFI244</f>
        <v>#REF!</v>
      </c>
      <c r="PFE244" s="29" t="e">
        <f t="shared" ref="PFE244" si="11015">PFI244&amp;PFJ244</f>
        <v>#REF!</v>
      </c>
      <c r="PFF244" s="29" t="e">
        <f t="shared" ref="PFF244" si="11016">PFJ244&amp;PFK244</f>
        <v>#REF!</v>
      </c>
      <c r="PFG244" s="29" t="e">
        <f t="shared" ref="PFG244" si="11017">PFK244&amp;PFL244</f>
        <v>#REF!</v>
      </c>
      <c r="PFH244" s="29" t="e">
        <f t="shared" ref="PFH244" si="11018">PFL244&amp;PFM244</f>
        <v>#REF!</v>
      </c>
      <c r="PFI244" s="29" t="e">
        <f t="shared" ref="PFI244" si="11019">PFM244&amp;PFN244</f>
        <v>#REF!</v>
      </c>
      <c r="PFJ244" s="29" t="e">
        <f t="shared" ref="PFJ244" si="11020">PFN244&amp;PFO244</f>
        <v>#REF!</v>
      </c>
      <c r="PFK244" s="29" t="e">
        <f t="shared" ref="PFK244" si="11021">PFO244&amp;PFP244</f>
        <v>#REF!</v>
      </c>
      <c r="PFL244" s="29" t="e">
        <f t="shared" ref="PFL244" si="11022">PFP244&amp;PFQ244</f>
        <v>#REF!</v>
      </c>
      <c r="PFM244" s="29" t="e">
        <f t="shared" ref="PFM244" si="11023">PFQ244&amp;PFR244</f>
        <v>#REF!</v>
      </c>
      <c r="PFN244" s="29" t="e">
        <f t="shared" ref="PFN244" si="11024">PFR244&amp;PFS244</f>
        <v>#REF!</v>
      </c>
      <c r="PFO244" s="29" t="e">
        <f t="shared" ref="PFO244" si="11025">PFS244&amp;PFT244</f>
        <v>#REF!</v>
      </c>
      <c r="PFP244" s="29" t="e">
        <f t="shared" ref="PFP244" si="11026">PFT244&amp;PFU244</f>
        <v>#REF!</v>
      </c>
      <c r="PFQ244" s="29" t="e">
        <f t="shared" ref="PFQ244" si="11027">PFU244&amp;PFV244</f>
        <v>#REF!</v>
      </c>
      <c r="PFR244" s="29" t="e">
        <f t="shared" ref="PFR244" si="11028">PFV244&amp;PFW244</f>
        <v>#REF!</v>
      </c>
      <c r="PFS244" s="29" t="e">
        <f t="shared" ref="PFS244" si="11029">PFW244&amp;PFX244</f>
        <v>#REF!</v>
      </c>
      <c r="PFT244" s="29" t="e">
        <f t="shared" ref="PFT244" si="11030">PFX244&amp;PFY244</f>
        <v>#REF!</v>
      </c>
      <c r="PFU244" s="29" t="e">
        <f t="shared" ref="PFU244" si="11031">PFY244&amp;PFZ244</f>
        <v>#REF!</v>
      </c>
      <c r="PFV244" s="29" t="e">
        <f t="shared" ref="PFV244" si="11032">PFZ244&amp;PGA244</f>
        <v>#REF!</v>
      </c>
      <c r="PFW244" s="29" t="e">
        <f t="shared" ref="PFW244" si="11033">PGA244&amp;PGB244</f>
        <v>#REF!</v>
      </c>
      <c r="PFX244" s="29" t="e">
        <f t="shared" ref="PFX244" si="11034">PGB244&amp;PGC244</f>
        <v>#REF!</v>
      </c>
      <c r="PFY244" s="29" t="e">
        <f t="shared" ref="PFY244" si="11035">PGC244&amp;PGD244</f>
        <v>#REF!</v>
      </c>
      <c r="PFZ244" s="29" t="e">
        <f t="shared" ref="PFZ244" si="11036">PGD244&amp;PGE244</f>
        <v>#REF!</v>
      </c>
      <c r="PGA244" s="29" t="e">
        <f t="shared" ref="PGA244" si="11037">PGE244&amp;PGF244</f>
        <v>#REF!</v>
      </c>
      <c r="PGB244" s="29" t="e">
        <f t="shared" ref="PGB244" si="11038">PGF244&amp;PGG244</f>
        <v>#REF!</v>
      </c>
      <c r="PGC244" s="29" t="e">
        <f t="shared" ref="PGC244" si="11039">PGG244&amp;PGH244</f>
        <v>#REF!</v>
      </c>
      <c r="PGD244" s="29" t="e">
        <f t="shared" ref="PGD244" si="11040">PGH244&amp;PGI244</f>
        <v>#REF!</v>
      </c>
      <c r="PGE244" s="29" t="e">
        <f t="shared" ref="PGE244" si="11041">PGI244&amp;PGJ244</f>
        <v>#REF!</v>
      </c>
      <c r="PGF244" s="29" t="e">
        <f t="shared" ref="PGF244" si="11042">PGJ244&amp;PGK244</f>
        <v>#REF!</v>
      </c>
      <c r="PGG244" s="29" t="e">
        <f t="shared" ref="PGG244" si="11043">PGK244&amp;PGL244</f>
        <v>#REF!</v>
      </c>
      <c r="PGH244" s="29" t="e">
        <f t="shared" ref="PGH244" si="11044">PGL244&amp;PGM244</f>
        <v>#REF!</v>
      </c>
      <c r="PGI244" s="29" t="e">
        <f t="shared" ref="PGI244" si="11045">PGM244&amp;PGN244</f>
        <v>#REF!</v>
      </c>
      <c r="PGJ244" s="29" t="e">
        <f t="shared" ref="PGJ244" si="11046">PGN244&amp;PGO244</f>
        <v>#REF!</v>
      </c>
      <c r="PGK244" s="29" t="e">
        <f t="shared" ref="PGK244" si="11047">PGO244&amp;PGP244</f>
        <v>#REF!</v>
      </c>
      <c r="PGL244" s="29" t="e">
        <f t="shared" ref="PGL244" si="11048">PGP244&amp;PGQ244</f>
        <v>#REF!</v>
      </c>
      <c r="PGM244" s="29" t="e">
        <f t="shared" ref="PGM244" si="11049">PGQ244&amp;PGR244</f>
        <v>#REF!</v>
      </c>
      <c r="PGN244" s="29" t="e">
        <f t="shared" ref="PGN244" si="11050">PGR244&amp;PGS244</f>
        <v>#REF!</v>
      </c>
      <c r="PGO244" s="29" t="e">
        <f t="shared" ref="PGO244" si="11051">PGS244&amp;PGT244</f>
        <v>#REF!</v>
      </c>
      <c r="PGP244" s="29" t="e">
        <f t="shared" ref="PGP244" si="11052">PGT244&amp;PGU244</f>
        <v>#REF!</v>
      </c>
      <c r="PGQ244" s="29" t="e">
        <f t="shared" ref="PGQ244" si="11053">PGU244&amp;PGV244</f>
        <v>#REF!</v>
      </c>
      <c r="PGR244" s="29" t="e">
        <f t="shared" ref="PGR244" si="11054">PGV244&amp;PGW244</f>
        <v>#REF!</v>
      </c>
      <c r="PGS244" s="29" t="e">
        <f t="shared" ref="PGS244" si="11055">PGW244&amp;PGX244</f>
        <v>#REF!</v>
      </c>
      <c r="PGT244" s="29" t="e">
        <f t="shared" ref="PGT244" si="11056">PGX244&amp;PGY244</f>
        <v>#REF!</v>
      </c>
      <c r="PGU244" s="29" t="e">
        <f t="shared" ref="PGU244" si="11057">PGY244&amp;PGZ244</f>
        <v>#REF!</v>
      </c>
      <c r="PGV244" s="29" t="e">
        <f t="shared" ref="PGV244" si="11058">PGZ244&amp;PHA244</f>
        <v>#REF!</v>
      </c>
      <c r="PGW244" s="29" t="e">
        <f t="shared" ref="PGW244" si="11059">PHA244&amp;PHB244</f>
        <v>#REF!</v>
      </c>
      <c r="PGX244" s="29" t="e">
        <f t="shared" ref="PGX244" si="11060">PHB244&amp;PHC244</f>
        <v>#REF!</v>
      </c>
      <c r="PGY244" s="29" t="e">
        <f t="shared" ref="PGY244" si="11061">PHC244&amp;PHD244</f>
        <v>#REF!</v>
      </c>
      <c r="PGZ244" s="29" t="e">
        <f t="shared" ref="PGZ244" si="11062">PHD244&amp;PHE244</f>
        <v>#REF!</v>
      </c>
      <c r="PHA244" s="29" t="e">
        <f t="shared" ref="PHA244" si="11063">PHE244&amp;PHF244</f>
        <v>#REF!</v>
      </c>
      <c r="PHB244" s="29" t="e">
        <f t="shared" ref="PHB244" si="11064">PHF244&amp;PHG244</f>
        <v>#REF!</v>
      </c>
      <c r="PHC244" s="29" t="e">
        <f t="shared" ref="PHC244" si="11065">PHG244&amp;PHH244</f>
        <v>#REF!</v>
      </c>
      <c r="PHD244" s="29" t="e">
        <f t="shared" ref="PHD244" si="11066">PHH244&amp;PHI244</f>
        <v>#REF!</v>
      </c>
      <c r="PHE244" s="29" t="e">
        <f t="shared" ref="PHE244" si="11067">PHI244&amp;PHJ244</f>
        <v>#REF!</v>
      </c>
      <c r="PHF244" s="29" t="e">
        <f t="shared" ref="PHF244" si="11068">PHJ244&amp;PHK244</f>
        <v>#REF!</v>
      </c>
      <c r="PHG244" s="29" t="e">
        <f t="shared" ref="PHG244" si="11069">PHK244&amp;PHL244</f>
        <v>#REF!</v>
      </c>
      <c r="PHH244" s="29" t="e">
        <f t="shared" ref="PHH244" si="11070">PHL244&amp;PHM244</f>
        <v>#REF!</v>
      </c>
      <c r="PHI244" s="29" t="e">
        <f t="shared" ref="PHI244" si="11071">PHM244&amp;PHN244</f>
        <v>#REF!</v>
      </c>
      <c r="PHJ244" s="29" t="e">
        <f t="shared" ref="PHJ244" si="11072">PHN244&amp;PHO244</f>
        <v>#REF!</v>
      </c>
      <c r="PHK244" s="29" t="e">
        <f t="shared" ref="PHK244" si="11073">PHO244&amp;PHP244</f>
        <v>#REF!</v>
      </c>
      <c r="PHL244" s="29" t="e">
        <f t="shared" ref="PHL244" si="11074">PHP244&amp;PHQ244</f>
        <v>#REF!</v>
      </c>
      <c r="PHM244" s="29" t="e">
        <f t="shared" ref="PHM244" si="11075">PHQ244&amp;PHR244</f>
        <v>#REF!</v>
      </c>
      <c r="PHN244" s="29" t="e">
        <f t="shared" ref="PHN244" si="11076">PHR244&amp;PHS244</f>
        <v>#REF!</v>
      </c>
      <c r="PHO244" s="29" t="e">
        <f t="shared" ref="PHO244" si="11077">PHS244&amp;PHT244</f>
        <v>#REF!</v>
      </c>
      <c r="PHP244" s="29" t="e">
        <f t="shared" ref="PHP244" si="11078">PHT244&amp;PHU244</f>
        <v>#REF!</v>
      </c>
      <c r="PHQ244" s="29" t="e">
        <f t="shared" ref="PHQ244" si="11079">PHU244&amp;PHV244</f>
        <v>#REF!</v>
      </c>
      <c r="PHR244" s="29" t="e">
        <f t="shared" ref="PHR244" si="11080">PHV244&amp;PHW244</f>
        <v>#REF!</v>
      </c>
      <c r="PHS244" s="29" t="e">
        <f t="shared" ref="PHS244" si="11081">PHW244&amp;PHX244</f>
        <v>#REF!</v>
      </c>
      <c r="PHT244" s="29" t="e">
        <f t="shared" ref="PHT244" si="11082">PHX244&amp;PHY244</f>
        <v>#REF!</v>
      </c>
      <c r="PHU244" s="29" t="e">
        <f t="shared" ref="PHU244" si="11083">PHY244&amp;PHZ244</f>
        <v>#REF!</v>
      </c>
      <c r="PHV244" s="29" t="e">
        <f t="shared" ref="PHV244" si="11084">PHZ244&amp;PIA244</f>
        <v>#REF!</v>
      </c>
      <c r="PHW244" s="29" t="e">
        <f t="shared" ref="PHW244" si="11085">PIA244&amp;PIB244</f>
        <v>#REF!</v>
      </c>
      <c r="PHX244" s="29" t="e">
        <f t="shared" ref="PHX244" si="11086">PIB244&amp;PIC244</f>
        <v>#REF!</v>
      </c>
      <c r="PHY244" s="29" t="e">
        <f t="shared" ref="PHY244" si="11087">PIC244&amp;PID244</f>
        <v>#REF!</v>
      </c>
      <c r="PHZ244" s="29" t="e">
        <f t="shared" ref="PHZ244" si="11088">PID244&amp;PIE244</f>
        <v>#REF!</v>
      </c>
      <c r="PIA244" s="29" t="e">
        <f t="shared" ref="PIA244" si="11089">PIE244&amp;PIF244</f>
        <v>#REF!</v>
      </c>
      <c r="PIB244" s="29" t="e">
        <f t="shared" ref="PIB244" si="11090">PIF244&amp;PIG244</f>
        <v>#REF!</v>
      </c>
      <c r="PIC244" s="29" t="e">
        <f t="shared" ref="PIC244" si="11091">PIG244&amp;PIH244</f>
        <v>#REF!</v>
      </c>
      <c r="PID244" s="29" t="e">
        <f t="shared" ref="PID244" si="11092">PIH244&amp;PII244</f>
        <v>#REF!</v>
      </c>
      <c r="PIE244" s="29" t="e">
        <f t="shared" ref="PIE244" si="11093">PII244&amp;PIJ244</f>
        <v>#REF!</v>
      </c>
      <c r="PIF244" s="29" t="e">
        <f t="shared" ref="PIF244" si="11094">PIJ244&amp;PIK244</f>
        <v>#REF!</v>
      </c>
      <c r="PIG244" s="29" t="e">
        <f t="shared" ref="PIG244" si="11095">PIK244&amp;PIL244</f>
        <v>#REF!</v>
      </c>
      <c r="PIH244" s="29" t="e">
        <f t="shared" ref="PIH244" si="11096">PIL244&amp;PIM244</f>
        <v>#REF!</v>
      </c>
      <c r="PII244" s="29" t="e">
        <f t="shared" ref="PII244" si="11097">PIM244&amp;PIN244</f>
        <v>#REF!</v>
      </c>
      <c r="PIJ244" s="29" t="e">
        <f t="shared" ref="PIJ244" si="11098">PIN244&amp;PIO244</f>
        <v>#REF!</v>
      </c>
      <c r="PIK244" s="29" t="e">
        <f t="shared" ref="PIK244" si="11099">PIO244&amp;PIP244</f>
        <v>#REF!</v>
      </c>
      <c r="PIL244" s="29" t="e">
        <f t="shared" ref="PIL244" si="11100">PIP244&amp;PIQ244</f>
        <v>#REF!</v>
      </c>
      <c r="PIM244" s="29" t="e">
        <f t="shared" ref="PIM244" si="11101">PIQ244&amp;PIR244</f>
        <v>#REF!</v>
      </c>
      <c r="PIN244" s="29" t="e">
        <f t="shared" ref="PIN244" si="11102">PIR244&amp;PIS244</f>
        <v>#REF!</v>
      </c>
      <c r="PIO244" s="29" t="e">
        <f t="shared" ref="PIO244" si="11103">PIS244&amp;PIT244</f>
        <v>#REF!</v>
      </c>
      <c r="PIP244" s="29" t="e">
        <f t="shared" ref="PIP244" si="11104">PIT244&amp;PIU244</f>
        <v>#REF!</v>
      </c>
      <c r="PIQ244" s="29" t="e">
        <f t="shared" ref="PIQ244" si="11105">PIU244&amp;PIV244</f>
        <v>#REF!</v>
      </c>
      <c r="PIR244" s="29" t="e">
        <f t="shared" ref="PIR244" si="11106">PIV244&amp;PIW244</f>
        <v>#REF!</v>
      </c>
      <c r="PIS244" s="29" t="e">
        <f t="shared" ref="PIS244" si="11107">PIW244&amp;PIX244</f>
        <v>#REF!</v>
      </c>
      <c r="PIT244" s="29" t="e">
        <f t="shared" ref="PIT244" si="11108">PIX244&amp;PIY244</f>
        <v>#REF!</v>
      </c>
      <c r="PIU244" s="29" t="e">
        <f t="shared" ref="PIU244" si="11109">PIY244&amp;PIZ244</f>
        <v>#REF!</v>
      </c>
      <c r="PIV244" s="29" t="e">
        <f t="shared" ref="PIV244" si="11110">PIZ244&amp;PJA244</f>
        <v>#REF!</v>
      </c>
      <c r="PIW244" s="29" t="e">
        <f t="shared" ref="PIW244" si="11111">PJA244&amp;PJB244</f>
        <v>#REF!</v>
      </c>
      <c r="PIX244" s="29" t="e">
        <f t="shared" ref="PIX244" si="11112">PJB244&amp;PJC244</f>
        <v>#REF!</v>
      </c>
      <c r="PIY244" s="29" t="e">
        <f t="shared" ref="PIY244" si="11113">PJC244&amp;PJD244</f>
        <v>#REF!</v>
      </c>
      <c r="PIZ244" s="29" t="e">
        <f t="shared" ref="PIZ244" si="11114">PJD244&amp;PJE244</f>
        <v>#REF!</v>
      </c>
      <c r="PJA244" s="29" t="e">
        <f t="shared" ref="PJA244" si="11115">PJE244&amp;PJF244</f>
        <v>#REF!</v>
      </c>
      <c r="PJB244" s="29" t="e">
        <f t="shared" ref="PJB244" si="11116">PJF244&amp;PJG244</f>
        <v>#REF!</v>
      </c>
      <c r="PJC244" s="29" t="e">
        <f t="shared" ref="PJC244" si="11117">PJG244&amp;PJH244</f>
        <v>#REF!</v>
      </c>
      <c r="PJD244" s="29" t="e">
        <f t="shared" ref="PJD244" si="11118">PJH244&amp;PJI244</f>
        <v>#REF!</v>
      </c>
      <c r="PJE244" s="29" t="e">
        <f t="shared" ref="PJE244" si="11119">PJI244&amp;PJJ244</f>
        <v>#REF!</v>
      </c>
      <c r="PJF244" s="29" t="e">
        <f t="shared" ref="PJF244" si="11120">PJJ244&amp;PJK244</f>
        <v>#REF!</v>
      </c>
      <c r="PJG244" s="29" t="e">
        <f t="shared" ref="PJG244" si="11121">PJK244&amp;PJL244</f>
        <v>#REF!</v>
      </c>
      <c r="PJH244" s="29" t="e">
        <f t="shared" ref="PJH244" si="11122">PJL244&amp;PJM244</f>
        <v>#REF!</v>
      </c>
      <c r="PJI244" s="29" t="e">
        <f t="shared" ref="PJI244" si="11123">PJM244&amp;PJN244</f>
        <v>#REF!</v>
      </c>
      <c r="PJJ244" s="29" t="e">
        <f t="shared" ref="PJJ244" si="11124">PJN244&amp;PJO244</f>
        <v>#REF!</v>
      </c>
      <c r="PJK244" s="29" t="e">
        <f t="shared" ref="PJK244" si="11125">PJO244&amp;PJP244</f>
        <v>#REF!</v>
      </c>
      <c r="PJL244" s="29" t="e">
        <f t="shared" ref="PJL244" si="11126">PJP244&amp;PJQ244</f>
        <v>#REF!</v>
      </c>
      <c r="PJM244" s="29" t="e">
        <f t="shared" ref="PJM244" si="11127">PJQ244&amp;PJR244</f>
        <v>#REF!</v>
      </c>
      <c r="PJN244" s="29" t="e">
        <f t="shared" ref="PJN244" si="11128">PJR244&amp;PJS244</f>
        <v>#REF!</v>
      </c>
      <c r="PJO244" s="29" t="e">
        <f t="shared" ref="PJO244" si="11129">PJS244&amp;PJT244</f>
        <v>#REF!</v>
      </c>
      <c r="PJP244" s="29" t="e">
        <f t="shared" ref="PJP244" si="11130">PJT244&amp;PJU244</f>
        <v>#REF!</v>
      </c>
      <c r="PJQ244" s="29" t="e">
        <f t="shared" ref="PJQ244" si="11131">PJU244&amp;PJV244</f>
        <v>#REF!</v>
      </c>
      <c r="PJR244" s="29" t="e">
        <f t="shared" ref="PJR244" si="11132">PJV244&amp;PJW244</f>
        <v>#REF!</v>
      </c>
      <c r="PJS244" s="29" t="e">
        <f t="shared" ref="PJS244" si="11133">PJW244&amp;PJX244</f>
        <v>#REF!</v>
      </c>
      <c r="PJT244" s="29" t="e">
        <f t="shared" ref="PJT244" si="11134">PJX244&amp;PJY244</f>
        <v>#REF!</v>
      </c>
      <c r="PJU244" s="29" t="e">
        <f t="shared" ref="PJU244" si="11135">PJY244&amp;PJZ244</f>
        <v>#REF!</v>
      </c>
      <c r="PJV244" s="29" t="e">
        <f t="shared" ref="PJV244" si="11136">PJZ244&amp;PKA244</f>
        <v>#REF!</v>
      </c>
      <c r="PJW244" s="29" t="e">
        <f t="shared" ref="PJW244" si="11137">PKA244&amp;PKB244</f>
        <v>#REF!</v>
      </c>
      <c r="PJX244" s="29" t="e">
        <f t="shared" ref="PJX244" si="11138">PKB244&amp;PKC244</f>
        <v>#REF!</v>
      </c>
      <c r="PJY244" s="29" t="e">
        <f t="shared" ref="PJY244" si="11139">PKC244&amp;PKD244</f>
        <v>#REF!</v>
      </c>
      <c r="PJZ244" s="29" t="e">
        <f t="shared" ref="PJZ244" si="11140">PKD244&amp;PKE244</f>
        <v>#REF!</v>
      </c>
      <c r="PKA244" s="29" t="e">
        <f t="shared" ref="PKA244" si="11141">PKE244&amp;PKF244</f>
        <v>#REF!</v>
      </c>
      <c r="PKB244" s="29" t="e">
        <f t="shared" ref="PKB244" si="11142">PKF244&amp;PKG244</f>
        <v>#REF!</v>
      </c>
      <c r="PKC244" s="29" t="e">
        <f t="shared" ref="PKC244" si="11143">PKG244&amp;PKH244</f>
        <v>#REF!</v>
      </c>
      <c r="PKD244" s="29" t="e">
        <f t="shared" ref="PKD244" si="11144">PKH244&amp;PKI244</f>
        <v>#REF!</v>
      </c>
      <c r="PKE244" s="29" t="e">
        <f t="shared" ref="PKE244" si="11145">PKI244&amp;PKJ244</f>
        <v>#REF!</v>
      </c>
      <c r="PKF244" s="29" t="e">
        <f t="shared" ref="PKF244" si="11146">PKJ244&amp;PKK244</f>
        <v>#REF!</v>
      </c>
      <c r="PKG244" s="29" t="e">
        <f t="shared" ref="PKG244" si="11147">PKK244&amp;PKL244</f>
        <v>#REF!</v>
      </c>
      <c r="PKH244" s="29" t="e">
        <f t="shared" ref="PKH244" si="11148">PKL244&amp;PKM244</f>
        <v>#REF!</v>
      </c>
      <c r="PKI244" s="29" t="e">
        <f t="shared" ref="PKI244" si="11149">PKM244&amp;PKN244</f>
        <v>#REF!</v>
      </c>
      <c r="PKJ244" s="29" t="e">
        <f t="shared" ref="PKJ244" si="11150">PKN244&amp;PKO244</f>
        <v>#REF!</v>
      </c>
      <c r="PKK244" s="29" t="e">
        <f t="shared" ref="PKK244" si="11151">PKO244&amp;PKP244</f>
        <v>#REF!</v>
      </c>
      <c r="PKL244" s="29" t="e">
        <f t="shared" ref="PKL244" si="11152">PKP244&amp;PKQ244</f>
        <v>#REF!</v>
      </c>
      <c r="PKM244" s="29" t="e">
        <f t="shared" ref="PKM244" si="11153">PKQ244&amp;PKR244</f>
        <v>#REF!</v>
      </c>
      <c r="PKN244" s="29" t="e">
        <f t="shared" ref="PKN244" si="11154">PKR244&amp;PKS244</f>
        <v>#REF!</v>
      </c>
      <c r="PKO244" s="29" t="e">
        <f t="shared" ref="PKO244" si="11155">PKS244&amp;PKT244</f>
        <v>#REF!</v>
      </c>
      <c r="PKP244" s="29" t="e">
        <f t="shared" ref="PKP244" si="11156">PKT244&amp;PKU244</f>
        <v>#REF!</v>
      </c>
      <c r="PKQ244" s="29" t="e">
        <f t="shared" ref="PKQ244" si="11157">PKU244&amp;PKV244</f>
        <v>#REF!</v>
      </c>
      <c r="PKR244" s="29" t="e">
        <f t="shared" ref="PKR244" si="11158">PKV244&amp;PKW244</f>
        <v>#REF!</v>
      </c>
      <c r="PKS244" s="29" t="e">
        <f t="shared" ref="PKS244" si="11159">PKW244&amp;PKX244</f>
        <v>#REF!</v>
      </c>
      <c r="PKT244" s="29" t="e">
        <f t="shared" ref="PKT244" si="11160">PKX244&amp;PKY244</f>
        <v>#REF!</v>
      </c>
      <c r="PKU244" s="29" t="e">
        <f t="shared" ref="PKU244" si="11161">PKY244&amp;PKZ244</f>
        <v>#REF!</v>
      </c>
      <c r="PKV244" s="29" t="e">
        <f t="shared" ref="PKV244" si="11162">PKZ244&amp;PLA244</f>
        <v>#REF!</v>
      </c>
      <c r="PKW244" s="29" t="e">
        <f t="shared" ref="PKW244" si="11163">PLA244&amp;PLB244</f>
        <v>#REF!</v>
      </c>
      <c r="PKX244" s="29" t="e">
        <f t="shared" ref="PKX244" si="11164">PLB244&amp;PLC244</f>
        <v>#REF!</v>
      </c>
      <c r="PKY244" s="29" t="e">
        <f t="shared" ref="PKY244" si="11165">PLC244&amp;PLD244</f>
        <v>#REF!</v>
      </c>
      <c r="PKZ244" s="29" t="e">
        <f t="shared" ref="PKZ244" si="11166">PLD244&amp;PLE244</f>
        <v>#REF!</v>
      </c>
      <c r="PLA244" s="29" t="e">
        <f t="shared" ref="PLA244" si="11167">PLE244&amp;PLF244</f>
        <v>#REF!</v>
      </c>
      <c r="PLB244" s="29" t="e">
        <f t="shared" ref="PLB244" si="11168">PLF244&amp;PLG244</f>
        <v>#REF!</v>
      </c>
      <c r="PLC244" s="29" t="e">
        <f t="shared" ref="PLC244" si="11169">PLG244&amp;PLH244</f>
        <v>#REF!</v>
      </c>
      <c r="PLD244" s="29" t="e">
        <f t="shared" ref="PLD244" si="11170">PLH244&amp;PLI244</f>
        <v>#REF!</v>
      </c>
      <c r="PLE244" s="29" t="e">
        <f t="shared" ref="PLE244" si="11171">PLI244&amp;PLJ244</f>
        <v>#REF!</v>
      </c>
      <c r="PLF244" s="29" t="e">
        <f t="shared" ref="PLF244" si="11172">PLJ244&amp;PLK244</f>
        <v>#REF!</v>
      </c>
      <c r="PLG244" s="29" t="e">
        <f t="shared" ref="PLG244" si="11173">PLK244&amp;PLL244</f>
        <v>#REF!</v>
      </c>
      <c r="PLH244" s="29" t="e">
        <f t="shared" ref="PLH244" si="11174">PLL244&amp;PLM244</f>
        <v>#REF!</v>
      </c>
      <c r="PLI244" s="29" t="e">
        <f t="shared" ref="PLI244" si="11175">PLM244&amp;PLN244</f>
        <v>#REF!</v>
      </c>
      <c r="PLJ244" s="29" t="e">
        <f t="shared" ref="PLJ244" si="11176">PLN244&amp;PLO244</f>
        <v>#REF!</v>
      </c>
      <c r="PLK244" s="29" t="e">
        <f t="shared" ref="PLK244" si="11177">PLO244&amp;PLP244</f>
        <v>#REF!</v>
      </c>
      <c r="PLL244" s="29" t="e">
        <f t="shared" ref="PLL244" si="11178">PLP244&amp;PLQ244</f>
        <v>#REF!</v>
      </c>
      <c r="PLM244" s="29" t="e">
        <f t="shared" ref="PLM244" si="11179">PLQ244&amp;PLR244</f>
        <v>#REF!</v>
      </c>
      <c r="PLN244" s="29" t="e">
        <f t="shared" ref="PLN244" si="11180">PLR244&amp;PLS244</f>
        <v>#REF!</v>
      </c>
      <c r="PLO244" s="29" t="e">
        <f t="shared" ref="PLO244" si="11181">PLS244&amp;PLT244</f>
        <v>#REF!</v>
      </c>
      <c r="PLP244" s="29" t="e">
        <f t="shared" ref="PLP244" si="11182">PLT244&amp;PLU244</f>
        <v>#REF!</v>
      </c>
      <c r="PLQ244" s="29" t="e">
        <f t="shared" ref="PLQ244" si="11183">PLU244&amp;PLV244</f>
        <v>#REF!</v>
      </c>
      <c r="PLR244" s="29" t="e">
        <f t="shared" ref="PLR244" si="11184">PLV244&amp;PLW244</f>
        <v>#REF!</v>
      </c>
      <c r="PLS244" s="29" t="e">
        <f t="shared" ref="PLS244" si="11185">PLW244&amp;PLX244</f>
        <v>#REF!</v>
      </c>
      <c r="PLT244" s="29" t="e">
        <f t="shared" ref="PLT244" si="11186">PLX244&amp;PLY244</f>
        <v>#REF!</v>
      </c>
      <c r="PLU244" s="29" t="e">
        <f t="shared" ref="PLU244" si="11187">PLY244&amp;PLZ244</f>
        <v>#REF!</v>
      </c>
      <c r="PLV244" s="29" t="e">
        <f t="shared" ref="PLV244" si="11188">PLZ244&amp;PMA244</f>
        <v>#REF!</v>
      </c>
      <c r="PLW244" s="29" t="e">
        <f t="shared" ref="PLW244" si="11189">PMA244&amp;PMB244</f>
        <v>#REF!</v>
      </c>
      <c r="PLX244" s="29" t="e">
        <f t="shared" ref="PLX244" si="11190">PMB244&amp;PMC244</f>
        <v>#REF!</v>
      </c>
      <c r="PLY244" s="29" t="e">
        <f t="shared" ref="PLY244" si="11191">PMC244&amp;PMD244</f>
        <v>#REF!</v>
      </c>
      <c r="PLZ244" s="29" t="e">
        <f t="shared" ref="PLZ244" si="11192">PMD244&amp;PME244</f>
        <v>#REF!</v>
      </c>
      <c r="PMA244" s="29" t="e">
        <f t="shared" ref="PMA244" si="11193">PME244&amp;PMF244</f>
        <v>#REF!</v>
      </c>
      <c r="PMB244" s="29" t="e">
        <f t="shared" ref="PMB244" si="11194">PMF244&amp;PMG244</f>
        <v>#REF!</v>
      </c>
      <c r="PMC244" s="29" t="e">
        <f t="shared" ref="PMC244" si="11195">PMG244&amp;PMH244</f>
        <v>#REF!</v>
      </c>
      <c r="PMD244" s="29" t="e">
        <f t="shared" ref="PMD244" si="11196">PMH244&amp;PMI244</f>
        <v>#REF!</v>
      </c>
      <c r="PME244" s="29" t="e">
        <f t="shared" ref="PME244" si="11197">PMI244&amp;PMJ244</f>
        <v>#REF!</v>
      </c>
      <c r="PMF244" s="29" t="e">
        <f t="shared" ref="PMF244" si="11198">PMJ244&amp;PMK244</f>
        <v>#REF!</v>
      </c>
      <c r="PMG244" s="29" t="e">
        <f t="shared" ref="PMG244" si="11199">PMK244&amp;PML244</f>
        <v>#REF!</v>
      </c>
      <c r="PMH244" s="29" t="e">
        <f t="shared" ref="PMH244" si="11200">PML244&amp;PMM244</f>
        <v>#REF!</v>
      </c>
      <c r="PMI244" s="29" t="e">
        <f t="shared" ref="PMI244" si="11201">PMM244&amp;PMN244</f>
        <v>#REF!</v>
      </c>
      <c r="PMJ244" s="29" t="e">
        <f t="shared" ref="PMJ244" si="11202">PMN244&amp;PMO244</f>
        <v>#REF!</v>
      </c>
      <c r="PMK244" s="29" t="e">
        <f t="shared" ref="PMK244" si="11203">PMO244&amp;PMP244</f>
        <v>#REF!</v>
      </c>
      <c r="PML244" s="29" t="e">
        <f t="shared" ref="PML244" si="11204">PMP244&amp;PMQ244</f>
        <v>#REF!</v>
      </c>
      <c r="PMM244" s="29" t="e">
        <f t="shared" ref="PMM244" si="11205">PMQ244&amp;PMR244</f>
        <v>#REF!</v>
      </c>
      <c r="PMN244" s="29" t="e">
        <f t="shared" ref="PMN244" si="11206">PMR244&amp;PMS244</f>
        <v>#REF!</v>
      </c>
      <c r="PMO244" s="29" t="e">
        <f t="shared" ref="PMO244" si="11207">PMS244&amp;PMT244</f>
        <v>#REF!</v>
      </c>
      <c r="PMP244" s="29" t="e">
        <f t="shared" ref="PMP244" si="11208">PMT244&amp;PMU244</f>
        <v>#REF!</v>
      </c>
      <c r="PMQ244" s="29" t="e">
        <f t="shared" ref="PMQ244" si="11209">PMU244&amp;PMV244</f>
        <v>#REF!</v>
      </c>
      <c r="PMR244" s="29" t="e">
        <f t="shared" ref="PMR244" si="11210">PMV244&amp;PMW244</f>
        <v>#REF!</v>
      </c>
      <c r="PMS244" s="29" t="e">
        <f t="shared" ref="PMS244" si="11211">PMW244&amp;PMX244</f>
        <v>#REF!</v>
      </c>
      <c r="PMT244" s="29" t="e">
        <f t="shared" ref="PMT244" si="11212">PMX244&amp;PMY244</f>
        <v>#REF!</v>
      </c>
      <c r="PMU244" s="29" t="e">
        <f t="shared" ref="PMU244" si="11213">PMY244&amp;PMZ244</f>
        <v>#REF!</v>
      </c>
      <c r="PMV244" s="29" t="e">
        <f t="shared" ref="PMV244" si="11214">PMZ244&amp;PNA244</f>
        <v>#REF!</v>
      </c>
      <c r="PMW244" s="29" t="e">
        <f t="shared" ref="PMW244" si="11215">PNA244&amp;PNB244</f>
        <v>#REF!</v>
      </c>
      <c r="PMX244" s="29" t="e">
        <f t="shared" ref="PMX244" si="11216">PNB244&amp;PNC244</f>
        <v>#REF!</v>
      </c>
      <c r="PMY244" s="29" t="e">
        <f t="shared" ref="PMY244" si="11217">PNC244&amp;PND244</f>
        <v>#REF!</v>
      </c>
      <c r="PMZ244" s="29" t="e">
        <f t="shared" ref="PMZ244" si="11218">PND244&amp;PNE244</f>
        <v>#REF!</v>
      </c>
      <c r="PNA244" s="29" t="e">
        <f t="shared" ref="PNA244" si="11219">PNE244&amp;PNF244</f>
        <v>#REF!</v>
      </c>
      <c r="PNB244" s="29" t="e">
        <f t="shared" ref="PNB244" si="11220">PNF244&amp;PNG244</f>
        <v>#REF!</v>
      </c>
      <c r="PNC244" s="29" t="e">
        <f t="shared" ref="PNC244" si="11221">PNG244&amp;PNH244</f>
        <v>#REF!</v>
      </c>
      <c r="PND244" s="29" t="e">
        <f t="shared" ref="PND244" si="11222">PNH244&amp;PNI244</f>
        <v>#REF!</v>
      </c>
      <c r="PNE244" s="29" t="e">
        <f t="shared" ref="PNE244" si="11223">PNI244&amp;PNJ244</f>
        <v>#REF!</v>
      </c>
      <c r="PNF244" s="29" t="e">
        <f t="shared" ref="PNF244" si="11224">PNJ244&amp;PNK244</f>
        <v>#REF!</v>
      </c>
      <c r="PNG244" s="29" t="e">
        <f t="shared" ref="PNG244" si="11225">PNK244&amp;PNL244</f>
        <v>#REF!</v>
      </c>
      <c r="PNH244" s="29" t="e">
        <f t="shared" ref="PNH244" si="11226">PNL244&amp;PNM244</f>
        <v>#REF!</v>
      </c>
      <c r="PNI244" s="29" t="e">
        <f t="shared" ref="PNI244" si="11227">PNM244&amp;PNN244</f>
        <v>#REF!</v>
      </c>
      <c r="PNJ244" s="29" t="e">
        <f t="shared" ref="PNJ244" si="11228">PNN244&amp;PNO244</f>
        <v>#REF!</v>
      </c>
      <c r="PNK244" s="29" t="e">
        <f t="shared" ref="PNK244" si="11229">PNO244&amp;PNP244</f>
        <v>#REF!</v>
      </c>
      <c r="PNL244" s="29" t="e">
        <f t="shared" ref="PNL244" si="11230">PNP244&amp;PNQ244</f>
        <v>#REF!</v>
      </c>
      <c r="PNM244" s="29" t="e">
        <f t="shared" ref="PNM244" si="11231">PNQ244&amp;PNR244</f>
        <v>#REF!</v>
      </c>
      <c r="PNN244" s="29" t="e">
        <f t="shared" ref="PNN244" si="11232">PNR244&amp;PNS244</f>
        <v>#REF!</v>
      </c>
      <c r="PNO244" s="29" t="e">
        <f t="shared" ref="PNO244" si="11233">PNS244&amp;PNT244</f>
        <v>#REF!</v>
      </c>
      <c r="PNP244" s="29" t="e">
        <f t="shared" ref="PNP244" si="11234">PNT244&amp;PNU244</f>
        <v>#REF!</v>
      </c>
      <c r="PNQ244" s="29" t="e">
        <f t="shared" ref="PNQ244" si="11235">PNU244&amp;PNV244</f>
        <v>#REF!</v>
      </c>
      <c r="PNR244" s="29" t="e">
        <f t="shared" ref="PNR244" si="11236">PNV244&amp;PNW244</f>
        <v>#REF!</v>
      </c>
      <c r="PNS244" s="29" t="e">
        <f t="shared" ref="PNS244" si="11237">PNW244&amp;PNX244</f>
        <v>#REF!</v>
      </c>
      <c r="PNT244" s="29" t="e">
        <f t="shared" ref="PNT244" si="11238">PNX244&amp;PNY244</f>
        <v>#REF!</v>
      </c>
      <c r="PNU244" s="29" t="e">
        <f t="shared" ref="PNU244" si="11239">PNY244&amp;PNZ244</f>
        <v>#REF!</v>
      </c>
      <c r="PNV244" s="29" t="e">
        <f t="shared" ref="PNV244" si="11240">PNZ244&amp;POA244</f>
        <v>#REF!</v>
      </c>
      <c r="PNW244" s="29" t="e">
        <f t="shared" ref="PNW244" si="11241">POA244&amp;POB244</f>
        <v>#REF!</v>
      </c>
      <c r="PNX244" s="29" t="e">
        <f t="shared" ref="PNX244" si="11242">POB244&amp;POC244</f>
        <v>#REF!</v>
      </c>
      <c r="PNY244" s="29" t="e">
        <f t="shared" ref="PNY244" si="11243">POC244&amp;POD244</f>
        <v>#REF!</v>
      </c>
      <c r="PNZ244" s="29" t="e">
        <f t="shared" ref="PNZ244" si="11244">POD244&amp;POE244</f>
        <v>#REF!</v>
      </c>
      <c r="POA244" s="29" t="e">
        <f t="shared" ref="POA244" si="11245">POE244&amp;POF244</f>
        <v>#REF!</v>
      </c>
      <c r="POB244" s="29" t="e">
        <f t="shared" ref="POB244" si="11246">POF244&amp;POG244</f>
        <v>#REF!</v>
      </c>
      <c r="POC244" s="29" t="e">
        <f t="shared" ref="POC244" si="11247">POG244&amp;POH244</f>
        <v>#REF!</v>
      </c>
      <c r="POD244" s="29" t="e">
        <f t="shared" ref="POD244" si="11248">POH244&amp;POI244</f>
        <v>#REF!</v>
      </c>
      <c r="POE244" s="29" t="e">
        <f t="shared" ref="POE244" si="11249">POI244&amp;POJ244</f>
        <v>#REF!</v>
      </c>
      <c r="POF244" s="29" t="e">
        <f t="shared" ref="POF244" si="11250">POJ244&amp;POK244</f>
        <v>#REF!</v>
      </c>
      <c r="POG244" s="29" t="e">
        <f t="shared" ref="POG244" si="11251">POK244&amp;POL244</f>
        <v>#REF!</v>
      </c>
      <c r="POH244" s="29" t="e">
        <f t="shared" ref="POH244" si="11252">POL244&amp;POM244</f>
        <v>#REF!</v>
      </c>
      <c r="POI244" s="29" t="e">
        <f t="shared" ref="POI244" si="11253">POM244&amp;PON244</f>
        <v>#REF!</v>
      </c>
      <c r="POJ244" s="29" t="e">
        <f t="shared" ref="POJ244" si="11254">PON244&amp;POO244</f>
        <v>#REF!</v>
      </c>
      <c r="POK244" s="29" t="e">
        <f t="shared" ref="POK244" si="11255">POO244&amp;POP244</f>
        <v>#REF!</v>
      </c>
      <c r="POL244" s="29" t="e">
        <f t="shared" ref="POL244" si="11256">POP244&amp;POQ244</f>
        <v>#REF!</v>
      </c>
      <c r="POM244" s="29" t="e">
        <f t="shared" ref="POM244" si="11257">POQ244&amp;POR244</f>
        <v>#REF!</v>
      </c>
      <c r="PON244" s="29" t="e">
        <f t="shared" ref="PON244" si="11258">POR244&amp;POS244</f>
        <v>#REF!</v>
      </c>
      <c r="POO244" s="29" t="e">
        <f t="shared" ref="POO244" si="11259">POS244&amp;POT244</f>
        <v>#REF!</v>
      </c>
      <c r="POP244" s="29" t="e">
        <f t="shared" ref="POP244" si="11260">POT244&amp;POU244</f>
        <v>#REF!</v>
      </c>
      <c r="POQ244" s="29" t="e">
        <f t="shared" ref="POQ244" si="11261">POU244&amp;POV244</f>
        <v>#REF!</v>
      </c>
      <c r="POR244" s="29" t="e">
        <f t="shared" ref="POR244" si="11262">POV244&amp;POW244</f>
        <v>#REF!</v>
      </c>
      <c r="POS244" s="29" t="e">
        <f t="shared" ref="POS244" si="11263">POW244&amp;POX244</f>
        <v>#REF!</v>
      </c>
      <c r="POT244" s="29" t="e">
        <f t="shared" ref="POT244" si="11264">POX244&amp;POY244</f>
        <v>#REF!</v>
      </c>
      <c r="POU244" s="29" t="e">
        <f t="shared" ref="POU244" si="11265">POY244&amp;POZ244</f>
        <v>#REF!</v>
      </c>
      <c r="POV244" s="29" t="e">
        <f t="shared" ref="POV244" si="11266">POZ244&amp;PPA244</f>
        <v>#REF!</v>
      </c>
      <c r="POW244" s="29" t="e">
        <f t="shared" ref="POW244" si="11267">PPA244&amp;PPB244</f>
        <v>#REF!</v>
      </c>
      <c r="POX244" s="29" t="e">
        <f t="shared" ref="POX244" si="11268">PPB244&amp;PPC244</f>
        <v>#REF!</v>
      </c>
      <c r="POY244" s="29" t="e">
        <f t="shared" ref="POY244" si="11269">PPC244&amp;PPD244</f>
        <v>#REF!</v>
      </c>
      <c r="POZ244" s="29" t="e">
        <f t="shared" ref="POZ244" si="11270">PPD244&amp;PPE244</f>
        <v>#REF!</v>
      </c>
      <c r="PPA244" s="29" t="e">
        <f t="shared" ref="PPA244" si="11271">PPE244&amp;PPF244</f>
        <v>#REF!</v>
      </c>
      <c r="PPB244" s="29" t="e">
        <f t="shared" ref="PPB244" si="11272">PPF244&amp;PPG244</f>
        <v>#REF!</v>
      </c>
      <c r="PPC244" s="29" t="e">
        <f t="shared" ref="PPC244" si="11273">PPG244&amp;PPH244</f>
        <v>#REF!</v>
      </c>
      <c r="PPD244" s="29" t="e">
        <f t="shared" ref="PPD244" si="11274">PPH244&amp;PPI244</f>
        <v>#REF!</v>
      </c>
      <c r="PPE244" s="29" t="e">
        <f t="shared" ref="PPE244" si="11275">PPI244&amp;PPJ244</f>
        <v>#REF!</v>
      </c>
      <c r="PPF244" s="29" t="e">
        <f t="shared" ref="PPF244" si="11276">PPJ244&amp;PPK244</f>
        <v>#REF!</v>
      </c>
      <c r="PPG244" s="29" t="e">
        <f t="shared" ref="PPG244" si="11277">PPK244&amp;PPL244</f>
        <v>#REF!</v>
      </c>
      <c r="PPH244" s="29" t="e">
        <f t="shared" ref="PPH244" si="11278">PPL244&amp;PPM244</f>
        <v>#REF!</v>
      </c>
      <c r="PPI244" s="29" t="e">
        <f t="shared" ref="PPI244" si="11279">PPM244&amp;PPN244</f>
        <v>#REF!</v>
      </c>
      <c r="PPJ244" s="29" t="e">
        <f t="shared" ref="PPJ244" si="11280">PPN244&amp;PPO244</f>
        <v>#REF!</v>
      </c>
      <c r="PPK244" s="29" t="e">
        <f t="shared" ref="PPK244" si="11281">PPO244&amp;PPP244</f>
        <v>#REF!</v>
      </c>
      <c r="PPL244" s="29" t="e">
        <f t="shared" ref="PPL244" si="11282">PPP244&amp;PPQ244</f>
        <v>#REF!</v>
      </c>
      <c r="PPM244" s="29" t="e">
        <f t="shared" ref="PPM244" si="11283">PPQ244&amp;PPR244</f>
        <v>#REF!</v>
      </c>
      <c r="PPN244" s="29" t="e">
        <f t="shared" ref="PPN244" si="11284">PPR244&amp;PPS244</f>
        <v>#REF!</v>
      </c>
      <c r="PPO244" s="29" t="e">
        <f t="shared" ref="PPO244" si="11285">PPS244&amp;PPT244</f>
        <v>#REF!</v>
      </c>
      <c r="PPP244" s="29" t="e">
        <f t="shared" ref="PPP244" si="11286">PPT244&amp;PPU244</f>
        <v>#REF!</v>
      </c>
      <c r="PPQ244" s="29" t="e">
        <f t="shared" ref="PPQ244" si="11287">PPU244&amp;PPV244</f>
        <v>#REF!</v>
      </c>
      <c r="PPR244" s="29" t="e">
        <f t="shared" ref="PPR244" si="11288">PPV244&amp;PPW244</f>
        <v>#REF!</v>
      </c>
      <c r="PPS244" s="29" t="e">
        <f t="shared" ref="PPS244" si="11289">PPW244&amp;PPX244</f>
        <v>#REF!</v>
      </c>
      <c r="PPT244" s="29" t="e">
        <f t="shared" ref="PPT244" si="11290">PPX244&amp;PPY244</f>
        <v>#REF!</v>
      </c>
      <c r="PPU244" s="29" t="e">
        <f t="shared" ref="PPU244" si="11291">PPY244&amp;PPZ244</f>
        <v>#REF!</v>
      </c>
      <c r="PPV244" s="29" t="e">
        <f t="shared" ref="PPV244" si="11292">PPZ244&amp;PQA244</f>
        <v>#REF!</v>
      </c>
      <c r="PPW244" s="29" t="e">
        <f t="shared" ref="PPW244" si="11293">PQA244&amp;PQB244</f>
        <v>#REF!</v>
      </c>
      <c r="PPX244" s="29" t="e">
        <f t="shared" ref="PPX244" si="11294">PQB244&amp;PQC244</f>
        <v>#REF!</v>
      </c>
      <c r="PPY244" s="29" t="e">
        <f t="shared" ref="PPY244" si="11295">PQC244&amp;PQD244</f>
        <v>#REF!</v>
      </c>
      <c r="PPZ244" s="29" t="e">
        <f t="shared" ref="PPZ244" si="11296">PQD244&amp;PQE244</f>
        <v>#REF!</v>
      </c>
      <c r="PQA244" s="29" t="e">
        <f t="shared" ref="PQA244" si="11297">PQE244&amp;PQF244</f>
        <v>#REF!</v>
      </c>
      <c r="PQB244" s="29" t="e">
        <f t="shared" ref="PQB244" si="11298">PQF244&amp;PQG244</f>
        <v>#REF!</v>
      </c>
      <c r="PQC244" s="29" t="e">
        <f t="shared" ref="PQC244" si="11299">PQG244&amp;PQH244</f>
        <v>#REF!</v>
      </c>
      <c r="PQD244" s="29" t="e">
        <f t="shared" ref="PQD244" si="11300">PQH244&amp;PQI244</f>
        <v>#REF!</v>
      </c>
      <c r="PQE244" s="29" t="e">
        <f t="shared" ref="PQE244" si="11301">PQI244&amp;PQJ244</f>
        <v>#REF!</v>
      </c>
      <c r="PQF244" s="29" t="e">
        <f t="shared" ref="PQF244" si="11302">PQJ244&amp;PQK244</f>
        <v>#REF!</v>
      </c>
      <c r="PQG244" s="29" t="e">
        <f t="shared" ref="PQG244" si="11303">PQK244&amp;PQL244</f>
        <v>#REF!</v>
      </c>
      <c r="PQH244" s="29" t="e">
        <f t="shared" ref="PQH244" si="11304">PQL244&amp;PQM244</f>
        <v>#REF!</v>
      </c>
      <c r="PQI244" s="29" t="e">
        <f t="shared" ref="PQI244" si="11305">PQM244&amp;PQN244</f>
        <v>#REF!</v>
      </c>
      <c r="PQJ244" s="29" t="e">
        <f t="shared" ref="PQJ244" si="11306">PQN244&amp;PQO244</f>
        <v>#REF!</v>
      </c>
      <c r="PQK244" s="29" t="e">
        <f t="shared" ref="PQK244" si="11307">PQO244&amp;PQP244</f>
        <v>#REF!</v>
      </c>
      <c r="PQL244" s="29" t="e">
        <f t="shared" ref="PQL244" si="11308">PQP244&amp;PQQ244</f>
        <v>#REF!</v>
      </c>
      <c r="PQM244" s="29" t="e">
        <f t="shared" ref="PQM244" si="11309">PQQ244&amp;PQR244</f>
        <v>#REF!</v>
      </c>
      <c r="PQN244" s="29" t="e">
        <f t="shared" ref="PQN244" si="11310">PQR244&amp;PQS244</f>
        <v>#REF!</v>
      </c>
      <c r="PQO244" s="29" t="e">
        <f t="shared" ref="PQO244" si="11311">PQS244&amp;PQT244</f>
        <v>#REF!</v>
      </c>
      <c r="PQP244" s="29" t="e">
        <f t="shared" ref="PQP244" si="11312">PQT244&amp;PQU244</f>
        <v>#REF!</v>
      </c>
      <c r="PQQ244" s="29" t="e">
        <f t="shared" ref="PQQ244" si="11313">PQU244&amp;PQV244</f>
        <v>#REF!</v>
      </c>
      <c r="PQR244" s="29" t="e">
        <f t="shared" ref="PQR244" si="11314">PQV244&amp;PQW244</f>
        <v>#REF!</v>
      </c>
      <c r="PQS244" s="29" t="e">
        <f t="shared" ref="PQS244" si="11315">PQW244&amp;PQX244</f>
        <v>#REF!</v>
      </c>
      <c r="PQT244" s="29" t="e">
        <f t="shared" ref="PQT244" si="11316">PQX244&amp;PQY244</f>
        <v>#REF!</v>
      </c>
      <c r="PQU244" s="29" t="e">
        <f t="shared" ref="PQU244" si="11317">PQY244&amp;PQZ244</f>
        <v>#REF!</v>
      </c>
      <c r="PQV244" s="29" t="e">
        <f t="shared" ref="PQV244" si="11318">PQZ244&amp;PRA244</f>
        <v>#REF!</v>
      </c>
      <c r="PQW244" s="29" t="e">
        <f t="shared" ref="PQW244" si="11319">PRA244&amp;PRB244</f>
        <v>#REF!</v>
      </c>
      <c r="PQX244" s="29" t="e">
        <f t="shared" ref="PQX244" si="11320">PRB244&amp;PRC244</f>
        <v>#REF!</v>
      </c>
      <c r="PQY244" s="29" t="e">
        <f t="shared" ref="PQY244" si="11321">PRC244&amp;PRD244</f>
        <v>#REF!</v>
      </c>
      <c r="PQZ244" s="29" t="e">
        <f t="shared" ref="PQZ244" si="11322">PRD244&amp;PRE244</f>
        <v>#REF!</v>
      </c>
      <c r="PRA244" s="29" t="e">
        <f t="shared" ref="PRA244" si="11323">PRE244&amp;PRF244</f>
        <v>#REF!</v>
      </c>
      <c r="PRB244" s="29" t="e">
        <f t="shared" ref="PRB244" si="11324">PRF244&amp;PRG244</f>
        <v>#REF!</v>
      </c>
      <c r="PRC244" s="29" t="e">
        <f t="shared" ref="PRC244" si="11325">PRG244&amp;PRH244</f>
        <v>#REF!</v>
      </c>
      <c r="PRD244" s="29" t="e">
        <f t="shared" ref="PRD244" si="11326">PRH244&amp;PRI244</f>
        <v>#REF!</v>
      </c>
      <c r="PRE244" s="29" t="e">
        <f t="shared" ref="PRE244" si="11327">PRI244&amp;PRJ244</f>
        <v>#REF!</v>
      </c>
      <c r="PRF244" s="29" t="e">
        <f t="shared" ref="PRF244" si="11328">PRJ244&amp;PRK244</f>
        <v>#REF!</v>
      </c>
      <c r="PRG244" s="29" t="e">
        <f t="shared" ref="PRG244" si="11329">PRK244&amp;PRL244</f>
        <v>#REF!</v>
      </c>
      <c r="PRH244" s="29" t="e">
        <f t="shared" ref="PRH244" si="11330">PRL244&amp;PRM244</f>
        <v>#REF!</v>
      </c>
      <c r="PRI244" s="29" t="e">
        <f t="shared" ref="PRI244" si="11331">PRM244&amp;PRN244</f>
        <v>#REF!</v>
      </c>
      <c r="PRJ244" s="29" t="e">
        <f t="shared" ref="PRJ244" si="11332">PRN244&amp;PRO244</f>
        <v>#REF!</v>
      </c>
      <c r="PRK244" s="29" t="e">
        <f t="shared" ref="PRK244" si="11333">PRO244&amp;PRP244</f>
        <v>#REF!</v>
      </c>
      <c r="PRL244" s="29" t="e">
        <f t="shared" ref="PRL244" si="11334">PRP244&amp;PRQ244</f>
        <v>#REF!</v>
      </c>
      <c r="PRM244" s="29" t="e">
        <f t="shared" ref="PRM244" si="11335">PRQ244&amp;PRR244</f>
        <v>#REF!</v>
      </c>
      <c r="PRN244" s="29" t="e">
        <f t="shared" ref="PRN244" si="11336">PRR244&amp;PRS244</f>
        <v>#REF!</v>
      </c>
      <c r="PRO244" s="29" t="e">
        <f t="shared" ref="PRO244" si="11337">PRS244&amp;PRT244</f>
        <v>#REF!</v>
      </c>
      <c r="PRP244" s="29" t="e">
        <f t="shared" ref="PRP244" si="11338">PRT244&amp;PRU244</f>
        <v>#REF!</v>
      </c>
      <c r="PRQ244" s="29" t="e">
        <f t="shared" ref="PRQ244" si="11339">PRU244&amp;PRV244</f>
        <v>#REF!</v>
      </c>
      <c r="PRR244" s="29" t="e">
        <f t="shared" ref="PRR244" si="11340">PRV244&amp;PRW244</f>
        <v>#REF!</v>
      </c>
      <c r="PRS244" s="29" t="e">
        <f t="shared" ref="PRS244" si="11341">PRW244&amp;PRX244</f>
        <v>#REF!</v>
      </c>
      <c r="PRT244" s="29" t="e">
        <f t="shared" ref="PRT244" si="11342">PRX244&amp;PRY244</f>
        <v>#REF!</v>
      </c>
      <c r="PRU244" s="29" t="e">
        <f t="shared" ref="PRU244" si="11343">PRY244&amp;PRZ244</f>
        <v>#REF!</v>
      </c>
      <c r="PRV244" s="29" t="e">
        <f t="shared" ref="PRV244" si="11344">PRZ244&amp;PSA244</f>
        <v>#REF!</v>
      </c>
      <c r="PRW244" s="29" t="e">
        <f t="shared" ref="PRW244" si="11345">PSA244&amp;PSB244</f>
        <v>#REF!</v>
      </c>
      <c r="PRX244" s="29" t="e">
        <f t="shared" ref="PRX244" si="11346">PSB244&amp;PSC244</f>
        <v>#REF!</v>
      </c>
      <c r="PRY244" s="29" t="e">
        <f t="shared" ref="PRY244" si="11347">PSC244&amp;PSD244</f>
        <v>#REF!</v>
      </c>
      <c r="PRZ244" s="29" t="e">
        <f t="shared" ref="PRZ244" si="11348">PSD244&amp;PSE244</f>
        <v>#REF!</v>
      </c>
      <c r="PSA244" s="29" t="e">
        <f t="shared" ref="PSA244" si="11349">PSE244&amp;PSF244</f>
        <v>#REF!</v>
      </c>
      <c r="PSB244" s="29" t="e">
        <f t="shared" ref="PSB244" si="11350">PSF244&amp;PSG244</f>
        <v>#REF!</v>
      </c>
      <c r="PSC244" s="29" t="e">
        <f t="shared" ref="PSC244" si="11351">PSG244&amp;PSH244</f>
        <v>#REF!</v>
      </c>
      <c r="PSD244" s="29" t="e">
        <f t="shared" ref="PSD244" si="11352">PSH244&amp;PSI244</f>
        <v>#REF!</v>
      </c>
      <c r="PSE244" s="29" t="e">
        <f t="shared" ref="PSE244" si="11353">PSI244&amp;PSJ244</f>
        <v>#REF!</v>
      </c>
      <c r="PSF244" s="29" t="e">
        <f t="shared" ref="PSF244" si="11354">PSJ244&amp;PSK244</f>
        <v>#REF!</v>
      </c>
      <c r="PSG244" s="29" t="e">
        <f t="shared" ref="PSG244" si="11355">PSK244&amp;PSL244</f>
        <v>#REF!</v>
      </c>
      <c r="PSH244" s="29" t="e">
        <f t="shared" ref="PSH244" si="11356">PSL244&amp;PSM244</f>
        <v>#REF!</v>
      </c>
      <c r="PSI244" s="29" t="e">
        <f t="shared" ref="PSI244" si="11357">PSM244&amp;PSN244</f>
        <v>#REF!</v>
      </c>
      <c r="PSJ244" s="29" t="e">
        <f t="shared" ref="PSJ244" si="11358">PSN244&amp;PSO244</f>
        <v>#REF!</v>
      </c>
      <c r="PSK244" s="29" t="e">
        <f t="shared" ref="PSK244" si="11359">PSO244&amp;PSP244</f>
        <v>#REF!</v>
      </c>
      <c r="PSL244" s="29" t="e">
        <f t="shared" ref="PSL244" si="11360">PSP244&amp;PSQ244</f>
        <v>#REF!</v>
      </c>
      <c r="PSM244" s="29" t="e">
        <f t="shared" ref="PSM244" si="11361">PSQ244&amp;PSR244</f>
        <v>#REF!</v>
      </c>
      <c r="PSN244" s="29" t="e">
        <f t="shared" ref="PSN244" si="11362">PSR244&amp;PSS244</f>
        <v>#REF!</v>
      </c>
      <c r="PSO244" s="29" t="e">
        <f t="shared" ref="PSO244" si="11363">PSS244&amp;PST244</f>
        <v>#REF!</v>
      </c>
      <c r="PSP244" s="29" t="e">
        <f t="shared" ref="PSP244" si="11364">PST244&amp;PSU244</f>
        <v>#REF!</v>
      </c>
      <c r="PSQ244" s="29" t="e">
        <f t="shared" ref="PSQ244" si="11365">PSU244&amp;PSV244</f>
        <v>#REF!</v>
      </c>
      <c r="PSR244" s="29" t="e">
        <f t="shared" ref="PSR244" si="11366">PSV244&amp;PSW244</f>
        <v>#REF!</v>
      </c>
      <c r="PSS244" s="29" t="e">
        <f t="shared" ref="PSS244" si="11367">PSW244&amp;PSX244</f>
        <v>#REF!</v>
      </c>
      <c r="PST244" s="29" t="e">
        <f t="shared" ref="PST244" si="11368">PSX244&amp;PSY244</f>
        <v>#REF!</v>
      </c>
      <c r="PSU244" s="29" t="e">
        <f t="shared" ref="PSU244" si="11369">PSY244&amp;PSZ244</f>
        <v>#REF!</v>
      </c>
      <c r="PSV244" s="29" t="e">
        <f t="shared" ref="PSV244" si="11370">PSZ244&amp;PTA244</f>
        <v>#REF!</v>
      </c>
      <c r="PSW244" s="29" t="e">
        <f t="shared" ref="PSW244" si="11371">PTA244&amp;PTB244</f>
        <v>#REF!</v>
      </c>
      <c r="PSX244" s="29" t="e">
        <f t="shared" ref="PSX244" si="11372">PTB244&amp;PTC244</f>
        <v>#REF!</v>
      </c>
      <c r="PSY244" s="29" t="e">
        <f t="shared" ref="PSY244" si="11373">PTC244&amp;PTD244</f>
        <v>#REF!</v>
      </c>
      <c r="PSZ244" s="29" t="e">
        <f t="shared" ref="PSZ244" si="11374">PTD244&amp;PTE244</f>
        <v>#REF!</v>
      </c>
      <c r="PTA244" s="29" t="e">
        <f t="shared" ref="PTA244" si="11375">PTE244&amp;PTF244</f>
        <v>#REF!</v>
      </c>
      <c r="PTB244" s="29" t="e">
        <f t="shared" ref="PTB244" si="11376">PTF244&amp;PTG244</f>
        <v>#REF!</v>
      </c>
      <c r="PTC244" s="29" t="e">
        <f t="shared" ref="PTC244" si="11377">PTG244&amp;PTH244</f>
        <v>#REF!</v>
      </c>
      <c r="PTD244" s="29" t="e">
        <f t="shared" ref="PTD244" si="11378">PTH244&amp;PTI244</f>
        <v>#REF!</v>
      </c>
      <c r="PTE244" s="29" t="e">
        <f t="shared" ref="PTE244" si="11379">PTI244&amp;PTJ244</f>
        <v>#REF!</v>
      </c>
      <c r="PTF244" s="29" t="e">
        <f t="shared" ref="PTF244" si="11380">PTJ244&amp;PTK244</f>
        <v>#REF!</v>
      </c>
      <c r="PTG244" s="29" t="e">
        <f t="shared" ref="PTG244" si="11381">PTK244&amp;PTL244</f>
        <v>#REF!</v>
      </c>
      <c r="PTH244" s="29" t="e">
        <f t="shared" ref="PTH244" si="11382">PTL244&amp;PTM244</f>
        <v>#REF!</v>
      </c>
      <c r="PTI244" s="29" t="e">
        <f t="shared" ref="PTI244" si="11383">PTM244&amp;PTN244</f>
        <v>#REF!</v>
      </c>
      <c r="PTJ244" s="29" t="e">
        <f t="shared" ref="PTJ244" si="11384">PTN244&amp;PTO244</f>
        <v>#REF!</v>
      </c>
      <c r="PTK244" s="29" t="e">
        <f t="shared" ref="PTK244" si="11385">PTO244&amp;PTP244</f>
        <v>#REF!</v>
      </c>
      <c r="PTL244" s="29" t="e">
        <f t="shared" ref="PTL244" si="11386">PTP244&amp;PTQ244</f>
        <v>#REF!</v>
      </c>
      <c r="PTM244" s="29" t="e">
        <f t="shared" ref="PTM244" si="11387">PTQ244&amp;PTR244</f>
        <v>#REF!</v>
      </c>
      <c r="PTN244" s="29" t="e">
        <f t="shared" ref="PTN244" si="11388">PTR244&amp;PTS244</f>
        <v>#REF!</v>
      </c>
      <c r="PTO244" s="29" t="e">
        <f t="shared" ref="PTO244" si="11389">PTS244&amp;PTT244</f>
        <v>#REF!</v>
      </c>
      <c r="PTP244" s="29" t="e">
        <f t="shared" ref="PTP244" si="11390">PTT244&amp;PTU244</f>
        <v>#REF!</v>
      </c>
      <c r="PTQ244" s="29" t="e">
        <f t="shared" ref="PTQ244" si="11391">PTU244&amp;PTV244</f>
        <v>#REF!</v>
      </c>
      <c r="PTR244" s="29" t="e">
        <f t="shared" ref="PTR244" si="11392">PTV244&amp;PTW244</f>
        <v>#REF!</v>
      </c>
      <c r="PTS244" s="29" t="e">
        <f t="shared" ref="PTS244" si="11393">PTW244&amp;PTX244</f>
        <v>#REF!</v>
      </c>
      <c r="PTT244" s="29" t="e">
        <f t="shared" ref="PTT244" si="11394">PTX244&amp;PTY244</f>
        <v>#REF!</v>
      </c>
      <c r="PTU244" s="29" t="e">
        <f t="shared" ref="PTU244" si="11395">PTY244&amp;PTZ244</f>
        <v>#REF!</v>
      </c>
      <c r="PTV244" s="29" t="e">
        <f t="shared" ref="PTV244" si="11396">PTZ244&amp;PUA244</f>
        <v>#REF!</v>
      </c>
      <c r="PTW244" s="29" t="e">
        <f t="shared" ref="PTW244" si="11397">PUA244&amp;PUB244</f>
        <v>#REF!</v>
      </c>
      <c r="PTX244" s="29" t="e">
        <f t="shared" ref="PTX244" si="11398">PUB244&amp;PUC244</f>
        <v>#REF!</v>
      </c>
      <c r="PTY244" s="29" t="e">
        <f t="shared" ref="PTY244" si="11399">PUC244&amp;PUD244</f>
        <v>#REF!</v>
      </c>
      <c r="PTZ244" s="29" t="e">
        <f t="shared" ref="PTZ244" si="11400">PUD244&amp;PUE244</f>
        <v>#REF!</v>
      </c>
      <c r="PUA244" s="29" t="e">
        <f t="shared" ref="PUA244" si="11401">PUE244&amp;PUF244</f>
        <v>#REF!</v>
      </c>
      <c r="PUB244" s="29" t="e">
        <f t="shared" ref="PUB244" si="11402">PUF244&amp;PUG244</f>
        <v>#REF!</v>
      </c>
      <c r="PUC244" s="29" t="e">
        <f t="shared" ref="PUC244" si="11403">PUG244&amp;PUH244</f>
        <v>#REF!</v>
      </c>
      <c r="PUD244" s="29" t="e">
        <f t="shared" ref="PUD244" si="11404">PUH244&amp;PUI244</f>
        <v>#REF!</v>
      </c>
      <c r="PUE244" s="29" t="e">
        <f t="shared" ref="PUE244" si="11405">PUI244&amp;PUJ244</f>
        <v>#REF!</v>
      </c>
      <c r="PUF244" s="29" t="e">
        <f t="shared" ref="PUF244" si="11406">PUJ244&amp;PUK244</f>
        <v>#REF!</v>
      </c>
      <c r="PUG244" s="29" t="e">
        <f t="shared" ref="PUG244" si="11407">PUK244&amp;PUL244</f>
        <v>#REF!</v>
      </c>
      <c r="PUH244" s="29" t="e">
        <f t="shared" ref="PUH244" si="11408">PUL244&amp;PUM244</f>
        <v>#REF!</v>
      </c>
      <c r="PUI244" s="29" t="e">
        <f t="shared" ref="PUI244" si="11409">PUM244&amp;PUN244</f>
        <v>#REF!</v>
      </c>
      <c r="PUJ244" s="29" t="e">
        <f t="shared" ref="PUJ244" si="11410">PUN244&amp;PUO244</f>
        <v>#REF!</v>
      </c>
      <c r="PUK244" s="29" t="e">
        <f t="shared" ref="PUK244" si="11411">PUO244&amp;PUP244</f>
        <v>#REF!</v>
      </c>
      <c r="PUL244" s="29" t="e">
        <f t="shared" ref="PUL244" si="11412">PUP244&amp;PUQ244</f>
        <v>#REF!</v>
      </c>
      <c r="PUM244" s="29" t="e">
        <f t="shared" ref="PUM244" si="11413">PUQ244&amp;PUR244</f>
        <v>#REF!</v>
      </c>
      <c r="PUN244" s="29" t="e">
        <f t="shared" ref="PUN244" si="11414">PUR244&amp;PUS244</f>
        <v>#REF!</v>
      </c>
      <c r="PUO244" s="29" t="e">
        <f t="shared" ref="PUO244" si="11415">PUS244&amp;PUT244</f>
        <v>#REF!</v>
      </c>
      <c r="PUP244" s="29" t="e">
        <f t="shared" ref="PUP244" si="11416">PUT244&amp;PUU244</f>
        <v>#REF!</v>
      </c>
      <c r="PUQ244" s="29" t="e">
        <f t="shared" ref="PUQ244" si="11417">PUU244&amp;PUV244</f>
        <v>#REF!</v>
      </c>
      <c r="PUR244" s="29" t="e">
        <f t="shared" ref="PUR244" si="11418">PUV244&amp;PUW244</f>
        <v>#REF!</v>
      </c>
      <c r="PUS244" s="29" t="e">
        <f t="shared" ref="PUS244" si="11419">PUW244&amp;PUX244</f>
        <v>#REF!</v>
      </c>
      <c r="PUT244" s="29" t="e">
        <f t="shared" ref="PUT244" si="11420">PUX244&amp;PUY244</f>
        <v>#REF!</v>
      </c>
      <c r="PUU244" s="29" t="e">
        <f t="shared" ref="PUU244" si="11421">PUY244&amp;PUZ244</f>
        <v>#REF!</v>
      </c>
      <c r="PUV244" s="29" t="e">
        <f t="shared" ref="PUV244" si="11422">PUZ244&amp;PVA244</f>
        <v>#REF!</v>
      </c>
      <c r="PUW244" s="29" t="e">
        <f t="shared" ref="PUW244" si="11423">PVA244&amp;PVB244</f>
        <v>#REF!</v>
      </c>
      <c r="PUX244" s="29" t="e">
        <f t="shared" ref="PUX244" si="11424">PVB244&amp;PVC244</f>
        <v>#REF!</v>
      </c>
      <c r="PUY244" s="29" t="e">
        <f t="shared" ref="PUY244" si="11425">PVC244&amp;PVD244</f>
        <v>#REF!</v>
      </c>
      <c r="PUZ244" s="29" t="e">
        <f t="shared" ref="PUZ244" si="11426">PVD244&amp;PVE244</f>
        <v>#REF!</v>
      </c>
      <c r="PVA244" s="29" t="e">
        <f t="shared" ref="PVA244" si="11427">PVE244&amp;PVF244</f>
        <v>#REF!</v>
      </c>
      <c r="PVB244" s="29" t="e">
        <f t="shared" ref="PVB244" si="11428">PVF244&amp;PVG244</f>
        <v>#REF!</v>
      </c>
      <c r="PVC244" s="29" t="e">
        <f t="shared" ref="PVC244" si="11429">PVG244&amp;PVH244</f>
        <v>#REF!</v>
      </c>
      <c r="PVD244" s="29" t="e">
        <f t="shared" ref="PVD244" si="11430">PVH244&amp;PVI244</f>
        <v>#REF!</v>
      </c>
      <c r="PVE244" s="29" t="e">
        <f t="shared" ref="PVE244" si="11431">PVI244&amp;PVJ244</f>
        <v>#REF!</v>
      </c>
      <c r="PVF244" s="29" t="e">
        <f t="shared" ref="PVF244" si="11432">PVJ244&amp;PVK244</f>
        <v>#REF!</v>
      </c>
      <c r="PVG244" s="29" t="e">
        <f t="shared" ref="PVG244" si="11433">PVK244&amp;PVL244</f>
        <v>#REF!</v>
      </c>
      <c r="PVH244" s="29" t="e">
        <f t="shared" ref="PVH244" si="11434">PVL244&amp;PVM244</f>
        <v>#REF!</v>
      </c>
      <c r="PVI244" s="29" t="e">
        <f t="shared" ref="PVI244" si="11435">PVM244&amp;PVN244</f>
        <v>#REF!</v>
      </c>
      <c r="PVJ244" s="29" t="e">
        <f t="shared" ref="PVJ244" si="11436">PVN244&amp;PVO244</f>
        <v>#REF!</v>
      </c>
      <c r="PVK244" s="29" t="e">
        <f t="shared" ref="PVK244" si="11437">PVO244&amp;PVP244</f>
        <v>#REF!</v>
      </c>
      <c r="PVL244" s="29" t="e">
        <f t="shared" ref="PVL244" si="11438">PVP244&amp;PVQ244</f>
        <v>#REF!</v>
      </c>
      <c r="PVM244" s="29" t="e">
        <f t="shared" ref="PVM244" si="11439">PVQ244&amp;PVR244</f>
        <v>#REF!</v>
      </c>
      <c r="PVN244" s="29" t="e">
        <f t="shared" ref="PVN244" si="11440">PVR244&amp;PVS244</f>
        <v>#REF!</v>
      </c>
      <c r="PVO244" s="29" t="e">
        <f t="shared" ref="PVO244" si="11441">PVS244&amp;PVT244</f>
        <v>#REF!</v>
      </c>
      <c r="PVP244" s="29" t="e">
        <f t="shared" ref="PVP244" si="11442">PVT244&amp;PVU244</f>
        <v>#REF!</v>
      </c>
      <c r="PVQ244" s="29" t="e">
        <f t="shared" ref="PVQ244" si="11443">PVU244&amp;PVV244</f>
        <v>#REF!</v>
      </c>
      <c r="PVR244" s="29" t="e">
        <f t="shared" ref="PVR244" si="11444">PVV244&amp;PVW244</f>
        <v>#REF!</v>
      </c>
      <c r="PVS244" s="29" t="e">
        <f t="shared" ref="PVS244" si="11445">PVW244&amp;PVX244</f>
        <v>#REF!</v>
      </c>
      <c r="PVT244" s="29" t="e">
        <f t="shared" ref="PVT244" si="11446">PVX244&amp;PVY244</f>
        <v>#REF!</v>
      </c>
      <c r="PVU244" s="29" t="e">
        <f t="shared" ref="PVU244" si="11447">PVY244&amp;PVZ244</f>
        <v>#REF!</v>
      </c>
      <c r="PVV244" s="29" t="e">
        <f t="shared" ref="PVV244" si="11448">PVZ244&amp;PWA244</f>
        <v>#REF!</v>
      </c>
      <c r="PVW244" s="29" t="e">
        <f t="shared" ref="PVW244" si="11449">PWA244&amp;PWB244</f>
        <v>#REF!</v>
      </c>
      <c r="PVX244" s="29" t="e">
        <f t="shared" ref="PVX244" si="11450">PWB244&amp;PWC244</f>
        <v>#REF!</v>
      </c>
      <c r="PVY244" s="29" t="e">
        <f t="shared" ref="PVY244" si="11451">PWC244&amp;PWD244</f>
        <v>#REF!</v>
      </c>
      <c r="PVZ244" s="29" t="e">
        <f t="shared" ref="PVZ244" si="11452">PWD244&amp;PWE244</f>
        <v>#REF!</v>
      </c>
      <c r="PWA244" s="29" t="e">
        <f t="shared" ref="PWA244" si="11453">PWE244&amp;PWF244</f>
        <v>#REF!</v>
      </c>
      <c r="PWB244" s="29" t="e">
        <f t="shared" ref="PWB244" si="11454">PWF244&amp;PWG244</f>
        <v>#REF!</v>
      </c>
      <c r="PWC244" s="29" t="e">
        <f t="shared" ref="PWC244" si="11455">PWG244&amp;PWH244</f>
        <v>#REF!</v>
      </c>
      <c r="PWD244" s="29" t="e">
        <f t="shared" ref="PWD244" si="11456">PWH244&amp;PWI244</f>
        <v>#REF!</v>
      </c>
      <c r="PWE244" s="29" t="e">
        <f t="shared" ref="PWE244" si="11457">PWI244&amp;PWJ244</f>
        <v>#REF!</v>
      </c>
      <c r="PWF244" s="29" t="e">
        <f t="shared" ref="PWF244" si="11458">PWJ244&amp;PWK244</f>
        <v>#REF!</v>
      </c>
      <c r="PWG244" s="29" t="e">
        <f t="shared" ref="PWG244" si="11459">PWK244&amp;PWL244</f>
        <v>#REF!</v>
      </c>
      <c r="PWH244" s="29" t="e">
        <f t="shared" ref="PWH244" si="11460">PWL244&amp;PWM244</f>
        <v>#REF!</v>
      </c>
      <c r="PWI244" s="29" t="e">
        <f t="shared" ref="PWI244" si="11461">PWM244&amp;PWN244</f>
        <v>#REF!</v>
      </c>
      <c r="PWJ244" s="29" t="e">
        <f t="shared" ref="PWJ244" si="11462">PWN244&amp;PWO244</f>
        <v>#REF!</v>
      </c>
      <c r="PWK244" s="29" t="e">
        <f t="shared" ref="PWK244" si="11463">PWO244&amp;PWP244</f>
        <v>#REF!</v>
      </c>
      <c r="PWL244" s="29" t="e">
        <f t="shared" ref="PWL244" si="11464">PWP244&amp;PWQ244</f>
        <v>#REF!</v>
      </c>
      <c r="PWM244" s="29" t="e">
        <f t="shared" ref="PWM244" si="11465">PWQ244&amp;PWR244</f>
        <v>#REF!</v>
      </c>
      <c r="PWN244" s="29" t="e">
        <f t="shared" ref="PWN244" si="11466">PWR244&amp;PWS244</f>
        <v>#REF!</v>
      </c>
      <c r="PWO244" s="29" t="e">
        <f t="shared" ref="PWO244" si="11467">PWS244&amp;PWT244</f>
        <v>#REF!</v>
      </c>
      <c r="PWP244" s="29" t="e">
        <f t="shared" ref="PWP244" si="11468">PWT244&amp;PWU244</f>
        <v>#REF!</v>
      </c>
      <c r="PWQ244" s="29" t="e">
        <f t="shared" ref="PWQ244" si="11469">PWU244&amp;PWV244</f>
        <v>#REF!</v>
      </c>
      <c r="PWR244" s="29" t="e">
        <f t="shared" ref="PWR244" si="11470">PWV244&amp;PWW244</f>
        <v>#REF!</v>
      </c>
      <c r="PWS244" s="29" t="e">
        <f t="shared" ref="PWS244" si="11471">PWW244&amp;PWX244</f>
        <v>#REF!</v>
      </c>
      <c r="PWT244" s="29" t="e">
        <f t="shared" ref="PWT244" si="11472">PWX244&amp;PWY244</f>
        <v>#REF!</v>
      </c>
      <c r="PWU244" s="29" t="e">
        <f t="shared" ref="PWU244" si="11473">PWY244&amp;PWZ244</f>
        <v>#REF!</v>
      </c>
      <c r="PWV244" s="29" t="e">
        <f t="shared" ref="PWV244" si="11474">PWZ244&amp;PXA244</f>
        <v>#REF!</v>
      </c>
      <c r="PWW244" s="29" t="e">
        <f t="shared" ref="PWW244" si="11475">PXA244&amp;PXB244</f>
        <v>#REF!</v>
      </c>
      <c r="PWX244" s="29" t="e">
        <f t="shared" ref="PWX244" si="11476">PXB244&amp;PXC244</f>
        <v>#REF!</v>
      </c>
      <c r="PWY244" s="29" t="e">
        <f t="shared" ref="PWY244" si="11477">PXC244&amp;PXD244</f>
        <v>#REF!</v>
      </c>
      <c r="PWZ244" s="29" t="e">
        <f t="shared" ref="PWZ244" si="11478">PXD244&amp;PXE244</f>
        <v>#REF!</v>
      </c>
      <c r="PXA244" s="29" t="e">
        <f t="shared" ref="PXA244" si="11479">PXE244&amp;PXF244</f>
        <v>#REF!</v>
      </c>
      <c r="PXB244" s="29" t="e">
        <f t="shared" ref="PXB244" si="11480">PXF244&amp;PXG244</f>
        <v>#REF!</v>
      </c>
      <c r="PXC244" s="29" t="e">
        <f t="shared" ref="PXC244" si="11481">PXG244&amp;PXH244</f>
        <v>#REF!</v>
      </c>
      <c r="PXD244" s="29" t="e">
        <f t="shared" ref="PXD244" si="11482">PXH244&amp;PXI244</f>
        <v>#REF!</v>
      </c>
      <c r="PXE244" s="29" t="e">
        <f t="shared" ref="PXE244" si="11483">PXI244&amp;PXJ244</f>
        <v>#REF!</v>
      </c>
      <c r="PXF244" s="29" t="e">
        <f t="shared" ref="PXF244" si="11484">PXJ244&amp;PXK244</f>
        <v>#REF!</v>
      </c>
      <c r="PXG244" s="29" t="e">
        <f t="shared" ref="PXG244" si="11485">PXK244&amp;PXL244</f>
        <v>#REF!</v>
      </c>
      <c r="PXH244" s="29" t="e">
        <f t="shared" ref="PXH244" si="11486">PXL244&amp;PXM244</f>
        <v>#REF!</v>
      </c>
      <c r="PXI244" s="29" t="e">
        <f t="shared" ref="PXI244" si="11487">PXM244&amp;PXN244</f>
        <v>#REF!</v>
      </c>
      <c r="PXJ244" s="29" t="e">
        <f t="shared" ref="PXJ244" si="11488">PXN244&amp;PXO244</f>
        <v>#REF!</v>
      </c>
      <c r="PXK244" s="29" t="e">
        <f t="shared" ref="PXK244" si="11489">PXO244&amp;PXP244</f>
        <v>#REF!</v>
      </c>
      <c r="PXL244" s="29" t="e">
        <f t="shared" ref="PXL244" si="11490">PXP244&amp;PXQ244</f>
        <v>#REF!</v>
      </c>
      <c r="PXM244" s="29" t="e">
        <f t="shared" ref="PXM244" si="11491">PXQ244&amp;PXR244</f>
        <v>#REF!</v>
      </c>
      <c r="PXN244" s="29" t="e">
        <f t="shared" ref="PXN244" si="11492">PXR244&amp;PXS244</f>
        <v>#REF!</v>
      </c>
      <c r="PXO244" s="29" t="e">
        <f t="shared" ref="PXO244" si="11493">PXS244&amp;PXT244</f>
        <v>#REF!</v>
      </c>
      <c r="PXP244" s="29" t="e">
        <f t="shared" ref="PXP244" si="11494">PXT244&amp;PXU244</f>
        <v>#REF!</v>
      </c>
      <c r="PXQ244" s="29" t="e">
        <f t="shared" ref="PXQ244" si="11495">PXU244&amp;PXV244</f>
        <v>#REF!</v>
      </c>
      <c r="PXR244" s="29" t="e">
        <f t="shared" ref="PXR244" si="11496">PXV244&amp;PXW244</f>
        <v>#REF!</v>
      </c>
      <c r="PXS244" s="29" t="e">
        <f t="shared" ref="PXS244" si="11497">PXW244&amp;PXX244</f>
        <v>#REF!</v>
      </c>
      <c r="PXT244" s="29" t="e">
        <f t="shared" ref="PXT244" si="11498">PXX244&amp;PXY244</f>
        <v>#REF!</v>
      </c>
      <c r="PXU244" s="29" t="e">
        <f t="shared" ref="PXU244" si="11499">PXY244&amp;PXZ244</f>
        <v>#REF!</v>
      </c>
      <c r="PXV244" s="29" t="e">
        <f t="shared" ref="PXV244" si="11500">PXZ244&amp;PYA244</f>
        <v>#REF!</v>
      </c>
      <c r="PXW244" s="29" t="e">
        <f t="shared" ref="PXW244" si="11501">PYA244&amp;PYB244</f>
        <v>#REF!</v>
      </c>
      <c r="PXX244" s="29" t="e">
        <f t="shared" ref="PXX244" si="11502">PYB244&amp;PYC244</f>
        <v>#REF!</v>
      </c>
      <c r="PXY244" s="29" t="e">
        <f t="shared" ref="PXY244" si="11503">PYC244&amp;PYD244</f>
        <v>#REF!</v>
      </c>
      <c r="PXZ244" s="29" t="e">
        <f t="shared" ref="PXZ244" si="11504">PYD244&amp;PYE244</f>
        <v>#REF!</v>
      </c>
      <c r="PYA244" s="29" t="e">
        <f t="shared" ref="PYA244" si="11505">PYE244&amp;PYF244</f>
        <v>#REF!</v>
      </c>
      <c r="PYB244" s="29" t="e">
        <f t="shared" ref="PYB244" si="11506">PYF244&amp;PYG244</f>
        <v>#REF!</v>
      </c>
      <c r="PYC244" s="29" t="e">
        <f t="shared" ref="PYC244" si="11507">PYG244&amp;PYH244</f>
        <v>#REF!</v>
      </c>
      <c r="PYD244" s="29" t="e">
        <f t="shared" ref="PYD244" si="11508">PYH244&amp;PYI244</f>
        <v>#REF!</v>
      </c>
      <c r="PYE244" s="29" t="e">
        <f t="shared" ref="PYE244" si="11509">PYI244&amp;PYJ244</f>
        <v>#REF!</v>
      </c>
      <c r="PYF244" s="29" t="e">
        <f t="shared" ref="PYF244" si="11510">PYJ244&amp;PYK244</f>
        <v>#REF!</v>
      </c>
      <c r="PYG244" s="29" t="e">
        <f t="shared" ref="PYG244" si="11511">PYK244&amp;PYL244</f>
        <v>#REF!</v>
      </c>
      <c r="PYH244" s="29" t="e">
        <f t="shared" ref="PYH244" si="11512">PYL244&amp;PYM244</f>
        <v>#REF!</v>
      </c>
      <c r="PYI244" s="29" t="e">
        <f t="shared" ref="PYI244" si="11513">PYM244&amp;PYN244</f>
        <v>#REF!</v>
      </c>
      <c r="PYJ244" s="29" t="e">
        <f t="shared" ref="PYJ244" si="11514">PYN244&amp;PYO244</f>
        <v>#REF!</v>
      </c>
      <c r="PYK244" s="29" t="e">
        <f t="shared" ref="PYK244" si="11515">PYO244&amp;PYP244</f>
        <v>#REF!</v>
      </c>
      <c r="PYL244" s="29" t="e">
        <f t="shared" ref="PYL244" si="11516">PYP244&amp;PYQ244</f>
        <v>#REF!</v>
      </c>
      <c r="PYM244" s="29" t="e">
        <f t="shared" ref="PYM244" si="11517">PYQ244&amp;PYR244</f>
        <v>#REF!</v>
      </c>
      <c r="PYN244" s="29" t="e">
        <f t="shared" ref="PYN244" si="11518">PYR244&amp;PYS244</f>
        <v>#REF!</v>
      </c>
      <c r="PYO244" s="29" t="e">
        <f t="shared" ref="PYO244" si="11519">PYS244&amp;PYT244</f>
        <v>#REF!</v>
      </c>
      <c r="PYP244" s="29" t="e">
        <f t="shared" ref="PYP244" si="11520">PYT244&amp;PYU244</f>
        <v>#REF!</v>
      </c>
      <c r="PYQ244" s="29" t="e">
        <f t="shared" ref="PYQ244" si="11521">PYU244&amp;PYV244</f>
        <v>#REF!</v>
      </c>
      <c r="PYR244" s="29" t="e">
        <f t="shared" ref="PYR244" si="11522">PYV244&amp;PYW244</f>
        <v>#REF!</v>
      </c>
      <c r="PYS244" s="29" t="e">
        <f t="shared" ref="PYS244" si="11523">PYW244&amp;PYX244</f>
        <v>#REF!</v>
      </c>
      <c r="PYT244" s="29" t="e">
        <f t="shared" ref="PYT244" si="11524">PYX244&amp;PYY244</f>
        <v>#REF!</v>
      </c>
      <c r="PYU244" s="29" t="e">
        <f t="shared" ref="PYU244" si="11525">PYY244&amp;PYZ244</f>
        <v>#REF!</v>
      </c>
      <c r="PYV244" s="29" t="e">
        <f t="shared" ref="PYV244" si="11526">PYZ244&amp;PZA244</f>
        <v>#REF!</v>
      </c>
      <c r="PYW244" s="29" t="e">
        <f t="shared" ref="PYW244" si="11527">PZA244&amp;PZB244</f>
        <v>#REF!</v>
      </c>
      <c r="PYX244" s="29" t="e">
        <f t="shared" ref="PYX244" si="11528">PZB244&amp;PZC244</f>
        <v>#REF!</v>
      </c>
      <c r="PYY244" s="29" t="e">
        <f t="shared" ref="PYY244" si="11529">PZC244&amp;PZD244</f>
        <v>#REF!</v>
      </c>
      <c r="PYZ244" s="29" t="e">
        <f t="shared" ref="PYZ244" si="11530">PZD244&amp;PZE244</f>
        <v>#REF!</v>
      </c>
      <c r="PZA244" s="29" t="e">
        <f t="shared" ref="PZA244" si="11531">PZE244&amp;PZF244</f>
        <v>#REF!</v>
      </c>
      <c r="PZB244" s="29" t="e">
        <f t="shared" ref="PZB244" si="11532">PZF244&amp;PZG244</f>
        <v>#REF!</v>
      </c>
      <c r="PZC244" s="29" t="e">
        <f t="shared" ref="PZC244" si="11533">PZG244&amp;PZH244</f>
        <v>#REF!</v>
      </c>
      <c r="PZD244" s="29" t="e">
        <f t="shared" ref="PZD244" si="11534">PZH244&amp;PZI244</f>
        <v>#REF!</v>
      </c>
      <c r="PZE244" s="29" t="e">
        <f t="shared" ref="PZE244" si="11535">PZI244&amp;PZJ244</f>
        <v>#REF!</v>
      </c>
      <c r="PZF244" s="29" t="e">
        <f t="shared" ref="PZF244" si="11536">PZJ244&amp;PZK244</f>
        <v>#REF!</v>
      </c>
      <c r="PZG244" s="29" t="e">
        <f t="shared" ref="PZG244" si="11537">PZK244&amp;PZL244</f>
        <v>#REF!</v>
      </c>
      <c r="PZH244" s="29" t="e">
        <f t="shared" ref="PZH244" si="11538">PZL244&amp;PZM244</f>
        <v>#REF!</v>
      </c>
      <c r="PZI244" s="29" t="e">
        <f t="shared" ref="PZI244" si="11539">PZM244&amp;PZN244</f>
        <v>#REF!</v>
      </c>
      <c r="PZJ244" s="29" t="e">
        <f t="shared" ref="PZJ244" si="11540">PZN244&amp;PZO244</f>
        <v>#REF!</v>
      </c>
      <c r="PZK244" s="29" t="e">
        <f t="shared" ref="PZK244" si="11541">PZO244&amp;PZP244</f>
        <v>#REF!</v>
      </c>
      <c r="PZL244" s="29" t="e">
        <f t="shared" ref="PZL244" si="11542">PZP244&amp;PZQ244</f>
        <v>#REF!</v>
      </c>
      <c r="PZM244" s="29" t="e">
        <f t="shared" ref="PZM244" si="11543">PZQ244&amp;PZR244</f>
        <v>#REF!</v>
      </c>
      <c r="PZN244" s="29" t="e">
        <f t="shared" ref="PZN244" si="11544">PZR244&amp;PZS244</f>
        <v>#REF!</v>
      </c>
      <c r="PZO244" s="29" t="e">
        <f t="shared" ref="PZO244" si="11545">PZS244&amp;PZT244</f>
        <v>#REF!</v>
      </c>
      <c r="PZP244" s="29" t="e">
        <f t="shared" ref="PZP244" si="11546">PZT244&amp;PZU244</f>
        <v>#REF!</v>
      </c>
      <c r="PZQ244" s="29" t="e">
        <f t="shared" ref="PZQ244" si="11547">PZU244&amp;PZV244</f>
        <v>#REF!</v>
      </c>
      <c r="PZR244" s="29" t="e">
        <f t="shared" ref="PZR244" si="11548">PZV244&amp;PZW244</f>
        <v>#REF!</v>
      </c>
      <c r="PZS244" s="29" t="e">
        <f t="shared" ref="PZS244" si="11549">PZW244&amp;PZX244</f>
        <v>#REF!</v>
      </c>
      <c r="PZT244" s="29" t="e">
        <f t="shared" ref="PZT244" si="11550">PZX244&amp;PZY244</f>
        <v>#REF!</v>
      </c>
      <c r="PZU244" s="29" t="e">
        <f t="shared" ref="PZU244" si="11551">PZY244&amp;PZZ244</f>
        <v>#REF!</v>
      </c>
      <c r="PZV244" s="29" t="e">
        <f t="shared" ref="PZV244" si="11552">PZZ244&amp;QAA244</f>
        <v>#REF!</v>
      </c>
      <c r="PZW244" s="29" t="e">
        <f t="shared" ref="PZW244" si="11553">QAA244&amp;QAB244</f>
        <v>#REF!</v>
      </c>
      <c r="PZX244" s="29" t="e">
        <f t="shared" ref="PZX244" si="11554">QAB244&amp;QAC244</f>
        <v>#REF!</v>
      </c>
      <c r="PZY244" s="29" t="e">
        <f t="shared" ref="PZY244" si="11555">QAC244&amp;QAD244</f>
        <v>#REF!</v>
      </c>
      <c r="PZZ244" s="29" t="e">
        <f t="shared" ref="PZZ244" si="11556">QAD244&amp;QAE244</f>
        <v>#REF!</v>
      </c>
      <c r="QAA244" s="29" t="e">
        <f t="shared" ref="QAA244" si="11557">QAE244&amp;QAF244</f>
        <v>#REF!</v>
      </c>
      <c r="QAB244" s="29" t="e">
        <f t="shared" ref="QAB244" si="11558">QAF244&amp;QAG244</f>
        <v>#REF!</v>
      </c>
      <c r="QAC244" s="29" t="e">
        <f t="shared" ref="QAC244" si="11559">QAG244&amp;QAH244</f>
        <v>#REF!</v>
      </c>
      <c r="QAD244" s="29" t="e">
        <f t="shared" ref="QAD244" si="11560">QAH244&amp;QAI244</f>
        <v>#REF!</v>
      </c>
      <c r="QAE244" s="29" t="e">
        <f t="shared" ref="QAE244" si="11561">QAI244&amp;QAJ244</f>
        <v>#REF!</v>
      </c>
      <c r="QAF244" s="29" t="e">
        <f t="shared" ref="QAF244" si="11562">QAJ244&amp;QAK244</f>
        <v>#REF!</v>
      </c>
      <c r="QAG244" s="29" t="e">
        <f t="shared" ref="QAG244" si="11563">QAK244&amp;QAL244</f>
        <v>#REF!</v>
      </c>
      <c r="QAH244" s="29" t="e">
        <f t="shared" ref="QAH244" si="11564">QAL244&amp;QAM244</f>
        <v>#REF!</v>
      </c>
      <c r="QAI244" s="29" t="e">
        <f t="shared" ref="QAI244" si="11565">QAM244&amp;QAN244</f>
        <v>#REF!</v>
      </c>
      <c r="QAJ244" s="29" t="e">
        <f t="shared" ref="QAJ244" si="11566">QAN244&amp;QAO244</f>
        <v>#REF!</v>
      </c>
      <c r="QAK244" s="29" t="e">
        <f t="shared" ref="QAK244" si="11567">QAO244&amp;QAP244</f>
        <v>#REF!</v>
      </c>
      <c r="QAL244" s="29" t="e">
        <f t="shared" ref="QAL244" si="11568">QAP244&amp;QAQ244</f>
        <v>#REF!</v>
      </c>
      <c r="QAM244" s="29" t="e">
        <f t="shared" ref="QAM244" si="11569">QAQ244&amp;QAR244</f>
        <v>#REF!</v>
      </c>
      <c r="QAN244" s="29" t="e">
        <f t="shared" ref="QAN244" si="11570">QAR244&amp;QAS244</f>
        <v>#REF!</v>
      </c>
      <c r="QAO244" s="29" t="e">
        <f t="shared" ref="QAO244" si="11571">QAS244&amp;QAT244</f>
        <v>#REF!</v>
      </c>
      <c r="QAP244" s="29" t="e">
        <f t="shared" ref="QAP244" si="11572">QAT244&amp;QAU244</f>
        <v>#REF!</v>
      </c>
      <c r="QAQ244" s="29" t="e">
        <f t="shared" ref="QAQ244" si="11573">QAU244&amp;QAV244</f>
        <v>#REF!</v>
      </c>
      <c r="QAR244" s="29" t="e">
        <f t="shared" ref="QAR244" si="11574">QAV244&amp;QAW244</f>
        <v>#REF!</v>
      </c>
      <c r="QAS244" s="29" t="e">
        <f t="shared" ref="QAS244" si="11575">QAW244&amp;QAX244</f>
        <v>#REF!</v>
      </c>
      <c r="QAT244" s="29" t="e">
        <f t="shared" ref="QAT244" si="11576">QAX244&amp;QAY244</f>
        <v>#REF!</v>
      </c>
      <c r="QAU244" s="29" t="e">
        <f t="shared" ref="QAU244" si="11577">QAY244&amp;QAZ244</f>
        <v>#REF!</v>
      </c>
      <c r="QAV244" s="29" t="e">
        <f t="shared" ref="QAV244" si="11578">QAZ244&amp;QBA244</f>
        <v>#REF!</v>
      </c>
      <c r="QAW244" s="29" t="e">
        <f t="shared" ref="QAW244" si="11579">QBA244&amp;QBB244</f>
        <v>#REF!</v>
      </c>
      <c r="QAX244" s="29" t="e">
        <f t="shared" ref="QAX244" si="11580">QBB244&amp;QBC244</f>
        <v>#REF!</v>
      </c>
      <c r="QAY244" s="29" t="e">
        <f t="shared" ref="QAY244" si="11581">QBC244&amp;QBD244</f>
        <v>#REF!</v>
      </c>
      <c r="QAZ244" s="29" t="e">
        <f t="shared" ref="QAZ244" si="11582">QBD244&amp;QBE244</f>
        <v>#REF!</v>
      </c>
      <c r="QBA244" s="29" t="e">
        <f t="shared" ref="QBA244" si="11583">QBE244&amp;QBF244</f>
        <v>#REF!</v>
      </c>
      <c r="QBB244" s="29" t="e">
        <f t="shared" ref="QBB244" si="11584">QBF244&amp;QBG244</f>
        <v>#REF!</v>
      </c>
      <c r="QBC244" s="29" t="e">
        <f t="shared" ref="QBC244" si="11585">QBG244&amp;QBH244</f>
        <v>#REF!</v>
      </c>
      <c r="QBD244" s="29" t="e">
        <f t="shared" ref="QBD244" si="11586">QBH244&amp;QBI244</f>
        <v>#REF!</v>
      </c>
      <c r="QBE244" s="29" t="e">
        <f t="shared" ref="QBE244" si="11587">QBI244&amp;QBJ244</f>
        <v>#REF!</v>
      </c>
      <c r="QBF244" s="29" t="e">
        <f t="shared" ref="QBF244" si="11588">QBJ244&amp;QBK244</f>
        <v>#REF!</v>
      </c>
      <c r="QBG244" s="29" t="e">
        <f t="shared" ref="QBG244" si="11589">QBK244&amp;QBL244</f>
        <v>#REF!</v>
      </c>
      <c r="QBH244" s="29" t="e">
        <f t="shared" ref="QBH244" si="11590">QBL244&amp;QBM244</f>
        <v>#REF!</v>
      </c>
      <c r="QBI244" s="29" t="e">
        <f t="shared" ref="QBI244" si="11591">QBM244&amp;QBN244</f>
        <v>#REF!</v>
      </c>
      <c r="QBJ244" s="29" t="e">
        <f t="shared" ref="QBJ244" si="11592">QBN244&amp;QBO244</f>
        <v>#REF!</v>
      </c>
      <c r="QBK244" s="29" t="e">
        <f t="shared" ref="QBK244" si="11593">QBO244&amp;QBP244</f>
        <v>#REF!</v>
      </c>
      <c r="QBL244" s="29" t="e">
        <f t="shared" ref="QBL244" si="11594">QBP244&amp;QBQ244</f>
        <v>#REF!</v>
      </c>
      <c r="QBM244" s="29" t="e">
        <f t="shared" ref="QBM244" si="11595">QBQ244&amp;QBR244</f>
        <v>#REF!</v>
      </c>
      <c r="QBN244" s="29" t="e">
        <f t="shared" ref="QBN244" si="11596">QBR244&amp;QBS244</f>
        <v>#REF!</v>
      </c>
      <c r="QBO244" s="29" t="e">
        <f t="shared" ref="QBO244" si="11597">QBS244&amp;QBT244</f>
        <v>#REF!</v>
      </c>
      <c r="QBP244" s="29" t="e">
        <f t="shared" ref="QBP244" si="11598">QBT244&amp;QBU244</f>
        <v>#REF!</v>
      </c>
      <c r="QBQ244" s="29" t="e">
        <f t="shared" ref="QBQ244" si="11599">QBU244&amp;QBV244</f>
        <v>#REF!</v>
      </c>
      <c r="QBR244" s="29" t="e">
        <f t="shared" ref="QBR244" si="11600">QBV244&amp;QBW244</f>
        <v>#REF!</v>
      </c>
      <c r="QBS244" s="29" t="e">
        <f t="shared" ref="QBS244" si="11601">QBW244&amp;QBX244</f>
        <v>#REF!</v>
      </c>
      <c r="QBT244" s="29" t="e">
        <f t="shared" ref="QBT244" si="11602">QBX244&amp;QBY244</f>
        <v>#REF!</v>
      </c>
      <c r="QBU244" s="29" t="e">
        <f t="shared" ref="QBU244" si="11603">QBY244&amp;QBZ244</f>
        <v>#REF!</v>
      </c>
      <c r="QBV244" s="29" t="e">
        <f t="shared" ref="QBV244" si="11604">QBZ244&amp;QCA244</f>
        <v>#REF!</v>
      </c>
      <c r="QBW244" s="29" t="e">
        <f t="shared" ref="QBW244" si="11605">QCA244&amp;QCB244</f>
        <v>#REF!</v>
      </c>
      <c r="QBX244" s="29" t="e">
        <f t="shared" ref="QBX244" si="11606">QCB244&amp;QCC244</f>
        <v>#REF!</v>
      </c>
      <c r="QBY244" s="29" t="e">
        <f t="shared" ref="QBY244" si="11607">QCC244&amp;QCD244</f>
        <v>#REF!</v>
      </c>
      <c r="QBZ244" s="29" t="e">
        <f t="shared" ref="QBZ244" si="11608">QCD244&amp;QCE244</f>
        <v>#REF!</v>
      </c>
      <c r="QCA244" s="29" t="e">
        <f t="shared" ref="QCA244" si="11609">QCE244&amp;QCF244</f>
        <v>#REF!</v>
      </c>
      <c r="QCB244" s="29" t="e">
        <f t="shared" ref="QCB244" si="11610">QCF244&amp;QCG244</f>
        <v>#REF!</v>
      </c>
      <c r="QCC244" s="29" t="e">
        <f t="shared" ref="QCC244" si="11611">QCG244&amp;QCH244</f>
        <v>#REF!</v>
      </c>
      <c r="QCD244" s="29" t="e">
        <f t="shared" ref="QCD244" si="11612">QCH244&amp;QCI244</f>
        <v>#REF!</v>
      </c>
      <c r="QCE244" s="29" t="e">
        <f t="shared" ref="QCE244" si="11613">QCI244&amp;QCJ244</f>
        <v>#REF!</v>
      </c>
      <c r="QCF244" s="29" t="e">
        <f t="shared" ref="QCF244" si="11614">QCJ244&amp;QCK244</f>
        <v>#REF!</v>
      </c>
      <c r="QCG244" s="29" t="e">
        <f t="shared" ref="QCG244" si="11615">QCK244&amp;QCL244</f>
        <v>#REF!</v>
      </c>
      <c r="QCH244" s="29" t="e">
        <f t="shared" ref="QCH244" si="11616">QCL244&amp;QCM244</f>
        <v>#REF!</v>
      </c>
      <c r="QCI244" s="29" t="e">
        <f t="shared" ref="QCI244" si="11617">QCM244&amp;QCN244</f>
        <v>#REF!</v>
      </c>
      <c r="QCJ244" s="29" t="e">
        <f t="shared" ref="QCJ244" si="11618">QCN244&amp;QCO244</f>
        <v>#REF!</v>
      </c>
      <c r="QCK244" s="29" t="e">
        <f t="shared" ref="QCK244" si="11619">QCO244&amp;QCP244</f>
        <v>#REF!</v>
      </c>
      <c r="QCL244" s="29" t="e">
        <f t="shared" ref="QCL244" si="11620">QCP244&amp;QCQ244</f>
        <v>#REF!</v>
      </c>
      <c r="QCM244" s="29" t="e">
        <f t="shared" ref="QCM244" si="11621">QCQ244&amp;QCR244</f>
        <v>#REF!</v>
      </c>
      <c r="QCN244" s="29" t="e">
        <f t="shared" ref="QCN244" si="11622">QCR244&amp;QCS244</f>
        <v>#REF!</v>
      </c>
      <c r="QCO244" s="29" t="e">
        <f t="shared" ref="QCO244" si="11623">QCS244&amp;QCT244</f>
        <v>#REF!</v>
      </c>
      <c r="QCP244" s="29" t="e">
        <f t="shared" ref="QCP244" si="11624">QCT244&amp;QCU244</f>
        <v>#REF!</v>
      </c>
      <c r="QCQ244" s="29" t="e">
        <f t="shared" ref="QCQ244" si="11625">QCU244&amp;QCV244</f>
        <v>#REF!</v>
      </c>
      <c r="QCR244" s="29" t="e">
        <f t="shared" ref="QCR244" si="11626">QCV244&amp;QCW244</f>
        <v>#REF!</v>
      </c>
      <c r="QCS244" s="29" t="e">
        <f t="shared" ref="QCS244" si="11627">QCW244&amp;QCX244</f>
        <v>#REF!</v>
      </c>
      <c r="QCT244" s="29" t="e">
        <f t="shared" ref="QCT244" si="11628">QCX244&amp;QCY244</f>
        <v>#REF!</v>
      </c>
      <c r="QCU244" s="29" t="e">
        <f t="shared" ref="QCU244" si="11629">QCY244&amp;QCZ244</f>
        <v>#REF!</v>
      </c>
      <c r="QCV244" s="29" t="e">
        <f t="shared" ref="QCV244" si="11630">QCZ244&amp;QDA244</f>
        <v>#REF!</v>
      </c>
      <c r="QCW244" s="29" t="e">
        <f t="shared" ref="QCW244" si="11631">QDA244&amp;QDB244</f>
        <v>#REF!</v>
      </c>
      <c r="QCX244" s="29" t="e">
        <f t="shared" ref="QCX244" si="11632">QDB244&amp;QDC244</f>
        <v>#REF!</v>
      </c>
      <c r="QCY244" s="29" t="e">
        <f t="shared" ref="QCY244" si="11633">QDC244&amp;QDD244</f>
        <v>#REF!</v>
      </c>
      <c r="QCZ244" s="29" t="e">
        <f t="shared" ref="QCZ244" si="11634">QDD244&amp;QDE244</f>
        <v>#REF!</v>
      </c>
      <c r="QDA244" s="29" t="e">
        <f t="shared" ref="QDA244" si="11635">QDE244&amp;QDF244</f>
        <v>#REF!</v>
      </c>
      <c r="QDB244" s="29" t="e">
        <f t="shared" ref="QDB244" si="11636">QDF244&amp;QDG244</f>
        <v>#REF!</v>
      </c>
      <c r="QDC244" s="29" t="e">
        <f t="shared" ref="QDC244" si="11637">QDG244&amp;QDH244</f>
        <v>#REF!</v>
      </c>
      <c r="QDD244" s="29" t="e">
        <f t="shared" ref="QDD244" si="11638">QDH244&amp;QDI244</f>
        <v>#REF!</v>
      </c>
      <c r="QDE244" s="29" t="e">
        <f t="shared" ref="QDE244" si="11639">QDI244&amp;QDJ244</f>
        <v>#REF!</v>
      </c>
      <c r="QDF244" s="29" t="e">
        <f t="shared" ref="QDF244" si="11640">QDJ244&amp;QDK244</f>
        <v>#REF!</v>
      </c>
      <c r="QDG244" s="29" t="e">
        <f t="shared" ref="QDG244" si="11641">QDK244&amp;QDL244</f>
        <v>#REF!</v>
      </c>
      <c r="QDH244" s="29" t="e">
        <f t="shared" ref="QDH244" si="11642">QDL244&amp;QDM244</f>
        <v>#REF!</v>
      </c>
      <c r="QDI244" s="29" t="e">
        <f t="shared" ref="QDI244" si="11643">QDM244&amp;QDN244</f>
        <v>#REF!</v>
      </c>
      <c r="QDJ244" s="29" t="e">
        <f t="shared" ref="QDJ244" si="11644">QDN244&amp;QDO244</f>
        <v>#REF!</v>
      </c>
      <c r="QDK244" s="29" t="e">
        <f t="shared" ref="QDK244" si="11645">QDO244&amp;QDP244</f>
        <v>#REF!</v>
      </c>
      <c r="QDL244" s="29" t="e">
        <f t="shared" ref="QDL244" si="11646">QDP244&amp;QDQ244</f>
        <v>#REF!</v>
      </c>
      <c r="QDM244" s="29" t="e">
        <f t="shared" ref="QDM244" si="11647">QDQ244&amp;QDR244</f>
        <v>#REF!</v>
      </c>
      <c r="QDN244" s="29" t="e">
        <f t="shared" ref="QDN244" si="11648">QDR244&amp;QDS244</f>
        <v>#REF!</v>
      </c>
      <c r="QDO244" s="29" t="e">
        <f t="shared" ref="QDO244" si="11649">QDS244&amp;QDT244</f>
        <v>#REF!</v>
      </c>
      <c r="QDP244" s="29" t="e">
        <f t="shared" ref="QDP244" si="11650">QDT244&amp;QDU244</f>
        <v>#REF!</v>
      </c>
      <c r="QDQ244" s="29" t="e">
        <f t="shared" ref="QDQ244" si="11651">QDU244&amp;QDV244</f>
        <v>#REF!</v>
      </c>
      <c r="QDR244" s="29" t="e">
        <f t="shared" ref="QDR244" si="11652">QDV244&amp;QDW244</f>
        <v>#REF!</v>
      </c>
      <c r="QDS244" s="29" t="e">
        <f t="shared" ref="QDS244" si="11653">QDW244&amp;QDX244</f>
        <v>#REF!</v>
      </c>
      <c r="QDT244" s="29" t="e">
        <f t="shared" ref="QDT244" si="11654">QDX244&amp;QDY244</f>
        <v>#REF!</v>
      </c>
      <c r="QDU244" s="29" t="e">
        <f t="shared" ref="QDU244" si="11655">QDY244&amp;QDZ244</f>
        <v>#REF!</v>
      </c>
      <c r="QDV244" s="29" t="e">
        <f t="shared" ref="QDV244" si="11656">QDZ244&amp;QEA244</f>
        <v>#REF!</v>
      </c>
      <c r="QDW244" s="29" t="e">
        <f t="shared" ref="QDW244" si="11657">QEA244&amp;QEB244</f>
        <v>#REF!</v>
      </c>
      <c r="QDX244" s="29" t="e">
        <f t="shared" ref="QDX244" si="11658">QEB244&amp;QEC244</f>
        <v>#REF!</v>
      </c>
      <c r="QDY244" s="29" t="e">
        <f t="shared" ref="QDY244" si="11659">QEC244&amp;QED244</f>
        <v>#REF!</v>
      </c>
      <c r="QDZ244" s="29" t="e">
        <f t="shared" ref="QDZ244" si="11660">QED244&amp;QEE244</f>
        <v>#REF!</v>
      </c>
      <c r="QEA244" s="29" t="e">
        <f t="shared" ref="QEA244" si="11661">QEE244&amp;QEF244</f>
        <v>#REF!</v>
      </c>
      <c r="QEB244" s="29" t="e">
        <f t="shared" ref="QEB244" si="11662">QEF244&amp;QEG244</f>
        <v>#REF!</v>
      </c>
      <c r="QEC244" s="29" t="e">
        <f t="shared" ref="QEC244" si="11663">QEG244&amp;QEH244</f>
        <v>#REF!</v>
      </c>
      <c r="QED244" s="29" t="e">
        <f t="shared" ref="QED244" si="11664">QEH244&amp;QEI244</f>
        <v>#REF!</v>
      </c>
      <c r="QEE244" s="29" t="e">
        <f t="shared" ref="QEE244" si="11665">QEI244&amp;QEJ244</f>
        <v>#REF!</v>
      </c>
      <c r="QEF244" s="29" t="e">
        <f t="shared" ref="QEF244" si="11666">QEJ244&amp;QEK244</f>
        <v>#REF!</v>
      </c>
      <c r="QEG244" s="29" t="e">
        <f t="shared" ref="QEG244" si="11667">QEK244&amp;QEL244</f>
        <v>#REF!</v>
      </c>
      <c r="QEH244" s="29" t="e">
        <f t="shared" ref="QEH244" si="11668">QEL244&amp;QEM244</f>
        <v>#REF!</v>
      </c>
      <c r="QEI244" s="29" t="e">
        <f t="shared" ref="QEI244" si="11669">QEM244&amp;QEN244</f>
        <v>#REF!</v>
      </c>
      <c r="QEJ244" s="29" t="e">
        <f t="shared" ref="QEJ244" si="11670">QEN244&amp;QEO244</f>
        <v>#REF!</v>
      </c>
      <c r="QEK244" s="29" t="e">
        <f t="shared" ref="QEK244" si="11671">QEO244&amp;QEP244</f>
        <v>#REF!</v>
      </c>
      <c r="QEL244" s="29" t="e">
        <f t="shared" ref="QEL244" si="11672">QEP244&amp;QEQ244</f>
        <v>#REF!</v>
      </c>
      <c r="QEM244" s="29" t="e">
        <f t="shared" ref="QEM244" si="11673">QEQ244&amp;QER244</f>
        <v>#REF!</v>
      </c>
      <c r="QEN244" s="29" t="e">
        <f t="shared" ref="QEN244" si="11674">QER244&amp;QES244</f>
        <v>#REF!</v>
      </c>
      <c r="QEO244" s="29" t="e">
        <f t="shared" ref="QEO244" si="11675">QES244&amp;QET244</f>
        <v>#REF!</v>
      </c>
      <c r="QEP244" s="29" t="e">
        <f t="shared" ref="QEP244" si="11676">QET244&amp;QEU244</f>
        <v>#REF!</v>
      </c>
      <c r="QEQ244" s="29" t="e">
        <f t="shared" ref="QEQ244" si="11677">QEU244&amp;QEV244</f>
        <v>#REF!</v>
      </c>
      <c r="QER244" s="29" t="e">
        <f t="shared" ref="QER244" si="11678">QEV244&amp;QEW244</f>
        <v>#REF!</v>
      </c>
      <c r="QES244" s="29" t="e">
        <f t="shared" ref="QES244" si="11679">QEW244&amp;QEX244</f>
        <v>#REF!</v>
      </c>
      <c r="QET244" s="29" t="e">
        <f t="shared" ref="QET244" si="11680">QEX244&amp;QEY244</f>
        <v>#REF!</v>
      </c>
      <c r="QEU244" s="29" t="e">
        <f t="shared" ref="QEU244" si="11681">QEY244&amp;QEZ244</f>
        <v>#REF!</v>
      </c>
      <c r="QEV244" s="29" t="e">
        <f t="shared" ref="QEV244" si="11682">QEZ244&amp;QFA244</f>
        <v>#REF!</v>
      </c>
      <c r="QEW244" s="29" t="e">
        <f t="shared" ref="QEW244" si="11683">QFA244&amp;QFB244</f>
        <v>#REF!</v>
      </c>
      <c r="QEX244" s="29" t="e">
        <f t="shared" ref="QEX244" si="11684">QFB244&amp;QFC244</f>
        <v>#REF!</v>
      </c>
      <c r="QEY244" s="29" t="e">
        <f t="shared" ref="QEY244" si="11685">QFC244&amp;QFD244</f>
        <v>#REF!</v>
      </c>
      <c r="QEZ244" s="29" t="e">
        <f t="shared" ref="QEZ244" si="11686">QFD244&amp;QFE244</f>
        <v>#REF!</v>
      </c>
      <c r="QFA244" s="29" t="e">
        <f t="shared" ref="QFA244" si="11687">QFE244&amp;QFF244</f>
        <v>#REF!</v>
      </c>
      <c r="QFB244" s="29" t="e">
        <f t="shared" ref="QFB244" si="11688">QFF244&amp;QFG244</f>
        <v>#REF!</v>
      </c>
      <c r="QFC244" s="29" t="e">
        <f t="shared" ref="QFC244" si="11689">QFG244&amp;QFH244</f>
        <v>#REF!</v>
      </c>
      <c r="QFD244" s="29" t="e">
        <f t="shared" ref="QFD244" si="11690">QFH244&amp;QFI244</f>
        <v>#REF!</v>
      </c>
      <c r="QFE244" s="29" t="e">
        <f t="shared" ref="QFE244" si="11691">QFI244&amp;QFJ244</f>
        <v>#REF!</v>
      </c>
      <c r="QFF244" s="29" t="e">
        <f t="shared" ref="QFF244" si="11692">QFJ244&amp;QFK244</f>
        <v>#REF!</v>
      </c>
      <c r="QFG244" s="29" t="e">
        <f t="shared" ref="QFG244" si="11693">QFK244&amp;QFL244</f>
        <v>#REF!</v>
      </c>
      <c r="QFH244" s="29" t="e">
        <f t="shared" ref="QFH244" si="11694">QFL244&amp;QFM244</f>
        <v>#REF!</v>
      </c>
      <c r="QFI244" s="29" t="e">
        <f t="shared" ref="QFI244" si="11695">QFM244&amp;QFN244</f>
        <v>#REF!</v>
      </c>
      <c r="QFJ244" s="29" t="e">
        <f t="shared" ref="QFJ244" si="11696">QFN244&amp;QFO244</f>
        <v>#REF!</v>
      </c>
      <c r="QFK244" s="29" t="e">
        <f t="shared" ref="QFK244" si="11697">QFO244&amp;QFP244</f>
        <v>#REF!</v>
      </c>
      <c r="QFL244" s="29" t="e">
        <f t="shared" ref="QFL244" si="11698">QFP244&amp;QFQ244</f>
        <v>#REF!</v>
      </c>
      <c r="QFM244" s="29" t="e">
        <f t="shared" ref="QFM244" si="11699">QFQ244&amp;QFR244</f>
        <v>#REF!</v>
      </c>
      <c r="QFN244" s="29" t="e">
        <f t="shared" ref="QFN244" si="11700">QFR244&amp;QFS244</f>
        <v>#REF!</v>
      </c>
      <c r="QFO244" s="29" t="e">
        <f t="shared" ref="QFO244" si="11701">QFS244&amp;QFT244</f>
        <v>#REF!</v>
      </c>
      <c r="QFP244" s="29" t="e">
        <f t="shared" ref="QFP244" si="11702">QFT244&amp;QFU244</f>
        <v>#REF!</v>
      </c>
      <c r="QFQ244" s="29" t="e">
        <f t="shared" ref="QFQ244" si="11703">QFU244&amp;QFV244</f>
        <v>#REF!</v>
      </c>
      <c r="QFR244" s="29" t="e">
        <f t="shared" ref="QFR244" si="11704">QFV244&amp;QFW244</f>
        <v>#REF!</v>
      </c>
      <c r="QFS244" s="29" t="e">
        <f t="shared" ref="QFS244" si="11705">QFW244&amp;QFX244</f>
        <v>#REF!</v>
      </c>
      <c r="QFT244" s="29" t="e">
        <f t="shared" ref="QFT244" si="11706">QFX244&amp;QFY244</f>
        <v>#REF!</v>
      </c>
      <c r="QFU244" s="29" t="e">
        <f t="shared" ref="QFU244" si="11707">QFY244&amp;QFZ244</f>
        <v>#REF!</v>
      </c>
      <c r="QFV244" s="29" t="e">
        <f t="shared" ref="QFV244" si="11708">QFZ244&amp;QGA244</f>
        <v>#REF!</v>
      </c>
      <c r="QFW244" s="29" t="e">
        <f t="shared" ref="QFW244" si="11709">QGA244&amp;QGB244</f>
        <v>#REF!</v>
      </c>
      <c r="QFX244" s="29" t="e">
        <f t="shared" ref="QFX244" si="11710">QGB244&amp;QGC244</f>
        <v>#REF!</v>
      </c>
      <c r="QFY244" s="29" t="e">
        <f t="shared" ref="QFY244" si="11711">QGC244&amp;QGD244</f>
        <v>#REF!</v>
      </c>
      <c r="QFZ244" s="29" t="e">
        <f t="shared" ref="QFZ244" si="11712">QGD244&amp;QGE244</f>
        <v>#REF!</v>
      </c>
      <c r="QGA244" s="29" t="e">
        <f t="shared" ref="QGA244" si="11713">QGE244&amp;QGF244</f>
        <v>#REF!</v>
      </c>
      <c r="QGB244" s="29" t="e">
        <f t="shared" ref="QGB244" si="11714">QGF244&amp;QGG244</f>
        <v>#REF!</v>
      </c>
      <c r="QGC244" s="29" t="e">
        <f t="shared" ref="QGC244" si="11715">QGG244&amp;QGH244</f>
        <v>#REF!</v>
      </c>
      <c r="QGD244" s="29" t="e">
        <f t="shared" ref="QGD244" si="11716">QGH244&amp;QGI244</f>
        <v>#REF!</v>
      </c>
      <c r="QGE244" s="29" t="e">
        <f t="shared" ref="QGE244" si="11717">QGI244&amp;QGJ244</f>
        <v>#REF!</v>
      </c>
      <c r="QGF244" s="29" t="e">
        <f t="shared" ref="QGF244" si="11718">QGJ244&amp;QGK244</f>
        <v>#REF!</v>
      </c>
      <c r="QGG244" s="29" t="e">
        <f t="shared" ref="QGG244" si="11719">QGK244&amp;QGL244</f>
        <v>#REF!</v>
      </c>
      <c r="QGH244" s="29" t="e">
        <f t="shared" ref="QGH244" si="11720">QGL244&amp;QGM244</f>
        <v>#REF!</v>
      </c>
      <c r="QGI244" s="29" t="e">
        <f t="shared" ref="QGI244" si="11721">QGM244&amp;QGN244</f>
        <v>#REF!</v>
      </c>
      <c r="QGJ244" s="29" t="e">
        <f t="shared" ref="QGJ244" si="11722">QGN244&amp;QGO244</f>
        <v>#REF!</v>
      </c>
      <c r="QGK244" s="29" t="e">
        <f t="shared" ref="QGK244" si="11723">QGO244&amp;QGP244</f>
        <v>#REF!</v>
      </c>
      <c r="QGL244" s="29" t="e">
        <f t="shared" ref="QGL244" si="11724">QGP244&amp;QGQ244</f>
        <v>#REF!</v>
      </c>
      <c r="QGM244" s="29" t="e">
        <f t="shared" ref="QGM244" si="11725">QGQ244&amp;QGR244</f>
        <v>#REF!</v>
      </c>
      <c r="QGN244" s="29" t="e">
        <f t="shared" ref="QGN244" si="11726">QGR244&amp;QGS244</f>
        <v>#REF!</v>
      </c>
      <c r="QGO244" s="29" t="e">
        <f t="shared" ref="QGO244" si="11727">QGS244&amp;QGT244</f>
        <v>#REF!</v>
      </c>
      <c r="QGP244" s="29" t="e">
        <f t="shared" ref="QGP244" si="11728">QGT244&amp;QGU244</f>
        <v>#REF!</v>
      </c>
      <c r="QGQ244" s="29" t="e">
        <f t="shared" ref="QGQ244" si="11729">QGU244&amp;QGV244</f>
        <v>#REF!</v>
      </c>
      <c r="QGR244" s="29" t="e">
        <f t="shared" ref="QGR244" si="11730">QGV244&amp;QGW244</f>
        <v>#REF!</v>
      </c>
      <c r="QGS244" s="29" t="e">
        <f t="shared" ref="QGS244" si="11731">QGW244&amp;QGX244</f>
        <v>#REF!</v>
      </c>
      <c r="QGT244" s="29" t="e">
        <f t="shared" ref="QGT244" si="11732">QGX244&amp;QGY244</f>
        <v>#REF!</v>
      </c>
      <c r="QGU244" s="29" t="e">
        <f t="shared" ref="QGU244" si="11733">QGY244&amp;QGZ244</f>
        <v>#REF!</v>
      </c>
      <c r="QGV244" s="29" t="e">
        <f t="shared" ref="QGV244" si="11734">QGZ244&amp;QHA244</f>
        <v>#REF!</v>
      </c>
      <c r="QGW244" s="29" t="e">
        <f t="shared" ref="QGW244" si="11735">QHA244&amp;QHB244</f>
        <v>#REF!</v>
      </c>
      <c r="QGX244" s="29" t="e">
        <f t="shared" ref="QGX244" si="11736">QHB244&amp;QHC244</f>
        <v>#REF!</v>
      </c>
      <c r="QGY244" s="29" t="e">
        <f t="shared" ref="QGY244" si="11737">QHC244&amp;QHD244</f>
        <v>#REF!</v>
      </c>
      <c r="QGZ244" s="29" t="e">
        <f t="shared" ref="QGZ244" si="11738">QHD244&amp;QHE244</f>
        <v>#REF!</v>
      </c>
      <c r="QHA244" s="29" t="e">
        <f t="shared" ref="QHA244" si="11739">QHE244&amp;QHF244</f>
        <v>#REF!</v>
      </c>
      <c r="QHB244" s="29" t="e">
        <f t="shared" ref="QHB244" si="11740">QHF244&amp;QHG244</f>
        <v>#REF!</v>
      </c>
      <c r="QHC244" s="29" t="e">
        <f t="shared" ref="QHC244" si="11741">QHG244&amp;QHH244</f>
        <v>#REF!</v>
      </c>
      <c r="QHD244" s="29" t="e">
        <f t="shared" ref="QHD244" si="11742">QHH244&amp;QHI244</f>
        <v>#REF!</v>
      </c>
      <c r="QHE244" s="29" t="e">
        <f t="shared" ref="QHE244" si="11743">QHI244&amp;QHJ244</f>
        <v>#REF!</v>
      </c>
      <c r="QHF244" s="29" t="e">
        <f t="shared" ref="QHF244" si="11744">QHJ244&amp;QHK244</f>
        <v>#REF!</v>
      </c>
      <c r="QHG244" s="29" t="e">
        <f t="shared" ref="QHG244" si="11745">QHK244&amp;QHL244</f>
        <v>#REF!</v>
      </c>
      <c r="QHH244" s="29" t="e">
        <f t="shared" ref="QHH244" si="11746">QHL244&amp;QHM244</f>
        <v>#REF!</v>
      </c>
      <c r="QHI244" s="29" t="e">
        <f t="shared" ref="QHI244" si="11747">QHM244&amp;QHN244</f>
        <v>#REF!</v>
      </c>
      <c r="QHJ244" s="29" t="e">
        <f t="shared" ref="QHJ244" si="11748">QHN244&amp;QHO244</f>
        <v>#REF!</v>
      </c>
      <c r="QHK244" s="29" t="e">
        <f t="shared" ref="QHK244" si="11749">QHO244&amp;QHP244</f>
        <v>#REF!</v>
      </c>
      <c r="QHL244" s="29" t="e">
        <f t="shared" ref="QHL244" si="11750">QHP244&amp;QHQ244</f>
        <v>#REF!</v>
      </c>
      <c r="QHM244" s="29" t="e">
        <f t="shared" ref="QHM244" si="11751">QHQ244&amp;QHR244</f>
        <v>#REF!</v>
      </c>
      <c r="QHN244" s="29" t="e">
        <f t="shared" ref="QHN244" si="11752">QHR244&amp;QHS244</f>
        <v>#REF!</v>
      </c>
      <c r="QHO244" s="29" t="e">
        <f t="shared" ref="QHO244" si="11753">QHS244&amp;QHT244</f>
        <v>#REF!</v>
      </c>
      <c r="QHP244" s="29" t="e">
        <f t="shared" ref="QHP244" si="11754">QHT244&amp;QHU244</f>
        <v>#REF!</v>
      </c>
      <c r="QHQ244" s="29" t="e">
        <f t="shared" ref="QHQ244" si="11755">QHU244&amp;QHV244</f>
        <v>#REF!</v>
      </c>
      <c r="QHR244" s="29" t="e">
        <f t="shared" ref="QHR244" si="11756">QHV244&amp;QHW244</f>
        <v>#REF!</v>
      </c>
      <c r="QHS244" s="29" t="e">
        <f t="shared" ref="QHS244" si="11757">QHW244&amp;QHX244</f>
        <v>#REF!</v>
      </c>
      <c r="QHT244" s="29" t="e">
        <f t="shared" ref="QHT244" si="11758">QHX244&amp;QHY244</f>
        <v>#REF!</v>
      </c>
      <c r="QHU244" s="29" t="e">
        <f t="shared" ref="QHU244" si="11759">QHY244&amp;QHZ244</f>
        <v>#REF!</v>
      </c>
      <c r="QHV244" s="29" t="e">
        <f t="shared" ref="QHV244" si="11760">QHZ244&amp;QIA244</f>
        <v>#REF!</v>
      </c>
      <c r="QHW244" s="29" t="e">
        <f t="shared" ref="QHW244" si="11761">QIA244&amp;QIB244</f>
        <v>#REF!</v>
      </c>
      <c r="QHX244" s="29" t="e">
        <f t="shared" ref="QHX244" si="11762">QIB244&amp;QIC244</f>
        <v>#REF!</v>
      </c>
      <c r="QHY244" s="29" t="e">
        <f t="shared" ref="QHY244" si="11763">QIC244&amp;QID244</f>
        <v>#REF!</v>
      </c>
      <c r="QHZ244" s="29" t="e">
        <f t="shared" ref="QHZ244" si="11764">QID244&amp;QIE244</f>
        <v>#REF!</v>
      </c>
      <c r="QIA244" s="29" t="e">
        <f t="shared" ref="QIA244" si="11765">QIE244&amp;QIF244</f>
        <v>#REF!</v>
      </c>
      <c r="QIB244" s="29" t="e">
        <f t="shared" ref="QIB244" si="11766">QIF244&amp;QIG244</f>
        <v>#REF!</v>
      </c>
      <c r="QIC244" s="29" t="e">
        <f t="shared" ref="QIC244" si="11767">QIG244&amp;QIH244</f>
        <v>#REF!</v>
      </c>
      <c r="QID244" s="29" t="e">
        <f t="shared" ref="QID244" si="11768">QIH244&amp;QII244</f>
        <v>#REF!</v>
      </c>
      <c r="QIE244" s="29" t="e">
        <f t="shared" ref="QIE244" si="11769">QII244&amp;QIJ244</f>
        <v>#REF!</v>
      </c>
      <c r="QIF244" s="29" t="e">
        <f t="shared" ref="QIF244" si="11770">QIJ244&amp;QIK244</f>
        <v>#REF!</v>
      </c>
      <c r="QIG244" s="29" t="e">
        <f t="shared" ref="QIG244" si="11771">QIK244&amp;QIL244</f>
        <v>#REF!</v>
      </c>
      <c r="QIH244" s="29" t="e">
        <f t="shared" ref="QIH244" si="11772">QIL244&amp;QIM244</f>
        <v>#REF!</v>
      </c>
      <c r="QII244" s="29" t="e">
        <f t="shared" ref="QII244" si="11773">QIM244&amp;QIN244</f>
        <v>#REF!</v>
      </c>
      <c r="QIJ244" s="29" t="e">
        <f t="shared" ref="QIJ244" si="11774">QIN244&amp;QIO244</f>
        <v>#REF!</v>
      </c>
      <c r="QIK244" s="29" t="e">
        <f t="shared" ref="QIK244" si="11775">QIO244&amp;QIP244</f>
        <v>#REF!</v>
      </c>
      <c r="QIL244" s="29" t="e">
        <f t="shared" ref="QIL244" si="11776">QIP244&amp;QIQ244</f>
        <v>#REF!</v>
      </c>
      <c r="QIM244" s="29" t="e">
        <f t="shared" ref="QIM244" si="11777">QIQ244&amp;QIR244</f>
        <v>#REF!</v>
      </c>
      <c r="QIN244" s="29" t="e">
        <f t="shared" ref="QIN244" si="11778">QIR244&amp;QIS244</f>
        <v>#REF!</v>
      </c>
      <c r="QIO244" s="29" t="e">
        <f t="shared" ref="QIO244" si="11779">QIS244&amp;QIT244</f>
        <v>#REF!</v>
      </c>
      <c r="QIP244" s="29" t="e">
        <f t="shared" ref="QIP244" si="11780">QIT244&amp;QIU244</f>
        <v>#REF!</v>
      </c>
      <c r="QIQ244" s="29" t="e">
        <f t="shared" ref="QIQ244" si="11781">QIU244&amp;QIV244</f>
        <v>#REF!</v>
      </c>
      <c r="QIR244" s="29" t="e">
        <f t="shared" ref="QIR244" si="11782">QIV244&amp;QIW244</f>
        <v>#REF!</v>
      </c>
      <c r="QIS244" s="29" t="e">
        <f t="shared" ref="QIS244" si="11783">QIW244&amp;QIX244</f>
        <v>#REF!</v>
      </c>
      <c r="QIT244" s="29" t="e">
        <f t="shared" ref="QIT244" si="11784">QIX244&amp;QIY244</f>
        <v>#REF!</v>
      </c>
      <c r="QIU244" s="29" t="e">
        <f t="shared" ref="QIU244" si="11785">QIY244&amp;QIZ244</f>
        <v>#REF!</v>
      </c>
      <c r="QIV244" s="29" t="e">
        <f t="shared" ref="QIV244" si="11786">QIZ244&amp;QJA244</f>
        <v>#REF!</v>
      </c>
      <c r="QIW244" s="29" t="e">
        <f t="shared" ref="QIW244" si="11787">QJA244&amp;QJB244</f>
        <v>#REF!</v>
      </c>
      <c r="QIX244" s="29" t="e">
        <f t="shared" ref="QIX244" si="11788">QJB244&amp;QJC244</f>
        <v>#REF!</v>
      </c>
      <c r="QIY244" s="29" t="e">
        <f t="shared" ref="QIY244" si="11789">QJC244&amp;QJD244</f>
        <v>#REF!</v>
      </c>
      <c r="QIZ244" s="29" t="e">
        <f t="shared" ref="QIZ244" si="11790">QJD244&amp;QJE244</f>
        <v>#REF!</v>
      </c>
      <c r="QJA244" s="29" t="e">
        <f t="shared" ref="QJA244" si="11791">QJE244&amp;QJF244</f>
        <v>#REF!</v>
      </c>
      <c r="QJB244" s="29" t="e">
        <f t="shared" ref="QJB244" si="11792">QJF244&amp;QJG244</f>
        <v>#REF!</v>
      </c>
      <c r="QJC244" s="29" t="e">
        <f t="shared" ref="QJC244" si="11793">QJG244&amp;QJH244</f>
        <v>#REF!</v>
      </c>
      <c r="QJD244" s="29" t="e">
        <f t="shared" ref="QJD244" si="11794">QJH244&amp;QJI244</f>
        <v>#REF!</v>
      </c>
      <c r="QJE244" s="29" t="e">
        <f t="shared" ref="QJE244" si="11795">QJI244&amp;QJJ244</f>
        <v>#REF!</v>
      </c>
      <c r="QJF244" s="29" t="e">
        <f t="shared" ref="QJF244" si="11796">QJJ244&amp;QJK244</f>
        <v>#REF!</v>
      </c>
      <c r="QJG244" s="29" t="e">
        <f t="shared" ref="QJG244" si="11797">QJK244&amp;QJL244</f>
        <v>#REF!</v>
      </c>
      <c r="QJH244" s="29" t="e">
        <f t="shared" ref="QJH244" si="11798">QJL244&amp;QJM244</f>
        <v>#REF!</v>
      </c>
      <c r="QJI244" s="29" t="e">
        <f t="shared" ref="QJI244" si="11799">QJM244&amp;QJN244</f>
        <v>#REF!</v>
      </c>
      <c r="QJJ244" s="29" t="e">
        <f t="shared" ref="QJJ244" si="11800">QJN244&amp;QJO244</f>
        <v>#REF!</v>
      </c>
      <c r="QJK244" s="29" t="e">
        <f t="shared" ref="QJK244" si="11801">QJO244&amp;QJP244</f>
        <v>#REF!</v>
      </c>
      <c r="QJL244" s="29" t="e">
        <f t="shared" ref="QJL244" si="11802">QJP244&amp;QJQ244</f>
        <v>#REF!</v>
      </c>
      <c r="QJM244" s="29" t="e">
        <f t="shared" ref="QJM244" si="11803">QJQ244&amp;QJR244</f>
        <v>#REF!</v>
      </c>
      <c r="QJN244" s="29" t="e">
        <f t="shared" ref="QJN244" si="11804">QJR244&amp;QJS244</f>
        <v>#REF!</v>
      </c>
      <c r="QJO244" s="29" t="e">
        <f t="shared" ref="QJO244" si="11805">QJS244&amp;QJT244</f>
        <v>#REF!</v>
      </c>
      <c r="QJP244" s="29" t="e">
        <f t="shared" ref="QJP244" si="11806">QJT244&amp;QJU244</f>
        <v>#REF!</v>
      </c>
      <c r="QJQ244" s="29" t="e">
        <f t="shared" ref="QJQ244" si="11807">QJU244&amp;QJV244</f>
        <v>#REF!</v>
      </c>
      <c r="QJR244" s="29" t="e">
        <f t="shared" ref="QJR244" si="11808">QJV244&amp;QJW244</f>
        <v>#REF!</v>
      </c>
      <c r="QJS244" s="29" t="e">
        <f t="shared" ref="QJS244" si="11809">QJW244&amp;QJX244</f>
        <v>#REF!</v>
      </c>
      <c r="QJT244" s="29" t="e">
        <f t="shared" ref="QJT244" si="11810">QJX244&amp;QJY244</f>
        <v>#REF!</v>
      </c>
      <c r="QJU244" s="29" t="e">
        <f t="shared" ref="QJU244" si="11811">QJY244&amp;QJZ244</f>
        <v>#REF!</v>
      </c>
      <c r="QJV244" s="29" t="e">
        <f t="shared" ref="QJV244" si="11812">QJZ244&amp;QKA244</f>
        <v>#REF!</v>
      </c>
      <c r="QJW244" s="29" t="e">
        <f t="shared" ref="QJW244" si="11813">QKA244&amp;QKB244</f>
        <v>#REF!</v>
      </c>
      <c r="QJX244" s="29" t="e">
        <f t="shared" ref="QJX244" si="11814">QKB244&amp;QKC244</f>
        <v>#REF!</v>
      </c>
      <c r="QJY244" s="29" t="e">
        <f t="shared" ref="QJY244" si="11815">QKC244&amp;QKD244</f>
        <v>#REF!</v>
      </c>
      <c r="QJZ244" s="29" t="e">
        <f t="shared" ref="QJZ244" si="11816">QKD244&amp;QKE244</f>
        <v>#REF!</v>
      </c>
      <c r="QKA244" s="29" t="e">
        <f t="shared" ref="QKA244" si="11817">QKE244&amp;QKF244</f>
        <v>#REF!</v>
      </c>
      <c r="QKB244" s="29" t="e">
        <f t="shared" ref="QKB244" si="11818">QKF244&amp;QKG244</f>
        <v>#REF!</v>
      </c>
      <c r="QKC244" s="29" t="e">
        <f t="shared" ref="QKC244" si="11819">QKG244&amp;QKH244</f>
        <v>#REF!</v>
      </c>
      <c r="QKD244" s="29" t="e">
        <f t="shared" ref="QKD244" si="11820">QKH244&amp;QKI244</f>
        <v>#REF!</v>
      </c>
      <c r="QKE244" s="29" t="e">
        <f t="shared" ref="QKE244" si="11821">QKI244&amp;QKJ244</f>
        <v>#REF!</v>
      </c>
      <c r="QKF244" s="29" t="e">
        <f t="shared" ref="QKF244" si="11822">QKJ244&amp;QKK244</f>
        <v>#REF!</v>
      </c>
      <c r="QKG244" s="29" t="e">
        <f t="shared" ref="QKG244" si="11823">QKK244&amp;QKL244</f>
        <v>#REF!</v>
      </c>
      <c r="QKH244" s="29" t="e">
        <f t="shared" ref="QKH244" si="11824">QKL244&amp;QKM244</f>
        <v>#REF!</v>
      </c>
      <c r="QKI244" s="29" t="e">
        <f t="shared" ref="QKI244" si="11825">QKM244&amp;QKN244</f>
        <v>#REF!</v>
      </c>
      <c r="QKJ244" s="29" t="e">
        <f t="shared" ref="QKJ244" si="11826">QKN244&amp;QKO244</f>
        <v>#REF!</v>
      </c>
      <c r="QKK244" s="29" t="e">
        <f t="shared" ref="QKK244" si="11827">QKO244&amp;QKP244</f>
        <v>#REF!</v>
      </c>
      <c r="QKL244" s="29" t="e">
        <f t="shared" ref="QKL244" si="11828">QKP244&amp;QKQ244</f>
        <v>#REF!</v>
      </c>
      <c r="QKM244" s="29" t="e">
        <f t="shared" ref="QKM244" si="11829">QKQ244&amp;QKR244</f>
        <v>#REF!</v>
      </c>
      <c r="QKN244" s="29" t="e">
        <f t="shared" ref="QKN244" si="11830">QKR244&amp;QKS244</f>
        <v>#REF!</v>
      </c>
      <c r="QKO244" s="29" t="e">
        <f t="shared" ref="QKO244" si="11831">QKS244&amp;QKT244</f>
        <v>#REF!</v>
      </c>
      <c r="QKP244" s="29" t="e">
        <f t="shared" ref="QKP244" si="11832">QKT244&amp;QKU244</f>
        <v>#REF!</v>
      </c>
      <c r="QKQ244" s="29" t="e">
        <f t="shared" ref="QKQ244" si="11833">QKU244&amp;QKV244</f>
        <v>#REF!</v>
      </c>
      <c r="QKR244" s="29" t="e">
        <f t="shared" ref="QKR244" si="11834">QKV244&amp;QKW244</f>
        <v>#REF!</v>
      </c>
      <c r="QKS244" s="29" t="e">
        <f t="shared" ref="QKS244" si="11835">QKW244&amp;QKX244</f>
        <v>#REF!</v>
      </c>
      <c r="QKT244" s="29" t="e">
        <f t="shared" ref="QKT244" si="11836">QKX244&amp;QKY244</f>
        <v>#REF!</v>
      </c>
      <c r="QKU244" s="29" t="e">
        <f t="shared" ref="QKU244" si="11837">QKY244&amp;QKZ244</f>
        <v>#REF!</v>
      </c>
      <c r="QKV244" s="29" t="e">
        <f t="shared" ref="QKV244" si="11838">QKZ244&amp;QLA244</f>
        <v>#REF!</v>
      </c>
      <c r="QKW244" s="29" t="e">
        <f t="shared" ref="QKW244" si="11839">QLA244&amp;QLB244</f>
        <v>#REF!</v>
      </c>
      <c r="QKX244" s="29" t="e">
        <f t="shared" ref="QKX244" si="11840">QLB244&amp;QLC244</f>
        <v>#REF!</v>
      </c>
      <c r="QKY244" s="29" t="e">
        <f t="shared" ref="QKY244" si="11841">QLC244&amp;QLD244</f>
        <v>#REF!</v>
      </c>
      <c r="QKZ244" s="29" t="e">
        <f t="shared" ref="QKZ244" si="11842">QLD244&amp;QLE244</f>
        <v>#REF!</v>
      </c>
      <c r="QLA244" s="29" t="e">
        <f t="shared" ref="QLA244" si="11843">QLE244&amp;QLF244</f>
        <v>#REF!</v>
      </c>
      <c r="QLB244" s="29" t="e">
        <f t="shared" ref="QLB244" si="11844">QLF244&amp;QLG244</f>
        <v>#REF!</v>
      </c>
      <c r="QLC244" s="29" t="e">
        <f t="shared" ref="QLC244" si="11845">QLG244&amp;QLH244</f>
        <v>#REF!</v>
      </c>
      <c r="QLD244" s="29" t="e">
        <f t="shared" ref="QLD244" si="11846">QLH244&amp;QLI244</f>
        <v>#REF!</v>
      </c>
      <c r="QLE244" s="29" t="e">
        <f t="shared" ref="QLE244" si="11847">QLI244&amp;QLJ244</f>
        <v>#REF!</v>
      </c>
      <c r="QLF244" s="29" t="e">
        <f t="shared" ref="QLF244" si="11848">QLJ244&amp;QLK244</f>
        <v>#REF!</v>
      </c>
      <c r="QLG244" s="29" t="e">
        <f t="shared" ref="QLG244" si="11849">QLK244&amp;QLL244</f>
        <v>#REF!</v>
      </c>
      <c r="QLH244" s="29" t="e">
        <f t="shared" ref="QLH244" si="11850">QLL244&amp;QLM244</f>
        <v>#REF!</v>
      </c>
      <c r="QLI244" s="29" t="e">
        <f t="shared" ref="QLI244" si="11851">QLM244&amp;QLN244</f>
        <v>#REF!</v>
      </c>
      <c r="QLJ244" s="29" t="e">
        <f t="shared" ref="QLJ244" si="11852">QLN244&amp;QLO244</f>
        <v>#REF!</v>
      </c>
      <c r="QLK244" s="29" t="e">
        <f t="shared" ref="QLK244" si="11853">QLO244&amp;QLP244</f>
        <v>#REF!</v>
      </c>
      <c r="QLL244" s="29" t="e">
        <f t="shared" ref="QLL244" si="11854">QLP244&amp;QLQ244</f>
        <v>#REF!</v>
      </c>
      <c r="QLM244" s="29" t="e">
        <f t="shared" ref="QLM244" si="11855">QLQ244&amp;QLR244</f>
        <v>#REF!</v>
      </c>
      <c r="QLN244" s="29" t="e">
        <f t="shared" ref="QLN244" si="11856">QLR244&amp;QLS244</f>
        <v>#REF!</v>
      </c>
      <c r="QLO244" s="29" t="e">
        <f t="shared" ref="QLO244" si="11857">QLS244&amp;QLT244</f>
        <v>#REF!</v>
      </c>
      <c r="QLP244" s="29" t="e">
        <f t="shared" ref="QLP244" si="11858">QLT244&amp;QLU244</f>
        <v>#REF!</v>
      </c>
      <c r="QLQ244" s="29" t="e">
        <f t="shared" ref="QLQ244" si="11859">QLU244&amp;QLV244</f>
        <v>#REF!</v>
      </c>
      <c r="QLR244" s="29" t="e">
        <f t="shared" ref="QLR244" si="11860">QLV244&amp;QLW244</f>
        <v>#REF!</v>
      </c>
      <c r="QLS244" s="29" t="e">
        <f t="shared" ref="QLS244" si="11861">QLW244&amp;QLX244</f>
        <v>#REF!</v>
      </c>
      <c r="QLT244" s="29" t="e">
        <f t="shared" ref="QLT244" si="11862">QLX244&amp;QLY244</f>
        <v>#REF!</v>
      </c>
      <c r="QLU244" s="29" t="e">
        <f t="shared" ref="QLU244" si="11863">QLY244&amp;QLZ244</f>
        <v>#REF!</v>
      </c>
      <c r="QLV244" s="29" t="e">
        <f t="shared" ref="QLV244" si="11864">QLZ244&amp;QMA244</f>
        <v>#REF!</v>
      </c>
      <c r="QLW244" s="29" t="e">
        <f t="shared" ref="QLW244" si="11865">QMA244&amp;QMB244</f>
        <v>#REF!</v>
      </c>
      <c r="QLX244" s="29" t="e">
        <f t="shared" ref="QLX244" si="11866">QMB244&amp;QMC244</f>
        <v>#REF!</v>
      </c>
      <c r="QLY244" s="29" t="e">
        <f t="shared" ref="QLY244" si="11867">QMC244&amp;QMD244</f>
        <v>#REF!</v>
      </c>
      <c r="QLZ244" s="29" t="e">
        <f t="shared" ref="QLZ244" si="11868">QMD244&amp;QME244</f>
        <v>#REF!</v>
      </c>
      <c r="QMA244" s="29" t="e">
        <f t="shared" ref="QMA244" si="11869">QME244&amp;QMF244</f>
        <v>#REF!</v>
      </c>
      <c r="QMB244" s="29" t="e">
        <f t="shared" ref="QMB244" si="11870">QMF244&amp;QMG244</f>
        <v>#REF!</v>
      </c>
      <c r="QMC244" s="29" t="e">
        <f t="shared" ref="QMC244" si="11871">QMG244&amp;QMH244</f>
        <v>#REF!</v>
      </c>
      <c r="QMD244" s="29" t="e">
        <f t="shared" ref="QMD244" si="11872">QMH244&amp;QMI244</f>
        <v>#REF!</v>
      </c>
      <c r="QME244" s="29" t="e">
        <f t="shared" ref="QME244" si="11873">QMI244&amp;QMJ244</f>
        <v>#REF!</v>
      </c>
      <c r="QMF244" s="29" t="e">
        <f t="shared" ref="QMF244" si="11874">QMJ244&amp;QMK244</f>
        <v>#REF!</v>
      </c>
      <c r="QMG244" s="29" t="e">
        <f t="shared" ref="QMG244" si="11875">QMK244&amp;QML244</f>
        <v>#REF!</v>
      </c>
      <c r="QMH244" s="29" t="e">
        <f t="shared" ref="QMH244" si="11876">QML244&amp;QMM244</f>
        <v>#REF!</v>
      </c>
      <c r="QMI244" s="29" t="e">
        <f t="shared" ref="QMI244" si="11877">QMM244&amp;QMN244</f>
        <v>#REF!</v>
      </c>
      <c r="QMJ244" s="29" t="e">
        <f t="shared" ref="QMJ244" si="11878">QMN244&amp;QMO244</f>
        <v>#REF!</v>
      </c>
      <c r="QMK244" s="29" t="e">
        <f t="shared" ref="QMK244" si="11879">QMO244&amp;QMP244</f>
        <v>#REF!</v>
      </c>
      <c r="QML244" s="29" t="e">
        <f t="shared" ref="QML244" si="11880">QMP244&amp;QMQ244</f>
        <v>#REF!</v>
      </c>
      <c r="QMM244" s="29" t="e">
        <f t="shared" ref="QMM244" si="11881">QMQ244&amp;QMR244</f>
        <v>#REF!</v>
      </c>
      <c r="QMN244" s="29" t="e">
        <f t="shared" ref="QMN244" si="11882">QMR244&amp;QMS244</f>
        <v>#REF!</v>
      </c>
      <c r="QMO244" s="29" t="e">
        <f t="shared" ref="QMO244" si="11883">QMS244&amp;QMT244</f>
        <v>#REF!</v>
      </c>
      <c r="QMP244" s="29" t="e">
        <f t="shared" ref="QMP244" si="11884">QMT244&amp;QMU244</f>
        <v>#REF!</v>
      </c>
      <c r="QMQ244" s="29" t="e">
        <f t="shared" ref="QMQ244" si="11885">QMU244&amp;QMV244</f>
        <v>#REF!</v>
      </c>
      <c r="QMR244" s="29" t="e">
        <f t="shared" ref="QMR244" si="11886">QMV244&amp;QMW244</f>
        <v>#REF!</v>
      </c>
      <c r="QMS244" s="29" t="e">
        <f t="shared" ref="QMS244" si="11887">QMW244&amp;QMX244</f>
        <v>#REF!</v>
      </c>
      <c r="QMT244" s="29" t="e">
        <f t="shared" ref="QMT244" si="11888">QMX244&amp;QMY244</f>
        <v>#REF!</v>
      </c>
      <c r="QMU244" s="29" t="e">
        <f t="shared" ref="QMU244" si="11889">QMY244&amp;QMZ244</f>
        <v>#REF!</v>
      </c>
      <c r="QMV244" s="29" t="e">
        <f t="shared" ref="QMV244" si="11890">QMZ244&amp;QNA244</f>
        <v>#REF!</v>
      </c>
      <c r="QMW244" s="29" t="e">
        <f t="shared" ref="QMW244" si="11891">QNA244&amp;QNB244</f>
        <v>#REF!</v>
      </c>
      <c r="QMX244" s="29" t="e">
        <f t="shared" ref="QMX244" si="11892">QNB244&amp;QNC244</f>
        <v>#REF!</v>
      </c>
      <c r="QMY244" s="29" t="e">
        <f t="shared" ref="QMY244" si="11893">QNC244&amp;QND244</f>
        <v>#REF!</v>
      </c>
      <c r="QMZ244" s="29" t="e">
        <f t="shared" ref="QMZ244" si="11894">QND244&amp;QNE244</f>
        <v>#REF!</v>
      </c>
      <c r="QNA244" s="29" t="e">
        <f t="shared" ref="QNA244" si="11895">QNE244&amp;QNF244</f>
        <v>#REF!</v>
      </c>
      <c r="QNB244" s="29" t="e">
        <f t="shared" ref="QNB244" si="11896">QNF244&amp;QNG244</f>
        <v>#REF!</v>
      </c>
      <c r="QNC244" s="29" t="e">
        <f t="shared" ref="QNC244" si="11897">QNG244&amp;QNH244</f>
        <v>#REF!</v>
      </c>
      <c r="QND244" s="29" t="e">
        <f t="shared" ref="QND244" si="11898">QNH244&amp;QNI244</f>
        <v>#REF!</v>
      </c>
      <c r="QNE244" s="29" t="e">
        <f t="shared" ref="QNE244" si="11899">QNI244&amp;QNJ244</f>
        <v>#REF!</v>
      </c>
      <c r="QNF244" s="29" t="e">
        <f t="shared" ref="QNF244" si="11900">QNJ244&amp;QNK244</f>
        <v>#REF!</v>
      </c>
      <c r="QNG244" s="29" t="e">
        <f t="shared" ref="QNG244" si="11901">QNK244&amp;QNL244</f>
        <v>#REF!</v>
      </c>
      <c r="QNH244" s="29" t="e">
        <f t="shared" ref="QNH244" si="11902">QNL244&amp;QNM244</f>
        <v>#REF!</v>
      </c>
      <c r="QNI244" s="29" t="e">
        <f t="shared" ref="QNI244" si="11903">QNM244&amp;QNN244</f>
        <v>#REF!</v>
      </c>
      <c r="QNJ244" s="29" t="e">
        <f t="shared" ref="QNJ244" si="11904">QNN244&amp;QNO244</f>
        <v>#REF!</v>
      </c>
      <c r="QNK244" s="29" t="e">
        <f t="shared" ref="QNK244" si="11905">QNO244&amp;QNP244</f>
        <v>#REF!</v>
      </c>
      <c r="QNL244" s="29" t="e">
        <f t="shared" ref="QNL244" si="11906">QNP244&amp;QNQ244</f>
        <v>#REF!</v>
      </c>
      <c r="QNM244" s="29" t="e">
        <f t="shared" ref="QNM244" si="11907">QNQ244&amp;QNR244</f>
        <v>#REF!</v>
      </c>
      <c r="QNN244" s="29" t="e">
        <f t="shared" ref="QNN244" si="11908">QNR244&amp;QNS244</f>
        <v>#REF!</v>
      </c>
      <c r="QNO244" s="29" t="e">
        <f t="shared" ref="QNO244" si="11909">QNS244&amp;QNT244</f>
        <v>#REF!</v>
      </c>
      <c r="QNP244" s="29" t="e">
        <f t="shared" ref="QNP244" si="11910">QNT244&amp;QNU244</f>
        <v>#REF!</v>
      </c>
      <c r="QNQ244" s="29" t="e">
        <f t="shared" ref="QNQ244" si="11911">QNU244&amp;QNV244</f>
        <v>#REF!</v>
      </c>
      <c r="QNR244" s="29" t="e">
        <f t="shared" ref="QNR244" si="11912">QNV244&amp;QNW244</f>
        <v>#REF!</v>
      </c>
      <c r="QNS244" s="29" t="e">
        <f t="shared" ref="QNS244" si="11913">QNW244&amp;QNX244</f>
        <v>#REF!</v>
      </c>
      <c r="QNT244" s="29" t="e">
        <f t="shared" ref="QNT244" si="11914">QNX244&amp;QNY244</f>
        <v>#REF!</v>
      </c>
      <c r="QNU244" s="29" t="e">
        <f t="shared" ref="QNU244" si="11915">QNY244&amp;QNZ244</f>
        <v>#REF!</v>
      </c>
      <c r="QNV244" s="29" t="e">
        <f t="shared" ref="QNV244" si="11916">QNZ244&amp;QOA244</f>
        <v>#REF!</v>
      </c>
      <c r="QNW244" s="29" t="e">
        <f t="shared" ref="QNW244" si="11917">QOA244&amp;QOB244</f>
        <v>#REF!</v>
      </c>
      <c r="QNX244" s="29" t="e">
        <f t="shared" ref="QNX244" si="11918">QOB244&amp;QOC244</f>
        <v>#REF!</v>
      </c>
      <c r="QNY244" s="29" t="e">
        <f t="shared" ref="QNY244" si="11919">QOC244&amp;QOD244</f>
        <v>#REF!</v>
      </c>
      <c r="QNZ244" s="29" t="e">
        <f t="shared" ref="QNZ244" si="11920">QOD244&amp;QOE244</f>
        <v>#REF!</v>
      </c>
      <c r="QOA244" s="29" t="e">
        <f t="shared" ref="QOA244" si="11921">QOE244&amp;QOF244</f>
        <v>#REF!</v>
      </c>
      <c r="QOB244" s="29" t="e">
        <f t="shared" ref="QOB244" si="11922">QOF244&amp;QOG244</f>
        <v>#REF!</v>
      </c>
      <c r="QOC244" s="29" t="e">
        <f t="shared" ref="QOC244" si="11923">QOG244&amp;QOH244</f>
        <v>#REF!</v>
      </c>
      <c r="QOD244" s="29" t="e">
        <f t="shared" ref="QOD244" si="11924">QOH244&amp;QOI244</f>
        <v>#REF!</v>
      </c>
      <c r="QOE244" s="29" t="e">
        <f t="shared" ref="QOE244" si="11925">QOI244&amp;QOJ244</f>
        <v>#REF!</v>
      </c>
      <c r="QOF244" s="29" t="e">
        <f t="shared" ref="QOF244" si="11926">QOJ244&amp;QOK244</f>
        <v>#REF!</v>
      </c>
      <c r="QOG244" s="29" t="e">
        <f t="shared" ref="QOG244" si="11927">QOK244&amp;QOL244</f>
        <v>#REF!</v>
      </c>
      <c r="QOH244" s="29" t="e">
        <f t="shared" ref="QOH244" si="11928">QOL244&amp;QOM244</f>
        <v>#REF!</v>
      </c>
      <c r="QOI244" s="29" t="e">
        <f t="shared" ref="QOI244" si="11929">QOM244&amp;QON244</f>
        <v>#REF!</v>
      </c>
      <c r="QOJ244" s="29" t="e">
        <f t="shared" ref="QOJ244" si="11930">QON244&amp;QOO244</f>
        <v>#REF!</v>
      </c>
      <c r="QOK244" s="29" t="e">
        <f t="shared" ref="QOK244" si="11931">QOO244&amp;QOP244</f>
        <v>#REF!</v>
      </c>
      <c r="QOL244" s="29" t="e">
        <f t="shared" ref="QOL244" si="11932">QOP244&amp;QOQ244</f>
        <v>#REF!</v>
      </c>
      <c r="QOM244" s="29" t="e">
        <f t="shared" ref="QOM244" si="11933">QOQ244&amp;QOR244</f>
        <v>#REF!</v>
      </c>
      <c r="QON244" s="29" t="e">
        <f t="shared" ref="QON244" si="11934">QOR244&amp;QOS244</f>
        <v>#REF!</v>
      </c>
      <c r="QOO244" s="29" t="e">
        <f t="shared" ref="QOO244" si="11935">QOS244&amp;QOT244</f>
        <v>#REF!</v>
      </c>
      <c r="QOP244" s="29" t="e">
        <f t="shared" ref="QOP244" si="11936">QOT244&amp;QOU244</f>
        <v>#REF!</v>
      </c>
      <c r="QOQ244" s="29" t="e">
        <f t="shared" ref="QOQ244" si="11937">QOU244&amp;QOV244</f>
        <v>#REF!</v>
      </c>
      <c r="QOR244" s="29" t="e">
        <f t="shared" ref="QOR244" si="11938">QOV244&amp;QOW244</f>
        <v>#REF!</v>
      </c>
      <c r="QOS244" s="29" t="e">
        <f t="shared" ref="QOS244" si="11939">QOW244&amp;QOX244</f>
        <v>#REF!</v>
      </c>
      <c r="QOT244" s="29" t="e">
        <f t="shared" ref="QOT244" si="11940">QOX244&amp;QOY244</f>
        <v>#REF!</v>
      </c>
      <c r="QOU244" s="29" t="e">
        <f t="shared" ref="QOU244" si="11941">QOY244&amp;QOZ244</f>
        <v>#REF!</v>
      </c>
      <c r="QOV244" s="29" t="e">
        <f t="shared" ref="QOV244" si="11942">QOZ244&amp;QPA244</f>
        <v>#REF!</v>
      </c>
      <c r="QOW244" s="29" t="e">
        <f t="shared" ref="QOW244" si="11943">QPA244&amp;QPB244</f>
        <v>#REF!</v>
      </c>
      <c r="QOX244" s="29" t="e">
        <f t="shared" ref="QOX244" si="11944">QPB244&amp;QPC244</f>
        <v>#REF!</v>
      </c>
      <c r="QOY244" s="29" t="e">
        <f t="shared" ref="QOY244" si="11945">QPC244&amp;QPD244</f>
        <v>#REF!</v>
      </c>
      <c r="QOZ244" s="29" t="e">
        <f t="shared" ref="QOZ244" si="11946">QPD244&amp;QPE244</f>
        <v>#REF!</v>
      </c>
      <c r="QPA244" s="29" t="e">
        <f t="shared" ref="QPA244" si="11947">QPE244&amp;QPF244</f>
        <v>#REF!</v>
      </c>
      <c r="QPB244" s="29" t="e">
        <f t="shared" ref="QPB244" si="11948">QPF244&amp;QPG244</f>
        <v>#REF!</v>
      </c>
      <c r="QPC244" s="29" t="e">
        <f t="shared" ref="QPC244" si="11949">QPG244&amp;QPH244</f>
        <v>#REF!</v>
      </c>
      <c r="QPD244" s="29" t="e">
        <f t="shared" ref="QPD244" si="11950">QPH244&amp;QPI244</f>
        <v>#REF!</v>
      </c>
      <c r="QPE244" s="29" t="e">
        <f t="shared" ref="QPE244" si="11951">QPI244&amp;QPJ244</f>
        <v>#REF!</v>
      </c>
      <c r="QPF244" s="29" t="e">
        <f t="shared" ref="QPF244" si="11952">QPJ244&amp;QPK244</f>
        <v>#REF!</v>
      </c>
      <c r="QPG244" s="29" t="e">
        <f t="shared" ref="QPG244" si="11953">QPK244&amp;QPL244</f>
        <v>#REF!</v>
      </c>
      <c r="QPH244" s="29" t="e">
        <f t="shared" ref="QPH244" si="11954">QPL244&amp;QPM244</f>
        <v>#REF!</v>
      </c>
      <c r="QPI244" s="29" t="e">
        <f t="shared" ref="QPI244" si="11955">QPM244&amp;QPN244</f>
        <v>#REF!</v>
      </c>
      <c r="QPJ244" s="29" t="e">
        <f t="shared" ref="QPJ244" si="11956">QPN244&amp;QPO244</f>
        <v>#REF!</v>
      </c>
      <c r="QPK244" s="29" t="e">
        <f t="shared" ref="QPK244" si="11957">QPO244&amp;QPP244</f>
        <v>#REF!</v>
      </c>
      <c r="QPL244" s="29" t="e">
        <f t="shared" ref="QPL244" si="11958">QPP244&amp;QPQ244</f>
        <v>#REF!</v>
      </c>
      <c r="QPM244" s="29" t="e">
        <f t="shared" ref="QPM244" si="11959">QPQ244&amp;QPR244</f>
        <v>#REF!</v>
      </c>
      <c r="QPN244" s="29" t="e">
        <f t="shared" ref="QPN244" si="11960">QPR244&amp;QPS244</f>
        <v>#REF!</v>
      </c>
      <c r="QPO244" s="29" t="e">
        <f t="shared" ref="QPO244" si="11961">QPS244&amp;QPT244</f>
        <v>#REF!</v>
      </c>
      <c r="QPP244" s="29" t="e">
        <f t="shared" ref="QPP244" si="11962">QPT244&amp;QPU244</f>
        <v>#REF!</v>
      </c>
      <c r="QPQ244" s="29" t="e">
        <f t="shared" ref="QPQ244" si="11963">QPU244&amp;QPV244</f>
        <v>#REF!</v>
      </c>
      <c r="QPR244" s="29" t="e">
        <f t="shared" ref="QPR244" si="11964">QPV244&amp;QPW244</f>
        <v>#REF!</v>
      </c>
      <c r="QPS244" s="29" t="e">
        <f t="shared" ref="QPS244" si="11965">QPW244&amp;QPX244</f>
        <v>#REF!</v>
      </c>
      <c r="QPT244" s="29" t="e">
        <f t="shared" ref="QPT244" si="11966">QPX244&amp;QPY244</f>
        <v>#REF!</v>
      </c>
      <c r="QPU244" s="29" t="e">
        <f t="shared" ref="QPU244" si="11967">QPY244&amp;QPZ244</f>
        <v>#REF!</v>
      </c>
      <c r="QPV244" s="29" t="e">
        <f t="shared" ref="QPV244" si="11968">QPZ244&amp;QQA244</f>
        <v>#REF!</v>
      </c>
      <c r="QPW244" s="29" t="e">
        <f t="shared" ref="QPW244" si="11969">QQA244&amp;QQB244</f>
        <v>#REF!</v>
      </c>
      <c r="QPX244" s="29" t="e">
        <f t="shared" ref="QPX244" si="11970">QQB244&amp;QQC244</f>
        <v>#REF!</v>
      </c>
      <c r="QPY244" s="29" t="e">
        <f t="shared" ref="QPY244" si="11971">QQC244&amp;QQD244</f>
        <v>#REF!</v>
      </c>
      <c r="QPZ244" s="29" t="e">
        <f t="shared" ref="QPZ244" si="11972">QQD244&amp;QQE244</f>
        <v>#REF!</v>
      </c>
      <c r="QQA244" s="29" t="e">
        <f t="shared" ref="QQA244" si="11973">QQE244&amp;QQF244</f>
        <v>#REF!</v>
      </c>
      <c r="QQB244" s="29" t="e">
        <f t="shared" ref="QQB244" si="11974">QQF244&amp;QQG244</f>
        <v>#REF!</v>
      </c>
      <c r="QQC244" s="29" t="e">
        <f t="shared" ref="QQC244" si="11975">QQG244&amp;QQH244</f>
        <v>#REF!</v>
      </c>
      <c r="QQD244" s="29" t="e">
        <f t="shared" ref="QQD244" si="11976">QQH244&amp;QQI244</f>
        <v>#REF!</v>
      </c>
      <c r="QQE244" s="29" t="e">
        <f t="shared" ref="QQE244" si="11977">QQI244&amp;QQJ244</f>
        <v>#REF!</v>
      </c>
      <c r="QQF244" s="29" t="e">
        <f t="shared" ref="QQF244" si="11978">QQJ244&amp;QQK244</f>
        <v>#REF!</v>
      </c>
      <c r="QQG244" s="29" t="e">
        <f t="shared" ref="QQG244" si="11979">QQK244&amp;QQL244</f>
        <v>#REF!</v>
      </c>
      <c r="QQH244" s="29" t="e">
        <f t="shared" ref="QQH244" si="11980">QQL244&amp;QQM244</f>
        <v>#REF!</v>
      </c>
      <c r="QQI244" s="29" t="e">
        <f t="shared" ref="QQI244" si="11981">QQM244&amp;QQN244</f>
        <v>#REF!</v>
      </c>
      <c r="QQJ244" s="29" t="e">
        <f t="shared" ref="QQJ244" si="11982">QQN244&amp;QQO244</f>
        <v>#REF!</v>
      </c>
      <c r="QQK244" s="29" t="e">
        <f t="shared" ref="QQK244" si="11983">QQO244&amp;QQP244</f>
        <v>#REF!</v>
      </c>
      <c r="QQL244" s="29" t="e">
        <f t="shared" ref="QQL244" si="11984">QQP244&amp;QQQ244</f>
        <v>#REF!</v>
      </c>
      <c r="QQM244" s="29" t="e">
        <f t="shared" ref="QQM244" si="11985">QQQ244&amp;QQR244</f>
        <v>#REF!</v>
      </c>
      <c r="QQN244" s="29" t="e">
        <f t="shared" ref="QQN244" si="11986">QQR244&amp;QQS244</f>
        <v>#REF!</v>
      </c>
      <c r="QQO244" s="29" t="e">
        <f t="shared" ref="QQO244" si="11987">QQS244&amp;QQT244</f>
        <v>#REF!</v>
      </c>
      <c r="QQP244" s="29" t="e">
        <f t="shared" ref="QQP244" si="11988">QQT244&amp;QQU244</f>
        <v>#REF!</v>
      </c>
      <c r="QQQ244" s="29" t="e">
        <f t="shared" ref="QQQ244" si="11989">QQU244&amp;QQV244</f>
        <v>#REF!</v>
      </c>
      <c r="QQR244" s="29" t="e">
        <f t="shared" ref="QQR244" si="11990">QQV244&amp;QQW244</f>
        <v>#REF!</v>
      </c>
      <c r="QQS244" s="29" t="e">
        <f t="shared" ref="QQS244" si="11991">QQW244&amp;QQX244</f>
        <v>#REF!</v>
      </c>
      <c r="QQT244" s="29" t="e">
        <f t="shared" ref="QQT244" si="11992">QQX244&amp;QQY244</f>
        <v>#REF!</v>
      </c>
      <c r="QQU244" s="29" t="e">
        <f t="shared" ref="QQU244" si="11993">QQY244&amp;QQZ244</f>
        <v>#REF!</v>
      </c>
      <c r="QQV244" s="29" t="e">
        <f t="shared" ref="QQV244" si="11994">QQZ244&amp;QRA244</f>
        <v>#REF!</v>
      </c>
      <c r="QQW244" s="29" t="e">
        <f t="shared" ref="QQW244" si="11995">QRA244&amp;QRB244</f>
        <v>#REF!</v>
      </c>
      <c r="QQX244" s="29" t="e">
        <f t="shared" ref="QQX244" si="11996">QRB244&amp;QRC244</f>
        <v>#REF!</v>
      </c>
      <c r="QQY244" s="29" t="e">
        <f t="shared" ref="QQY244" si="11997">QRC244&amp;QRD244</f>
        <v>#REF!</v>
      </c>
      <c r="QQZ244" s="29" t="e">
        <f t="shared" ref="QQZ244" si="11998">QRD244&amp;QRE244</f>
        <v>#REF!</v>
      </c>
      <c r="QRA244" s="29" t="e">
        <f t="shared" ref="QRA244" si="11999">QRE244&amp;QRF244</f>
        <v>#REF!</v>
      </c>
      <c r="QRB244" s="29" t="e">
        <f t="shared" ref="QRB244" si="12000">QRF244&amp;QRG244</f>
        <v>#REF!</v>
      </c>
      <c r="QRC244" s="29" t="e">
        <f t="shared" ref="QRC244" si="12001">QRG244&amp;QRH244</f>
        <v>#REF!</v>
      </c>
      <c r="QRD244" s="29" t="e">
        <f t="shared" ref="QRD244" si="12002">QRH244&amp;QRI244</f>
        <v>#REF!</v>
      </c>
      <c r="QRE244" s="29" t="e">
        <f t="shared" ref="QRE244" si="12003">QRI244&amp;QRJ244</f>
        <v>#REF!</v>
      </c>
      <c r="QRF244" s="29" t="e">
        <f t="shared" ref="QRF244" si="12004">QRJ244&amp;QRK244</f>
        <v>#REF!</v>
      </c>
      <c r="QRG244" s="29" t="e">
        <f t="shared" ref="QRG244" si="12005">QRK244&amp;QRL244</f>
        <v>#REF!</v>
      </c>
      <c r="QRH244" s="29" t="e">
        <f t="shared" ref="QRH244" si="12006">QRL244&amp;QRM244</f>
        <v>#REF!</v>
      </c>
      <c r="QRI244" s="29" t="e">
        <f t="shared" ref="QRI244" si="12007">QRM244&amp;QRN244</f>
        <v>#REF!</v>
      </c>
      <c r="QRJ244" s="29" t="e">
        <f t="shared" ref="QRJ244" si="12008">QRN244&amp;QRO244</f>
        <v>#REF!</v>
      </c>
      <c r="QRK244" s="29" t="e">
        <f t="shared" ref="QRK244" si="12009">QRO244&amp;QRP244</f>
        <v>#REF!</v>
      </c>
      <c r="QRL244" s="29" t="e">
        <f t="shared" ref="QRL244" si="12010">QRP244&amp;QRQ244</f>
        <v>#REF!</v>
      </c>
      <c r="QRM244" s="29" t="e">
        <f t="shared" ref="QRM244" si="12011">QRQ244&amp;QRR244</f>
        <v>#REF!</v>
      </c>
      <c r="QRN244" s="29" t="e">
        <f t="shared" ref="QRN244" si="12012">QRR244&amp;QRS244</f>
        <v>#REF!</v>
      </c>
      <c r="QRO244" s="29" t="e">
        <f t="shared" ref="QRO244" si="12013">QRS244&amp;QRT244</f>
        <v>#REF!</v>
      </c>
      <c r="QRP244" s="29" t="e">
        <f t="shared" ref="QRP244" si="12014">QRT244&amp;QRU244</f>
        <v>#REF!</v>
      </c>
      <c r="QRQ244" s="29" t="e">
        <f t="shared" ref="QRQ244" si="12015">QRU244&amp;QRV244</f>
        <v>#REF!</v>
      </c>
      <c r="QRR244" s="29" t="e">
        <f t="shared" ref="QRR244" si="12016">QRV244&amp;QRW244</f>
        <v>#REF!</v>
      </c>
      <c r="QRS244" s="29" t="e">
        <f t="shared" ref="QRS244" si="12017">QRW244&amp;QRX244</f>
        <v>#REF!</v>
      </c>
      <c r="QRT244" s="29" t="e">
        <f t="shared" ref="QRT244" si="12018">QRX244&amp;QRY244</f>
        <v>#REF!</v>
      </c>
      <c r="QRU244" s="29" t="e">
        <f t="shared" ref="QRU244" si="12019">QRY244&amp;QRZ244</f>
        <v>#REF!</v>
      </c>
      <c r="QRV244" s="29" t="e">
        <f t="shared" ref="QRV244" si="12020">QRZ244&amp;QSA244</f>
        <v>#REF!</v>
      </c>
      <c r="QRW244" s="29" t="e">
        <f t="shared" ref="QRW244" si="12021">QSA244&amp;QSB244</f>
        <v>#REF!</v>
      </c>
      <c r="QRX244" s="29" t="e">
        <f t="shared" ref="QRX244" si="12022">QSB244&amp;QSC244</f>
        <v>#REF!</v>
      </c>
      <c r="QRY244" s="29" t="e">
        <f t="shared" ref="QRY244" si="12023">QSC244&amp;QSD244</f>
        <v>#REF!</v>
      </c>
      <c r="QRZ244" s="29" t="e">
        <f t="shared" ref="QRZ244" si="12024">QSD244&amp;QSE244</f>
        <v>#REF!</v>
      </c>
      <c r="QSA244" s="29" t="e">
        <f t="shared" ref="QSA244" si="12025">QSE244&amp;QSF244</f>
        <v>#REF!</v>
      </c>
      <c r="QSB244" s="29" t="e">
        <f t="shared" ref="QSB244" si="12026">QSF244&amp;QSG244</f>
        <v>#REF!</v>
      </c>
      <c r="QSC244" s="29" t="e">
        <f t="shared" ref="QSC244" si="12027">QSG244&amp;QSH244</f>
        <v>#REF!</v>
      </c>
      <c r="QSD244" s="29" t="e">
        <f t="shared" ref="QSD244" si="12028">QSH244&amp;QSI244</f>
        <v>#REF!</v>
      </c>
      <c r="QSE244" s="29" t="e">
        <f t="shared" ref="QSE244" si="12029">QSI244&amp;QSJ244</f>
        <v>#REF!</v>
      </c>
      <c r="QSF244" s="29" t="e">
        <f t="shared" ref="QSF244" si="12030">QSJ244&amp;QSK244</f>
        <v>#REF!</v>
      </c>
      <c r="QSG244" s="29" t="e">
        <f t="shared" ref="QSG244" si="12031">QSK244&amp;QSL244</f>
        <v>#REF!</v>
      </c>
      <c r="QSH244" s="29" t="e">
        <f t="shared" ref="QSH244" si="12032">QSL244&amp;QSM244</f>
        <v>#REF!</v>
      </c>
      <c r="QSI244" s="29" t="e">
        <f t="shared" ref="QSI244" si="12033">QSM244&amp;QSN244</f>
        <v>#REF!</v>
      </c>
      <c r="QSJ244" s="29" t="e">
        <f t="shared" ref="QSJ244" si="12034">QSN244&amp;QSO244</f>
        <v>#REF!</v>
      </c>
      <c r="QSK244" s="29" t="e">
        <f t="shared" ref="QSK244" si="12035">QSO244&amp;QSP244</f>
        <v>#REF!</v>
      </c>
      <c r="QSL244" s="29" t="e">
        <f t="shared" ref="QSL244" si="12036">QSP244&amp;QSQ244</f>
        <v>#REF!</v>
      </c>
      <c r="QSM244" s="29" t="e">
        <f t="shared" ref="QSM244" si="12037">QSQ244&amp;QSR244</f>
        <v>#REF!</v>
      </c>
      <c r="QSN244" s="29" t="e">
        <f t="shared" ref="QSN244" si="12038">QSR244&amp;QSS244</f>
        <v>#REF!</v>
      </c>
      <c r="QSO244" s="29" t="e">
        <f t="shared" ref="QSO244" si="12039">QSS244&amp;QST244</f>
        <v>#REF!</v>
      </c>
      <c r="QSP244" s="29" t="e">
        <f t="shared" ref="QSP244" si="12040">QST244&amp;QSU244</f>
        <v>#REF!</v>
      </c>
      <c r="QSQ244" s="29" t="e">
        <f t="shared" ref="QSQ244" si="12041">QSU244&amp;QSV244</f>
        <v>#REF!</v>
      </c>
      <c r="QSR244" s="29" t="e">
        <f t="shared" ref="QSR244" si="12042">QSV244&amp;QSW244</f>
        <v>#REF!</v>
      </c>
      <c r="QSS244" s="29" t="e">
        <f t="shared" ref="QSS244" si="12043">QSW244&amp;QSX244</f>
        <v>#REF!</v>
      </c>
      <c r="QST244" s="29" t="e">
        <f t="shared" ref="QST244" si="12044">QSX244&amp;QSY244</f>
        <v>#REF!</v>
      </c>
      <c r="QSU244" s="29" t="e">
        <f t="shared" ref="QSU244" si="12045">QSY244&amp;QSZ244</f>
        <v>#REF!</v>
      </c>
      <c r="QSV244" s="29" t="e">
        <f t="shared" ref="QSV244" si="12046">QSZ244&amp;QTA244</f>
        <v>#REF!</v>
      </c>
      <c r="QSW244" s="29" t="e">
        <f t="shared" ref="QSW244" si="12047">QTA244&amp;QTB244</f>
        <v>#REF!</v>
      </c>
      <c r="QSX244" s="29" t="e">
        <f t="shared" ref="QSX244" si="12048">QTB244&amp;QTC244</f>
        <v>#REF!</v>
      </c>
      <c r="QSY244" s="29" t="e">
        <f t="shared" ref="QSY244" si="12049">QTC244&amp;QTD244</f>
        <v>#REF!</v>
      </c>
      <c r="QSZ244" s="29" t="e">
        <f t="shared" ref="QSZ244" si="12050">QTD244&amp;QTE244</f>
        <v>#REF!</v>
      </c>
      <c r="QTA244" s="29" t="e">
        <f t="shared" ref="QTA244" si="12051">QTE244&amp;QTF244</f>
        <v>#REF!</v>
      </c>
      <c r="QTB244" s="29" t="e">
        <f t="shared" ref="QTB244" si="12052">QTF244&amp;QTG244</f>
        <v>#REF!</v>
      </c>
      <c r="QTC244" s="29" t="e">
        <f t="shared" ref="QTC244" si="12053">QTG244&amp;QTH244</f>
        <v>#REF!</v>
      </c>
      <c r="QTD244" s="29" t="e">
        <f t="shared" ref="QTD244" si="12054">QTH244&amp;QTI244</f>
        <v>#REF!</v>
      </c>
      <c r="QTE244" s="29" t="e">
        <f t="shared" ref="QTE244" si="12055">QTI244&amp;QTJ244</f>
        <v>#REF!</v>
      </c>
      <c r="QTF244" s="29" t="e">
        <f t="shared" ref="QTF244" si="12056">QTJ244&amp;QTK244</f>
        <v>#REF!</v>
      </c>
      <c r="QTG244" s="29" t="e">
        <f t="shared" ref="QTG244" si="12057">QTK244&amp;QTL244</f>
        <v>#REF!</v>
      </c>
      <c r="QTH244" s="29" t="e">
        <f t="shared" ref="QTH244" si="12058">QTL244&amp;QTM244</f>
        <v>#REF!</v>
      </c>
      <c r="QTI244" s="29" t="e">
        <f t="shared" ref="QTI244" si="12059">QTM244&amp;QTN244</f>
        <v>#REF!</v>
      </c>
      <c r="QTJ244" s="29" t="e">
        <f t="shared" ref="QTJ244" si="12060">QTN244&amp;QTO244</f>
        <v>#REF!</v>
      </c>
      <c r="QTK244" s="29" t="e">
        <f t="shared" ref="QTK244" si="12061">QTO244&amp;QTP244</f>
        <v>#REF!</v>
      </c>
      <c r="QTL244" s="29" t="e">
        <f t="shared" ref="QTL244" si="12062">QTP244&amp;QTQ244</f>
        <v>#REF!</v>
      </c>
      <c r="QTM244" s="29" t="e">
        <f t="shared" ref="QTM244" si="12063">QTQ244&amp;QTR244</f>
        <v>#REF!</v>
      </c>
      <c r="QTN244" s="29" t="e">
        <f t="shared" ref="QTN244" si="12064">QTR244&amp;QTS244</f>
        <v>#REF!</v>
      </c>
      <c r="QTO244" s="29" t="e">
        <f t="shared" ref="QTO244" si="12065">QTS244&amp;QTT244</f>
        <v>#REF!</v>
      </c>
      <c r="QTP244" s="29" t="e">
        <f t="shared" ref="QTP244" si="12066">QTT244&amp;QTU244</f>
        <v>#REF!</v>
      </c>
      <c r="QTQ244" s="29" t="e">
        <f t="shared" ref="QTQ244" si="12067">QTU244&amp;QTV244</f>
        <v>#REF!</v>
      </c>
      <c r="QTR244" s="29" t="e">
        <f t="shared" ref="QTR244" si="12068">QTV244&amp;QTW244</f>
        <v>#REF!</v>
      </c>
      <c r="QTS244" s="29" t="e">
        <f t="shared" ref="QTS244" si="12069">QTW244&amp;QTX244</f>
        <v>#REF!</v>
      </c>
      <c r="QTT244" s="29" t="e">
        <f t="shared" ref="QTT244" si="12070">QTX244&amp;QTY244</f>
        <v>#REF!</v>
      </c>
      <c r="QTU244" s="29" t="e">
        <f t="shared" ref="QTU244" si="12071">QTY244&amp;QTZ244</f>
        <v>#REF!</v>
      </c>
      <c r="QTV244" s="29" t="e">
        <f t="shared" ref="QTV244" si="12072">QTZ244&amp;QUA244</f>
        <v>#REF!</v>
      </c>
      <c r="QTW244" s="29" t="e">
        <f t="shared" ref="QTW244" si="12073">QUA244&amp;QUB244</f>
        <v>#REF!</v>
      </c>
      <c r="QTX244" s="29" t="e">
        <f t="shared" ref="QTX244" si="12074">QUB244&amp;QUC244</f>
        <v>#REF!</v>
      </c>
      <c r="QTY244" s="29" t="e">
        <f t="shared" ref="QTY244" si="12075">QUC244&amp;QUD244</f>
        <v>#REF!</v>
      </c>
      <c r="QTZ244" s="29" t="e">
        <f t="shared" ref="QTZ244" si="12076">QUD244&amp;QUE244</f>
        <v>#REF!</v>
      </c>
      <c r="QUA244" s="29" t="e">
        <f t="shared" ref="QUA244" si="12077">QUE244&amp;QUF244</f>
        <v>#REF!</v>
      </c>
      <c r="QUB244" s="29" t="e">
        <f t="shared" ref="QUB244" si="12078">QUF244&amp;QUG244</f>
        <v>#REF!</v>
      </c>
      <c r="QUC244" s="29" t="e">
        <f t="shared" ref="QUC244" si="12079">QUG244&amp;QUH244</f>
        <v>#REF!</v>
      </c>
      <c r="QUD244" s="29" t="e">
        <f t="shared" ref="QUD244" si="12080">QUH244&amp;QUI244</f>
        <v>#REF!</v>
      </c>
      <c r="QUE244" s="29" t="e">
        <f t="shared" ref="QUE244" si="12081">QUI244&amp;QUJ244</f>
        <v>#REF!</v>
      </c>
      <c r="QUF244" s="29" t="e">
        <f t="shared" ref="QUF244" si="12082">QUJ244&amp;QUK244</f>
        <v>#REF!</v>
      </c>
      <c r="QUG244" s="29" t="e">
        <f t="shared" ref="QUG244" si="12083">QUK244&amp;QUL244</f>
        <v>#REF!</v>
      </c>
      <c r="QUH244" s="29" t="e">
        <f t="shared" ref="QUH244" si="12084">QUL244&amp;QUM244</f>
        <v>#REF!</v>
      </c>
      <c r="QUI244" s="29" t="e">
        <f t="shared" ref="QUI244" si="12085">QUM244&amp;QUN244</f>
        <v>#REF!</v>
      </c>
      <c r="QUJ244" s="29" t="e">
        <f t="shared" ref="QUJ244" si="12086">QUN244&amp;QUO244</f>
        <v>#REF!</v>
      </c>
      <c r="QUK244" s="29" t="e">
        <f t="shared" ref="QUK244" si="12087">QUO244&amp;QUP244</f>
        <v>#REF!</v>
      </c>
      <c r="QUL244" s="29" t="e">
        <f t="shared" ref="QUL244" si="12088">QUP244&amp;QUQ244</f>
        <v>#REF!</v>
      </c>
      <c r="QUM244" s="29" t="e">
        <f t="shared" ref="QUM244" si="12089">QUQ244&amp;QUR244</f>
        <v>#REF!</v>
      </c>
      <c r="QUN244" s="29" t="e">
        <f t="shared" ref="QUN244" si="12090">QUR244&amp;QUS244</f>
        <v>#REF!</v>
      </c>
      <c r="QUO244" s="29" t="e">
        <f t="shared" ref="QUO244" si="12091">QUS244&amp;QUT244</f>
        <v>#REF!</v>
      </c>
      <c r="QUP244" s="29" t="e">
        <f t="shared" ref="QUP244" si="12092">QUT244&amp;QUU244</f>
        <v>#REF!</v>
      </c>
      <c r="QUQ244" s="29" t="e">
        <f t="shared" ref="QUQ244" si="12093">QUU244&amp;QUV244</f>
        <v>#REF!</v>
      </c>
      <c r="QUR244" s="29" t="e">
        <f t="shared" ref="QUR244" si="12094">QUV244&amp;QUW244</f>
        <v>#REF!</v>
      </c>
      <c r="QUS244" s="29" t="e">
        <f t="shared" ref="QUS244" si="12095">QUW244&amp;QUX244</f>
        <v>#REF!</v>
      </c>
      <c r="QUT244" s="29" t="e">
        <f t="shared" ref="QUT244" si="12096">QUX244&amp;QUY244</f>
        <v>#REF!</v>
      </c>
      <c r="QUU244" s="29" t="e">
        <f t="shared" ref="QUU244" si="12097">QUY244&amp;QUZ244</f>
        <v>#REF!</v>
      </c>
      <c r="QUV244" s="29" t="e">
        <f t="shared" ref="QUV244" si="12098">QUZ244&amp;QVA244</f>
        <v>#REF!</v>
      </c>
      <c r="QUW244" s="29" t="e">
        <f t="shared" ref="QUW244" si="12099">QVA244&amp;QVB244</f>
        <v>#REF!</v>
      </c>
      <c r="QUX244" s="29" t="e">
        <f t="shared" ref="QUX244" si="12100">QVB244&amp;QVC244</f>
        <v>#REF!</v>
      </c>
      <c r="QUY244" s="29" t="e">
        <f t="shared" ref="QUY244" si="12101">QVC244&amp;QVD244</f>
        <v>#REF!</v>
      </c>
      <c r="QUZ244" s="29" t="e">
        <f t="shared" ref="QUZ244" si="12102">QVD244&amp;QVE244</f>
        <v>#REF!</v>
      </c>
      <c r="QVA244" s="29" t="e">
        <f t="shared" ref="QVA244" si="12103">QVE244&amp;QVF244</f>
        <v>#REF!</v>
      </c>
      <c r="QVB244" s="29" t="e">
        <f t="shared" ref="QVB244" si="12104">QVF244&amp;QVG244</f>
        <v>#REF!</v>
      </c>
      <c r="QVC244" s="29" t="e">
        <f t="shared" ref="QVC244" si="12105">QVG244&amp;QVH244</f>
        <v>#REF!</v>
      </c>
      <c r="QVD244" s="29" t="e">
        <f t="shared" ref="QVD244" si="12106">QVH244&amp;QVI244</f>
        <v>#REF!</v>
      </c>
      <c r="QVE244" s="29" t="e">
        <f t="shared" ref="QVE244" si="12107">QVI244&amp;QVJ244</f>
        <v>#REF!</v>
      </c>
      <c r="QVF244" s="29" t="e">
        <f t="shared" ref="QVF244" si="12108">QVJ244&amp;QVK244</f>
        <v>#REF!</v>
      </c>
      <c r="QVG244" s="29" t="e">
        <f t="shared" ref="QVG244" si="12109">QVK244&amp;QVL244</f>
        <v>#REF!</v>
      </c>
      <c r="QVH244" s="29" t="e">
        <f t="shared" ref="QVH244" si="12110">QVL244&amp;QVM244</f>
        <v>#REF!</v>
      </c>
      <c r="QVI244" s="29" t="e">
        <f t="shared" ref="QVI244" si="12111">QVM244&amp;QVN244</f>
        <v>#REF!</v>
      </c>
      <c r="QVJ244" s="29" t="e">
        <f t="shared" ref="QVJ244" si="12112">QVN244&amp;QVO244</f>
        <v>#REF!</v>
      </c>
      <c r="QVK244" s="29" t="e">
        <f t="shared" ref="QVK244" si="12113">QVO244&amp;QVP244</f>
        <v>#REF!</v>
      </c>
      <c r="QVL244" s="29" t="e">
        <f t="shared" ref="QVL244" si="12114">QVP244&amp;QVQ244</f>
        <v>#REF!</v>
      </c>
      <c r="QVM244" s="29" t="e">
        <f t="shared" ref="QVM244" si="12115">QVQ244&amp;QVR244</f>
        <v>#REF!</v>
      </c>
      <c r="QVN244" s="29" t="e">
        <f t="shared" ref="QVN244" si="12116">QVR244&amp;QVS244</f>
        <v>#REF!</v>
      </c>
      <c r="QVO244" s="29" t="e">
        <f t="shared" ref="QVO244" si="12117">QVS244&amp;QVT244</f>
        <v>#REF!</v>
      </c>
      <c r="QVP244" s="29" t="e">
        <f t="shared" ref="QVP244" si="12118">QVT244&amp;QVU244</f>
        <v>#REF!</v>
      </c>
      <c r="QVQ244" s="29" t="e">
        <f t="shared" ref="QVQ244" si="12119">QVU244&amp;QVV244</f>
        <v>#REF!</v>
      </c>
      <c r="QVR244" s="29" t="e">
        <f t="shared" ref="QVR244" si="12120">QVV244&amp;QVW244</f>
        <v>#REF!</v>
      </c>
      <c r="QVS244" s="29" t="e">
        <f t="shared" ref="QVS244" si="12121">QVW244&amp;QVX244</f>
        <v>#REF!</v>
      </c>
      <c r="QVT244" s="29" t="e">
        <f t="shared" ref="QVT244" si="12122">QVX244&amp;QVY244</f>
        <v>#REF!</v>
      </c>
      <c r="QVU244" s="29" t="e">
        <f t="shared" ref="QVU244" si="12123">QVY244&amp;QVZ244</f>
        <v>#REF!</v>
      </c>
      <c r="QVV244" s="29" t="e">
        <f t="shared" ref="QVV244" si="12124">QVZ244&amp;QWA244</f>
        <v>#REF!</v>
      </c>
      <c r="QVW244" s="29" t="e">
        <f t="shared" ref="QVW244" si="12125">QWA244&amp;QWB244</f>
        <v>#REF!</v>
      </c>
      <c r="QVX244" s="29" t="e">
        <f t="shared" ref="QVX244" si="12126">QWB244&amp;QWC244</f>
        <v>#REF!</v>
      </c>
      <c r="QVY244" s="29" t="e">
        <f t="shared" ref="QVY244" si="12127">QWC244&amp;QWD244</f>
        <v>#REF!</v>
      </c>
      <c r="QVZ244" s="29" t="e">
        <f t="shared" ref="QVZ244" si="12128">QWD244&amp;QWE244</f>
        <v>#REF!</v>
      </c>
      <c r="QWA244" s="29" t="e">
        <f t="shared" ref="QWA244" si="12129">QWE244&amp;QWF244</f>
        <v>#REF!</v>
      </c>
      <c r="QWB244" s="29" t="e">
        <f t="shared" ref="QWB244" si="12130">QWF244&amp;QWG244</f>
        <v>#REF!</v>
      </c>
      <c r="QWC244" s="29" t="e">
        <f t="shared" ref="QWC244" si="12131">QWG244&amp;QWH244</f>
        <v>#REF!</v>
      </c>
      <c r="QWD244" s="29" t="e">
        <f t="shared" ref="QWD244" si="12132">QWH244&amp;QWI244</f>
        <v>#REF!</v>
      </c>
      <c r="QWE244" s="29" t="e">
        <f t="shared" ref="QWE244" si="12133">QWI244&amp;QWJ244</f>
        <v>#REF!</v>
      </c>
      <c r="QWF244" s="29" t="e">
        <f t="shared" ref="QWF244" si="12134">QWJ244&amp;QWK244</f>
        <v>#REF!</v>
      </c>
      <c r="QWG244" s="29" t="e">
        <f t="shared" ref="QWG244" si="12135">QWK244&amp;QWL244</f>
        <v>#REF!</v>
      </c>
      <c r="QWH244" s="29" t="e">
        <f t="shared" ref="QWH244" si="12136">QWL244&amp;QWM244</f>
        <v>#REF!</v>
      </c>
      <c r="QWI244" s="29" t="e">
        <f t="shared" ref="QWI244" si="12137">QWM244&amp;QWN244</f>
        <v>#REF!</v>
      </c>
      <c r="QWJ244" s="29" t="e">
        <f t="shared" ref="QWJ244" si="12138">QWN244&amp;QWO244</f>
        <v>#REF!</v>
      </c>
      <c r="QWK244" s="29" t="e">
        <f t="shared" ref="QWK244" si="12139">QWO244&amp;QWP244</f>
        <v>#REF!</v>
      </c>
      <c r="QWL244" s="29" t="e">
        <f t="shared" ref="QWL244" si="12140">QWP244&amp;QWQ244</f>
        <v>#REF!</v>
      </c>
      <c r="QWM244" s="29" t="e">
        <f t="shared" ref="QWM244" si="12141">QWQ244&amp;QWR244</f>
        <v>#REF!</v>
      </c>
      <c r="QWN244" s="29" t="e">
        <f t="shared" ref="QWN244" si="12142">QWR244&amp;QWS244</f>
        <v>#REF!</v>
      </c>
      <c r="QWO244" s="29" t="e">
        <f t="shared" ref="QWO244" si="12143">QWS244&amp;QWT244</f>
        <v>#REF!</v>
      </c>
      <c r="QWP244" s="29" t="e">
        <f t="shared" ref="QWP244" si="12144">QWT244&amp;QWU244</f>
        <v>#REF!</v>
      </c>
      <c r="QWQ244" s="29" t="e">
        <f t="shared" ref="QWQ244" si="12145">QWU244&amp;QWV244</f>
        <v>#REF!</v>
      </c>
      <c r="QWR244" s="29" t="e">
        <f t="shared" ref="QWR244" si="12146">QWV244&amp;QWW244</f>
        <v>#REF!</v>
      </c>
      <c r="QWS244" s="29" t="e">
        <f t="shared" ref="QWS244" si="12147">QWW244&amp;QWX244</f>
        <v>#REF!</v>
      </c>
      <c r="QWT244" s="29" t="e">
        <f t="shared" ref="QWT244" si="12148">QWX244&amp;QWY244</f>
        <v>#REF!</v>
      </c>
      <c r="QWU244" s="29" t="e">
        <f t="shared" ref="QWU244" si="12149">QWY244&amp;QWZ244</f>
        <v>#REF!</v>
      </c>
      <c r="QWV244" s="29" t="e">
        <f t="shared" ref="QWV244" si="12150">QWZ244&amp;QXA244</f>
        <v>#REF!</v>
      </c>
      <c r="QWW244" s="29" t="e">
        <f t="shared" ref="QWW244" si="12151">QXA244&amp;QXB244</f>
        <v>#REF!</v>
      </c>
      <c r="QWX244" s="29" t="e">
        <f t="shared" ref="QWX244" si="12152">QXB244&amp;QXC244</f>
        <v>#REF!</v>
      </c>
      <c r="QWY244" s="29" t="e">
        <f t="shared" ref="QWY244" si="12153">QXC244&amp;QXD244</f>
        <v>#REF!</v>
      </c>
      <c r="QWZ244" s="29" t="e">
        <f t="shared" ref="QWZ244" si="12154">QXD244&amp;QXE244</f>
        <v>#REF!</v>
      </c>
      <c r="QXA244" s="29" t="e">
        <f t="shared" ref="QXA244" si="12155">QXE244&amp;QXF244</f>
        <v>#REF!</v>
      </c>
      <c r="QXB244" s="29" t="e">
        <f t="shared" ref="QXB244" si="12156">QXF244&amp;QXG244</f>
        <v>#REF!</v>
      </c>
      <c r="QXC244" s="29" t="e">
        <f t="shared" ref="QXC244" si="12157">QXG244&amp;QXH244</f>
        <v>#REF!</v>
      </c>
      <c r="QXD244" s="29" t="e">
        <f t="shared" ref="QXD244" si="12158">QXH244&amp;QXI244</f>
        <v>#REF!</v>
      </c>
      <c r="QXE244" s="29" t="e">
        <f t="shared" ref="QXE244" si="12159">QXI244&amp;QXJ244</f>
        <v>#REF!</v>
      </c>
      <c r="QXF244" s="29" t="e">
        <f t="shared" ref="QXF244" si="12160">QXJ244&amp;QXK244</f>
        <v>#REF!</v>
      </c>
      <c r="QXG244" s="29" t="e">
        <f t="shared" ref="QXG244" si="12161">QXK244&amp;QXL244</f>
        <v>#REF!</v>
      </c>
      <c r="QXH244" s="29" t="e">
        <f t="shared" ref="QXH244" si="12162">QXL244&amp;QXM244</f>
        <v>#REF!</v>
      </c>
      <c r="QXI244" s="29" t="e">
        <f t="shared" ref="QXI244" si="12163">QXM244&amp;QXN244</f>
        <v>#REF!</v>
      </c>
      <c r="QXJ244" s="29" t="e">
        <f t="shared" ref="QXJ244" si="12164">QXN244&amp;QXO244</f>
        <v>#REF!</v>
      </c>
      <c r="QXK244" s="29" t="e">
        <f t="shared" ref="QXK244" si="12165">QXO244&amp;QXP244</f>
        <v>#REF!</v>
      </c>
      <c r="QXL244" s="29" t="e">
        <f t="shared" ref="QXL244" si="12166">QXP244&amp;QXQ244</f>
        <v>#REF!</v>
      </c>
      <c r="QXM244" s="29" t="e">
        <f t="shared" ref="QXM244" si="12167">QXQ244&amp;QXR244</f>
        <v>#REF!</v>
      </c>
      <c r="QXN244" s="29" t="e">
        <f t="shared" ref="QXN244" si="12168">QXR244&amp;QXS244</f>
        <v>#REF!</v>
      </c>
      <c r="QXO244" s="29" t="e">
        <f t="shared" ref="QXO244" si="12169">QXS244&amp;QXT244</f>
        <v>#REF!</v>
      </c>
      <c r="QXP244" s="29" t="e">
        <f t="shared" ref="QXP244" si="12170">QXT244&amp;QXU244</f>
        <v>#REF!</v>
      </c>
      <c r="QXQ244" s="29" t="e">
        <f t="shared" ref="QXQ244" si="12171">QXU244&amp;QXV244</f>
        <v>#REF!</v>
      </c>
      <c r="QXR244" s="29" t="e">
        <f t="shared" ref="QXR244" si="12172">QXV244&amp;QXW244</f>
        <v>#REF!</v>
      </c>
      <c r="QXS244" s="29" t="e">
        <f t="shared" ref="QXS244" si="12173">QXW244&amp;QXX244</f>
        <v>#REF!</v>
      </c>
      <c r="QXT244" s="29" t="e">
        <f t="shared" ref="QXT244" si="12174">QXX244&amp;QXY244</f>
        <v>#REF!</v>
      </c>
      <c r="QXU244" s="29" t="e">
        <f t="shared" ref="QXU244" si="12175">QXY244&amp;QXZ244</f>
        <v>#REF!</v>
      </c>
      <c r="QXV244" s="29" t="e">
        <f t="shared" ref="QXV244" si="12176">QXZ244&amp;QYA244</f>
        <v>#REF!</v>
      </c>
      <c r="QXW244" s="29" t="e">
        <f t="shared" ref="QXW244" si="12177">QYA244&amp;QYB244</f>
        <v>#REF!</v>
      </c>
      <c r="QXX244" s="29" t="e">
        <f t="shared" ref="QXX244" si="12178">QYB244&amp;QYC244</f>
        <v>#REF!</v>
      </c>
      <c r="QXY244" s="29" t="e">
        <f t="shared" ref="QXY244" si="12179">QYC244&amp;QYD244</f>
        <v>#REF!</v>
      </c>
      <c r="QXZ244" s="29" t="e">
        <f t="shared" ref="QXZ244" si="12180">QYD244&amp;QYE244</f>
        <v>#REF!</v>
      </c>
      <c r="QYA244" s="29" t="e">
        <f t="shared" ref="QYA244" si="12181">QYE244&amp;QYF244</f>
        <v>#REF!</v>
      </c>
      <c r="QYB244" s="29" t="e">
        <f t="shared" ref="QYB244" si="12182">QYF244&amp;QYG244</f>
        <v>#REF!</v>
      </c>
      <c r="QYC244" s="29" t="e">
        <f t="shared" ref="QYC244" si="12183">QYG244&amp;QYH244</f>
        <v>#REF!</v>
      </c>
      <c r="QYD244" s="29" t="e">
        <f t="shared" ref="QYD244" si="12184">QYH244&amp;QYI244</f>
        <v>#REF!</v>
      </c>
      <c r="QYE244" s="29" t="e">
        <f t="shared" ref="QYE244" si="12185">QYI244&amp;QYJ244</f>
        <v>#REF!</v>
      </c>
      <c r="QYF244" s="29" t="e">
        <f t="shared" ref="QYF244" si="12186">QYJ244&amp;QYK244</f>
        <v>#REF!</v>
      </c>
      <c r="QYG244" s="29" t="e">
        <f t="shared" ref="QYG244" si="12187">QYK244&amp;QYL244</f>
        <v>#REF!</v>
      </c>
      <c r="QYH244" s="29" t="e">
        <f t="shared" ref="QYH244" si="12188">QYL244&amp;QYM244</f>
        <v>#REF!</v>
      </c>
      <c r="QYI244" s="29" t="e">
        <f t="shared" ref="QYI244" si="12189">QYM244&amp;QYN244</f>
        <v>#REF!</v>
      </c>
      <c r="QYJ244" s="29" t="e">
        <f t="shared" ref="QYJ244" si="12190">QYN244&amp;QYO244</f>
        <v>#REF!</v>
      </c>
      <c r="QYK244" s="29" t="e">
        <f t="shared" ref="QYK244" si="12191">QYO244&amp;QYP244</f>
        <v>#REF!</v>
      </c>
      <c r="QYL244" s="29" t="e">
        <f t="shared" ref="QYL244" si="12192">QYP244&amp;QYQ244</f>
        <v>#REF!</v>
      </c>
      <c r="QYM244" s="29" t="e">
        <f t="shared" ref="QYM244" si="12193">QYQ244&amp;QYR244</f>
        <v>#REF!</v>
      </c>
      <c r="QYN244" s="29" t="e">
        <f t="shared" ref="QYN244" si="12194">QYR244&amp;QYS244</f>
        <v>#REF!</v>
      </c>
      <c r="QYO244" s="29" t="e">
        <f t="shared" ref="QYO244" si="12195">QYS244&amp;QYT244</f>
        <v>#REF!</v>
      </c>
      <c r="QYP244" s="29" t="e">
        <f t="shared" ref="QYP244" si="12196">QYT244&amp;QYU244</f>
        <v>#REF!</v>
      </c>
      <c r="QYQ244" s="29" t="e">
        <f t="shared" ref="QYQ244" si="12197">QYU244&amp;QYV244</f>
        <v>#REF!</v>
      </c>
      <c r="QYR244" s="29" t="e">
        <f t="shared" ref="QYR244" si="12198">QYV244&amp;QYW244</f>
        <v>#REF!</v>
      </c>
      <c r="QYS244" s="29" t="e">
        <f t="shared" ref="QYS244" si="12199">QYW244&amp;QYX244</f>
        <v>#REF!</v>
      </c>
      <c r="QYT244" s="29" t="e">
        <f t="shared" ref="QYT244" si="12200">QYX244&amp;QYY244</f>
        <v>#REF!</v>
      </c>
      <c r="QYU244" s="29" t="e">
        <f t="shared" ref="QYU244" si="12201">QYY244&amp;QYZ244</f>
        <v>#REF!</v>
      </c>
      <c r="QYV244" s="29" t="e">
        <f t="shared" ref="QYV244" si="12202">QYZ244&amp;QZA244</f>
        <v>#REF!</v>
      </c>
      <c r="QYW244" s="29" t="e">
        <f t="shared" ref="QYW244" si="12203">QZA244&amp;QZB244</f>
        <v>#REF!</v>
      </c>
      <c r="QYX244" s="29" t="e">
        <f t="shared" ref="QYX244" si="12204">QZB244&amp;QZC244</f>
        <v>#REF!</v>
      </c>
      <c r="QYY244" s="29" t="e">
        <f t="shared" ref="QYY244" si="12205">QZC244&amp;QZD244</f>
        <v>#REF!</v>
      </c>
      <c r="QYZ244" s="29" t="e">
        <f t="shared" ref="QYZ244" si="12206">QZD244&amp;QZE244</f>
        <v>#REF!</v>
      </c>
      <c r="QZA244" s="29" t="e">
        <f t="shared" ref="QZA244" si="12207">QZE244&amp;QZF244</f>
        <v>#REF!</v>
      </c>
      <c r="QZB244" s="29" t="e">
        <f t="shared" ref="QZB244" si="12208">QZF244&amp;QZG244</f>
        <v>#REF!</v>
      </c>
      <c r="QZC244" s="29" t="e">
        <f t="shared" ref="QZC244" si="12209">QZG244&amp;QZH244</f>
        <v>#REF!</v>
      </c>
      <c r="QZD244" s="29" t="e">
        <f t="shared" ref="QZD244" si="12210">QZH244&amp;QZI244</f>
        <v>#REF!</v>
      </c>
      <c r="QZE244" s="29" t="e">
        <f t="shared" ref="QZE244" si="12211">QZI244&amp;QZJ244</f>
        <v>#REF!</v>
      </c>
      <c r="QZF244" s="29" t="e">
        <f t="shared" ref="QZF244" si="12212">QZJ244&amp;QZK244</f>
        <v>#REF!</v>
      </c>
      <c r="QZG244" s="29" t="e">
        <f t="shared" ref="QZG244" si="12213">QZK244&amp;QZL244</f>
        <v>#REF!</v>
      </c>
      <c r="QZH244" s="29" t="e">
        <f t="shared" ref="QZH244" si="12214">QZL244&amp;QZM244</f>
        <v>#REF!</v>
      </c>
      <c r="QZI244" s="29" t="e">
        <f t="shared" ref="QZI244" si="12215">QZM244&amp;QZN244</f>
        <v>#REF!</v>
      </c>
      <c r="QZJ244" s="29" t="e">
        <f t="shared" ref="QZJ244" si="12216">QZN244&amp;QZO244</f>
        <v>#REF!</v>
      </c>
      <c r="QZK244" s="29" t="e">
        <f t="shared" ref="QZK244" si="12217">QZO244&amp;QZP244</f>
        <v>#REF!</v>
      </c>
      <c r="QZL244" s="29" t="e">
        <f t="shared" ref="QZL244" si="12218">QZP244&amp;QZQ244</f>
        <v>#REF!</v>
      </c>
      <c r="QZM244" s="29" t="e">
        <f t="shared" ref="QZM244" si="12219">QZQ244&amp;QZR244</f>
        <v>#REF!</v>
      </c>
      <c r="QZN244" s="29" t="e">
        <f t="shared" ref="QZN244" si="12220">QZR244&amp;QZS244</f>
        <v>#REF!</v>
      </c>
      <c r="QZO244" s="29" t="e">
        <f t="shared" ref="QZO244" si="12221">QZS244&amp;QZT244</f>
        <v>#REF!</v>
      </c>
      <c r="QZP244" s="29" t="e">
        <f t="shared" ref="QZP244" si="12222">QZT244&amp;QZU244</f>
        <v>#REF!</v>
      </c>
      <c r="QZQ244" s="29" t="e">
        <f t="shared" ref="QZQ244" si="12223">QZU244&amp;QZV244</f>
        <v>#REF!</v>
      </c>
      <c r="QZR244" s="29" t="e">
        <f t="shared" ref="QZR244" si="12224">QZV244&amp;QZW244</f>
        <v>#REF!</v>
      </c>
      <c r="QZS244" s="29" t="e">
        <f t="shared" ref="QZS244" si="12225">QZW244&amp;QZX244</f>
        <v>#REF!</v>
      </c>
      <c r="QZT244" s="29" t="e">
        <f t="shared" ref="QZT244" si="12226">QZX244&amp;QZY244</f>
        <v>#REF!</v>
      </c>
      <c r="QZU244" s="29" t="e">
        <f t="shared" ref="QZU244" si="12227">QZY244&amp;QZZ244</f>
        <v>#REF!</v>
      </c>
      <c r="QZV244" s="29" t="e">
        <f t="shared" ref="QZV244" si="12228">QZZ244&amp;RAA244</f>
        <v>#REF!</v>
      </c>
      <c r="QZW244" s="29" t="e">
        <f t="shared" ref="QZW244" si="12229">RAA244&amp;RAB244</f>
        <v>#REF!</v>
      </c>
      <c r="QZX244" s="29" t="e">
        <f t="shared" ref="QZX244" si="12230">RAB244&amp;RAC244</f>
        <v>#REF!</v>
      </c>
      <c r="QZY244" s="29" t="e">
        <f t="shared" ref="QZY244" si="12231">RAC244&amp;RAD244</f>
        <v>#REF!</v>
      </c>
      <c r="QZZ244" s="29" t="e">
        <f t="shared" ref="QZZ244" si="12232">RAD244&amp;RAE244</f>
        <v>#REF!</v>
      </c>
      <c r="RAA244" s="29" t="e">
        <f t="shared" ref="RAA244" si="12233">RAE244&amp;RAF244</f>
        <v>#REF!</v>
      </c>
      <c r="RAB244" s="29" t="e">
        <f t="shared" ref="RAB244" si="12234">RAF244&amp;RAG244</f>
        <v>#REF!</v>
      </c>
      <c r="RAC244" s="29" t="e">
        <f t="shared" ref="RAC244" si="12235">RAG244&amp;RAH244</f>
        <v>#REF!</v>
      </c>
      <c r="RAD244" s="29" t="e">
        <f t="shared" ref="RAD244" si="12236">RAH244&amp;RAI244</f>
        <v>#REF!</v>
      </c>
      <c r="RAE244" s="29" t="e">
        <f t="shared" ref="RAE244" si="12237">RAI244&amp;RAJ244</f>
        <v>#REF!</v>
      </c>
      <c r="RAF244" s="29" t="e">
        <f t="shared" ref="RAF244" si="12238">RAJ244&amp;RAK244</f>
        <v>#REF!</v>
      </c>
      <c r="RAG244" s="29" t="e">
        <f t="shared" ref="RAG244" si="12239">RAK244&amp;RAL244</f>
        <v>#REF!</v>
      </c>
      <c r="RAH244" s="29" t="e">
        <f t="shared" ref="RAH244" si="12240">RAL244&amp;RAM244</f>
        <v>#REF!</v>
      </c>
      <c r="RAI244" s="29" t="e">
        <f t="shared" ref="RAI244" si="12241">RAM244&amp;RAN244</f>
        <v>#REF!</v>
      </c>
      <c r="RAJ244" s="29" t="e">
        <f t="shared" ref="RAJ244" si="12242">RAN244&amp;RAO244</f>
        <v>#REF!</v>
      </c>
      <c r="RAK244" s="29" t="e">
        <f t="shared" ref="RAK244" si="12243">RAO244&amp;RAP244</f>
        <v>#REF!</v>
      </c>
      <c r="RAL244" s="29" t="e">
        <f t="shared" ref="RAL244" si="12244">RAP244&amp;RAQ244</f>
        <v>#REF!</v>
      </c>
      <c r="RAM244" s="29" t="e">
        <f t="shared" ref="RAM244" si="12245">RAQ244&amp;RAR244</f>
        <v>#REF!</v>
      </c>
      <c r="RAN244" s="29" t="e">
        <f t="shared" ref="RAN244" si="12246">RAR244&amp;RAS244</f>
        <v>#REF!</v>
      </c>
      <c r="RAO244" s="29" t="e">
        <f t="shared" ref="RAO244" si="12247">RAS244&amp;RAT244</f>
        <v>#REF!</v>
      </c>
      <c r="RAP244" s="29" t="e">
        <f t="shared" ref="RAP244" si="12248">RAT244&amp;RAU244</f>
        <v>#REF!</v>
      </c>
      <c r="RAQ244" s="29" t="e">
        <f t="shared" ref="RAQ244" si="12249">RAU244&amp;RAV244</f>
        <v>#REF!</v>
      </c>
      <c r="RAR244" s="29" t="e">
        <f t="shared" ref="RAR244" si="12250">RAV244&amp;RAW244</f>
        <v>#REF!</v>
      </c>
      <c r="RAS244" s="29" t="e">
        <f t="shared" ref="RAS244" si="12251">RAW244&amp;RAX244</f>
        <v>#REF!</v>
      </c>
      <c r="RAT244" s="29" t="e">
        <f t="shared" ref="RAT244" si="12252">RAX244&amp;RAY244</f>
        <v>#REF!</v>
      </c>
      <c r="RAU244" s="29" t="e">
        <f t="shared" ref="RAU244" si="12253">RAY244&amp;RAZ244</f>
        <v>#REF!</v>
      </c>
      <c r="RAV244" s="29" t="e">
        <f t="shared" ref="RAV244" si="12254">RAZ244&amp;RBA244</f>
        <v>#REF!</v>
      </c>
      <c r="RAW244" s="29" t="e">
        <f t="shared" ref="RAW244" si="12255">RBA244&amp;RBB244</f>
        <v>#REF!</v>
      </c>
      <c r="RAX244" s="29" t="e">
        <f t="shared" ref="RAX244" si="12256">RBB244&amp;RBC244</f>
        <v>#REF!</v>
      </c>
      <c r="RAY244" s="29" t="e">
        <f t="shared" ref="RAY244" si="12257">RBC244&amp;RBD244</f>
        <v>#REF!</v>
      </c>
      <c r="RAZ244" s="29" t="e">
        <f t="shared" ref="RAZ244" si="12258">RBD244&amp;RBE244</f>
        <v>#REF!</v>
      </c>
      <c r="RBA244" s="29" t="e">
        <f t="shared" ref="RBA244" si="12259">RBE244&amp;RBF244</f>
        <v>#REF!</v>
      </c>
      <c r="RBB244" s="29" t="e">
        <f t="shared" ref="RBB244" si="12260">RBF244&amp;RBG244</f>
        <v>#REF!</v>
      </c>
      <c r="RBC244" s="29" t="e">
        <f t="shared" ref="RBC244" si="12261">RBG244&amp;RBH244</f>
        <v>#REF!</v>
      </c>
      <c r="RBD244" s="29" t="e">
        <f t="shared" ref="RBD244" si="12262">RBH244&amp;RBI244</f>
        <v>#REF!</v>
      </c>
      <c r="RBE244" s="29" t="e">
        <f t="shared" ref="RBE244" si="12263">RBI244&amp;RBJ244</f>
        <v>#REF!</v>
      </c>
      <c r="RBF244" s="29" t="e">
        <f t="shared" ref="RBF244" si="12264">RBJ244&amp;RBK244</f>
        <v>#REF!</v>
      </c>
      <c r="RBG244" s="29" t="e">
        <f t="shared" ref="RBG244" si="12265">RBK244&amp;RBL244</f>
        <v>#REF!</v>
      </c>
      <c r="RBH244" s="29" t="e">
        <f t="shared" ref="RBH244" si="12266">RBL244&amp;RBM244</f>
        <v>#REF!</v>
      </c>
      <c r="RBI244" s="29" t="e">
        <f t="shared" ref="RBI244" si="12267">RBM244&amp;RBN244</f>
        <v>#REF!</v>
      </c>
      <c r="RBJ244" s="29" t="e">
        <f t="shared" ref="RBJ244" si="12268">RBN244&amp;RBO244</f>
        <v>#REF!</v>
      </c>
      <c r="RBK244" s="29" t="e">
        <f t="shared" ref="RBK244" si="12269">RBO244&amp;RBP244</f>
        <v>#REF!</v>
      </c>
      <c r="RBL244" s="29" t="e">
        <f t="shared" ref="RBL244" si="12270">RBP244&amp;RBQ244</f>
        <v>#REF!</v>
      </c>
      <c r="RBM244" s="29" t="e">
        <f t="shared" ref="RBM244" si="12271">RBQ244&amp;RBR244</f>
        <v>#REF!</v>
      </c>
      <c r="RBN244" s="29" t="e">
        <f t="shared" ref="RBN244" si="12272">RBR244&amp;RBS244</f>
        <v>#REF!</v>
      </c>
      <c r="RBO244" s="29" t="e">
        <f t="shared" ref="RBO244" si="12273">RBS244&amp;RBT244</f>
        <v>#REF!</v>
      </c>
      <c r="RBP244" s="29" t="e">
        <f t="shared" ref="RBP244" si="12274">RBT244&amp;RBU244</f>
        <v>#REF!</v>
      </c>
      <c r="RBQ244" s="29" t="e">
        <f t="shared" ref="RBQ244" si="12275">RBU244&amp;RBV244</f>
        <v>#REF!</v>
      </c>
      <c r="RBR244" s="29" t="e">
        <f t="shared" ref="RBR244" si="12276">RBV244&amp;RBW244</f>
        <v>#REF!</v>
      </c>
      <c r="RBS244" s="29" t="e">
        <f t="shared" ref="RBS244" si="12277">RBW244&amp;RBX244</f>
        <v>#REF!</v>
      </c>
      <c r="RBT244" s="29" t="e">
        <f t="shared" ref="RBT244" si="12278">RBX244&amp;RBY244</f>
        <v>#REF!</v>
      </c>
      <c r="RBU244" s="29" t="e">
        <f t="shared" ref="RBU244" si="12279">RBY244&amp;RBZ244</f>
        <v>#REF!</v>
      </c>
      <c r="RBV244" s="29" t="e">
        <f t="shared" ref="RBV244" si="12280">RBZ244&amp;RCA244</f>
        <v>#REF!</v>
      </c>
      <c r="RBW244" s="29" t="e">
        <f t="shared" ref="RBW244" si="12281">RCA244&amp;RCB244</f>
        <v>#REF!</v>
      </c>
      <c r="RBX244" s="29" t="e">
        <f t="shared" ref="RBX244" si="12282">RCB244&amp;RCC244</f>
        <v>#REF!</v>
      </c>
      <c r="RBY244" s="29" t="e">
        <f t="shared" ref="RBY244" si="12283">RCC244&amp;RCD244</f>
        <v>#REF!</v>
      </c>
      <c r="RBZ244" s="29" t="e">
        <f t="shared" ref="RBZ244" si="12284">RCD244&amp;RCE244</f>
        <v>#REF!</v>
      </c>
      <c r="RCA244" s="29" t="e">
        <f t="shared" ref="RCA244" si="12285">RCE244&amp;RCF244</f>
        <v>#REF!</v>
      </c>
      <c r="RCB244" s="29" t="e">
        <f t="shared" ref="RCB244" si="12286">RCF244&amp;RCG244</f>
        <v>#REF!</v>
      </c>
      <c r="RCC244" s="29" t="e">
        <f t="shared" ref="RCC244" si="12287">RCG244&amp;RCH244</f>
        <v>#REF!</v>
      </c>
      <c r="RCD244" s="29" t="e">
        <f t="shared" ref="RCD244" si="12288">RCH244&amp;RCI244</f>
        <v>#REF!</v>
      </c>
      <c r="RCE244" s="29" t="e">
        <f t="shared" ref="RCE244" si="12289">RCI244&amp;RCJ244</f>
        <v>#REF!</v>
      </c>
      <c r="RCF244" s="29" t="e">
        <f t="shared" ref="RCF244" si="12290">RCJ244&amp;RCK244</f>
        <v>#REF!</v>
      </c>
      <c r="RCG244" s="29" t="e">
        <f t="shared" ref="RCG244" si="12291">RCK244&amp;RCL244</f>
        <v>#REF!</v>
      </c>
      <c r="RCH244" s="29" t="e">
        <f t="shared" ref="RCH244" si="12292">RCL244&amp;RCM244</f>
        <v>#REF!</v>
      </c>
      <c r="RCI244" s="29" t="e">
        <f t="shared" ref="RCI244" si="12293">RCM244&amp;RCN244</f>
        <v>#REF!</v>
      </c>
      <c r="RCJ244" s="29" t="e">
        <f t="shared" ref="RCJ244" si="12294">RCN244&amp;RCO244</f>
        <v>#REF!</v>
      </c>
      <c r="RCK244" s="29" t="e">
        <f t="shared" ref="RCK244" si="12295">RCO244&amp;RCP244</f>
        <v>#REF!</v>
      </c>
      <c r="RCL244" s="29" t="e">
        <f t="shared" ref="RCL244" si="12296">RCP244&amp;RCQ244</f>
        <v>#REF!</v>
      </c>
      <c r="RCM244" s="29" t="e">
        <f t="shared" ref="RCM244" si="12297">RCQ244&amp;RCR244</f>
        <v>#REF!</v>
      </c>
      <c r="RCN244" s="29" t="e">
        <f t="shared" ref="RCN244" si="12298">RCR244&amp;RCS244</f>
        <v>#REF!</v>
      </c>
      <c r="RCO244" s="29" t="e">
        <f t="shared" ref="RCO244" si="12299">RCS244&amp;RCT244</f>
        <v>#REF!</v>
      </c>
      <c r="RCP244" s="29" t="e">
        <f t="shared" ref="RCP244" si="12300">RCT244&amp;RCU244</f>
        <v>#REF!</v>
      </c>
      <c r="RCQ244" s="29" t="e">
        <f t="shared" ref="RCQ244" si="12301">RCU244&amp;RCV244</f>
        <v>#REF!</v>
      </c>
      <c r="RCR244" s="29" t="e">
        <f t="shared" ref="RCR244" si="12302">RCV244&amp;RCW244</f>
        <v>#REF!</v>
      </c>
      <c r="RCS244" s="29" t="e">
        <f t="shared" ref="RCS244" si="12303">RCW244&amp;RCX244</f>
        <v>#REF!</v>
      </c>
      <c r="RCT244" s="29" t="e">
        <f t="shared" ref="RCT244" si="12304">RCX244&amp;RCY244</f>
        <v>#REF!</v>
      </c>
      <c r="RCU244" s="29" t="e">
        <f t="shared" ref="RCU244" si="12305">RCY244&amp;RCZ244</f>
        <v>#REF!</v>
      </c>
      <c r="RCV244" s="29" t="e">
        <f t="shared" ref="RCV244" si="12306">RCZ244&amp;RDA244</f>
        <v>#REF!</v>
      </c>
      <c r="RCW244" s="29" t="e">
        <f t="shared" ref="RCW244" si="12307">RDA244&amp;RDB244</f>
        <v>#REF!</v>
      </c>
      <c r="RCX244" s="29" t="e">
        <f t="shared" ref="RCX244" si="12308">RDB244&amp;RDC244</f>
        <v>#REF!</v>
      </c>
      <c r="RCY244" s="29" t="e">
        <f t="shared" ref="RCY244" si="12309">RDC244&amp;RDD244</f>
        <v>#REF!</v>
      </c>
      <c r="RCZ244" s="29" t="e">
        <f t="shared" ref="RCZ244" si="12310">RDD244&amp;RDE244</f>
        <v>#REF!</v>
      </c>
      <c r="RDA244" s="29" t="e">
        <f t="shared" ref="RDA244" si="12311">RDE244&amp;RDF244</f>
        <v>#REF!</v>
      </c>
      <c r="RDB244" s="29" t="e">
        <f t="shared" ref="RDB244" si="12312">RDF244&amp;RDG244</f>
        <v>#REF!</v>
      </c>
      <c r="RDC244" s="29" t="e">
        <f t="shared" ref="RDC244" si="12313">RDG244&amp;RDH244</f>
        <v>#REF!</v>
      </c>
      <c r="RDD244" s="29" t="e">
        <f t="shared" ref="RDD244" si="12314">RDH244&amp;RDI244</f>
        <v>#REF!</v>
      </c>
      <c r="RDE244" s="29" t="e">
        <f t="shared" ref="RDE244" si="12315">RDI244&amp;RDJ244</f>
        <v>#REF!</v>
      </c>
      <c r="RDF244" s="29" t="e">
        <f t="shared" ref="RDF244" si="12316">RDJ244&amp;RDK244</f>
        <v>#REF!</v>
      </c>
      <c r="RDG244" s="29" t="e">
        <f t="shared" ref="RDG244" si="12317">RDK244&amp;RDL244</f>
        <v>#REF!</v>
      </c>
      <c r="RDH244" s="29" t="e">
        <f t="shared" ref="RDH244" si="12318">RDL244&amp;RDM244</f>
        <v>#REF!</v>
      </c>
      <c r="RDI244" s="29" t="e">
        <f t="shared" ref="RDI244" si="12319">RDM244&amp;RDN244</f>
        <v>#REF!</v>
      </c>
      <c r="RDJ244" s="29" t="e">
        <f t="shared" ref="RDJ244" si="12320">RDN244&amp;RDO244</f>
        <v>#REF!</v>
      </c>
      <c r="RDK244" s="29" t="e">
        <f t="shared" ref="RDK244" si="12321">RDO244&amp;RDP244</f>
        <v>#REF!</v>
      </c>
      <c r="RDL244" s="29" t="e">
        <f t="shared" ref="RDL244" si="12322">RDP244&amp;RDQ244</f>
        <v>#REF!</v>
      </c>
      <c r="RDM244" s="29" t="e">
        <f t="shared" ref="RDM244" si="12323">RDQ244&amp;RDR244</f>
        <v>#REF!</v>
      </c>
      <c r="RDN244" s="29" t="e">
        <f t="shared" ref="RDN244" si="12324">RDR244&amp;RDS244</f>
        <v>#REF!</v>
      </c>
      <c r="RDO244" s="29" t="e">
        <f t="shared" ref="RDO244" si="12325">RDS244&amp;RDT244</f>
        <v>#REF!</v>
      </c>
      <c r="RDP244" s="29" t="e">
        <f t="shared" ref="RDP244" si="12326">RDT244&amp;RDU244</f>
        <v>#REF!</v>
      </c>
      <c r="RDQ244" s="29" t="e">
        <f t="shared" ref="RDQ244" si="12327">RDU244&amp;RDV244</f>
        <v>#REF!</v>
      </c>
      <c r="RDR244" s="29" t="e">
        <f t="shared" ref="RDR244" si="12328">RDV244&amp;RDW244</f>
        <v>#REF!</v>
      </c>
      <c r="RDS244" s="29" t="e">
        <f t="shared" ref="RDS244" si="12329">RDW244&amp;RDX244</f>
        <v>#REF!</v>
      </c>
      <c r="RDT244" s="29" t="e">
        <f t="shared" ref="RDT244" si="12330">RDX244&amp;RDY244</f>
        <v>#REF!</v>
      </c>
      <c r="RDU244" s="29" t="e">
        <f t="shared" ref="RDU244" si="12331">RDY244&amp;RDZ244</f>
        <v>#REF!</v>
      </c>
      <c r="RDV244" s="29" t="e">
        <f t="shared" ref="RDV244" si="12332">RDZ244&amp;REA244</f>
        <v>#REF!</v>
      </c>
      <c r="RDW244" s="29" t="e">
        <f t="shared" ref="RDW244" si="12333">REA244&amp;REB244</f>
        <v>#REF!</v>
      </c>
      <c r="RDX244" s="29" t="e">
        <f t="shared" ref="RDX244" si="12334">REB244&amp;REC244</f>
        <v>#REF!</v>
      </c>
      <c r="RDY244" s="29" t="e">
        <f t="shared" ref="RDY244" si="12335">REC244&amp;RED244</f>
        <v>#REF!</v>
      </c>
      <c r="RDZ244" s="29" t="e">
        <f t="shared" ref="RDZ244" si="12336">RED244&amp;REE244</f>
        <v>#REF!</v>
      </c>
      <c r="REA244" s="29" t="e">
        <f t="shared" ref="REA244" si="12337">REE244&amp;REF244</f>
        <v>#REF!</v>
      </c>
      <c r="REB244" s="29" t="e">
        <f t="shared" ref="REB244" si="12338">REF244&amp;REG244</f>
        <v>#REF!</v>
      </c>
      <c r="REC244" s="29" t="e">
        <f t="shared" ref="REC244" si="12339">REG244&amp;REH244</f>
        <v>#REF!</v>
      </c>
      <c r="RED244" s="29" t="e">
        <f t="shared" ref="RED244" si="12340">REH244&amp;REI244</f>
        <v>#REF!</v>
      </c>
      <c r="REE244" s="29" t="e">
        <f t="shared" ref="REE244" si="12341">REI244&amp;REJ244</f>
        <v>#REF!</v>
      </c>
      <c r="REF244" s="29" t="e">
        <f t="shared" ref="REF244" si="12342">REJ244&amp;REK244</f>
        <v>#REF!</v>
      </c>
      <c r="REG244" s="29" t="e">
        <f t="shared" ref="REG244" si="12343">REK244&amp;REL244</f>
        <v>#REF!</v>
      </c>
      <c r="REH244" s="29" t="e">
        <f t="shared" ref="REH244" si="12344">REL244&amp;REM244</f>
        <v>#REF!</v>
      </c>
      <c r="REI244" s="29" t="e">
        <f t="shared" ref="REI244" si="12345">REM244&amp;REN244</f>
        <v>#REF!</v>
      </c>
      <c r="REJ244" s="29" t="e">
        <f t="shared" ref="REJ244" si="12346">REN244&amp;REO244</f>
        <v>#REF!</v>
      </c>
      <c r="REK244" s="29" t="e">
        <f t="shared" ref="REK244" si="12347">REO244&amp;REP244</f>
        <v>#REF!</v>
      </c>
      <c r="REL244" s="29" t="e">
        <f t="shared" ref="REL244" si="12348">REP244&amp;REQ244</f>
        <v>#REF!</v>
      </c>
      <c r="REM244" s="29" t="e">
        <f t="shared" ref="REM244" si="12349">REQ244&amp;RER244</f>
        <v>#REF!</v>
      </c>
      <c r="REN244" s="29" t="e">
        <f t="shared" ref="REN244" si="12350">RER244&amp;RES244</f>
        <v>#REF!</v>
      </c>
      <c r="REO244" s="29" t="e">
        <f t="shared" ref="REO244" si="12351">RES244&amp;RET244</f>
        <v>#REF!</v>
      </c>
      <c r="REP244" s="29" t="e">
        <f t="shared" ref="REP244" si="12352">RET244&amp;REU244</f>
        <v>#REF!</v>
      </c>
      <c r="REQ244" s="29" t="e">
        <f t="shared" ref="REQ244" si="12353">REU244&amp;REV244</f>
        <v>#REF!</v>
      </c>
      <c r="RER244" s="29" t="e">
        <f t="shared" ref="RER244" si="12354">REV244&amp;REW244</f>
        <v>#REF!</v>
      </c>
      <c r="RES244" s="29" t="e">
        <f t="shared" ref="RES244" si="12355">REW244&amp;REX244</f>
        <v>#REF!</v>
      </c>
      <c r="RET244" s="29" t="e">
        <f t="shared" ref="RET244" si="12356">REX244&amp;REY244</f>
        <v>#REF!</v>
      </c>
      <c r="REU244" s="29" t="e">
        <f t="shared" ref="REU244" si="12357">REY244&amp;REZ244</f>
        <v>#REF!</v>
      </c>
      <c r="REV244" s="29" t="e">
        <f t="shared" ref="REV244" si="12358">REZ244&amp;RFA244</f>
        <v>#REF!</v>
      </c>
      <c r="REW244" s="29" t="e">
        <f t="shared" ref="REW244" si="12359">RFA244&amp;RFB244</f>
        <v>#REF!</v>
      </c>
      <c r="REX244" s="29" t="e">
        <f t="shared" ref="REX244" si="12360">RFB244&amp;RFC244</f>
        <v>#REF!</v>
      </c>
      <c r="REY244" s="29" t="e">
        <f t="shared" ref="REY244" si="12361">RFC244&amp;RFD244</f>
        <v>#REF!</v>
      </c>
      <c r="REZ244" s="29" t="e">
        <f t="shared" ref="REZ244" si="12362">RFD244&amp;RFE244</f>
        <v>#REF!</v>
      </c>
      <c r="RFA244" s="29" t="e">
        <f t="shared" ref="RFA244" si="12363">RFE244&amp;RFF244</f>
        <v>#REF!</v>
      </c>
      <c r="RFB244" s="29" t="e">
        <f t="shared" ref="RFB244" si="12364">RFF244&amp;RFG244</f>
        <v>#REF!</v>
      </c>
      <c r="RFC244" s="29" t="e">
        <f t="shared" ref="RFC244" si="12365">RFG244&amp;RFH244</f>
        <v>#REF!</v>
      </c>
      <c r="RFD244" s="29" t="e">
        <f t="shared" ref="RFD244" si="12366">RFH244&amp;RFI244</f>
        <v>#REF!</v>
      </c>
      <c r="RFE244" s="29" t="e">
        <f t="shared" ref="RFE244" si="12367">RFI244&amp;RFJ244</f>
        <v>#REF!</v>
      </c>
      <c r="RFF244" s="29" t="e">
        <f t="shared" ref="RFF244" si="12368">RFJ244&amp;RFK244</f>
        <v>#REF!</v>
      </c>
      <c r="RFG244" s="29" t="e">
        <f t="shared" ref="RFG244" si="12369">RFK244&amp;RFL244</f>
        <v>#REF!</v>
      </c>
      <c r="RFH244" s="29" t="e">
        <f t="shared" ref="RFH244" si="12370">RFL244&amp;RFM244</f>
        <v>#REF!</v>
      </c>
      <c r="RFI244" s="29" t="e">
        <f t="shared" ref="RFI244" si="12371">RFM244&amp;RFN244</f>
        <v>#REF!</v>
      </c>
      <c r="RFJ244" s="29" t="e">
        <f t="shared" ref="RFJ244" si="12372">RFN244&amp;RFO244</f>
        <v>#REF!</v>
      </c>
      <c r="RFK244" s="29" t="e">
        <f t="shared" ref="RFK244" si="12373">RFO244&amp;RFP244</f>
        <v>#REF!</v>
      </c>
      <c r="RFL244" s="29" t="e">
        <f t="shared" ref="RFL244" si="12374">RFP244&amp;RFQ244</f>
        <v>#REF!</v>
      </c>
      <c r="RFM244" s="29" t="e">
        <f t="shared" ref="RFM244" si="12375">RFQ244&amp;RFR244</f>
        <v>#REF!</v>
      </c>
      <c r="RFN244" s="29" t="e">
        <f t="shared" ref="RFN244" si="12376">RFR244&amp;RFS244</f>
        <v>#REF!</v>
      </c>
      <c r="RFO244" s="29" t="e">
        <f t="shared" ref="RFO244" si="12377">RFS244&amp;RFT244</f>
        <v>#REF!</v>
      </c>
      <c r="RFP244" s="29" t="e">
        <f t="shared" ref="RFP244" si="12378">RFT244&amp;RFU244</f>
        <v>#REF!</v>
      </c>
      <c r="RFQ244" s="29" t="e">
        <f t="shared" ref="RFQ244" si="12379">RFU244&amp;RFV244</f>
        <v>#REF!</v>
      </c>
      <c r="RFR244" s="29" t="e">
        <f t="shared" ref="RFR244" si="12380">RFV244&amp;RFW244</f>
        <v>#REF!</v>
      </c>
      <c r="RFS244" s="29" t="e">
        <f t="shared" ref="RFS244" si="12381">RFW244&amp;RFX244</f>
        <v>#REF!</v>
      </c>
      <c r="RFT244" s="29" t="e">
        <f t="shared" ref="RFT244" si="12382">RFX244&amp;RFY244</f>
        <v>#REF!</v>
      </c>
      <c r="RFU244" s="29" t="e">
        <f t="shared" ref="RFU244" si="12383">RFY244&amp;RFZ244</f>
        <v>#REF!</v>
      </c>
      <c r="RFV244" s="29" t="e">
        <f t="shared" ref="RFV244" si="12384">RFZ244&amp;RGA244</f>
        <v>#REF!</v>
      </c>
      <c r="RFW244" s="29" t="e">
        <f t="shared" ref="RFW244" si="12385">RGA244&amp;RGB244</f>
        <v>#REF!</v>
      </c>
      <c r="RFX244" s="29" t="e">
        <f t="shared" ref="RFX244" si="12386">RGB244&amp;RGC244</f>
        <v>#REF!</v>
      </c>
      <c r="RFY244" s="29" t="e">
        <f t="shared" ref="RFY244" si="12387">RGC244&amp;RGD244</f>
        <v>#REF!</v>
      </c>
      <c r="RFZ244" s="29" t="e">
        <f t="shared" ref="RFZ244" si="12388">RGD244&amp;RGE244</f>
        <v>#REF!</v>
      </c>
      <c r="RGA244" s="29" t="e">
        <f t="shared" ref="RGA244" si="12389">RGE244&amp;RGF244</f>
        <v>#REF!</v>
      </c>
      <c r="RGB244" s="29" t="e">
        <f t="shared" ref="RGB244" si="12390">RGF244&amp;RGG244</f>
        <v>#REF!</v>
      </c>
      <c r="RGC244" s="29" t="e">
        <f t="shared" ref="RGC244" si="12391">RGG244&amp;RGH244</f>
        <v>#REF!</v>
      </c>
      <c r="RGD244" s="29" t="e">
        <f t="shared" ref="RGD244" si="12392">RGH244&amp;RGI244</f>
        <v>#REF!</v>
      </c>
      <c r="RGE244" s="29" t="e">
        <f t="shared" ref="RGE244" si="12393">RGI244&amp;RGJ244</f>
        <v>#REF!</v>
      </c>
      <c r="RGF244" s="29" t="e">
        <f t="shared" ref="RGF244" si="12394">RGJ244&amp;RGK244</f>
        <v>#REF!</v>
      </c>
      <c r="RGG244" s="29" t="e">
        <f t="shared" ref="RGG244" si="12395">RGK244&amp;RGL244</f>
        <v>#REF!</v>
      </c>
      <c r="RGH244" s="29" t="e">
        <f t="shared" ref="RGH244" si="12396">RGL244&amp;RGM244</f>
        <v>#REF!</v>
      </c>
      <c r="RGI244" s="29" t="e">
        <f t="shared" ref="RGI244" si="12397">RGM244&amp;RGN244</f>
        <v>#REF!</v>
      </c>
      <c r="RGJ244" s="29" t="e">
        <f t="shared" ref="RGJ244" si="12398">RGN244&amp;RGO244</f>
        <v>#REF!</v>
      </c>
      <c r="RGK244" s="29" t="e">
        <f t="shared" ref="RGK244" si="12399">RGO244&amp;RGP244</f>
        <v>#REF!</v>
      </c>
      <c r="RGL244" s="29" t="e">
        <f t="shared" ref="RGL244" si="12400">RGP244&amp;RGQ244</f>
        <v>#REF!</v>
      </c>
      <c r="RGM244" s="29" t="e">
        <f t="shared" ref="RGM244" si="12401">RGQ244&amp;RGR244</f>
        <v>#REF!</v>
      </c>
      <c r="RGN244" s="29" t="e">
        <f t="shared" ref="RGN244" si="12402">RGR244&amp;RGS244</f>
        <v>#REF!</v>
      </c>
      <c r="RGO244" s="29" t="e">
        <f t="shared" ref="RGO244" si="12403">RGS244&amp;RGT244</f>
        <v>#REF!</v>
      </c>
      <c r="RGP244" s="29" t="e">
        <f t="shared" ref="RGP244" si="12404">RGT244&amp;RGU244</f>
        <v>#REF!</v>
      </c>
      <c r="RGQ244" s="29" t="e">
        <f t="shared" ref="RGQ244" si="12405">RGU244&amp;RGV244</f>
        <v>#REF!</v>
      </c>
      <c r="RGR244" s="29" t="e">
        <f t="shared" ref="RGR244" si="12406">RGV244&amp;RGW244</f>
        <v>#REF!</v>
      </c>
      <c r="RGS244" s="29" t="e">
        <f t="shared" ref="RGS244" si="12407">RGW244&amp;RGX244</f>
        <v>#REF!</v>
      </c>
      <c r="RGT244" s="29" t="e">
        <f t="shared" ref="RGT244" si="12408">RGX244&amp;RGY244</f>
        <v>#REF!</v>
      </c>
      <c r="RGU244" s="29" t="e">
        <f t="shared" ref="RGU244" si="12409">RGY244&amp;RGZ244</f>
        <v>#REF!</v>
      </c>
      <c r="RGV244" s="29" t="e">
        <f t="shared" ref="RGV244" si="12410">RGZ244&amp;RHA244</f>
        <v>#REF!</v>
      </c>
      <c r="RGW244" s="29" t="e">
        <f t="shared" ref="RGW244" si="12411">RHA244&amp;RHB244</f>
        <v>#REF!</v>
      </c>
      <c r="RGX244" s="29" t="e">
        <f t="shared" ref="RGX244" si="12412">RHB244&amp;RHC244</f>
        <v>#REF!</v>
      </c>
      <c r="RGY244" s="29" t="e">
        <f t="shared" ref="RGY244" si="12413">RHC244&amp;RHD244</f>
        <v>#REF!</v>
      </c>
      <c r="RGZ244" s="29" t="e">
        <f t="shared" ref="RGZ244" si="12414">RHD244&amp;RHE244</f>
        <v>#REF!</v>
      </c>
      <c r="RHA244" s="29" t="e">
        <f t="shared" ref="RHA244" si="12415">RHE244&amp;RHF244</f>
        <v>#REF!</v>
      </c>
      <c r="RHB244" s="29" t="e">
        <f t="shared" ref="RHB244" si="12416">RHF244&amp;RHG244</f>
        <v>#REF!</v>
      </c>
      <c r="RHC244" s="29" t="e">
        <f t="shared" ref="RHC244" si="12417">RHG244&amp;RHH244</f>
        <v>#REF!</v>
      </c>
      <c r="RHD244" s="29" t="e">
        <f t="shared" ref="RHD244" si="12418">RHH244&amp;RHI244</f>
        <v>#REF!</v>
      </c>
      <c r="RHE244" s="29" t="e">
        <f t="shared" ref="RHE244" si="12419">RHI244&amp;RHJ244</f>
        <v>#REF!</v>
      </c>
      <c r="RHF244" s="29" t="e">
        <f t="shared" ref="RHF244" si="12420">RHJ244&amp;RHK244</f>
        <v>#REF!</v>
      </c>
      <c r="RHG244" s="29" t="e">
        <f t="shared" ref="RHG244" si="12421">RHK244&amp;RHL244</f>
        <v>#REF!</v>
      </c>
      <c r="RHH244" s="29" t="e">
        <f t="shared" ref="RHH244" si="12422">RHL244&amp;RHM244</f>
        <v>#REF!</v>
      </c>
      <c r="RHI244" s="29" t="e">
        <f t="shared" ref="RHI244" si="12423">RHM244&amp;RHN244</f>
        <v>#REF!</v>
      </c>
      <c r="RHJ244" s="29" t="e">
        <f t="shared" ref="RHJ244" si="12424">RHN244&amp;RHO244</f>
        <v>#REF!</v>
      </c>
      <c r="RHK244" s="29" t="e">
        <f t="shared" ref="RHK244" si="12425">RHO244&amp;RHP244</f>
        <v>#REF!</v>
      </c>
      <c r="RHL244" s="29" t="e">
        <f t="shared" ref="RHL244" si="12426">RHP244&amp;RHQ244</f>
        <v>#REF!</v>
      </c>
      <c r="RHM244" s="29" t="e">
        <f t="shared" ref="RHM244" si="12427">RHQ244&amp;RHR244</f>
        <v>#REF!</v>
      </c>
      <c r="RHN244" s="29" t="e">
        <f t="shared" ref="RHN244" si="12428">RHR244&amp;RHS244</f>
        <v>#REF!</v>
      </c>
      <c r="RHO244" s="29" t="e">
        <f t="shared" ref="RHO244" si="12429">RHS244&amp;RHT244</f>
        <v>#REF!</v>
      </c>
      <c r="RHP244" s="29" t="e">
        <f t="shared" ref="RHP244" si="12430">RHT244&amp;RHU244</f>
        <v>#REF!</v>
      </c>
      <c r="RHQ244" s="29" t="e">
        <f t="shared" ref="RHQ244" si="12431">RHU244&amp;RHV244</f>
        <v>#REF!</v>
      </c>
      <c r="RHR244" s="29" t="e">
        <f t="shared" ref="RHR244" si="12432">RHV244&amp;RHW244</f>
        <v>#REF!</v>
      </c>
      <c r="RHS244" s="29" t="e">
        <f t="shared" ref="RHS244" si="12433">RHW244&amp;RHX244</f>
        <v>#REF!</v>
      </c>
      <c r="RHT244" s="29" t="e">
        <f t="shared" ref="RHT244" si="12434">RHX244&amp;RHY244</f>
        <v>#REF!</v>
      </c>
      <c r="RHU244" s="29" t="e">
        <f t="shared" ref="RHU244" si="12435">RHY244&amp;RHZ244</f>
        <v>#REF!</v>
      </c>
      <c r="RHV244" s="29" t="e">
        <f t="shared" ref="RHV244" si="12436">RHZ244&amp;RIA244</f>
        <v>#REF!</v>
      </c>
      <c r="RHW244" s="29" t="e">
        <f t="shared" ref="RHW244" si="12437">RIA244&amp;RIB244</f>
        <v>#REF!</v>
      </c>
      <c r="RHX244" s="29" t="e">
        <f t="shared" ref="RHX244" si="12438">RIB244&amp;RIC244</f>
        <v>#REF!</v>
      </c>
      <c r="RHY244" s="29" t="e">
        <f t="shared" ref="RHY244" si="12439">RIC244&amp;RID244</f>
        <v>#REF!</v>
      </c>
      <c r="RHZ244" s="29" t="e">
        <f t="shared" ref="RHZ244" si="12440">RID244&amp;RIE244</f>
        <v>#REF!</v>
      </c>
      <c r="RIA244" s="29" t="e">
        <f t="shared" ref="RIA244" si="12441">RIE244&amp;RIF244</f>
        <v>#REF!</v>
      </c>
      <c r="RIB244" s="29" t="e">
        <f t="shared" ref="RIB244" si="12442">RIF244&amp;RIG244</f>
        <v>#REF!</v>
      </c>
      <c r="RIC244" s="29" t="e">
        <f t="shared" ref="RIC244" si="12443">RIG244&amp;RIH244</f>
        <v>#REF!</v>
      </c>
      <c r="RID244" s="29" t="e">
        <f t="shared" ref="RID244" si="12444">RIH244&amp;RII244</f>
        <v>#REF!</v>
      </c>
      <c r="RIE244" s="29" t="e">
        <f t="shared" ref="RIE244" si="12445">RII244&amp;RIJ244</f>
        <v>#REF!</v>
      </c>
      <c r="RIF244" s="29" t="e">
        <f t="shared" ref="RIF244" si="12446">RIJ244&amp;RIK244</f>
        <v>#REF!</v>
      </c>
      <c r="RIG244" s="29" t="e">
        <f t="shared" ref="RIG244" si="12447">RIK244&amp;RIL244</f>
        <v>#REF!</v>
      </c>
      <c r="RIH244" s="29" t="e">
        <f t="shared" ref="RIH244" si="12448">RIL244&amp;RIM244</f>
        <v>#REF!</v>
      </c>
      <c r="RII244" s="29" t="e">
        <f t="shared" ref="RII244" si="12449">RIM244&amp;RIN244</f>
        <v>#REF!</v>
      </c>
      <c r="RIJ244" s="29" t="e">
        <f t="shared" ref="RIJ244" si="12450">RIN244&amp;RIO244</f>
        <v>#REF!</v>
      </c>
      <c r="RIK244" s="29" t="e">
        <f t="shared" ref="RIK244" si="12451">RIO244&amp;RIP244</f>
        <v>#REF!</v>
      </c>
      <c r="RIL244" s="29" t="e">
        <f t="shared" ref="RIL244" si="12452">RIP244&amp;RIQ244</f>
        <v>#REF!</v>
      </c>
      <c r="RIM244" s="29" t="e">
        <f t="shared" ref="RIM244" si="12453">RIQ244&amp;RIR244</f>
        <v>#REF!</v>
      </c>
      <c r="RIN244" s="29" t="e">
        <f t="shared" ref="RIN244" si="12454">RIR244&amp;RIS244</f>
        <v>#REF!</v>
      </c>
      <c r="RIO244" s="29" t="e">
        <f t="shared" ref="RIO244" si="12455">RIS244&amp;RIT244</f>
        <v>#REF!</v>
      </c>
      <c r="RIP244" s="29" t="e">
        <f t="shared" ref="RIP244" si="12456">RIT244&amp;RIU244</f>
        <v>#REF!</v>
      </c>
      <c r="RIQ244" s="29" t="e">
        <f t="shared" ref="RIQ244" si="12457">RIU244&amp;RIV244</f>
        <v>#REF!</v>
      </c>
      <c r="RIR244" s="29" t="e">
        <f t="shared" ref="RIR244" si="12458">RIV244&amp;RIW244</f>
        <v>#REF!</v>
      </c>
      <c r="RIS244" s="29" t="e">
        <f t="shared" ref="RIS244" si="12459">RIW244&amp;RIX244</f>
        <v>#REF!</v>
      </c>
      <c r="RIT244" s="29" t="e">
        <f t="shared" ref="RIT244" si="12460">RIX244&amp;RIY244</f>
        <v>#REF!</v>
      </c>
      <c r="RIU244" s="29" t="e">
        <f t="shared" ref="RIU244" si="12461">RIY244&amp;RIZ244</f>
        <v>#REF!</v>
      </c>
      <c r="RIV244" s="29" t="e">
        <f t="shared" ref="RIV244" si="12462">RIZ244&amp;RJA244</f>
        <v>#REF!</v>
      </c>
      <c r="RIW244" s="29" t="e">
        <f t="shared" ref="RIW244" si="12463">RJA244&amp;RJB244</f>
        <v>#REF!</v>
      </c>
      <c r="RIX244" s="29" t="e">
        <f t="shared" ref="RIX244" si="12464">RJB244&amp;RJC244</f>
        <v>#REF!</v>
      </c>
      <c r="RIY244" s="29" t="e">
        <f t="shared" ref="RIY244" si="12465">RJC244&amp;RJD244</f>
        <v>#REF!</v>
      </c>
      <c r="RIZ244" s="29" t="e">
        <f t="shared" ref="RIZ244" si="12466">RJD244&amp;RJE244</f>
        <v>#REF!</v>
      </c>
      <c r="RJA244" s="29" t="e">
        <f t="shared" ref="RJA244" si="12467">RJE244&amp;RJF244</f>
        <v>#REF!</v>
      </c>
      <c r="RJB244" s="29" t="e">
        <f t="shared" ref="RJB244" si="12468">RJF244&amp;RJG244</f>
        <v>#REF!</v>
      </c>
      <c r="RJC244" s="29" t="e">
        <f t="shared" ref="RJC244" si="12469">RJG244&amp;RJH244</f>
        <v>#REF!</v>
      </c>
      <c r="RJD244" s="29" t="e">
        <f t="shared" ref="RJD244" si="12470">RJH244&amp;RJI244</f>
        <v>#REF!</v>
      </c>
      <c r="RJE244" s="29" t="e">
        <f t="shared" ref="RJE244" si="12471">RJI244&amp;RJJ244</f>
        <v>#REF!</v>
      </c>
      <c r="RJF244" s="29" t="e">
        <f t="shared" ref="RJF244" si="12472">RJJ244&amp;RJK244</f>
        <v>#REF!</v>
      </c>
      <c r="RJG244" s="29" t="e">
        <f t="shared" ref="RJG244" si="12473">RJK244&amp;RJL244</f>
        <v>#REF!</v>
      </c>
      <c r="RJH244" s="29" t="e">
        <f t="shared" ref="RJH244" si="12474">RJL244&amp;RJM244</f>
        <v>#REF!</v>
      </c>
      <c r="RJI244" s="29" t="e">
        <f t="shared" ref="RJI244" si="12475">RJM244&amp;RJN244</f>
        <v>#REF!</v>
      </c>
      <c r="RJJ244" s="29" t="e">
        <f t="shared" ref="RJJ244" si="12476">RJN244&amp;RJO244</f>
        <v>#REF!</v>
      </c>
      <c r="RJK244" s="29" t="e">
        <f t="shared" ref="RJK244" si="12477">RJO244&amp;RJP244</f>
        <v>#REF!</v>
      </c>
      <c r="RJL244" s="29" t="e">
        <f t="shared" ref="RJL244" si="12478">RJP244&amp;RJQ244</f>
        <v>#REF!</v>
      </c>
      <c r="RJM244" s="29" t="e">
        <f t="shared" ref="RJM244" si="12479">RJQ244&amp;RJR244</f>
        <v>#REF!</v>
      </c>
      <c r="RJN244" s="29" t="e">
        <f t="shared" ref="RJN244" si="12480">RJR244&amp;RJS244</f>
        <v>#REF!</v>
      </c>
      <c r="RJO244" s="29" t="e">
        <f t="shared" ref="RJO244" si="12481">RJS244&amp;RJT244</f>
        <v>#REF!</v>
      </c>
      <c r="RJP244" s="29" t="e">
        <f t="shared" ref="RJP244" si="12482">RJT244&amp;RJU244</f>
        <v>#REF!</v>
      </c>
      <c r="RJQ244" s="29" t="e">
        <f t="shared" ref="RJQ244" si="12483">RJU244&amp;RJV244</f>
        <v>#REF!</v>
      </c>
      <c r="RJR244" s="29" t="e">
        <f t="shared" ref="RJR244" si="12484">RJV244&amp;RJW244</f>
        <v>#REF!</v>
      </c>
      <c r="RJS244" s="29" t="e">
        <f t="shared" ref="RJS244" si="12485">RJW244&amp;RJX244</f>
        <v>#REF!</v>
      </c>
      <c r="RJT244" s="29" t="e">
        <f t="shared" ref="RJT244" si="12486">RJX244&amp;RJY244</f>
        <v>#REF!</v>
      </c>
      <c r="RJU244" s="29" t="e">
        <f t="shared" ref="RJU244" si="12487">RJY244&amp;RJZ244</f>
        <v>#REF!</v>
      </c>
      <c r="RJV244" s="29" t="e">
        <f t="shared" ref="RJV244" si="12488">RJZ244&amp;RKA244</f>
        <v>#REF!</v>
      </c>
      <c r="RJW244" s="29" t="e">
        <f t="shared" ref="RJW244" si="12489">RKA244&amp;RKB244</f>
        <v>#REF!</v>
      </c>
      <c r="RJX244" s="29" t="e">
        <f t="shared" ref="RJX244" si="12490">RKB244&amp;RKC244</f>
        <v>#REF!</v>
      </c>
      <c r="RJY244" s="29" t="e">
        <f t="shared" ref="RJY244" si="12491">RKC244&amp;RKD244</f>
        <v>#REF!</v>
      </c>
      <c r="RJZ244" s="29" t="e">
        <f t="shared" ref="RJZ244" si="12492">RKD244&amp;RKE244</f>
        <v>#REF!</v>
      </c>
      <c r="RKA244" s="29" t="e">
        <f t="shared" ref="RKA244" si="12493">RKE244&amp;RKF244</f>
        <v>#REF!</v>
      </c>
      <c r="RKB244" s="29" t="e">
        <f t="shared" ref="RKB244" si="12494">RKF244&amp;RKG244</f>
        <v>#REF!</v>
      </c>
      <c r="RKC244" s="29" t="e">
        <f t="shared" ref="RKC244" si="12495">RKG244&amp;RKH244</f>
        <v>#REF!</v>
      </c>
      <c r="RKD244" s="29" t="e">
        <f t="shared" ref="RKD244" si="12496">RKH244&amp;RKI244</f>
        <v>#REF!</v>
      </c>
      <c r="RKE244" s="29" t="e">
        <f t="shared" ref="RKE244" si="12497">RKI244&amp;RKJ244</f>
        <v>#REF!</v>
      </c>
      <c r="RKF244" s="29" t="e">
        <f t="shared" ref="RKF244" si="12498">RKJ244&amp;RKK244</f>
        <v>#REF!</v>
      </c>
      <c r="RKG244" s="29" t="e">
        <f t="shared" ref="RKG244" si="12499">RKK244&amp;RKL244</f>
        <v>#REF!</v>
      </c>
      <c r="RKH244" s="29" t="e">
        <f t="shared" ref="RKH244" si="12500">RKL244&amp;RKM244</f>
        <v>#REF!</v>
      </c>
      <c r="RKI244" s="29" t="e">
        <f t="shared" ref="RKI244" si="12501">RKM244&amp;RKN244</f>
        <v>#REF!</v>
      </c>
      <c r="RKJ244" s="29" t="e">
        <f t="shared" ref="RKJ244" si="12502">RKN244&amp;RKO244</f>
        <v>#REF!</v>
      </c>
      <c r="RKK244" s="29" t="e">
        <f t="shared" ref="RKK244" si="12503">RKO244&amp;RKP244</f>
        <v>#REF!</v>
      </c>
      <c r="RKL244" s="29" t="e">
        <f t="shared" ref="RKL244" si="12504">RKP244&amp;RKQ244</f>
        <v>#REF!</v>
      </c>
      <c r="RKM244" s="29" t="e">
        <f t="shared" ref="RKM244" si="12505">RKQ244&amp;RKR244</f>
        <v>#REF!</v>
      </c>
      <c r="RKN244" s="29" t="e">
        <f t="shared" ref="RKN244" si="12506">RKR244&amp;RKS244</f>
        <v>#REF!</v>
      </c>
      <c r="RKO244" s="29" t="e">
        <f t="shared" ref="RKO244" si="12507">RKS244&amp;RKT244</f>
        <v>#REF!</v>
      </c>
      <c r="RKP244" s="29" t="e">
        <f t="shared" ref="RKP244" si="12508">RKT244&amp;RKU244</f>
        <v>#REF!</v>
      </c>
      <c r="RKQ244" s="29" t="e">
        <f t="shared" ref="RKQ244" si="12509">RKU244&amp;RKV244</f>
        <v>#REF!</v>
      </c>
      <c r="RKR244" s="29" t="e">
        <f t="shared" ref="RKR244" si="12510">RKV244&amp;RKW244</f>
        <v>#REF!</v>
      </c>
      <c r="RKS244" s="29" t="e">
        <f t="shared" ref="RKS244" si="12511">RKW244&amp;RKX244</f>
        <v>#REF!</v>
      </c>
      <c r="RKT244" s="29" t="e">
        <f t="shared" ref="RKT244" si="12512">RKX244&amp;RKY244</f>
        <v>#REF!</v>
      </c>
      <c r="RKU244" s="29" t="e">
        <f t="shared" ref="RKU244" si="12513">RKY244&amp;RKZ244</f>
        <v>#REF!</v>
      </c>
      <c r="RKV244" s="29" t="e">
        <f t="shared" ref="RKV244" si="12514">RKZ244&amp;RLA244</f>
        <v>#REF!</v>
      </c>
      <c r="RKW244" s="29" t="e">
        <f t="shared" ref="RKW244" si="12515">RLA244&amp;RLB244</f>
        <v>#REF!</v>
      </c>
      <c r="RKX244" s="29" t="e">
        <f t="shared" ref="RKX244" si="12516">RLB244&amp;RLC244</f>
        <v>#REF!</v>
      </c>
      <c r="RKY244" s="29" t="e">
        <f t="shared" ref="RKY244" si="12517">RLC244&amp;RLD244</f>
        <v>#REF!</v>
      </c>
      <c r="RKZ244" s="29" t="e">
        <f t="shared" ref="RKZ244" si="12518">RLD244&amp;RLE244</f>
        <v>#REF!</v>
      </c>
      <c r="RLA244" s="29" t="e">
        <f t="shared" ref="RLA244" si="12519">RLE244&amp;RLF244</f>
        <v>#REF!</v>
      </c>
      <c r="RLB244" s="29" t="e">
        <f t="shared" ref="RLB244" si="12520">RLF244&amp;RLG244</f>
        <v>#REF!</v>
      </c>
      <c r="RLC244" s="29" t="e">
        <f t="shared" ref="RLC244" si="12521">RLG244&amp;RLH244</f>
        <v>#REF!</v>
      </c>
      <c r="RLD244" s="29" t="e">
        <f t="shared" ref="RLD244" si="12522">RLH244&amp;RLI244</f>
        <v>#REF!</v>
      </c>
      <c r="RLE244" s="29" t="e">
        <f t="shared" ref="RLE244" si="12523">RLI244&amp;RLJ244</f>
        <v>#REF!</v>
      </c>
      <c r="RLF244" s="29" t="e">
        <f t="shared" ref="RLF244" si="12524">RLJ244&amp;RLK244</f>
        <v>#REF!</v>
      </c>
      <c r="RLG244" s="29" t="e">
        <f t="shared" ref="RLG244" si="12525">RLK244&amp;RLL244</f>
        <v>#REF!</v>
      </c>
      <c r="RLH244" s="29" t="e">
        <f t="shared" ref="RLH244" si="12526">RLL244&amp;RLM244</f>
        <v>#REF!</v>
      </c>
      <c r="RLI244" s="29" t="e">
        <f t="shared" ref="RLI244" si="12527">RLM244&amp;RLN244</f>
        <v>#REF!</v>
      </c>
      <c r="RLJ244" s="29" t="e">
        <f t="shared" ref="RLJ244" si="12528">RLN244&amp;RLO244</f>
        <v>#REF!</v>
      </c>
      <c r="RLK244" s="29" t="e">
        <f t="shared" ref="RLK244" si="12529">RLO244&amp;RLP244</f>
        <v>#REF!</v>
      </c>
      <c r="RLL244" s="29" t="e">
        <f t="shared" ref="RLL244" si="12530">RLP244&amp;RLQ244</f>
        <v>#REF!</v>
      </c>
      <c r="RLM244" s="29" t="e">
        <f t="shared" ref="RLM244" si="12531">RLQ244&amp;RLR244</f>
        <v>#REF!</v>
      </c>
      <c r="RLN244" s="29" t="e">
        <f t="shared" ref="RLN244" si="12532">RLR244&amp;RLS244</f>
        <v>#REF!</v>
      </c>
      <c r="RLO244" s="29" t="e">
        <f t="shared" ref="RLO244" si="12533">RLS244&amp;RLT244</f>
        <v>#REF!</v>
      </c>
      <c r="RLP244" s="29" t="e">
        <f t="shared" ref="RLP244" si="12534">RLT244&amp;RLU244</f>
        <v>#REF!</v>
      </c>
      <c r="RLQ244" s="29" t="e">
        <f t="shared" ref="RLQ244" si="12535">RLU244&amp;RLV244</f>
        <v>#REF!</v>
      </c>
      <c r="RLR244" s="29" t="e">
        <f t="shared" ref="RLR244" si="12536">RLV244&amp;RLW244</f>
        <v>#REF!</v>
      </c>
      <c r="RLS244" s="29" t="e">
        <f t="shared" ref="RLS244" si="12537">RLW244&amp;RLX244</f>
        <v>#REF!</v>
      </c>
      <c r="RLT244" s="29" t="e">
        <f t="shared" ref="RLT244" si="12538">RLX244&amp;RLY244</f>
        <v>#REF!</v>
      </c>
      <c r="RLU244" s="29" t="e">
        <f t="shared" ref="RLU244" si="12539">RLY244&amp;RLZ244</f>
        <v>#REF!</v>
      </c>
      <c r="RLV244" s="29" t="e">
        <f t="shared" ref="RLV244" si="12540">RLZ244&amp;RMA244</f>
        <v>#REF!</v>
      </c>
      <c r="RLW244" s="29" t="e">
        <f t="shared" ref="RLW244" si="12541">RMA244&amp;RMB244</f>
        <v>#REF!</v>
      </c>
      <c r="RLX244" s="29" t="e">
        <f t="shared" ref="RLX244" si="12542">RMB244&amp;RMC244</f>
        <v>#REF!</v>
      </c>
      <c r="RLY244" s="29" t="e">
        <f t="shared" ref="RLY244" si="12543">RMC244&amp;RMD244</f>
        <v>#REF!</v>
      </c>
      <c r="RLZ244" s="29" t="e">
        <f t="shared" ref="RLZ244" si="12544">RMD244&amp;RME244</f>
        <v>#REF!</v>
      </c>
      <c r="RMA244" s="29" t="e">
        <f t="shared" ref="RMA244" si="12545">RME244&amp;RMF244</f>
        <v>#REF!</v>
      </c>
      <c r="RMB244" s="29" t="e">
        <f t="shared" ref="RMB244" si="12546">RMF244&amp;RMG244</f>
        <v>#REF!</v>
      </c>
      <c r="RMC244" s="29" t="e">
        <f t="shared" ref="RMC244" si="12547">RMG244&amp;RMH244</f>
        <v>#REF!</v>
      </c>
      <c r="RMD244" s="29" t="e">
        <f t="shared" ref="RMD244" si="12548">RMH244&amp;RMI244</f>
        <v>#REF!</v>
      </c>
      <c r="RME244" s="29" t="e">
        <f t="shared" ref="RME244" si="12549">RMI244&amp;RMJ244</f>
        <v>#REF!</v>
      </c>
      <c r="RMF244" s="29" t="e">
        <f t="shared" ref="RMF244" si="12550">RMJ244&amp;RMK244</f>
        <v>#REF!</v>
      </c>
      <c r="RMG244" s="29" t="e">
        <f t="shared" ref="RMG244" si="12551">RMK244&amp;RML244</f>
        <v>#REF!</v>
      </c>
      <c r="RMH244" s="29" t="e">
        <f t="shared" ref="RMH244" si="12552">RML244&amp;RMM244</f>
        <v>#REF!</v>
      </c>
      <c r="RMI244" s="29" t="e">
        <f t="shared" ref="RMI244" si="12553">RMM244&amp;RMN244</f>
        <v>#REF!</v>
      </c>
      <c r="RMJ244" s="29" t="e">
        <f t="shared" ref="RMJ244" si="12554">RMN244&amp;RMO244</f>
        <v>#REF!</v>
      </c>
      <c r="RMK244" s="29" t="e">
        <f t="shared" ref="RMK244" si="12555">RMO244&amp;RMP244</f>
        <v>#REF!</v>
      </c>
      <c r="RML244" s="29" t="e">
        <f t="shared" ref="RML244" si="12556">RMP244&amp;RMQ244</f>
        <v>#REF!</v>
      </c>
      <c r="RMM244" s="29" t="e">
        <f t="shared" ref="RMM244" si="12557">RMQ244&amp;RMR244</f>
        <v>#REF!</v>
      </c>
      <c r="RMN244" s="29" t="e">
        <f t="shared" ref="RMN244" si="12558">RMR244&amp;RMS244</f>
        <v>#REF!</v>
      </c>
      <c r="RMO244" s="29" t="e">
        <f t="shared" ref="RMO244" si="12559">RMS244&amp;RMT244</f>
        <v>#REF!</v>
      </c>
      <c r="RMP244" s="29" t="e">
        <f t="shared" ref="RMP244" si="12560">RMT244&amp;RMU244</f>
        <v>#REF!</v>
      </c>
      <c r="RMQ244" s="29" t="e">
        <f t="shared" ref="RMQ244" si="12561">RMU244&amp;RMV244</f>
        <v>#REF!</v>
      </c>
      <c r="RMR244" s="29" t="e">
        <f t="shared" ref="RMR244" si="12562">RMV244&amp;RMW244</f>
        <v>#REF!</v>
      </c>
      <c r="RMS244" s="29" t="e">
        <f t="shared" ref="RMS244" si="12563">RMW244&amp;RMX244</f>
        <v>#REF!</v>
      </c>
      <c r="RMT244" s="29" t="e">
        <f t="shared" ref="RMT244" si="12564">RMX244&amp;RMY244</f>
        <v>#REF!</v>
      </c>
      <c r="RMU244" s="29" t="e">
        <f t="shared" ref="RMU244" si="12565">RMY244&amp;RMZ244</f>
        <v>#REF!</v>
      </c>
      <c r="RMV244" s="29" t="e">
        <f t="shared" ref="RMV244" si="12566">RMZ244&amp;RNA244</f>
        <v>#REF!</v>
      </c>
      <c r="RMW244" s="29" t="e">
        <f t="shared" ref="RMW244" si="12567">RNA244&amp;RNB244</f>
        <v>#REF!</v>
      </c>
      <c r="RMX244" s="29" t="e">
        <f t="shared" ref="RMX244" si="12568">RNB244&amp;RNC244</f>
        <v>#REF!</v>
      </c>
      <c r="RMY244" s="29" t="e">
        <f t="shared" ref="RMY244" si="12569">RNC244&amp;RND244</f>
        <v>#REF!</v>
      </c>
      <c r="RMZ244" s="29" t="e">
        <f t="shared" ref="RMZ244" si="12570">RND244&amp;RNE244</f>
        <v>#REF!</v>
      </c>
      <c r="RNA244" s="29" t="e">
        <f t="shared" ref="RNA244" si="12571">RNE244&amp;RNF244</f>
        <v>#REF!</v>
      </c>
      <c r="RNB244" s="29" t="e">
        <f t="shared" ref="RNB244" si="12572">RNF244&amp;RNG244</f>
        <v>#REF!</v>
      </c>
      <c r="RNC244" s="29" t="e">
        <f t="shared" ref="RNC244" si="12573">RNG244&amp;RNH244</f>
        <v>#REF!</v>
      </c>
      <c r="RND244" s="29" t="e">
        <f t="shared" ref="RND244" si="12574">RNH244&amp;RNI244</f>
        <v>#REF!</v>
      </c>
      <c r="RNE244" s="29" t="e">
        <f t="shared" ref="RNE244" si="12575">RNI244&amp;RNJ244</f>
        <v>#REF!</v>
      </c>
      <c r="RNF244" s="29" t="e">
        <f t="shared" ref="RNF244" si="12576">RNJ244&amp;RNK244</f>
        <v>#REF!</v>
      </c>
      <c r="RNG244" s="29" t="e">
        <f t="shared" ref="RNG244" si="12577">RNK244&amp;RNL244</f>
        <v>#REF!</v>
      </c>
      <c r="RNH244" s="29" t="e">
        <f t="shared" ref="RNH244" si="12578">RNL244&amp;RNM244</f>
        <v>#REF!</v>
      </c>
      <c r="RNI244" s="29" t="e">
        <f t="shared" ref="RNI244" si="12579">RNM244&amp;RNN244</f>
        <v>#REF!</v>
      </c>
      <c r="RNJ244" s="29" t="e">
        <f t="shared" ref="RNJ244" si="12580">RNN244&amp;RNO244</f>
        <v>#REF!</v>
      </c>
      <c r="RNK244" s="29" t="e">
        <f t="shared" ref="RNK244" si="12581">RNO244&amp;RNP244</f>
        <v>#REF!</v>
      </c>
      <c r="RNL244" s="29" t="e">
        <f t="shared" ref="RNL244" si="12582">RNP244&amp;RNQ244</f>
        <v>#REF!</v>
      </c>
      <c r="RNM244" s="29" t="e">
        <f t="shared" ref="RNM244" si="12583">RNQ244&amp;RNR244</f>
        <v>#REF!</v>
      </c>
      <c r="RNN244" s="29" t="e">
        <f t="shared" ref="RNN244" si="12584">RNR244&amp;RNS244</f>
        <v>#REF!</v>
      </c>
      <c r="RNO244" s="29" t="e">
        <f t="shared" ref="RNO244" si="12585">RNS244&amp;RNT244</f>
        <v>#REF!</v>
      </c>
      <c r="RNP244" s="29" t="e">
        <f t="shared" ref="RNP244" si="12586">RNT244&amp;RNU244</f>
        <v>#REF!</v>
      </c>
      <c r="RNQ244" s="29" t="e">
        <f t="shared" ref="RNQ244" si="12587">RNU244&amp;RNV244</f>
        <v>#REF!</v>
      </c>
      <c r="RNR244" s="29" t="e">
        <f t="shared" ref="RNR244" si="12588">RNV244&amp;RNW244</f>
        <v>#REF!</v>
      </c>
      <c r="RNS244" s="29" t="e">
        <f t="shared" ref="RNS244" si="12589">RNW244&amp;RNX244</f>
        <v>#REF!</v>
      </c>
      <c r="RNT244" s="29" t="e">
        <f t="shared" ref="RNT244" si="12590">RNX244&amp;RNY244</f>
        <v>#REF!</v>
      </c>
      <c r="RNU244" s="29" t="e">
        <f t="shared" ref="RNU244" si="12591">RNY244&amp;RNZ244</f>
        <v>#REF!</v>
      </c>
      <c r="RNV244" s="29" t="e">
        <f t="shared" ref="RNV244" si="12592">RNZ244&amp;ROA244</f>
        <v>#REF!</v>
      </c>
      <c r="RNW244" s="29" t="e">
        <f t="shared" ref="RNW244" si="12593">ROA244&amp;ROB244</f>
        <v>#REF!</v>
      </c>
      <c r="RNX244" s="29" t="e">
        <f t="shared" ref="RNX244" si="12594">ROB244&amp;ROC244</f>
        <v>#REF!</v>
      </c>
      <c r="RNY244" s="29" t="e">
        <f t="shared" ref="RNY244" si="12595">ROC244&amp;ROD244</f>
        <v>#REF!</v>
      </c>
      <c r="RNZ244" s="29" t="e">
        <f t="shared" ref="RNZ244" si="12596">ROD244&amp;ROE244</f>
        <v>#REF!</v>
      </c>
      <c r="ROA244" s="29" t="e">
        <f t="shared" ref="ROA244" si="12597">ROE244&amp;ROF244</f>
        <v>#REF!</v>
      </c>
      <c r="ROB244" s="29" t="e">
        <f t="shared" ref="ROB244" si="12598">ROF244&amp;ROG244</f>
        <v>#REF!</v>
      </c>
      <c r="ROC244" s="29" t="e">
        <f t="shared" ref="ROC244" si="12599">ROG244&amp;ROH244</f>
        <v>#REF!</v>
      </c>
      <c r="ROD244" s="29" t="e">
        <f t="shared" ref="ROD244" si="12600">ROH244&amp;ROI244</f>
        <v>#REF!</v>
      </c>
      <c r="ROE244" s="29" t="e">
        <f t="shared" ref="ROE244" si="12601">ROI244&amp;ROJ244</f>
        <v>#REF!</v>
      </c>
      <c r="ROF244" s="29" t="e">
        <f t="shared" ref="ROF244" si="12602">ROJ244&amp;ROK244</f>
        <v>#REF!</v>
      </c>
      <c r="ROG244" s="29" t="e">
        <f t="shared" ref="ROG244" si="12603">ROK244&amp;ROL244</f>
        <v>#REF!</v>
      </c>
      <c r="ROH244" s="29" t="e">
        <f t="shared" ref="ROH244" si="12604">ROL244&amp;ROM244</f>
        <v>#REF!</v>
      </c>
      <c r="ROI244" s="29" t="e">
        <f t="shared" ref="ROI244" si="12605">ROM244&amp;RON244</f>
        <v>#REF!</v>
      </c>
      <c r="ROJ244" s="29" t="e">
        <f t="shared" ref="ROJ244" si="12606">RON244&amp;ROO244</f>
        <v>#REF!</v>
      </c>
      <c r="ROK244" s="29" t="e">
        <f t="shared" ref="ROK244" si="12607">ROO244&amp;ROP244</f>
        <v>#REF!</v>
      </c>
      <c r="ROL244" s="29" t="e">
        <f t="shared" ref="ROL244" si="12608">ROP244&amp;ROQ244</f>
        <v>#REF!</v>
      </c>
      <c r="ROM244" s="29" t="e">
        <f t="shared" ref="ROM244" si="12609">ROQ244&amp;ROR244</f>
        <v>#REF!</v>
      </c>
      <c r="RON244" s="29" t="e">
        <f t="shared" ref="RON244" si="12610">ROR244&amp;ROS244</f>
        <v>#REF!</v>
      </c>
      <c r="ROO244" s="29" t="e">
        <f t="shared" ref="ROO244" si="12611">ROS244&amp;ROT244</f>
        <v>#REF!</v>
      </c>
      <c r="ROP244" s="29" t="e">
        <f t="shared" ref="ROP244" si="12612">ROT244&amp;ROU244</f>
        <v>#REF!</v>
      </c>
      <c r="ROQ244" s="29" t="e">
        <f t="shared" ref="ROQ244" si="12613">ROU244&amp;ROV244</f>
        <v>#REF!</v>
      </c>
      <c r="ROR244" s="29" t="e">
        <f t="shared" ref="ROR244" si="12614">ROV244&amp;ROW244</f>
        <v>#REF!</v>
      </c>
      <c r="ROS244" s="29" t="e">
        <f t="shared" ref="ROS244" si="12615">ROW244&amp;ROX244</f>
        <v>#REF!</v>
      </c>
      <c r="ROT244" s="29" t="e">
        <f t="shared" ref="ROT244" si="12616">ROX244&amp;ROY244</f>
        <v>#REF!</v>
      </c>
      <c r="ROU244" s="29" t="e">
        <f t="shared" ref="ROU244" si="12617">ROY244&amp;ROZ244</f>
        <v>#REF!</v>
      </c>
      <c r="ROV244" s="29" t="e">
        <f t="shared" ref="ROV244" si="12618">ROZ244&amp;RPA244</f>
        <v>#REF!</v>
      </c>
      <c r="ROW244" s="29" t="e">
        <f t="shared" ref="ROW244" si="12619">RPA244&amp;RPB244</f>
        <v>#REF!</v>
      </c>
      <c r="ROX244" s="29" t="e">
        <f t="shared" ref="ROX244" si="12620">RPB244&amp;RPC244</f>
        <v>#REF!</v>
      </c>
      <c r="ROY244" s="29" t="e">
        <f t="shared" ref="ROY244" si="12621">RPC244&amp;RPD244</f>
        <v>#REF!</v>
      </c>
      <c r="ROZ244" s="29" t="e">
        <f t="shared" ref="ROZ244" si="12622">RPD244&amp;RPE244</f>
        <v>#REF!</v>
      </c>
      <c r="RPA244" s="29" t="e">
        <f t="shared" ref="RPA244" si="12623">RPE244&amp;RPF244</f>
        <v>#REF!</v>
      </c>
      <c r="RPB244" s="29" t="e">
        <f t="shared" ref="RPB244" si="12624">RPF244&amp;RPG244</f>
        <v>#REF!</v>
      </c>
      <c r="RPC244" s="29" t="e">
        <f t="shared" ref="RPC244" si="12625">RPG244&amp;RPH244</f>
        <v>#REF!</v>
      </c>
      <c r="RPD244" s="29" t="e">
        <f t="shared" ref="RPD244" si="12626">RPH244&amp;RPI244</f>
        <v>#REF!</v>
      </c>
      <c r="RPE244" s="29" t="e">
        <f t="shared" ref="RPE244" si="12627">RPI244&amp;RPJ244</f>
        <v>#REF!</v>
      </c>
      <c r="RPF244" s="29" t="e">
        <f t="shared" ref="RPF244" si="12628">RPJ244&amp;RPK244</f>
        <v>#REF!</v>
      </c>
      <c r="RPG244" s="29" t="e">
        <f t="shared" ref="RPG244" si="12629">RPK244&amp;RPL244</f>
        <v>#REF!</v>
      </c>
      <c r="RPH244" s="29" t="e">
        <f t="shared" ref="RPH244" si="12630">RPL244&amp;RPM244</f>
        <v>#REF!</v>
      </c>
      <c r="RPI244" s="29" t="e">
        <f t="shared" ref="RPI244" si="12631">RPM244&amp;RPN244</f>
        <v>#REF!</v>
      </c>
      <c r="RPJ244" s="29" t="e">
        <f t="shared" ref="RPJ244" si="12632">RPN244&amp;RPO244</f>
        <v>#REF!</v>
      </c>
      <c r="RPK244" s="29" t="e">
        <f t="shared" ref="RPK244" si="12633">RPO244&amp;RPP244</f>
        <v>#REF!</v>
      </c>
      <c r="RPL244" s="29" t="e">
        <f t="shared" ref="RPL244" si="12634">RPP244&amp;RPQ244</f>
        <v>#REF!</v>
      </c>
      <c r="RPM244" s="29" t="e">
        <f t="shared" ref="RPM244" si="12635">RPQ244&amp;RPR244</f>
        <v>#REF!</v>
      </c>
      <c r="RPN244" s="29" t="e">
        <f t="shared" ref="RPN244" si="12636">RPR244&amp;RPS244</f>
        <v>#REF!</v>
      </c>
      <c r="RPO244" s="29" t="e">
        <f t="shared" ref="RPO244" si="12637">RPS244&amp;RPT244</f>
        <v>#REF!</v>
      </c>
      <c r="RPP244" s="29" t="e">
        <f t="shared" ref="RPP244" si="12638">RPT244&amp;RPU244</f>
        <v>#REF!</v>
      </c>
      <c r="RPQ244" s="29" t="e">
        <f t="shared" ref="RPQ244" si="12639">RPU244&amp;RPV244</f>
        <v>#REF!</v>
      </c>
      <c r="RPR244" s="29" t="e">
        <f t="shared" ref="RPR244" si="12640">RPV244&amp;RPW244</f>
        <v>#REF!</v>
      </c>
      <c r="RPS244" s="29" t="e">
        <f t="shared" ref="RPS244" si="12641">RPW244&amp;RPX244</f>
        <v>#REF!</v>
      </c>
      <c r="RPT244" s="29" t="e">
        <f t="shared" ref="RPT244" si="12642">RPX244&amp;RPY244</f>
        <v>#REF!</v>
      </c>
      <c r="RPU244" s="29" t="e">
        <f t="shared" ref="RPU244" si="12643">RPY244&amp;RPZ244</f>
        <v>#REF!</v>
      </c>
      <c r="RPV244" s="29" t="e">
        <f t="shared" ref="RPV244" si="12644">RPZ244&amp;RQA244</f>
        <v>#REF!</v>
      </c>
      <c r="RPW244" s="29" t="e">
        <f t="shared" ref="RPW244" si="12645">RQA244&amp;RQB244</f>
        <v>#REF!</v>
      </c>
      <c r="RPX244" s="29" t="e">
        <f t="shared" ref="RPX244" si="12646">RQB244&amp;RQC244</f>
        <v>#REF!</v>
      </c>
      <c r="RPY244" s="29" t="e">
        <f t="shared" ref="RPY244" si="12647">RQC244&amp;RQD244</f>
        <v>#REF!</v>
      </c>
      <c r="RPZ244" s="29" t="e">
        <f t="shared" ref="RPZ244" si="12648">RQD244&amp;RQE244</f>
        <v>#REF!</v>
      </c>
      <c r="RQA244" s="29" t="e">
        <f t="shared" ref="RQA244" si="12649">RQE244&amp;RQF244</f>
        <v>#REF!</v>
      </c>
      <c r="RQB244" s="29" t="e">
        <f t="shared" ref="RQB244" si="12650">RQF244&amp;RQG244</f>
        <v>#REF!</v>
      </c>
      <c r="RQC244" s="29" t="e">
        <f t="shared" ref="RQC244" si="12651">RQG244&amp;RQH244</f>
        <v>#REF!</v>
      </c>
      <c r="RQD244" s="29" t="e">
        <f t="shared" ref="RQD244" si="12652">RQH244&amp;RQI244</f>
        <v>#REF!</v>
      </c>
      <c r="RQE244" s="29" t="e">
        <f t="shared" ref="RQE244" si="12653">RQI244&amp;RQJ244</f>
        <v>#REF!</v>
      </c>
      <c r="RQF244" s="29" t="e">
        <f t="shared" ref="RQF244" si="12654">RQJ244&amp;RQK244</f>
        <v>#REF!</v>
      </c>
      <c r="RQG244" s="29" t="e">
        <f t="shared" ref="RQG244" si="12655">RQK244&amp;RQL244</f>
        <v>#REF!</v>
      </c>
      <c r="RQH244" s="29" t="e">
        <f t="shared" ref="RQH244" si="12656">RQL244&amp;RQM244</f>
        <v>#REF!</v>
      </c>
      <c r="RQI244" s="29" t="e">
        <f t="shared" ref="RQI244" si="12657">RQM244&amp;RQN244</f>
        <v>#REF!</v>
      </c>
      <c r="RQJ244" s="29" t="e">
        <f t="shared" ref="RQJ244" si="12658">RQN244&amp;RQO244</f>
        <v>#REF!</v>
      </c>
      <c r="RQK244" s="29" t="e">
        <f t="shared" ref="RQK244" si="12659">RQO244&amp;RQP244</f>
        <v>#REF!</v>
      </c>
      <c r="RQL244" s="29" t="e">
        <f t="shared" ref="RQL244" si="12660">RQP244&amp;RQQ244</f>
        <v>#REF!</v>
      </c>
      <c r="RQM244" s="29" t="e">
        <f t="shared" ref="RQM244" si="12661">RQQ244&amp;RQR244</f>
        <v>#REF!</v>
      </c>
      <c r="RQN244" s="29" t="e">
        <f t="shared" ref="RQN244" si="12662">RQR244&amp;RQS244</f>
        <v>#REF!</v>
      </c>
      <c r="RQO244" s="29" t="e">
        <f t="shared" ref="RQO244" si="12663">RQS244&amp;RQT244</f>
        <v>#REF!</v>
      </c>
      <c r="RQP244" s="29" t="e">
        <f t="shared" ref="RQP244" si="12664">RQT244&amp;RQU244</f>
        <v>#REF!</v>
      </c>
      <c r="RQQ244" s="29" t="e">
        <f t="shared" ref="RQQ244" si="12665">RQU244&amp;RQV244</f>
        <v>#REF!</v>
      </c>
      <c r="RQR244" s="29" t="e">
        <f t="shared" ref="RQR244" si="12666">RQV244&amp;RQW244</f>
        <v>#REF!</v>
      </c>
      <c r="RQS244" s="29" t="e">
        <f t="shared" ref="RQS244" si="12667">RQW244&amp;RQX244</f>
        <v>#REF!</v>
      </c>
      <c r="RQT244" s="29" t="e">
        <f t="shared" ref="RQT244" si="12668">RQX244&amp;RQY244</f>
        <v>#REF!</v>
      </c>
      <c r="RQU244" s="29" t="e">
        <f t="shared" ref="RQU244" si="12669">RQY244&amp;RQZ244</f>
        <v>#REF!</v>
      </c>
      <c r="RQV244" s="29" t="e">
        <f t="shared" ref="RQV244" si="12670">RQZ244&amp;RRA244</f>
        <v>#REF!</v>
      </c>
      <c r="RQW244" s="29" t="e">
        <f t="shared" ref="RQW244" si="12671">RRA244&amp;RRB244</f>
        <v>#REF!</v>
      </c>
      <c r="RQX244" s="29" t="e">
        <f t="shared" ref="RQX244" si="12672">RRB244&amp;RRC244</f>
        <v>#REF!</v>
      </c>
      <c r="RQY244" s="29" t="e">
        <f t="shared" ref="RQY244" si="12673">RRC244&amp;RRD244</f>
        <v>#REF!</v>
      </c>
      <c r="RQZ244" s="29" t="e">
        <f t="shared" ref="RQZ244" si="12674">RRD244&amp;RRE244</f>
        <v>#REF!</v>
      </c>
      <c r="RRA244" s="29" t="e">
        <f t="shared" ref="RRA244" si="12675">RRE244&amp;RRF244</f>
        <v>#REF!</v>
      </c>
      <c r="RRB244" s="29" t="e">
        <f t="shared" ref="RRB244" si="12676">RRF244&amp;RRG244</f>
        <v>#REF!</v>
      </c>
      <c r="RRC244" s="29" t="e">
        <f t="shared" ref="RRC244" si="12677">RRG244&amp;RRH244</f>
        <v>#REF!</v>
      </c>
      <c r="RRD244" s="29" t="e">
        <f t="shared" ref="RRD244" si="12678">RRH244&amp;RRI244</f>
        <v>#REF!</v>
      </c>
      <c r="RRE244" s="29" t="e">
        <f t="shared" ref="RRE244" si="12679">RRI244&amp;RRJ244</f>
        <v>#REF!</v>
      </c>
      <c r="RRF244" s="29" t="e">
        <f t="shared" ref="RRF244" si="12680">RRJ244&amp;RRK244</f>
        <v>#REF!</v>
      </c>
      <c r="RRG244" s="29" t="e">
        <f t="shared" ref="RRG244" si="12681">RRK244&amp;RRL244</f>
        <v>#REF!</v>
      </c>
      <c r="RRH244" s="29" t="e">
        <f t="shared" ref="RRH244" si="12682">RRL244&amp;RRM244</f>
        <v>#REF!</v>
      </c>
      <c r="RRI244" s="29" t="e">
        <f t="shared" ref="RRI244" si="12683">RRM244&amp;RRN244</f>
        <v>#REF!</v>
      </c>
      <c r="RRJ244" s="29" t="e">
        <f t="shared" ref="RRJ244" si="12684">RRN244&amp;RRO244</f>
        <v>#REF!</v>
      </c>
      <c r="RRK244" s="29" t="e">
        <f t="shared" ref="RRK244" si="12685">RRO244&amp;RRP244</f>
        <v>#REF!</v>
      </c>
      <c r="RRL244" s="29" t="e">
        <f t="shared" ref="RRL244" si="12686">RRP244&amp;RRQ244</f>
        <v>#REF!</v>
      </c>
      <c r="RRM244" s="29" t="e">
        <f t="shared" ref="RRM244" si="12687">RRQ244&amp;RRR244</f>
        <v>#REF!</v>
      </c>
      <c r="RRN244" s="29" t="e">
        <f t="shared" ref="RRN244" si="12688">RRR244&amp;RRS244</f>
        <v>#REF!</v>
      </c>
      <c r="RRO244" s="29" t="e">
        <f t="shared" ref="RRO244" si="12689">RRS244&amp;RRT244</f>
        <v>#REF!</v>
      </c>
      <c r="RRP244" s="29" t="e">
        <f t="shared" ref="RRP244" si="12690">RRT244&amp;RRU244</f>
        <v>#REF!</v>
      </c>
      <c r="RRQ244" s="29" t="e">
        <f t="shared" ref="RRQ244" si="12691">RRU244&amp;RRV244</f>
        <v>#REF!</v>
      </c>
      <c r="RRR244" s="29" t="e">
        <f t="shared" ref="RRR244" si="12692">RRV244&amp;RRW244</f>
        <v>#REF!</v>
      </c>
      <c r="RRS244" s="29" t="e">
        <f t="shared" ref="RRS244" si="12693">RRW244&amp;RRX244</f>
        <v>#REF!</v>
      </c>
      <c r="RRT244" s="29" t="e">
        <f t="shared" ref="RRT244" si="12694">RRX244&amp;RRY244</f>
        <v>#REF!</v>
      </c>
      <c r="RRU244" s="29" t="e">
        <f t="shared" ref="RRU244" si="12695">RRY244&amp;RRZ244</f>
        <v>#REF!</v>
      </c>
      <c r="RRV244" s="29" t="e">
        <f t="shared" ref="RRV244" si="12696">RRZ244&amp;RSA244</f>
        <v>#REF!</v>
      </c>
      <c r="RRW244" s="29" t="e">
        <f t="shared" ref="RRW244" si="12697">RSA244&amp;RSB244</f>
        <v>#REF!</v>
      </c>
      <c r="RRX244" s="29" t="e">
        <f t="shared" ref="RRX244" si="12698">RSB244&amp;RSC244</f>
        <v>#REF!</v>
      </c>
      <c r="RRY244" s="29" t="e">
        <f t="shared" ref="RRY244" si="12699">RSC244&amp;RSD244</f>
        <v>#REF!</v>
      </c>
      <c r="RRZ244" s="29" t="e">
        <f t="shared" ref="RRZ244" si="12700">RSD244&amp;RSE244</f>
        <v>#REF!</v>
      </c>
      <c r="RSA244" s="29" t="e">
        <f t="shared" ref="RSA244" si="12701">RSE244&amp;RSF244</f>
        <v>#REF!</v>
      </c>
      <c r="RSB244" s="29" t="e">
        <f t="shared" ref="RSB244" si="12702">RSF244&amp;RSG244</f>
        <v>#REF!</v>
      </c>
      <c r="RSC244" s="29" t="e">
        <f t="shared" ref="RSC244" si="12703">RSG244&amp;RSH244</f>
        <v>#REF!</v>
      </c>
      <c r="RSD244" s="29" t="e">
        <f t="shared" ref="RSD244" si="12704">RSH244&amp;RSI244</f>
        <v>#REF!</v>
      </c>
      <c r="RSE244" s="29" t="e">
        <f t="shared" ref="RSE244" si="12705">RSI244&amp;RSJ244</f>
        <v>#REF!</v>
      </c>
      <c r="RSF244" s="29" t="e">
        <f t="shared" ref="RSF244" si="12706">RSJ244&amp;RSK244</f>
        <v>#REF!</v>
      </c>
      <c r="RSG244" s="29" t="e">
        <f t="shared" ref="RSG244" si="12707">RSK244&amp;RSL244</f>
        <v>#REF!</v>
      </c>
      <c r="RSH244" s="29" t="e">
        <f t="shared" ref="RSH244" si="12708">RSL244&amp;RSM244</f>
        <v>#REF!</v>
      </c>
      <c r="RSI244" s="29" t="e">
        <f t="shared" ref="RSI244" si="12709">RSM244&amp;RSN244</f>
        <v>#REF!</v>
      </c>
      <c r="RSJ244" s="29" t="e">
        <f t="shared" ref="RSJ244" si="12710">RSN244&amp;RSO244</f>
        <v>#REF!</v>
      </c>
      <c r="RSK244" s="29" t="e">
        <f t="shared" ref="RSK244" si="12711">RSO244&amp;RSP244</f>
        <v>#REF!</v>
      </c>
      <c r="RSL244" s="29" t="e">
        <f t="shared" ref="RSL244" si="12712">RSP244&amp;RSQ244</f>
        <v>#REF!</v>
      </c>
      <c r="RSM244" s="29" t="e">
        <f t="shared" ref="RSM244" si="12713">RSQ244&amp;RSR244</f>
        <v>#REF!</v>
      </c>
      <c r="RSN244" s="29" t="e">
        <f t="shared" ref="RSN244" si="12714">RSR244&amp;RSS244</f>
        <v>#REF!</v>
      </c>
      <c r="RSO244" s="29" t="e">
        <f t="shared" ref="RSO244" si="12715">RSS244&amp;RST244</f>
        <v>#REF!</v>
      </c>
      <c r="RSP244" s="29" t="e">
        <f t="shared" ref="RSP244" si="12716">RST244&amp;RSU244</f>
        <v>#REF!</v>
      </c>
      <c r="RSQ244" s="29" t="e">
        <f t="shared" ref="RSQ244" si="12717">RSU244&amp;RSV244</f>
        <v>#REF!</v>
      </c>
      <c r="RSR244" s="29" t="e">
        <f t="shared" ref="RSR244" si="12718">RSV244&amp;RSW244</f>
        <v>#REF!</v>
      </c>
      <c r="RSS244" s="29" t="e">
        <f t="shared" ref="RSS244" si="12719">RSW244&amp;RSX244</f>
        <v>#REF!</v>
      </c>
      <c r="RST244" s="29" t="e">
        <f t="shared" ref="RST244" si="12720">RSX244&amp;RSY244</f>
        <v>#REF!</v>
      </c>
      <c r="RSU244" s="29" t="e">
        <f t="shared" ref="RSU244" si="12721">RSY244&amp;RSZ244</f>
        <v>#REF!</v>
      </c>
      <c r="RSV244" s="29" t="e">
        <f t="shared" ref="RSV244" si="12722">RSZ244&amp;RTA244</f>
        <v>#REF!</v>
      </c>
      <c r="RSW244" s="29" t="e">
        <f t="shared" ref="RSW244" si="12723">RTA244&amp;RTB244</f>
        <v>#REF!</v>
      </c>
      <c r="RSX244" s="29" t="e">
        <f t="shared" ref="RSX244" si="12724">RTB244&amp;RTC244</f>
        <v>#REF!</v>
      </c>
      <c r="RSY244" s="29" t="e">
        <f t="shared" ref="RSY244" si="12725">RTC244&amp;RTD244</f>
        <v>#REF!</v>
      </c>
      <c r="RSZ244" s="29" t="e">
        <f t="shared" ref="RSZ244" si="12726">RTD244&amp;RTE244</f>
        <v>#REF!</v>
      </c>
      <c r="RTA244" s="29" t="e">
        <f t="shared" ref="RTA244" si="12727">RTE244&amp;RTF244</f>
        <v>#REF!</v>
      </c>
      <c r="RTB244" s="29" t="e">
        <f t="shared" ref="RTB244" si="12728">RTF244&amp;RTG244</f>
        <v>#REF!</v>
      </c>
      <c r="RTC244" s="29" t="e">
        <f t="shared" ref="RTC244" si="12729">RTG244&amp;RTH244</f>
        <v>#REF!</v>
      </c>
      <c r="RTD244" s="29" t="e">
        <f t="shared" ref="RTD244" si="12730">RTH244&amp;RTI244</f>
        <v>#REF!</v>
      </c>
      <c r="RTE244" s="29" t="e">
        <f t="shared" ref="RTE244" si="12731">RTI244&amp;RTJ244</f>
        <v>#REF!</v>
      </c>
      <c r="RTF244" s="29" t="e">
        <f t="shared" ref="RTF244" si="12732">RTJ244&amp;RTK244</f>
        <v>#REF!</v>
      </c>
      <c r="RTG244" s="29" t="e">
        <f t="shared" ref="RTG244" si="12733">RTK244&amp;RTL244</f>
        <v>#REF!</v>
      </c>
      <c r="RTH244" s="29" t="e">
        <f t="shared" ref="RTH244" si="12734">RTL244&amp;RTM244</f>
        <v>#REF!</v>
      </c>
      <c r="RTI244" s="29" t="e">
        <f t="shared" ref="RTI244" si="12735">RTM244&amp;RTN244</f>
        <v>#REF!</v>
      </c>
      <c r="RTJ244" s="29" t="e">
        <f t="shared" ref="RTJ244" si="12736">RTN244&amp;RTO244</f>
        <v>#REF!</v>
      </c>
      <c r="RTK244" s="29" t="e">
        <f t="shared" ref="RTK244" si="12737">RTO244&amp;RTP244</f>
        <v>#REF!</v>
      </c>
      <c r="RTL244" s="29" t="e">
        <f t="shared" ref="RTL244" si="12738">RTP244&amp;RTQ244</f>
        <v>#REF!</v>
      </c>
      <c r="RTM244" s="29" t="e">
        <f t="shared" ref="RTM244" si="12739">RTQ244&amp;RTR244</f>
        <v>#REF!</v>
      </c>
      <c r="RTN244" s="29" t="e">
        <f t="shared" ref="RTN244" si="12740">RTR244&amp;RTS244</f>
        <v>#REF!</v>
      </c>
      <c r="RTO244" s="29" t="e">
        <f t="shared" ref="RTO244" si="12741">RTS244&amp;RTT244</f>
        <v>#REF!</v>
      </c>
      <c r="RTP244" s="29" t="e">
        <f t="shared" ref="RTP244" si="12742">RTT244&amp;RTU244</f>
        <v>#REF!</v>
      </c>
      <c r="RTQ244" s="29" t="e">
        <f t="shared" ref="RTQ244" si="12743">RTU244&amp;RTV244</f>
        <v>#REF!</v>
      </c>
      <c r="RTR244" s="29" t="e">
        <f t="shared" ref="RTR244" si="12744">RTV244&amp;RTW244</f>
        <v>#REF!</v>
      </c>
      <c r="RTS244" s="29" t="e">
        <f t="shared" ref="RTS244" si="12745">RTW244&amp;RTX244</f>
        <v>#REF!</v>
      </c>
      <c r="RTT244" s="29" t="e">
        <f t="shared" ref="RTT244" si="12746">RTX244&amp;RTY244</f>
        <v>#REF!</v>
      </c>
      <c r="RTU244" s="29" t="e">
        <f t="shared" ref="RTU244" si="12747">RTY244&amp;RTZ244</f>
        <v>#REF!</v>
      </c>
      <c r="RTV244" s="29" t="e">
        <f t="shared" ref="RTV244" si="12748">RTZ244&amp;RUA244</f>
        <v>#REF!</v>
      </c>
      <c r="RTW244" s="29" t="e">
        <f t="shared" ref="RTW244" si="12749">RUA244&amp;RUB244</f>
        <v>#REF!</v>
      </c>
      <c r="RTX244" s="29" t="e">
        <f t="shared" ref="RTX244" si="12750">RUB244&amp;RUC244</f>
        <v>#REF!</v>
      </c>
      <c r="RTY244" s="29" t="e">
        <f t="shared" ref="RTY244" si="12751">RUC244&amp;RUD244</f>
        <v>#REF!</v>
      </c>
      <c r="RTZ244" s="29" t="e">
        <f t="shared" ref="RTZ244" si="12752">RUD244&amp;RUE244</f>
        <v>#REF!</v>
      </c>
      <c r="RUA244" s="29" t="e">
        <f t="shared" ref="RUA244" si="12753">RUE244&amp;RUF244</f>
        <v>#REF!</v>
      </c>
      <c r="RUB244" s="29" t="e">
        <f t="shared" ref="RUB244" si="12754">RUF244&amp;RUG244</f>
        <v>#REF!</v>
      </c>
      <c r="RUC244" s="29" t="e">
        <f t="shared" ref="RUC244" si="12755">RUG244&amp;RUH244</f>
        <v>#REF!</v>
      </c>
      <c r="RUD244" s="29" t="e">
        <f t="shared" ref="RUD244" si="12756">RUH244&amp;RUI244</f>
        <v>#REF!</v>
      </c>
      <c r="RUE244" s="29" t="e">
        <f t="shared" ref="RUE244" si="12757">RUI244&amp;RUJ244</f>
        <v>#REF!</v>
      </c>
      <c r="RUF244" s="29" t="e">
        <f t="shared" ref="RUF244" si="12758">RUJ244&amp;RUK244</f>
        <v>#REF!</v>
      </c>
      <c r="RUG244" s="29" t="e">
        <f t="shared" ref="RUG244" si="12759">RUK244&amp;RUL244</f>
        <v>#REF!</v>
      </c>
      <c r="RUH244" s="29" t="e">
        <f t="shared" ref="RUH244" si="12760">RUL244&amp;RUM244</f>
        <v>#REF!</v>
      </c>
      <c r="RUI244" s="29" t="e">
        <f t="shared" ref="RUI244" si="12761">RUM244&amp;RUN244</f>
        <v>#REF!</v>
      </c>
      <c r="RUJ244" s="29" t="e">
        <f t="shared" ref="RUJ244" si="12762">RUN244&amp;RUO244</f>
        <v>#REF!</v>
      </c>
      <c r="RUK244" s="29" t="e">
        <f t="shared" ref="RUK244" si="12763">RUO244&amp;RUP244</f>
        <v>#REF!</v>
      </c>
      <c r="RUL244" s="29" t="e">
        <f t="shared" ref="RUL244" si="12764">RUP244&amp;RUQ244</f>
        <v>#REF!</v>
      </c>
      <c r="RUM244" s="29" t="e">
        <f t="shared" ref="RUM244" si="12765">RUQ244&amp;RUR244</f>
        <v>#REF!</v>
      </c>
      <c r="RUN244" s="29" t="e">
        <f t="shared" ref="RUN244" si="12766">RUR244&amp;RUS244</f>
        <v>#REF!</v>
      </c>
      <c r="RUO244" s="29" t="e">
        <f t="shared" ref="RUO244" si="12767">RUS244&amp;RUT244</f>
        <v>#REF!</v>
      </c>
      <c r="RUP244" s="29" t="e">
        <f t="shared" ref="RUP244" si="12768">RUT244&amp;RUU244</f>
        <v>#REF!</v>
      </c>
      <c r="RUQ244" s="29" t="e">
        <f t="shared" ref="RUQ244" si="12769">RUU244&amp;RUV244</f>
        <v>#REF!</v>
      </c>
      <c r="RUR244" s="29" t="e">
        <f t="shared" ref="RUR244" si="12770">RUV244&amp;RUW244</f>
        <v>#REF!</v>
      </c>
      <c r="RUS244" s="29" t="e">
        <f t="shared" ref="RUS244" si="12771">RUW244&amp;RUX244</f>
        <v>#REF!</v>
      </c>
      <c r="RUT244" s="29" t="e">
        <f t="shared" ref="RUT244" si="12772">RUX244&amp;RUY244</f>
        <v>#REF!</v>
      </c>
      <c r="RUU244" s="29" t="e">
        <f t="shared" ref="RUU244" si="12773">RUY244&amp;RUZ244</f>
        <v>#REF!</v>
      </c>
      <c r="RUV244" s="29" t="e">
        <f t="shared" ref="RUV244" si="12774">RUZ244&amp;RVA244</f>
        <v>#REF!</v>
      </c>
      <c r="RUW244" s="29" t="e">
        <f t="shared" ref="RUW244" si="12775">RVA244&amp;RVB244</f>
        <v>#REF!</v>
      </c>
      <c r="RUX244" s="29" t="e">
        <f t="shared" ref="RUX244" si="12776">RVB244&amp;RVC244</f>
        <v>#REF!</v>
      </c>
      <c r="RUY244" s="29" t="e">
        <f t="shared" ref="RUY244" si="12777">RVC244&amp;RVD244</f>
        <v>#REF!</v>
      </c>
      <c r="RUZ244" s="29" t="e">
        <f t="shared" ref="RUZ244" si="12778">RVD244&amp;RVE244</f>
        <v>#REF!</v>
      </c>
      <c r="RVA244" s="29" t="e">
        <f t="shared" ref="RVA244" si="12779">RVE244&amp;RVF244</f>
        <v>#REF!</v>
      </c>
      <c r="RVB244" s="29" t="e">
        <f t="shared" ref="RVB244" si="12780">RVF244&amp;RVG244</f>
        <v>#REF!</v>
      </c>
      <c r="RVC244" s="29" t="e">
        <f t="shared" ref="RVC244" si="12781">RVG244&amp;RVH244</f>
        <v>#REF!</v>
      </c>
      <c r="RVD244" s="29" t="e">
        <f t="shared" ref="RVD244" si="12782">RVH244&amp;RVI244</f>
        <v>#REF!</v>
      </c>
      <c r="RVE244" s="29" t="e">
        <f t="shared" ref="RVE244" si="12783">RVI244&amp;RVJ244</f>
        <v>#REF!</v>
      </c>
      <c r="RVF244" s="29" t="e">
        <f t="shared" ref="RVF244" si="12784">RVJ244&amp;RVK244</f>
        <v>#REF!</v>
      </c>
      <c r="RVG244" s="29" t="e">
        <f t="shared" ref="RVG244" si="12785">RVK244&amp;RVL244</f>
        <v>#REF!</v>
      </c>
      <c r="RVH244" s="29" t="e">
        <f t="shared" ref="RVH244" si="12786">RVL244&amp;RVM244</f>
        <v>#REF!</v>
      </c>
      <c r="RVI244" s="29" t="e">
        <f t="shared" ref="RVI244" si="12787">RVM244&amp;RVN244</f>
        <v>#REF!</v>
      </c>
      <c r="RVJ244" s="29" t="e">
        <f t="shared" ref="RVJ244" si="12788">RVN244&amp;RVO244</f>
        <v>#REF!</v>
      </c>
      <c r="RVK244" s="29" t="e">
        <f t="shared" ref="RVK244" si="12789">RVO244&amp;RVP244</f>
        <v>#REF!</v>
      </c>
      <c r="RVL244" s="29" t="e">
        <f t="shared" ref="RVL244" si="12790">RVP244&amp;RVQ244</f>
        <v>#REF!</v>
      </c>
      <c r="RVM244" s="29" t="e">
        <f t="shared" ref="RVM244" si="12791">RVQ244&amp;RVR244</f>
        <v>#REF!</v>
      </c>
      <c r="RVN244" s="29" t="e">
        <f t="shared" ref="RVN244" si="12792">RVR244&amp;RVS244</f>
        <v>#REF!</v>
      </c>
      <c r="RVO244" s="29" t="e">
        <f t="shared" ref="RVO244" si="12793">RVS244&amp;RVT244</f>
        <v>#REF!</v>
      </c>
      <c r="RVP244" s="29" t="e">
        <f t="shared" ref="RVP244" si="12794">RVT244&amp;RVU244</f>
        <v>#REF!</v>
      </c>
      <c r="RVQ244" s="29" t="e">
        <f t="shared" ref="RVQ244" si="12795">RVU244&amp;RVV244</f>
        <v>#REF!</v>
      </c>
      <c r="RVR244" s="29" t="e">
        <f t="shared" ref="RVR244" si="12796">RVV244&amp;RVW244</f>
        <v>#REF!</v>
      </c>
      <c r="RVS244" s="29" t="e">
        <f t="shared" ref="RVS244" si="12797">RVW244&amp;RVX244</f>
        <v>#REF!</v>
      </c>
      <c r="RVT244" s="29" t="e">
        <f t="shared" ref="RVT244" si="12798">RVX244&amp;RVY244</f>
        <v>#REF!</v>
      </c>
      <c r="RVU244" s="29" t="e">
        <f t="shared" ref="RVU244" si="12799">RVY244&amp;RVZ244</f>
        <v>#REF!</v>
      </c>
      <c r="RVV244" s="29" t="e">
        <f t="shared" ref="RVV244" si="12800">RVZ244&amp;RWA244</f>
        <v>#REF!</v>
      </c>
      <c r="RVW244" s="29" t="e">
        <f t="shared" ref="RVW244" si="12801">RWA244&amp;RWB244</f>
        <v>#REF!</v>
      </c>
      <c r="RVX244" s="29" t="e">
        <f t="shared" ref="RVX244" si="12802">RWB244&amp;RWC244</f>
        <v>#REF!</v>
      </c>
      <c r="RVY244" s="29" t="e">
        <f t="shared" ref="RVY244" si="12803">RWC244&amp;RWD244</f>
        <v>#REF!</v>
      </c>
      <c r="RVZ244" s="29" t="e">
        <f t="shared" ref="RVZ244" si="12804">RWD244&amp;RWE244</f>
        <v>#REF!</v>
      </c>
      <c r="RWA244" s="29" t="e">
        <f t="shared" ref="RWA244" si="12805">RWE244&amp;RWF244</f>
        <v>#REF!</v>
      </c>
      <c r="RWB244" s="29" t="e">
        <f t="shared" ref="RWB244" si="12806">RWF244&amp;RWG244</f>
        <v>#REF!</v>
      </c>
      <c r="RWC244" s="29" t="e">
        <f t="shared" ref="RWC244" si="12807">RWG244&amp;RWH244</f>
        <v>#REF!</v>
      </c>
      <c r="RWD244" s="29" t="e">
        <f t="shared" ref="RWD244" si="12808">RWH244&amp;RWI244</f>
        <v>#REF!</v>
      </c>
      <c r="RWE244" s="29" t="e">
        <f t="shared" ref="RWE244" si="12809">RWI244&amp;RWJ244</f>
        <v>#REF!</v>
      </c>
      <c r="RWF244" s="29" t="e">
        <f t="shared" ref="RWF244" si="12810">RWJ244&amp;RWK244</f>
        <v>#REF!</v>
      </c>
      <c r="RWG244" s="29" t="e">
        <f t="shared" ref="RWG244" si="12811">RWK244&amp;RWL244</f>
        <v>#REF!</v>
      </c>
      <c r="RWH244" s="29" t="e">
        <f t="shared" ref="RWH244" si="12812">RWL244&amp;RWM244</f>
        <v>#REF!</v>
      </c>
      <c r="RWI244" s="29" t="e">
        <f t="shared" ref="RWI244" si="12813">RWM244&amp;RWN244</f>
        <v>#REF!</v>
      </c>
      <c r="RWJ244" s="29" t="e">
        <f t="shared" ref="RWJ244" si="12814">RWN244&amp;RWO244</f>
        <v>#REF!</v>
      </c>
      <c r="RWK244" s="29" t="e">
        <f t="shared" ref="RWK244" si="12815">RWO244&amp;RWP244</f>
        <v>#REF!</v>
      </c>
      <c r="RWL244" s="29" t="e">
        <f t="shared" ref="RWL244" si="12816">RWP244&amp;RWQ244</f>
        <v>#REF!</v>
      </c>
      <c r="RWM244" s="29" t="e">
        <f t="shared" ref="RWM244" si="12817">RWQ244&amp;RWR244</f>
        <v>#REF!</v>
      </c>
      <c r="RWN244" s="29" t="e">
        <f t="shared" ref="RWN244" si="12818">RWR244&amp;RWS244</f>
        <v>#REF!</v>
      </c>
      <c r="RWO244" s="29" t="e">
        <f t="shared" ref="RWO244" si="12819">RWS244&amp;RWT244</f>
        <v>#REF!</v>
      </c>
      <c r="RWP244" s="29" t="e">
        <f t="shared" ref="RWP244" si="12820">RWT244&amp;RWU244</f>
        <v>#REF!</v>
      </c>
      <c r="RWQ244" s="29" t="e">
        <f t="shared" ref="RWQ244" si="12821">RWU244&amp;RWV244</f>
        <v>#REF!</v>
      </c>
      <c r="RWR244" s="29" t="e">
        <f t="shared" ref="RWR244" si="12822">RWV244&amp;RWW244</f>
        <v>#REF!</v>
      </c>
      <c r="RWS244" s="29" t="e">
        <f t="shared" ref="RWS244" si="12823">RWW244&amp;RWX244</f>
        <v>#REF!</v>
      </c>
      <c r="RWT244" s="29" t="e">
        <f t="shared" ref="RWT244" si="12824">RWX244&amp;RWY244</f>
        <v>#REF!</v>
      </c>
      <c r="RWU244" s="29" t="e">
        <f t="shared" ref="RWU244" si="12825">RWY244&amp;RWZ244</f>
        <v>#REF!</v>
      </c>
      <c r="RWV244" s="29" t="e">
        <f t="shared" ref="RWV244" si="12826">RWZ244&amp;RXA244</f>
        <v>#REF!</v>
      </c>
      <c r="RWW244" s="29" t="e">
        <f t="shared" ref="RWW244" si="12827">RXA244&amp;RXB244</f>
        <v>#REF!</v>
      </c>
      <c r="RWX244" s="29" t="e">
        <f t="shared" ref="RWX244" si="12828">RXB244&amp;RXC244</f>
        <v>#REF!</v>
      </c>
      <c r="RWY244" s="29" t="e">
        <f t="shared" ref="RWY244" si="12829">RXC244&amp;RXD244</f>
        <v>#REF!</v>
      </c>
      <c r="RWZ244" s="29" t="e">
        <f t="shared" ref="RWZ244" si="12830">RXD244&amp;RXE244</f>
        <v>#REF!</v>
      </c>
      <c r="RXA244" s="29" t="e">
        <f t="shared" ref="RXA244" si="12831">RXE244&amp;RXF244</f>
        <v>#REF!</v>
      </c>
      <c r="RXB244" s="29" t="e">
        <f t="shared" ref="RXB244" si="12832">RXF244&amp;RXG244</f>
        <v>#REF!</v>
      </c>
      <c r="RXC244" s="29" t="e">
        <f t="shared" ref="RXC244" si="12833">RXG244&amp;RXH244</f>
        <v>#REF!</v>
      </c>
      <c r="RXD244" s="29" t="e">
        <f t="shared" ref="RXD244" si="12834">RXH244&amp;RXI244</f>
        <v>#REF!</v>
      </c>
      <c r="RXE244" s="29" t="e">
        <f t="shared" ref="RXE244" si="12835">RXI244&amp;RXJ244</f>
        <v>#REF!</v>
      </c>
      <c r="RXF244" s="29" t="e">
        <f t="shared" ref="RXF244" si="12836">RXJ244&amp;RXK244</f>
        <v>#REF!</v>
      </c>
      <c r="RXG244" s="29" t="e">
        <f t="shared" ref="RXG244" si="12837">RXK244&amp;RXL244</f>
        <v>#REF!</v>
      </c>
      <c r="RXH244" s="29" t="e">
        <f t="shared" ref="RXH244" si="12838">RXL244&amp;RXM244</f>
        <v>#REF!</v>
      </c>
      <c r="RXI244" s="29" t="e">
        <f t="shared" ref="RXI244" si="12839">RXM244&amp;RXN244</f>
        <v>#REF!</v>
      </c>
      <c r="RXJ244" s="29" t="e">
        <f t="shared" ref="RXJ244" si="12840">RXN244&amp;RXO244</f>
        <v>#REF!</v>
      </c>
      <c r="RXK244" s="29" t="e">
        <f t="shared" ref="RXK244" si="12841">RXO244&amp;RXP244</f>
        <v>#REF!</v>
      </c>
      <c r="RXL244" s="29" t="e">
        <f t="shared" ref="RXL244" si="12842">RXP244&amp;RXQ244</f>
        <v>#REF!</v>
      </c>
      <c r="RXM244" s="29" t="e">
        <f t="shared" ref="RXM244" si="12843">RXQ244&amp;RXR244</f>
        <v>#REF!</v>
      </c>
      <c r="RXN244" s="29" t="e">
        <f t="shared" ref="RXN244" si="12844">RXR244&amp;RXS244</f>
        <v>#REF!</v>
      </c>
      <c r="RXO244" s="29" t="e">
        <f t="shared" ref="RXO244" si="12845">RXS244&amp;RXT244</f>
        <v>#REF!</v>
      </c>
      <c r="RXP244" s="29" t="e">
        <f t="shared" ref="RXP244" si="12846">RXT244&amp;RXU244</f>
        <v>#REF!</v>
      </c>
      <c r="RXQ244" s="29" t="e">
        <f t="shared" ref="RXQ244" si="12847">RXU244&amp;RXV244</f>
        <v>#REF!</v>
      </c>
      <c r="RXR244" s="29" t="e">
        <f t="shared" ref="RXR244" si="12848">RXV244&amp;RXW244</f>
        <v>#REF!</v>
      </c>
      <c r="RXS244" s="29" t="e">
        <f t="shared" ref="RXS244" si="12849">RXW244&amp;RXX244</f>
        <v>#REF!</v>
      </c>
      <c r="RXT244" s="29" t="e">
        <f t="shared" ref="RXT244" si="12850">RXX244&amp;RXY244</f>
        <v>#REF!</v>
      </c>
      <c r="RXU244" s="29" t="e">
        <f t="shared" ref="RXU244" si="12851">RXY244&amp;RXZ244</f>
        <v>#REF!</v>
      </c>
      <c r="RXV244" s="29" t="e">
        <f t="shared" ref="RXV244" si="12852">RXZ244&amp;RYA244</f>
        <v>#REF!</v>
      </c>
      <c r="RXW244" s="29" t="e">
        <f t="shared" ref="RXW244" si="12853">RYA244&amp;RYB244</f>
        <v>#REF!</v>
      </c>
      <c r="RXX244" s="29" t="e">
        <f t="shared" ref="RXX244" si="12854">RYB244&amp;RYC244</f>
        <v>#REF!</v>
      </c>
      <c r="RXY244" s="29" t="e">
        <f t="shared" ref="RXY244" si="12855">RYC244&amp;RYD244</f>
        <v>#REF!</v>
      </c>
      <c r="RXZ244" s="29" t="e">
        <f t="shared" ref="RXZ244" si="12856">RYD244&amp;RYE244</f>
        <v>#REF!</v>
      </c>
      <c r="RYA244" s="29" t="e">
        <f t="shared" ref="RYA244" si="12857">RYE244&amp;RYF244</f>
        <v>#REF!</v>
      </c>
      <c r="RYB244" s="29" t="e">
        <f t="shared" ref="RYB244" si="12858">RYF244&amp;RYG244</f>
        <v>#REF!</v>
      </c>
      <c r="RYC244" s="29" t="e">
        <f t="shared" ref="RYC244" si="12859">RYG244&amp;RYH244</f>
        <v>#REF!</v>
      </c>
      <c r="RYD244" s="29" t="e">
        <f t="shared" ref="RYD244" si="12860">RYH244&amp;RYI244</f>
        <v>#REF!</v>
      </c>
      <c r="RYE244" s="29" t="e">
        <f t="shared" ref="RYE244" si="12861">RYI244&amp;RYJ244</f>
        <v>#REF!</v>
      </c>
      <c r="RYF244" s="29" t="e">
        <f t="shared" ref="RYF244" si="12862">RYJ244&amp;RYK244</f>
        <v>#REF!</v>
      </c>
      <c r="RYG244" s="29" t="e">
        <f t="shared" ref="RYG244" si="12863">RYK244&amp;RYL244</f>
        <v>#REF!</v>
      </c>
      <c r="RYH244" s="29" t="e">
        <f t="shared" ref="RYH244" si="12864">RYL244&amp;RYM244</f>
        <v>#REF!</v>
      </c>
      <c r="RYI244" s="29" t="e">
        <f t="shared" ref="RYI244" si="12865">RYM244&amp;RYN244</f>
        <v>#REF!</v>
      </c>
      <c r="RYJ244" s="29" t="e">
        <f t="shared" ref="RYJ244" si="12866">RYN244&amp;RYO244</f>
        <v>#REF!</v>
      </c>
      <c r="RYK244" s="29" t="e">
        <f t="shared" ref="RYK244" si="12867">RYO244&amp;RYP244</f>
        <v>#REF!</v>
      </c>
      <c r="RYL244" s="29" t="e">
        <f t="shared" ref="RYL244" si="12868">RYP244&amp;RYQ244</f>
        <v>#REF!</v>
      </c>
      <c r="RYM244" s="29" t="e">
        <f t="shared" ref="RYM244" si="12869">RYQ244&amp;RYR244</f>
        <v>#REF!</v>
      </c>
      <c r="RYN244" s="29" t="e">
        <f t="shared" ref="RYN244" si="12870">RYR244&amp;RYS244</f>
        <v>#REF!</v>
      </c>
      <c r="RYO244" s="29" t="e">
        <f t="shared" ref="RYO244" si="12871">RYS244&amp;RYT244</f>
        <v>#REF!</v>
      </c>
      <c r="RYP244" s="29" t="e">
        <f t="shared" ref="RYP244" si="12872">RYT244&amp;RYU244</f>
        <v>#REF!</v>
      </c>
      <c r="RYQ244" s="29" t="e">
        <f t="shared" ref="RYQ244" si="12873">RYU244&amp;RYV244</f>
        <v>#REF!</v>
      </c>
      <c r="RYR244" s="29" t="e">
        <f t="shared" ref="RYR244" si="12874">RYV244&amp;RYW244</f>
        <v>#REF!</v>
      </c>
      <c r="RYS244" s="29" t="e">
        <f t="shared" ref="RYS244" si="12875">RYW244&amp;RYX244</f>
        <v>#REF!</v>
      </c>
      <c r="RYT244" s="29" t="e">
        <f t="shared" ref="RYT244" si="12876">RYX244&amp;RYY244</f>
        <v>#REF!</v>
      </c>
      <c r="RYU244" s="29" t="e">
        <f t="shared" ref="RYU244" si="12877">RYY244&amp;RYZ244</f>
        <v>#REF!</v>
      </c>
      <c r="RYV244" s="29" t="e">
        <f t="shared" ref="RYV244" si="12878">RYZ244&amp;RZA244</f>
        <v>#REF!</v>
      </c>
      <c r="RYW244" s="29" t="e">
        <f t="shared" ref="RYW244" si="12879">RZA244&amp;RZB244</f>
        <v>#REF!</v>
      </c>
      <c r="RYX244" s="29" t="e">
        <f t="shared" ref="RYX244" si="12880">RZB244&amp;RZC244</f>
        <v>#REF!</v>
      </c>
      <c r="RYY244" s="29" t="e">
        <f t="shared" ref="RYY244" si="12881">RZC244&amp;RZD244</f>
        <v>#REF!</v>
      </c>
      <c r="RYZ244" s="29" t="e">
        <f t="shared" ref="RYZ244" si="12882">RZD244&amp;RZE244</f>
        <v>#REF!</v>
      </c>
      <c r="RZA244" s="29" t="e">
        <f t="shared" ref="RZA244" si="12883">RZE244&amp;RZF244</f>
        <v>#REF!</v>
      </c>
      <c r="RZB244" s="29" t="e">
        <f t="shared" ref="RZB244" si="12884">RZF244&amp;RZG244</f>
        <v>#REF!</v>
      </c>
      <c r="RZC244" s="29" t="e">
        <f t="shared" ref="RZC244" si="12885">RZG244&amp;RZH244</f>
        <v>#REF!</v>
      </c>
      <c r="RZD244" s="29" t="e">
        <f t="shared" ref="RZD244" si="12886">RZH244&amp;RZI244</f>
        <v>#REF!</v>
      </c>
      <c r="RZE244" s="29" t="e">
        <f t="shared" ref="RZE244" si="12887">RZI244&amp;RZJ244</f>
        <v>#REF!</v>
      </c>
      <c r="RZF244" s="29" t="e">
        <f t="shared" ref="RZF244" si="12888">RZJ244&amp;RZK244</f>
        <v>#REF!</v>
      </c>
      <c r="RZG244" s="29" t="e">
        <f t="shared" ref="RZG244" si="12889">RZK244&amp;RZL244</f>
        <v>#REF!</v>
      </c>
      <c r="RZH244" s="29" t="e">
        <f t="shared" ref="RZH244" si="12890">RZL244&amp;RZM244</f>
        <v>#REF!</v>
      </c>
      <c r="RZI244" s="29" t="e">
        <f t="shared" ref="RZI244" si="12891">RZM244&amp;RZN244</f>
        <v>#REF!</v>
      </c>
      <c r="RZJ244" s="29" t="e">
        <f t="shared" ref="RZJ244" si="12892">RZN244&amp;RZO244</f>
        <v>#REF!</v>
      </c>
      <c r="RZK244" s="29" t="e">
        <f t="shared" ref="RZK244" si="12893">RZO244&amp;RZP244</f>
        <v>#REF!</v>
      </c>
      <c r="RZL244" s="29" t="e">
        <f t="shared" ref="RZL244" si="12894">RZP244&amp;RZQ244</f>
        <v>#REF!</v>
      </c>
      <c r="RZM244" s="29" t="e">
        <f t="shared" ref="RZM244" si="12895">RZQ244&amp;RZR244</f>
        <v>#REF!</v>
      </c>
      <c r="RZN244" s="29" t="e">
        <f t="shared" ref="RZN244" si="12896">RZR244&amp;RZS244</f>
        <v>#REF!</v>
      </c>
      <c r="RZO244" s="29" t="e">
        <f t="shared" ref="RZO244" si="12897">RZS244&amp;RZT244</f>
        <v>#REF!</v>
      </c>
      <c r="RZP244" s="29" t="e">
        <f t="shared" ref="RZP244" si="12898">RZT244&amp;RZU244</f>
        <v>#REF!</v>
      </c>
      <c r="RZQ244" s="29" t="e">
        <f t="shared" ref="RZQ244" si="12899">RZU244&amp;RZV244</f>
        <v>#REF!</v>
      </c>
      <c r="RZR244" s="29" t="e">
        <f t="shared" ref="RZR244" si="12900">RZV244&amp;RZW244</f>
        <v>#REF!</v>
      </c>
      <c r="RZS244" s="29" t="e">
        <f t="shared" ref="RZS244" si="12901">RZW244&amp;RZX244</f>
        <v>#REF!</v>
      </c>
      <c r="RZT244" s="29" t="e">
        <f t="shared" ref="RZT244" si="12902">RZX244&amp;RZY244</f>
        <v>#REF!</v>
      </c>
      <c r="RZU244" s="29" t="e">
        <f t="shared" ref="RZU244" si="12903">RZY244&amp;RZZ244</f>
        <v>#REF!</v>
      </c>
      <c r="RZV244" s="29" t="e">
        <f t="shared" ref="RZV244" si="12904">RZZ244&amp;SAA244</f>
        <v>#REF!</v>
      </c>
      <c r="RZW244" s="29" t="e">
        <f t="shared" ref="RZW244" si="12905">SAA244&amp;SAB244</f>
        <v>#REF!</v>
      </c>
      <c r="RZX244" s="29" t="e">
        <f t="shared" ref="RZX244" si="12906">SAB244&amp;SAC244</f>
        <v>#REF!</v>
      </c>
      <c r="RZY244" s="29" t="e">
        <f t="shared" ref="RZY244" si="12907">SAC244&amp;SAD244</f>
        <v>#REF!</v>
      </c>
      <c r="RZZ244" s="29" t="e">
        <f t="shared" ref="RZZ244" si="12908">SAD244&amp;SAE244</f>
        <v>#REF!</v>
      </c>
      <c r="SAA244" s="29" t="e">
        <f t="shared" ref="SAA244" si="12909">SAE244&amp;SAF244</f>
        <v>#REF!</v>
      </c>
      <c r="SAB244" s="29" t="e">
        <f t="shared" ref="SAB244" si="12910">SAF244&amp;SAG244</f>
        <v>#REF!</v>
      </c>
      <c r="SAC244" s="29" t="e">
        <f t="shared" ref="SAC244" si="12911">SAG244&amp;SAH244</f>
        <v>#REF!</v>
      </c>
      <c r="SAD244" s="29" t="e">
        <f t="shared" ref="SAD244" si="12912">SAH244&amp;SAI244</f>
        <v>#REF!</v>
      </c>
      <c r="SAE244" s="29" t="e">
        <f t="shared" ref="SAE244" si="12913">SAI244&amp;SAJ244</f>
        <v>#REF!</v>
      </c>
      <c r="SAF244" s="29" t="e">
        <f t="shared" ref="SAF244" si="12914">SAJ244&amp;SAK244</f>
        <v>#REF!</v>
      </c>
      <c r="SAG244" s="29" t="e">
        <f t="shared" ref="SAG244" si="12915">SAK244&amp;SAL244</f>
        <v>#REF!</v>
      </c>
      <c r="SAH244" s="29" t="e">
        <f t="shared" ref="SAH244" si="12916">SAL244&amp;SAM244</f>
        <v>#REF!</v>
      </c>
      <c r="SAI244" s="29" t="e">
        <f t="shared" ref="SAI244" si="12917">SAM244&amp;SAN244</f>
        <v>#REF!</v>
      </c>
      <c r="SAJ244" s="29" t="e">
        <f t="shared" ref="SAJ244" si="12918">SAN244&amp;SAO244</f>
        <v>#REF!</v>
      </c>
      <c r="SAK244" s="29" t="e">
        <f t="shared" ref="SAK244" si="12919">SAO244&amp;SAP244</f>
        <v>#REF!</v>
      </c>
      <c r="SAL244" s="29" t="e">
        <f t="shared" ref="SAL244" si="12920">SAP244&amp;SAQ244</f>
        <v>#REF!</v>
      </c>
      <c r="SAM244" s="29" t="e">
        <f t="shared" ref="SAM244" si="12921">SAQ244&amp;SAR244</f>
        <v>#REF!</v>
      </c>
      <c r="SAN244" s="29" t="e">
        <f t="shared" ref="SAN244" si="12922">SAR244&amp;SAS244</f>
        <v>#REF!</v>
      </c>
      <c r="SAO244" s="29" t="e">
        <f t="shared" ref="SAO244" si="12923">SAS244&amp;SAT244</f>
        <v>#REF!</v>
      </c>
      <c r="SAP244" s="29" t="e">
        <f t="shared" ref="SAP244" si="12924">SAT244&amp;SAU244</f>
        <v>#REF!</v>
      </c>
      <c r="SAQ244" s="29" t="e">
        <f t="shared" ref="SAQ244" si="12925">SAU244&amp;SAV244</f>
        <v>#REF!</v>
      </c>
      <c r="SAR244" s="29" t="e">
        <f t="shared" ref="SAR244" si="12926">SAV244&amp;SAW244</f>
        <v>#REF!</v>
      </c>
      <c r="SAS244" s="29" t="e">
        <f t="shared" ref="SAS244" si="12927">SAW244&amp;SAX244</f>
        <v>#REF!</v>
      </c>
      <c r="SAT244" s="29" t="e">
        <f t="shared" ref="SAT244" si="12928">SAX244&amp;SAY244</f>
        <v>#REF!</v>
      </c>
      <c r="SAU244" s="29" t="e">
        <f t="shared" ref="SAU244" si="12929">SAY244&amp;SAZ244</f>
        <v>#REF!</v>
      </c>
      <c r="SAV244" s="29" t="e">
        <f t="shared" ref="SAV244" si="12930">SAZ244&amp;SBA244</f>
        <v>#REF!</v>
      </c>
      <c r="SAW244" s="29" t="e">
        <f t="shared" ref="SAW244" si="12931">SBA244&amp;SBB244</f>
        <v>#REF!</v>
      </c>
      <c r="SAX244" s="29" t="e">
        <f t="shared" ref="SAX244" si="12932">SBB244&amp;SBC244</f>
        <v>#REF!</v>
      </c>
      <c r="SAY244" s="29" t="e">
        <f t="shared" ref="SAY244" si="12933">SBC244&amp;SBD244</f>
        <v>#REF!</v>
      </c>
      <c r="SAZ244" s="29" t="e">
        <f t="shared" ref="SAZ244" si="12934">SBD244&amp;SBE244</f>
        <v>#REF!</v>
      </c>
      <c r="SBA244" s="29" t="e">
        <f t="shared" ref="SBA244" si="12935">SBE244&amp;SBF244</f>
        <v>#REF!</v>
      </c>
      <c r="SBB244" s="29" t="e">
        <f t="shared" ref="SBB244" si="12936">SBF244&amp;SBG244</f>
        <v>#REF!</v>
      </c>
      <c r="SBC244" s="29" t="e">
        <f t="shared" ref="SBC244" si="12937">SBG244&amp;SBH244</f>
        <v>#REF!</v>
      </c>
      <c r="SBD244" s="29" t="e">
        <f t="shared" ref="SBD244" si="12938">SBH244&amp;SBI244</f>
        <v>#REF!</v>
      </c>
      <c r="SBE244" s="29" t="e">
        <f t="shared" ref="SBE244" si="12939">SBI244&amp;SBJ244</f>
        <v>#REF!</v>
      </c>
      <c r="SBF244" s="29" t="e">
        <f t="shared" ref="SBF244" si="12940">SBJ244&amp;SBK244</f>
        <v>#REF!</v>
      </c>
      <c r="SBG244" s="29" t="e">
        <f t="shared" ref="SBG244" si="12941">SBK244&amp;SBL244</f>
        <v>#REF!</v>
      </c>
      <c r="SBH244" s="29" t="e">
        <f t="shared" ref="SBH244" si="12942">SBL244&amp;SBM244</f>
        <v>#REF!</v>
      </c>
      <c r="SBI244" s="29" t="e">
        <f t="shared" ref="SBI244" si="12943">SBM244&amp;SBN244</f>
        <v>#REF!</v>
      </c>
      <c r="SBJ244" s="29" t="e">
        <f t="shared" ref="SBJ244" si="12944">SBN244&amp;SBO244</f>
        <v>#REF!</v>
      </c>
      <c r="SBK244" s="29" t="e">
        <f t="shared" ref="SBK244" si="12945">SBO244&amp;SBP244</f>
        <v>#REF!</v>
      </c>
      <c r="SBL244" s="29" t="e">
        <f t="shared" ref="SBL244" si="12946">SBP244&amp;SBQ244</f>
        <v>#REF!</v>
      </c>
      <c r="SBM244" s="29" t="e">
        <f t="shared" ref="SBM244" si="12947">SBQ244&amp;SBR244</f>
        <v>#REF!</v>
      </c>
      <c r="SBN244" s="29" t="e">
        <f t="shared" ref="SBN244" si="12948">SBR244&amp;SBS244</f>
        <v>#REF!</v>
      </c>
      <c r="SBO244" s="29" t="e">
        <f t="shared" ref="SBO244" si="12949">SBS244&amp;SBT244</f>
        <v>#REF!</v>
      </c>
      <c r="SBP244" s="29" t="e">
        <f t="shared" ref="SBP244" si="12950">SBT244&amp;SBU244</f>
        <v>#REF!</v>
      </c>
      <c r="SBQ244" s="29" t="e">
        <f t="shared" ref="SBQ244" si="12951">SBU244&amp;SBV244</f>
        <v>#REF!</v>
      </c>
      <c r="SBR244" s="29" t="e">
        <f t="shared" ref="SBR244" si="12952">SBV244&amp;SBW244</f>
        <v>#REF!</v>
      </c>
      <c r="SBS244" s="29" t="e">
        <f t="shared" ref="SBS244" si="12953">SBW244&amp;SBX244</f>
        <v>#REF!</v>
      </c>
      <c r="SBT244" s="29" t="e">
        <f t="shared" ref="SBT244" si="12954">SBX244&amp;SBY244</f>
        <v>#REF!</v>
      </c>
      <c r="SBU244" s="29" t="e">
        <f t="shared" ref="SBU244" si="12955">SBY244&amp;SBZ244</f>
        <v>#REF!</v>
      </c>
      <c r="SBV244" s="29" t="e">
        <f t="shared" ref="SBV244" si="12956">SBZ244&amp;SCA244</f>
        <v>#REF!</v>
      </c>
      <c r="SBW244" s="29" t="e">
        <f t="shared" ref="SBW244" si="12957">SCA244&amp;SCB244</f>
        <v>#REF!</v>
      </c>
      <c r="SBX244" s="29" t="e">
        <f t="shared" ref="SBX244" si="12958">SCB244&amp;SCC244</f>
        <v>#REF!</v>
      </c>
      <c r="SBY244" s="29" t="e">
        <f t="shared" ref="SBY244" si="12959">SCC244&amp;SCD244</f>
        <v>#REF!</v>
      </c>
      <c r="SBZ244" s="29" t="e">
        <f t="shared" ref="SBZ244" si="12960">SCD244&amp;SCE244</f>
        <v>#REF!</v>
      </c>
      <c r="SCA244" s="29" t="e">
        <f t="shared" ref="SCA244" si="12961">SCE244&amp;SCF244</f>
        <v>#REF!</v>
      </c>
      <c r="SCB244" s="29" t="e">
        <f t="shared" ref="SCB244" si="12962">SCF244&amp;SCG244</f>
        <v>#REF!</v>
      </c>
      <c r="SCC244" s="29" t="e">
        <f t="shared" ref="SCC244" si="12963">SCG244&amp;SCH244</f>
        <v>#REF!</v>
      </c>
      <c r="SCD244" s="29" t="e">
        <f t="shared" ref="SCD244" si="12964">SCH244&amp;SCI244</f>
        <v>#REF!</v>
      </c>
      <c r="SCE244" s="29" t="e">
        <f t="shared" ref="SCE244" si="12965">SCI244&amp;SCJ244</f>
        <v>#REF!</v>
      </c>
      <c r="SCF244" s="29" t="e">
        <f t="shared" ref="SCF244" si="12966">SCJ244&amp;SCK244</f>
        <v>#REF!</v>
      </c>
      <c r="SCG244" s="29" t="e">
        <f t="shared" ref="SCG244" si="12967">SCK244&amp;SCL244</f>
        <v>#REF!</v>
      </c>
      <c r="SCH244" s="29" t="e">
        <f t="shared" ref="SCH244" si="12968">SCL244&amp;SCM244</f>
        <v>#REF!</v>
      </c>
      <c r="SCI244" s="29" t="e">
        <f t="shared" ref="SCI244" si="12969">SCM244&amp;SCN244</f>
        <v>#REF!</v>
      </c>
      <c r="SCJ244" s="29" t="e">
        <f t="shared" ref="SCJ244" si="12970">SCN244&amp;SCO244</f>
        <v>#REF!</v>
      </c>
      <c r="SCK244" s="29" t="e">
        <f t="shared" ref="SCK244" si="12971">SCO244&amp;SCP244</f>
        <v>#REF!</v>
      </c>
      <c r="SCL244" s="29" t="e">
        <f t="shared" ref="SCL244" si="12972">SCP244&amp;SCQ244</f>
        <v>#REF!</v>
      </c>
      <c r="SCM244" s="29" t="e">
        <f t="shared" ref="SCM244" si="12973">SCQ244&amp;SCR244</f>
        <v>#REF!</v>
      </c>
      <c r="SCN244" s="29" t="e">
        <f t="shared" ref="SCN244" si="12974">SCR244&amp;SCS244</f>
        <v>#REF!</v>
      </c>
      <c r="SCO244" s="29" t="e">
        <f t="shared" ref="SCO244" si="12975">SCS244&amp;SCT244</f>
        <v>#REF!</v>
      </c>
      <c r="SCP244" s="29" t="e">
        <f t="shared" ref="SCP244" si="12976">SCT244&amp;SCU244</f>
        <v>#REF!</v>
      </c>
      <c r="SCQ244" s="29" t="e">
        <f t="shared" ref="SCQ244" si="12977">SCU244&amp;SCV244</f>
        <v>#REF!</v>
      </c>
      <c r="SCR244" s="29" t="e">
        <f t="shared" ref="SCR244" si="12978">SCV244&amp;SCW244</f>
        <v>#REF!</v>
      </c>
      <c r="SCS244" s="29" t="e">
        <f t="shared" ref="SCS244" si="12979">SCW244&amp;SCX244</f>
        <v>#REF!</v>
      </c>
      <c r="SCT244" s="29" t="e">
        <f t="shared" ref="SCT244" si="12980">SCX244&amp;SCY244</f>
        <v>#REF!</v>
      </c>
      <c r="SCU244" s="29" t="e">
        <f t="shared" ref="SCU244" si="12981">SCY244&amp;SCZ244</f>
        <v>#REF!</v>
      </c>
      <c r="SCV244" s="29" t="e">
        <f t="shared" ref="SCV244" si="12982">SCZ244&amp;SDA244</f>
        <v>#REF!</v>
      </c>
      <c r="SCW244" s="29" t="e">
        <f t="shared" ref="SCW244" si="12983">SDA244&amp;SDB244</f>
        <v>#REF!</v>
      </c>
      <c r="SCX244" s="29" t="e">
        <f t="shared" ref="SCX244" si="12984">SDB244&amp;SDC244</f>
        <v>#REF!</v>
      </c>
      <c r="SCY244" s="29" t="e">
        <f t="shared" ref="SCY244" si="12985">SDC244&amp;SDD244</f>
        <v>#REF!</v>
      </c>
      <c r="SCZ244" s="29" t="e">
        <f t="shared" ref="SCZ244" si="12986">SDD244&amp;SDE244</f>
        <v>#REF!</v>
      </c>
      <c r="SDA244" s="29" t="e">
        <f t="shared" ref="SDA244" si="12987">SDE244&amp;SDF244</f>
        <v>#REF!</v>
      </c>
      <c r="SDB244" s="29" t="e">
        <f t="shared" ref="SDB244" si="12988">SDF244&amp;SDG244</f>
        <v>#REF!</v>
      </c>
      <c r="SDC244" s="29" t="e">
        <f t="shared" ref="SDC244" si="12989">SDG244&amp;SDH244</f>
        <v>#REF!</v>
      </c>
      <c r="SDD244" s="29" t="e">
        <f t="shared" ref="SDD244" si="12990">SDH244&amp;SDI244</f>
        <v>#REF!</v>
      </c>
      <c r="SDE244" s="29" t="e">
        <f t="shared" ref="SDE244" si="12991">SDI244&amp;SDJ244</f>
        <v>#REF!</v>
      </c>
      <c r="SDF244" s="29" t="e">
        <f t="shared" ref="SDF244" si="12992">SDJ244&amp;SDK244</f>
        <v>#REF!</v>
      </c>
      <c r="SDG244" s="29" t="e">
        <f t="shared" ref="SDG244" si="12993">SDK244&amp;SDL244</f>
        <v>#REF!</v>
      </c>
      <c r="SDH244" s="29" t="e">
        <f t="shared" ref="SDH244" si="12994">SDL244&amp;SDM244</f>
        <v>#REF!</v>
      </c>
      <c r="SDI244" s="29" t="e">
        <f t="shared" ref="SDI244" si="12995">SDM244&amp;SDN244</f>
        <v>#REF!</v>
      </c>
      <c r="SDJ244" s="29" t="e">
        <f t="shared" ref="SDJ244" si="12996">SDN244&amp;SDO244</f>
        <v>#REF!</v>
      </c>
      <c r="SDK244" s="29" t="e">
        <f t="shared" ref="SDK244" si="12997">SDO244&amp;SDP244</f>
        <v>#REF!</v>
      </c>
      <c r="SDL244" s="29" t="e">
        <f t="shared" ref="SDL244" si="12998">SDP244&amp;SDQ244</f>
        <v>#REF!</v>
      </c>
      <c r="SDM244" s="29" t="e">
        <f t="shared" ref="SDM244" si="12999">SDQ244&amp;SDR244</f>
        <v>#REF!</v>
      </c>
      <c r="SDN244" s="29" t="e">
        <f t="shared" ref="SDN244" si="13000">SDR244&amp;SDS244</f>
        <v>#REF!</v>
      </c>
      <c r="SDO244" s="29" t="e">
        <f t="shared" ref="SDO244" si="13001">SDS244&amp;SDT244</f>
        <v>#REF!</v>
      </c>
      <c r="SDP244" s="29" t="e">
        <f t="shared" ref="SDP244" si="13002">SDT244&amp;SDU244</f>
        <v>#REF!</v>
      </c>
      <c r="SDQ244" s="29" t="e">
        <f t="shared" ref="SDQ244" si="13003">SDU244&amp;SDV244</f>
        <v>#REF!</v>
      </c>
      <c r="SDR244" s="29" t="e">
        <f t="shared" ref="SDR244" si="13004">SDV244&amp;SDW244</f>
        <v>#REF!</v>
      </c>
      <c r="SDS244" s="29" t="e">
        <f t="shared" ref="SDS244" si="13005">SDW244&amp;SDX244</f>
        <v>#REF!</v>
      </c>
      <c r="SDT244" s="29" t="e">
        <f t="shared" ref="SDT244" si="13006">SDX244&amp;SDY244</f>
        <v>#REF!</v>
      </c>
      <c r="SDU244" s="29" t="e">
        <f t="shared" ref="SDU244" si="13007">SDY244&amp;SDZ244</f>
        <v>#REF!</v>
      </c>
      <c r="SDV244" s="29" t="e">
        <f t="shared" ref="SDV244" si="13008">SDZ244&amp;SEA244</f>
        <v>#REF!</v>
      </c>
      <c r="SDW244" s="29" t="e">
        <f t="shared" ref="SDW244" si="13009">SEA244&amp;SEB244</f>
        <v>#REF!</v>
      </c>
      <c r="SDX244" s="29" t="e">
        <f t="shared" ref="SDX244" si="13010">SEB244&amp;SEC244</f>
        <v>#REF!</v>
      </c>
      <c r="SDY244" s="29" t="e">
        <f t="shared" ref="SDY244" si="13011">SEC244&amp;SED244</f>
        <v>#REF!</v>
      </c>
      <c r="SDZ244" s="29" t="e">
        <f t="shared" ref="SDZ244" si="13012">SED244&amp;SEE244</f>
        <v>#REF!</v>
      </c>
      <c r="SEA244" s="29" t="e">
        <f t="shared" ref="SEA244" si="13013">SEE244&amp;SEF244</f>
        <v>#REF!</v>
      </c>
      <c r="SEB244" s="29" t="e">
        <f t="shared" ref="SEB244" si="13014">SEF244&amp;SEG244</f>
        <v>#REF!</v>
      </c>
      <c r="SEC244" s="29" t="e">
        <f t="shared" ref="SEC244" si="13015">SEG244&amp;SEH244</f>
        <v>#REF!</v>
      </c>
      <c r="SED244" s="29" t="e">
        <f t="shared" ref="SED244" si="13016">SEH244&amp;SEI244</f>
        <v>#REF!</v>
      </c>
      <c r="SEE244" s="29" t="e">
        <f t="shared" ref="SEE244" si="13017">SEI244&amp;SEJ244</f>
        <v>#REF!</v>
      </c>
      <c r="SEF244" s="29" t="e">
        <f t="shared" ref="SEF244" si="13018">SEJ244&amp;SEK244</f>
        <v>#REF!</v>
      </c>
      <c r="SEG244" s="29" t="e">
        <f t="shared" ref="SEG244" si="13019">SEK244&amp;SEL244</f>
        <v>#REF!</v>
      </c>
      <c r="SEH244" s="29" t="e">
        <f t="shared" ref="SEH244" si="13020">SEL244&amp;SEM244</f>
        <v>#REF!</v>
      </c>
      <c r="SEI244" s="29" t="e">
        <f t="shared" ref="SEI244" si="13021">SEM244&amp;SEN244</f>
        <v>#REF!</v>
      </c>
      <c r="SEJ244" s="29" t="e">
        <f t="shared" ref="SEJ244" si="13022">SEN244&amp;SEO244</f>
        <v>#REF!</v>
      </c>
      <c r="SEK244" s="29" t="e">
        <f t="shared" ref="SEK244" si="13023">SEO244&amp;SEP244</f>
        <v>#REF!</v>
      </c>
      <c r="SEL244" s="29" t="e">
        <f t="shared" ref="SEL244" si="13024">SEP244&amp;SEQ244</f>
        <v>#REF!</v>
      </c>
      <c r="SEM244" s="29" t="e">
        <f t="shared" ref="SEM244" si="13025">SEQ244&amp;SER244</f>
        <v>#REF!</v>
      </c>
      <c r="SEN244" s="29" t="e">
        <f t="shared" ref="SEN244" si="13026">SER244&amp;SES244</f>
        <v>#REF!</v>
      </c>
      <c r="SEO244" s="29" t="e">
        <f t="shared" ref="SEO244" si="13027">SES244&amp;SET244</f>
        <v>#REF!</v>
      </c>
      <c r="SEP244" s="29" t="e">
        <f t="shared" ref="SEP244" si="13028">SET244&amp;SEU244</f>
        <v>#REF!</v>
      </c>
      <c r="SEQ244" s="29" t="e">
        <f t="shared" ref="SEQ244" si="13029">SEU244&amp;SEV244</f>
        <v>#REF!</v>
      </c>
      <c r="SER244" s="29" t="e">
        <f t="shared" ref="SER244" si="13030">SEV244&amp;SEW244</f>
        <v>#REF!</v>
      </c>
      <c r="SES244" s="29" t="e">
        <f t="shared" ref="SES244" si="13031">SEW244&amp;SEX244</f>
        <v>#REF!</v>
      </c>
      <c r="SET244" s="29" t="e">
        <f t="shared" ref="SET244" si="13032">SEX244&amp;SEY244</f>
        <v>#REF!</v>
      </c>
      <c r="SEU244" s="29" t="e">
        <f t="shared" ref="SEU244" si="13033">SEY244&amp;SEZ244</f>
        <v>#REF!</v>
      </c>
      <c r="SEV244" s="29" t="e">
        <f t="shared" ref="SEV244" si="13034">SEZ244&amp;SFA244</f>
        <v>#REF!</v>
      </c>
      <c r="SEW244" s="29" t="e">
        <f t="shared" ref="SEW244" si="13035">SFA244&amp;SFB244</f>
        <v>#REF!</v>
      </c>
      <c r="SEX244" s="29" t="e">
        <f t="shared" ref="SEX244" si="13036">SFB244&amp;SFC244</f>
        <v>#REF!</v>
      </c>
      <c r="SEY244" s="29" t="e">
        <f t="shared" ref="SEY244" si="13037">SFC244&amp;SFD244</f>
        <v>#REF!</v>
      </c>
      <c r="SEZ244" s="29" t="e">
        <f t="shared" ref="SEZ244" si="13038">SFD244&amp;SFE244</f>
        <v>#REF!</v>
      </c>
      <c r="SFA244" s="29" t="e">
        <f t="shared" ref="SFA244" si="13039">SFE244&amp;SFF244</f>
        <v>#REF!</v>
      </c>
      <c r="SFB244" s="29" t="e">
        <f t="shared" ref="SFB244" si="13040">SFF244&amp;SFG244</f>
        <v>#REF!</v>
      </c>
      <c r="SFC244" s="29" t="e">
        <f t="shared" ref="SFC244" si="13041">SFG244&amp;SFH244</f>
        <v>#REF!</v>
      </c>
      <c r="SFD244" s="29" t="e">
        <f t="shared" ref="SFD244" si="13042">SFH244&amp;SFI244</f>
        <v>#REF!</v>
      </c>
      <c r="SFE244" s="29" t="e">
        <f t="shared" ref="SFE244" si="13043">SFI244&amp;SFJ244</f>
        <v>#REF!</v>
      </c>
      <c r="SFF244" s="29" t="e">
        <f t="shared" ref="SFF244" si="13044">SFJ244&amp;SFK244</f>
        <v>#REF!</v>
      </c>
      <c r="SFG244" s="29" t="e">
        <f t="shared" ref="SFG244" si="13045">SFK244&amp;SFL244</f>
        <v>#REF!</v>
      </c>
      <c r="SFH244" s="29" t="e">
        <f t="shared" ref="SFH244" si="13046">SFL244&amp;SFM244</f>
        <v>#REF!</v>
      </c>
      <c r="SFI244" s="29" t="e">
        <f t="shared" ref="SFI244" si="13047">SFM244&amp;SFN244</f>
        <v>#REF!</v>
      </c>
      <c r="SFJ244" s="29" t="e">
        <f t="shared" ref="SFJ244" si="13048">SFN244&amp;SFO244</f>
        <v>#REF!</v>
      </c>
      <c r="SFK244" s="29" t="e">
        <f t="shared" ref="SFK244" si="13049">SFO244&amp;SFP244</f>
        <v>#REF!</v>
      </c>
      <c r="SFL244" s="29" t="e">
        <f t="shared" ref="SFL244" si="13050">SFP244&amp;SFQ244</f>
        <v>#REF!</v>
      </c>
      <c r="SFM244" s="29" t="e">
        <f t="shared" ref="SFM244" si="13051">SFQ244&amp;SFR244</f>
        <v>#REF!</v>
      </c>
      <c r="SFN244" s="29" t="e">
        <f t="shared" ref="SFN244" si="13052">SFR244&amp;SFS244</f>
        <v>#REF!</v>
      </c>
      <c r="SFO244" s="29" t="e">
        <f t="shared" ref="SFO244" si="13053">SFS244&amp;SFT244</f>
        <v>#REF!</v>
      </c>
      <c r="SFP244" s="29" t="e">
        <f t="shared" ref="SFP244" si="13054">SFT244&amp;SFU244</f>
        <v>#REF!</v>
      </c>
      <c r="SFQ244" s="29" t="e">
        <f t="shared" ref="SFQ244" si="13055">SFU244&amp;SFV244</f>
        <v>#REF!</v>
      </c>
      <c r="SFR244" s="29" t="e">
        <f t="shared" ref="SFR244" si="13056">SFV244&amp;SFW244</f>
        <v>#REF!</v>
      </c>
      <c r="SFS244" s="29" t="e">
        <f t="shared" ref="SFS244" si="13057">SFW244&amp;SFX244</f>
        <v>#REF!</v>
      </c>
      <c r="SFT244" s="29" t="e">
        <f t="shared" ref="SFT244" si="13058">SFX244&amp;SFY244</f>
        <v>#REF!</v>
      </c>
      <c r="SFU244" s="29" t="e">
        <f t="shared" ref="SFU244" si="13059">SFY244&amp;SFZ244</f>
        <v>#REF!</v>
      </c>
      <c r="SFV244" s="29" t="e">
        <f t="shared" ref="SFV244" si="13060">SFZ244&amp;SGA244</f>
        <v>#REF!</v>
      </c>
      <c r="SFW244" s="29" t="e">
        <f t="shared" ref="SFW244" si="13061">SGA244&amp;SGB244</f>
        <v>#REF!</v>
      </c>
      <c r="SFX244" s="29" t="e">
        <f t="shared" ref="SFX244" si="13062">SGB244&amp;SGC244</f>
        <v>#REF!</v>
      </c>
      <c r="SFY244" s="29" t="e">
        <f t="shared" ref="SFY244" si="13063">SGC244&amp;SGD244</f>
        <v>#REF!</v>
      </c>
      <c r="SFZ244" s="29" t="e">
        <f t="shared" ref="SFZ244" si="13064">SGD244&amp;SGE244</f>
        <v>#REF!</v>
      </c>
      <c r="SGA244" s="29" t="e">
        <f t="shared" ref="SGA244" si="13065">SGE244&amp;SGF244</f>
        <v>#REF!</v>
      </c>
      <c r="SGB244" s="29" t="e">
        <f t="shared" ref="SGB244" si="13066">SGF244&amp;SGG244</f>
        <v>#REF!</v>
      </c>
      <c r="SGC244" s="29" t="e">
        <f t="shared" ref="SGC244" si="13067">SGG244&amp;SGH244</f>
        <v>#REF!</v>
      </c>
      <c r="SGD244" s="29" t="e">
        <f t="shared" ref="SGD244" si="13068">SGH244&amp;SGI244</f>
        <v>#REF!</v>
      </c>
      <c r="SGE244" s="29" t="e">
        <f t="shared" ref="SGE244" si="13069">SGI244&amp;SGJ244</f>
        <v>#REF!</v>
      </c>
      <c r="SGF244" s="29" t="e">
        <f t="shared" ref="SGF244" si="13070">SGJ244&amp;SGK244</f>
        <v>#REF!</v>
      </c>
      <c r="SGG244" s="29" t="e">
        <f t="shared" ref="SGG244" si="13071">SGK244&amp;SGL244</f>
        <v>#REF!</v>
      </c>
      <c r="SGH244" s="29" t="e">
        <f t="shared" ref="SGH244" si="13072">SGL244&amp;SGM244</f>
        <v>#REF!</v>
      </c>
      <c r="SGI244" s="29" t="e">
        <f t="shared" ref="SGI244" si="13073">SGM244&amp;SGN244</f>
        <v>#REF!</v>
      </c>
      <c r="SGJ244" s="29" t="e">
        <f t="shared" ref="SGJ244" si="13074">SGN244&amp;SGO244</f>
        <v>#REF!</v>
      </c>
      <c r="SGK244" s="29" t="e">
        <f t="shared" ref="SGK244" si="13075">SGO244&amp;SGP244</f>
        <v>#REF!</v>
      </c>
      <c r="SGL244" s="29" t="e">
        <f t="shared" ref="SGL244" si="13076">SGP244&amp;SGQ244</f>
        <v>#REF!</v>
      </c>
      <c r="SGM244" s="29" t="e">
        <f t="shared" ref="SGM244" si="13077">SGQ244&amp;SGR244</f>
        <v>#REF!</v>
      </c>
      <c r="SGN244" s="29" t="e">
        <f t="shared" ref="SGN244" si="13078">SGR244&amp;SGS244</f>
        <v>#REF!</v>
      </c>
      <c r="SGO244" s="29" t="e">
        <f t="shared" ref="SGO244" si="13079">SGS244&amp;SGT244</f>
        <v>#REF!</v>
      </c>
      <c r="SGP244" s="29" t="e">
        <f t="shared" ref="SGP244" si="13080">SGT244&amp;SGU244</f>
        <v>#REF!</v>
      </c>
      <c r="SGQ244" s="29" t="e">
        <f t="shared" ref="SGQ244" si="13081">SGU244&amp;SGV244</f>
        <v>#REF!</v>
      </c>
      <c r="SGR244" s="29" t="e">
        <f t="shared" ref="SGR244" si="13082">SGV244&amp;SGW244</f>
        <v>#REF!</v>
      </c>
      <c r="SGS244" s="29" t="e">
        <f t="shared" ref="SGS244" si="13083">SGW244&amp;SGX244</f>
        <v>#REF!</v>
      </c>
      <c r="SGT244" s="29" t="e">
        <f t="shared" ref="SGT244" si="13084">SGX244&amp;SGY244</f>
        <v>#REF!</v>
      </c>
      <c r="SGU244" s="29" t="e">
        <f t="shared" ref="SGU244" si="13085">SGY244&amp;SGZ244</f>
        <v>#REF!</v>
      </c>
      <c r="SGV244" s="29" t="e">
        <f t="shared" ref="SGV244" si="13086">SGZ244&amp;SHA244</f>
        <v>#REF!</v>
      </c>
      <c r="SGW244" s="29" t="e">
        <f t="shared" ref="SGW244" si="13087">SHA244&amp;SHB244</f>
        <v>#REF!</v>
      </c>
      <c r="SGX244" s="29" t="e">
        <f t="shared" ref="SGX244" si="13088">SHB244&amp;SHC244</f>
        <v>#REF!</v>
      </c>
      <c r="SGY244" s="29" t="e">
        <f t="shared" ref="SGY244" si="13089">SHC244&amp;SHD244</f>
        <v>#REF!</v>
      </c>
      <c r="SGZ244" s="29" t="e">
        <f t="shared" ref="SGZ244" si="13090">SHD244&amp;SHE244</f>
        <v>#REF!</v>
      </c>
      <c r="SHA244" s="29" t="e">
        <f t="shared" ref="SHA244" si="13091">SHE244&amp;SHF244</f>
        <v>#REF!</v>
      </c>
      <c r="SHB244" s="29" t="e">
        <f t="shared" ref="SHB244" si="13092">SHF244&amp;SHG244</f>
        <v>#REF!</v>
      </c>
      <c r="SHC244" s="29" t="e">
        <f t="shared" ref="SHC244" si="13093">SHG244&amp;SHH244</f>
        <v>#REF!</v>
      </c>
      <c r="SHD244" s="29" t="e">
        <f t="shared" ref="SHD244" si="13094">SHH244&amp;SHI244</f>
        <v>#REF!</v>
      </c>
      <c r="SHE244" s="29" t="e">
        <f t="shared" ref="SHE244" si="13095">SHI244&amp;SHJ244</f>
        <v>#REF!</v>
      </c>
      <c r="SHF244" s="29" t="e">
        <f t="shared" ref="SHF244" si="13096">SHJ244&amp;SHK244</f>
        <v>#REF!</v>
      </c>
      <c r="SHG244" s="29" t="e">
        <f t="shared" ref="SHG244" si="13097">SHK244&amp;SHL244</f>
        <v>#REF!</v>
      </c>
      <c r="SHH244" s="29" t="e">
        <f t="shared" ref="SHH244" si="13098">SHL244&amp;SHM244</f>
        <v>#REF!</v>
      </c>
      <c r="SHI244" s="29" t="e">
        <f t="shared" ref="SHI244" si="13099">SHM244&amp;SHN244</f>
        <v>#REF!</v>
      </c>
      <c r="SHJ244" s="29" t="e">
        <f t="shared" ref="SHJ244" si="13100">SHN244&amp;SHO244</f>
        <v>#REF!</v>
      </c>
      <c r="SHK244" s="29" t="e">
        <f t="shared" ref="SHK244" si="13101">SHO244&amp;SHP244</f>
        <v>#REF!</v>
      </c>
      <c r="SHL244" s="29" t="e">
        <f t="shared" ref="SHL244" si="13102">SHP244&amp;SHQ244</f>
        <v>#REF!</v>
      </c>
      <c r="SHM244" s="29" t="e">
        <f t="shared" ref="SHM244" si="13103">SHQ244&amp;SHR244</f>
        <v>#REF!</v>
      </c>
      <c r="SHN244" s="29" t="e">
        <f t="shared" ref="SHN244" si="13104">SHR244&amp;SHS244</f>
        <v>#REF!</v>
      </c>
      <c r="SHO244" s="29" t="e">
        <f t="shared" ref="SHO244" si="13105">SHS244&amp;SHT244</f>
        <v>#REF!</v>
      </c>
      <c r="SHP244" s="29" t="e">
        <f t="shared" ref="SHP244" si="13106">SHT244&amp;SHU244</f>
        <v>#REF!</v>
      </c>
      <c r="SHQ244" s="29" t="e">
        <f t="shared" ref="SHQ244" si="13107">SHU244&amp;SHV244</f>
        <v>#REF!</v>
      </c>
      <c r="SHR244" s="29" t="e">
        <f t="shared" ref="SHR244" si="13108">SHV244&amp;SHW244</f>
        <v>#REF!</v>
      </c>
      <c r="SHS244" s="29" t="e">
        <f t="shared" ref="SHS244" si="13109">SHW244&amp;SHX244</f>
        <v>#REF!</v>
      </c>
      <c r="SHT244" s="29" t="e">
        <f t="shared" ref="SHT244" si="13110">SHX244&amp;SHY244</f>
        <v>#REF!</v>
      </c>
      <c r="SHU244" s="29" t="e">
        <f t="shared" ref="SHU244" si="13111">SHY244&amp;SHZ244</f>
        <v>#REF!</v>
      </c>
      <c r="SHV244" s="29" t="e">
        <f t="shared" ref="SHV244" si="13112">SHZ244&amp;SIA244</f>
        <v>#REF!</v>
      </c>
      <c r="SHW244" s="29" t="e">
        <f t="shared" ref="SHW244" si="13113">SIA244&amp;SIB244</f>
        <v>#REF!</v>
      </c>
      <c r="SHX244" s="29" t="e">
        <f t="shared" ref="SHX244" si="13114">SIB244&amp;SIC244</f>
        <v>#REF!</v>
      </c>
      <c r="SHY244" s="29" t="e">
        <f t="shared" ref="SHY244" si="13115">SIC244&amp;SID244</f>
        <v>#REF!</v>
      </c>
      <c r="SHZ244" s="29" t="e">
        <f t="shared" ref="SHZ244" si="13116">SID244&amp;SIE244</f>
        <v>#REF!</v>
      </c>
      <c r="SIA244" s="29" t="e">
        <f t="shared" ref="SIA244" si="13117">SIE244&amp;SIF244</f>
        <v>#REF!</v>
      </c>
      <c r="SIB244" s="29" t="e">
        <f t="shared" ref="SIB244" si="13118">SIF244&amp;SIG244</f>
        <v>#REF!</v>
      </c>
      <c r="SIC244" s="29" t="e">
        <f t="shared" ref="SIC244" si="13119">SIG244&amp;SIH244</f>
        <v>#REF!</v>
      </c>
      <c r="SID244" s="29" t="e">
        <f t="shared" ref="SID244" si="13120">SIH244&amp;SII244</f>
        <v>#REF!</v>
      </c>
      <c r="SIE244" s="29" t="e">
        <f t="shared" ref="SIE244" si="13121">SII244&amp;SIJ244</f>
        <v>#REF!</v>
      </c>
      <c r="SIF244" s="29" t="e">
        <f t="shared" ref="SIF244" si="13122">SIJ244&amp;SIK244</f>
        <v>#REF!</v>
      </c>
      <c r="SIG244" s="29" t="e">
        <f t="shared" ref="SIG244" si="13123">SIK244&amp;SIL244</f>
        <v>#REF!</v>
      </c>
      <c r="SIH244" s="29" t="e">
        <f t="shared" ref="SIH244" si="13124">SIL244&amp;SIM244</f>
        <v>#REF!</v>
      </c>
      <c r="SII244" s="29" t="e">
        <f t="shared" ref="SII244" si="13125">SIM244&amp;SIN244</f>
        <v>#REF!</v>
      </c>
      <c r="SIJ244" s="29" t="e">
        <f t="shared" ref="SIJ244" si="13126">SIN244&amp;SIO244</f>
        <v>#REF!</v>
      </c>
      <c r="SIK244" s="29" t="e">
        <f t="shared" ref="SIK244" si="13127">SIO244&amp;SIP244</f>
        <v>#REF!</v>
      </c>
      <c r="SIL244" s="29" t="e">
        <f t="shared" ref="SIL244" si="13128">SIP244&amp;SIQ244</f>
        <v>#REF!</v>
      </c>
      <c r="SIM244" s="29" t="e">
        <f t="shared" ref="SIM244" si="13129">SIQ244&amp;SIR244</f>
        <v>#REF!</v>
      </c>
      <c r="SIN244" s="29" t="e">
        <f t="shared" ref="SIN244" si="13130">SIR244&amp;SIS244</f>
        <v>#REF!</v>
      </c>
      <c r="SIO244" s="29" t="e">
        <f t="shared" ref="SIO244" si="13131">SIS244&amp;SIT244</f>
        <v>#REF!</v>
      </c>
      <c r="SIP244" s="29" t="e">
        <f t="shared" ref="SIP244" si="13132">SIT244&amp;SIU244</f>
        <v>#REF!</v>
      </c>
      <c r="SIQ244" s="29" t="e">
        <f t="shared" ref="SIQ244" si="13133">SIU244&amp;SIV244</f>
        <v>#REF!</v>
      </c>
      <c r="SIR244" s="29" t="e">
        <f t="shared" ref="SIR244" si="13134">SIV244&amp;SIW244</f>
        <v>#REF!</v>
      </c>
      <c r="SIS244" s="29" t="e">
        <f t="shared" ref="SIS244" si="13135">SIW244&amp;SIX244</f>
        <v>#REF!</v>
      </c>
      <c r="SIT244" s="29" t="e">
        <f t="shared" ref="SIT244" si="13136">SIX244&amp;SIY244</f>
        <v>#REF!</v>
      </c>
      <c r="SIU244" s="29" t="e">
        <f t="shared" ref="SIU244" si="13137">SIY244&amp;SIZ244</f>
        <v>#REF!</v>
      </c>
      <c r="SIV244" s="29" t="e">
        <f t="shared" ref="SIV244" si="13138">SIZ244&amp;SJA244</f>
        <v>#REF!</v>
      </c>
      <c r="SIW244" s="29" t="e">
        <f t="shared" ref="SIW244" si="13139">SJA244&amp;SJB244</f>
        <v>#REF!</v>
      </c>
      <c r="SIX244" s="29" t="e">
        <f t="shared" ref="SIX244" si="13140">SJB244&amp;SJC244</f>
        <v>#REF!</v>
      </c>
      <c r="SIY244" s="29" t="e">
        <f t="shared" ref="SIY244" si="13141">SJC244&amp;SJD244</f>
        <v>#REF!</v>
      </c>
      <c r="SIZ244" s="29" t="e">
        <f t="shared" ref="SIZ244" si="13142">SJD244&amp;SJE244</f>
        <v>#REF!</v>
      </c>
      <c r="SJA244" s="29" t="e">
        <f t="shared" ref="SJA244" si="13143">SJE244&amp;SJF244</f>
        <v>#REF!</v>
      </c>
      <c r="SJB244" s="29" t="e">
        <f t="shared" ref="SJB244" si="13144">SJF244&amp;SJG244</f>
        <v>#REF!</v>
      </c>
      <c r="SJC244" s="29" t="e">
        <f t="shared" ref="SJC244" si="13145">SJG244&amp;SJH244</f>
        <v>#REF!</v>
      </c>
      <c r="SJD244" s="29" t="e">
        <f t="shared" ref="SJD244" si="13146">SJH244&amp;SJI244</f>
        <v>#REF!</v>
      </c>
      <c r="SJE244" s="29" t="e">
        <f t="shared" ref="SJE244" si="13147">SJI244&amp;SJJ244</f>
        <v>#REF!</v>
      </c>
      <c r="SJF244" s="29" t="e">
        <f t="shared" ref="SJF244" si="13148">SJJ244&amp;SJK244</f>
        <v>#REF!</v>
      </c>
      <c r="SJG244" s="29" t="e">
        <f t="shared" ref="SJG244" si="13149">SJK244&amp;SJL244</f>
        <v>#REF!</v>
      </c>
      <c r="SJH244" s="29" t="e">
        <f t="shared" ref="SJH244" si="13150">SJL244&amp;SJM244</f>
        <v>#REF!</v>
      </c>
      <c r="SJI244" s="29" t="e">
        <f t="shared" ref="SJI244" si="13151">SJM244&amp;SJN244</f>
        <v>#REF!</v>
      </c>
      <c r="SJJ244" s="29" t="e">
        <f t="shared" ref="SJJ244" si="13152">SJN244&amp;SJO244</f>
        <v>#REF!</v>
      </c>
      <c r="SJK244" s="29" t="e">
        <f t="shared" ref="SJK244" si="13153">SJO244&amp;SJP244</f>
        <v>#REF!</v>
      </c>
      <c r="SJL244" s="29" t="e">
        <f t="shared" ref="SJL244" si="13154">SJP244&amp;SJQ244</f>
        <v>#REF!</v>
      </c>
      <c r="SJM244" s="29" t="e">
        <f t="shared" ref="SJM244" si="13155">SJQ244&amp;SJR244</f>
        <v>#REF!</v>
      </c>
      <c r="SJN244" s="29" t="e">
        <f t="shared" ref="SJN244" si="13156">SJR244&amp;SJS244</f>
        <v>#REF!</v>
      </c>
      <c r="SJO244" s="29" t="e">
        <f t="shared" ref="SJO244" si="13157">SJS244&amp;SJT244</f>
        <v>#REF!</v>
      </c>
      <c r="SJP244" s="29" t="e">
        <f t="shared" ref="SJP244" si="13158">SJT244&amp;SJU244</f>
        <v>#REF!</v>
      </c>
      <c r="SJQ244" s="29" t="e">
        <f t="shared" ref="SJQ244" si="13159">SJU244&amp;SJV244</f>
        <v>#REF!</v>
      </c>
      <c r="SJR244" s="29" t="e">
        <f t="shared" ref="SJR244" si="13160">SJV244&amp;SJW244</f>
        <v>#REF!</v>
      </c>
      <c r="SJS244" s="29" t="e">
        <f t="shared" ref="SJS244" si="13161">SJW244&amp;SJX244</f>
        <v>#REF!</v>
      </c>
      <c r="SJT244" s="29" t="e">
        <f t="shared" ref="SJT244" si="13162">SJX244&amp;SJY244</f>
        <v>#REF!</v>
      </c>
      <c r="SJU244" s="29" t="e">
        <f t="shared" ref="SJU244" si="13163">SJY244&amp;SJZ244</f>
        <v>#REF!</v>
      </c>
      <c r="SJV244" s="29" t="e">
        <f t="shared" ref="SJV244" si="13164">SJZ244&amp;SKA244</f>
        <v>#REF!</v>
      </c>
      <c r="SJW244" s="29" t="e">
        <f t="shared" ref="SJW244" si="13165">SKA244&amp;SKB244</f>
        <v>#REF!</v>
      </c>
      <c r="SJX244" s="29" t="e">
        <f t="shared" ref="SJX244" si="13166">SKB244&amp;SKC244</f>
        <v>#REF!</v>
      </c>
      <c r="SJY244" s="29" t="e">
        <f t="shared" ref="SJY244" si="13167">SKC244&amp;SKD244</f>
        <v>#REF!</v>
      </c>
      <c r="SJZ244" s="29" t="e">
        <f t="shared" ref="SJZ244" si="13168">SKD244&amp;SKE244</f>
        <v>#REF!</v>
      </c>
      <c r="SKA244" s="29" t="e">
        <f t="shared" ref="SKA244" si="13169">SKE244&amp;SKF244</f>
        <v>#REF!</v>
      </c>
      <c r="SKB244" s="29" t="e">
        <f t="shared" ref="SKB244" si="13170">SKF244&amp;SKG244</f>
        <v>#REF!</v>
      </c>
      <c r="SKC244" s="29" t="e">
        <f t="shared" ref="SKC244" si="13171">SKG244&amp;SKH244</f>
        <v>#REF!</v>
      </c>
      <c r="SKD244" s="29" t="e">
        <f t="shared" ref="SKD244" si="13172">SKH244&amp;SKI244</f>
        <v>#REF!</v>
      </c>
      <c r="SKE244" s="29" t="e">
        <f t="shared" ref="SKE244" si="13173">SKI244&amp;SKJ244</f>
        <v>#REF!</v>
      </c>
      <c r="SKF244" s="29" t="e">
        <f t="shared" ref="SKF244" si="13174">SKJ244&amp;SKK244</f>
        <v>#REF!</v>
      </c>
      <c r="SKG244" s="29" t="e">
        <f t="shared" ref="SKG244" si="13175">SKK244&amp;SKL244</f>
        <v>#REF!</v>
      </c>
      <c r="SKH244" s="29" t="e">
        <f t="shared" ref="SKH244" si="13176">SKL244&amp;SKM244</f>
        <v>#REF!</v>
      </c>
      <c r="SKI244" s="29" t="e">
        <f t="shared" ref="SKI244" si="13177">SKM244&amp;SKN244</f>
        <v>#REF!</v>
      </c>
      <c r="SKJ244" s="29" t="e">
        <f t="shared" ref="SKJ244" si="13178">SKN244&amp;SKO244</f>
        <v>#REF!</v>
      </c>
      <c r="SKK244" s="29" t="e">
        <f t="shared" ref="SKK244" si="13179">SKO244&amp;SKP244</f>
        <v>#REF!</v>
      </c>
      <c r="SKL244" s="29" t="e">
        <f t="shared" ref="SKL244" si="13180">SKP244&amp;SKQ244</f>
        <v>#REF!</v>
      </c>
      <c r="SKM244" s="29" t="e">
        <f t="shared" ref="SKM244" si="13181">SKQ244&amp;SKR244</f>
        <v>#REF!</v>
      </c>
      <c r="SKN244" s="29" t="e">
        <f t="shared" ref="SKN244" si="13182">SKR244&amp;SKS244</f>
        <v>#REF!</v>
      </c>
      <c r="SKO244" s="29" t="e">
        <f t="shared" ref="SKO244" si="13183">SKS244&amp;SKT244</f>
        <v>#REF!</v>
      </c>
      <c r="SKP244" s="29" t="e">
        <f t="shared" ref="SKP244" si="13184">SKT244&amp;SKU244</f>
        <v>#REF!</v>
      </c>
      <c r="SKQ244" s="29" t="e">
        <f t="shared" ref="SKQ244" si="13185">SKU244&amp;SKV244</f>
        <v>#REF!</v>
      </c>
      <c r="SKR244" s="29" t="e">
        <f t="shared" ref="SKR244" si="13186">SKV244&amp;SKW244</f>
        <v>#REF!</v>
      </c>
      <c r="SKS244" s="29" t="e">
        <f t="shared" ref="SKS244" si="13187">SKW244&amp;SKX244</f>
        <v>#REF!</v>
      </c>
      <c r="SKT244" s="29" t="e">
        <f t="shared" ref="SKT244" si="13188">SKX244&amp;SKY244</f>
        <v>#REF!</v>
      </c>
      <c r="SKU244" s="29" t="e">
        <f t="shared" ref="SKU244" si="13189">SKY244&amp;SKZ244</f>
        <v>#REF!</v>
      </c>
      <c r="SKV244" s="29" t="e">
        <f t="shared" ref="SKV244" si="13190">SKZ244&amp;SLA244</f>
        <v>#REF!</v>
      </c>
      <c r="SKW244" s="29" t="e">
        <f t="shared" ref="SKW244" si="13191">SLA244&amp;SLB244</f>
        <v>#REF!</v>
      </c>
      <c r="SKX244" s="29" t="e">
        <f t="shared" ref="SKX244" si="13192">SLB244&amp;SLC244</f>
        <v>#REF!</v>
      </c>
      <c r="SKY244" s="29" t="e">
        <f t="shared" ref="SKY244" si="13193">SLC244&amp;SLD244</f>
        <v>#REF!</v>
      </c>
      <c r="SKZ244" s="29" t="e">
        <f t="shared" ref="SKZ244" si="13194">SLD244&amp;SLE244</f>
        <v>#REF!</v>
      </c>
      <c r="SLA244" s="29" t="e">
        <f t="shared" ref="SLA244" si="13195">SLE244&amp;SLF244</f>
        <v>#REF!</v>
      </c>
      <c r="SLB244" s="29" t="e">
        <f t="shared" ref="SLB244" si="13196">SLF244&amp;SLG244</f>
        <v>#REF!</v>
      </c>
      <c r="SLC244" s="29" t="e">
        <f t="shared" ref="SLC244" si="13197">SLG244&amp;SLH244</f>
        <v>#REF!</v>
      </c>
      <c r="SLD244" s="29" t="e">
        <f t="shared" ref="SLD244" si="13198">SLH244&amp;SLI244</f>
        <v>#REF!</v>
      </c>
      <c r="SLE244" s="29" t="e">
        <f t="shared" ref="SLE244" si="13199">SLI244&amp;SLJ244</f>
        <v>#REF!</v>
      </c>
      <c r="SLF244" s="29" t="e">
        <f t="shared" ref="SLF244" si="13200">SLJ244&amp;SLK244</f>
        <v>#REF!</v>
      </c>
      <c r="SLG244" s="29" t="e">
        <f t="shared" ref="SLG244" si="13201">SLK244&amp;SLL244</f>
        <v>#REF!</v>
      </c>
      <c r="SLH244" s="29" t="e">
        <f t="shared" ref="SLH244" si="13202">SLL244&amp;SLM244</f>
        <v>#REF!</v>
      </c>
      <c r="SLI244" s="29" t="e">
        <f t="shared" ref="SLI244" si="13203">SLM244&amp;SLN244</f>
        <v>#REF!</v>
      </c>
      <c r="SLJ244" s="29" t="e">
        <f t="shared" ref="SLJ244" si="13204">SLN244&amp;SLO244</f>
        <v>#REF!</v>
      </c>
      <c r="SLK244" s="29" t="e">
        <f t="shared" ref="SLK244" si="13205">SLO244&amp;SLP244</f>
        <v>#REF!</v>
      </c>
      <c r="SLL244" s="29" t="e">
        <f t="shared" ref="SLL244" si="13206">SLP244&amp;SLQ244</f>
        <v>#REF!</v>
      </c>
      <c r="SLM244" s="29" t="e">
        <f t="shared" ref="SLM244" si="13207">SLQ244&amp;SLR244</f>
        <v>#REF!</v>
      </c>
      <c r="SLN244" s="29" t="e">
        <f t="shared" ref="SLN244" si="13208">SLR244&amp;SLS244</f>
        <v>#REF!</v>
      </c>
      <c r="SLO244" s="29" t="e">
        <f t="shared" ref="SLO244" si="13209">SLS244&amp;SLT244</f>
        <v>#REF!</v>
      </c>
      <c r="SLP244" s="29" t="e">
        <f t="shared" ref="SLP244" si="13210">SLT244&amp;SLU244</f>
        <v>#REF!</v>
      </c>
      <c r="SLQ244" s="29" t="e">
        <f t="shared" ref="SLQ244" si="13211">SLU244&amp;SLV244</f>
        <v>#REF!</v>
      </c>
      <c r="SLR244" s="29" t="e">
        <f t="shared" ref="SLR244" si="13212">SLV244&amp;SLW244</f>
        <v>#REF!</v>
      </c>
      <c r="SLS244" s="29" t="e">
        <f t="shared" ref="SLS244" si="13213">SLW244&amp;SLX244</f>
        <v>#REF!</v>
      </c>
      <c r="SLT244" s="29" t="e">
        <f t="shared" ref="SLT244" si="13214">SLX244&amp;SLY244</f>
        <v>#REF!</v>
      </c>
      <c r="SLU244" s="29" t="e">
        <f t="shared" ref="SLU244" si="13215">SLY244&amp;SLZ244</f>
        <v>#REF!</v>
      </c>
      <c r="SLV244" s="29" t="e">
        <f t="shared" ref="SLV244" si="13216">SLZ244&amp;SMA244</f>
        <v>#REF!</v>
      </c>
      <c r="SLW244" s="29" t="e">
        <f t="shared" ref="SLW244" si="13217">SMA244&amp;SMB244</f>
        <v>#REF!</v>
      </c>
      <c r="SLX244" s="29" t="e">
        <f t="shared" ref="SLX244" si="13218">SMB244&amp;SMC244</f>
        <v>#REF!</v>
      </c>
      <c r="SLY244" s="29" t="e">
        <f t="shared" ref="SLY244" si="13219">SMC244&amp;SMD244</f>
        <v>#REF!</v>
      </c>
      <c r="SLZ244" s="29" t="e">
        <f t="shared" ref="SLZ244" si="13220">SMD244&amp;SME244</f>
        <v>#REF!</v>
      </c>
      <c r="SMA244" s="29" t="e">
        <f t="shared" ref="SMA244" si="13221">SME244&amp;SMF244</f>
        <v>#REF!</v>
      </c>
      <c r="SMB244" s="29" t="e">
        <f t="shared" ref="SMB244" si="13222">SMF244&amp;SMG244</f>
        <v>#REF!</v>
      </c>
      <c r="SMC244" s="29" t="e">
        <f t="shared" ref="SMC244" si="13223">SMG244&amp;SMH244</f>
        <v>#REF!</v>
      </c>
      <c r="SMD244" s="29" t="e">
        <f t="shared" ref="SMD244" si="13224">SMH244&amp;SMI244</f>
        <v>#REF!</v>
      </c>
      <c r="SME244" s="29" t="e">
        <f t="shared" ref="SME244" si="13225">SMI244&amp;SMJ244</f>
        <v>#REF!</v>
      </c>
      <c r="SMF244" s="29" t="e">
        <f t="shared" ref="SMF244" si="13226">SMJ244&amp;SMK244</f>
        <v>#REF!</v>
      </c>
      <c r="SMG244" s="29" t="e">
        <f t="shared" ref="SMG244" si="13227">SMK244&amp;SML244</f>
        <v>#REF!</v>
      </c>
      <c r="SMH244" s="29" t="e">
        <f t="shared" ref="SMH244" si="13228">SML244&amp;SMM244</f>
        <v>#REF!</v>
      </c>
      <c r="SMI244" s="29" t="e">
        <f t="shared" ref="SMI244" si="13229">SMM244&amp;SMN244</f>
        <v>#REF!</v>
      </c>
      <c r="SMJ244" s="29" t="e">
        <f t="shared" ref="SMJ244" si="13230">SMN244&amp;SMO244</f>
        <v>#REF!</v>
      </c>
      <c r="SMK244" s="29" t="e">
        <f t="shared" ref="SMK244" si="13231">SMO244&amp;SMP244</f>
        <v>#REF!</v>
      </c>
      <c r="SML244" s="29" t="e">
        <f t="shared" ref="SML244" si="13232">SMP244&amp;SMQ244</f>
        <v>#REF!</v>
      </c>
      <c r="SMM244" s="29" t="e">
        <f t="shared" ref="SMM244" si="13233">SMQ244&amp;SMR244</f>
        <v>#REF!</v>
      </c>
      <c r="SMN244" s="29" t="e">
        <f t="shared" ref="SMN244" si="13234">SMR244&amp;SMS244</f>
        <v>#REF!</v>
      </c>
      <c r="SMO244" s="29" t="e">
        <f t="shared" ref="SMO244" si="13235">SMS244&amp;SMT244</f>
        <v>#REF!</v>
      </c>
      <c r="SMP244" s="29" t="e">
        <f t="shared" ref="SMP244" si="13236">SMT244&amp;SMU244</f>
        <v>#REF!</v>
      </c>
      <c r="SMQ244" s="29" t="e">
        <f t="shared" ref="SMQ244" si="13237">SMU244&amp;SMV244</f>
        <v>#REF!</v>
      </c>
      <c r="SMR244" s="29" t="e">
        <f t="shared" ref="SMR244" si="13238">SMV244&amp;SMW244</f>
        <v>#REF!</v>
      </c>
      <c r="SMS244" s="29" t="e">
        <f t="shared" ref="SMS244" si="13239">SMW244&amp;SMX244</f>
        <v>#REF!</v>
      </c>
      <c r="SMT244" s="29" t="e">
        <f t="shared" ref="SMT244" si="13240">SMX244&amp;SMY244</f>
        <v>#REF!</v>
      </c>
      <c r="SMU244" s="29" t="e">
        <f t="shared" ref="SMU244" si="13241">SMY244&amp;SMZ244</f>
        <v>#REF!</v>
      </c>
      <c r="SMV244" s="29" t="e">
        <f t="shared" ref="SMV244" si="13242">SMZ244&amp;SNA244</f>
        <v>#REF!</v>
      </c>
      <c r="SMW244" s="29" t="e">
        <f t="shared" ref="SMW244" si="13243">SNA244&amp;SNB244</f>
        <v>#REF!</v>
      </c>
      <c r="SMX244" s="29" t="e">
        <f t="shared" ref="SMX244" si="13244">SNB244&amp;SNC244</f>
        <v>#REF!</v>
      </c>
      <c r="SMY244" s="29" t="e">
        <f t="shared" ref="SMY244" si="13245">SNC244&amp;SND244</f>
        <v>#REF!</v>
      </c>
      <c r="SMZ244" s="29" t="e">
        <f t="shared" ref="SMZ244" si="13246">SND244&amp;SNE244</f>
        <v>#REF!</v>
      </c>
      <c r="SNA244" s="29" t="e">
        <f t="shared" ref="SNA244" si="13247">SNE244&amp;SNF244</f>
        <v>#REF!</v>
      </c>
      <c r="SNB244" s="29" t="e">
        <f t="shared" ref="SNB244" si="13248">SNF244&amp;SNG244</f>
        <v>#REF!</v>
      </c>
      <c r="SNC244" s="29" t="e">
        <f t="shared" ref="SNC244" si="13249">SNG244&amp;SNH244</f>
        <v>#REF!</v>
      </c>
      <c r="SND244" s="29" t="e">
        <f t="shared" ref="SND244" si="13250">SNH244&amp;SNI244</f>
        <v>#REF!</v>
      </c>
      <c r="SNE244" s="29" t="e">
        <f t="shared" ref="SNE244" si="13251">SNI244&amp;SNJ244</f>
        <v>#REF!</v>
      </c>
      <c r="SNF244" s="29" t="e">
        <f t="shared" ref="SNF244" si="13252">SNJ244&amp;SNK244</f>
        <v>#REF!</v>
      </c>
      <c r="SNG244" s="29" t="e">
        <f t="shared" ref="SNG244" si="13253">SNK244&amp;SNL244</f>
        <v>#REF!</v>
      </c>
      <c r="SNH244" s="29" t="e">
        <f t="shared" ref="SNH244" si="13254">SNL244&amp;SNM244</f>
        <v>#REF!</v>
      </c>
      <c r="SNI244" s="29" t="e">
        <f t="shared" ref="SNI244" si="13255">SNM244&amp;SNN244</f>
        <v>#REF!</v>
      </c>
      <c r="SNJ244" s="29" t="e">
        <f t="shared" ref="SNJ244" si="13256">SNN244&amp;SNO244</f>
        <v>#REF!</v>
      </c>
      <c r="SNK244" s="29" t="e">
        <f t="shared" ref="SNK244" si="13257">SNO244&amp;SNP244</f>
        <v>#REF!</v>
      </c>
      <c r="SNL244" s="29" t="e">
        <f t="shared" ref="SNL244" si="13258">SNP244&amp;SNQ244</f>
        <v>#REF!</v>
      </c>
      <c r="SNM244" s="29" t="e">
        <f t="shared" ref="SNM244" si="13259">SNQ244&amp;SNR244</f>
        <v>#REF!</v>
      </c>
      <c r="SNN244" s="29" t="e">
        <f t="shared" ref="SNN244" si="13260">SNR244&amp;SNS244</f>
        <v>#REF!</v>
      </c>
      <c r="SNO244" s="29" t="e">
        <f t="shared" ref="SNO244" si="13261">SNS244&amp;SNT244</f>
        <v>#REF!</v>
      </c>
      <c r="SNP244" s="29" t="e">
        <f t="shared" ref="SNP244" si="13262">SNT244&amp;SNU244</f>
        <v>#REF!</v>
      </c>
      <c r="SNQ244" s="29" t="e">
        <f t="shared" ref="SNQ244" si="13263">SNU244&amp;SNV244</f>
        <v>#REF!</v>
      </c>
      <c r="SNR244" s="29" t="e">
        <f t="shared" ref="SNR244" si="13264">SNV244&amp;SNW244</f>
        <v>#REF!</v>
      </c>
      <c r="SNS244" s="29" t="e">
        <f t="shared" ref="SNS244" si="13265">SNW244&amp;SNX244</f>
        <v>#REF!</v>
      </c>
      <c r="SNT244" s="29" t="e">
        <f t="shared" ref="SNT244" si="13266">SNX244&amp;SNY244</f>
        <v>#REF!</v>
      </c>
      <c r="SNU244" s="29" t="e">
        <f t="shared" ref="SNU244" si="13267">SNY244&amp;SNZ244</f>
        <v>#REF!</v>
      </c>
      <c r="SNV244" s="29" t="e">
        <f t="shared" ref="SNV244" si="13268">SNZ244&amp;SOA244</f>
        <v>#REF!</v>
      </c>
      <c r="SNW244" s="29" t="e">
        <f t="shared" ref="SNW244" si="13269">SOA244&amp;SOB244</f>
        <v>#REF!</v>
      </c>
      <c r="SNX244" s="29" t="e">
        <f t="shared" ref="SNX244" si="13270">SOB244&amp;SOC244</f>
        <v>#REF!</v>
      </c>
      <c r="SNY244" s="29" t="e">
        <f t="shared" ref="SNY244" si="13271">SOC244&amp;SOD244</f>
        <v>#REF!</v>
      </c>
      <c r="SNZ244" s="29" t="e">
        <f t="shared" ref="SNZ244" si="13272">SOD244&amp;SOE244</f>
        <v>#REF!</v>
      </c>
      <c r="SOA244" s="29" t="e">
        <f t="shared" ref="SOA244" si="13273">SOE244&amp;SOF244</f>
        <v>#REF!</v>
      </c>
      <c r="SOB244" s="29" t="e">
        <f t="shared" ref="SOB244" si="13274">SOF244&amp;SOG244</f>
        <v>#REF!</v>
      </c>
      <c r="SOC244" s="29" t="e">
        <f t="shared" ref="SOC244" si="13275">SOG244&amp;SOH244</f>
        <v>#REF!</v>
      </c>
      <c r="SOD244" s="29" t="e">
        <f t="shared" ref="SOD244" si="13276">SOH244&amp;SOI244</f>
        <v>#REF!</v>
      </c>
      <c r="SOE244" s="29" t="e">
        <f t="shared" ref="SOE244" si="13277">SOI244&amp;SOJ244</f>
        <v>#REF!</v>
      </c>
      <c r="SOF244" s="29" t="e">
        <f t="shared" ref="SOF244" si="13278">SOJ244&amp;SOK244</f>
        <v>#REF!</v>
      </c>
      <c r="SOG244" s="29" t="e">
        <f t="shared" ref="SOG244" si="13279">SOK244&amp;SOL244</f>
        <v>#REF!</v>
      </c>
      <c r="SOH244" s="29" t="e">
        <f t="shared" ref="SOH244" si="13280">SOL244&amp;SOM244</f>
        <v>#REF!</v>
      </c>
      <c r="SOI244" s="29" t="e">
        <f t="shared" ref="SOI244" si="13281">SOM244&amp;SON244</f>
        <v>#REF!</v>
      </c>
      <c r="SOJ244" s="29" t="e">
        <f t="shared" ref="SOJ244" si="13282">SON244&amp;SOO244</f>
        <v>#REF!</v>
      </c>
      <c r="SOK244" s="29" t="e">
        <f t="shared" ref="SOK244" si="13283">SOO244&amp;SOP244</f>
        <v>#REF!</v>
      </c>
      <c r="SOL244" s="29" t="e">
        <f t="shared" ref="SOL244" si="13284">SOP244&amp;SOQ244</f>
        <v>#REF!</v>
      </c>
      <c r="SOM244" s="29" t="e">
        <f t="shared" ref="SOM244" si="13285">SOQ244&amp;SOR244</f>
        <v>#REF!</v>
      </c>
      <c r="SON244" s="29" t="e">
        <f t="shared" ref="SON244" si="13286">SOR244&amp;SOS244</f>
        <v>#REF!</v>
      </c>
      <c r="SOO244" s="29" t="e">
        <f t="shared" ref="SOO244" si="13287">SOS244&amp;SOT244</f>
        <v>#REF!</v>
      </c>
      <c r="SOP244" s="29" t="e">
        <f t="shared" ref="SOP244" si="13288">SOT244&amp;SOU244</f>
        <v>#REF!</v>
      </c>
      <c r="SOQ244" s="29" t="e">
        <f t="shared" ref="SOQ244" si="13289">SOU244&amp;SOV244</f>
        <v>#REF!</v>
      </c>
      <c r="SOR244" s="29" t="e">
        <f t="shared" ref="SOR244" si="13290">SOV244&amp;SOW244</f>
        <v>#REF!</v>
      </c>
      <c r="SOS244" s="29" t="e">
        <f t="shared" ref="SOS244" si="13291">SOW244&amp;SOX244</f>
        <v>#REF!</v>
      </c>
      <c r="SOT244" s="29" t="e">
        <f t="shared" ref="SOT244" si="13292">SOX244&amp;SOY244</f>
        <v>#REF!</v>
      </c>
      <c r="SOU244" s="29" t="e">
        <f t="shared" ref="SOU244" si="13293">SOY244&amp;SOZ244</f>
        <v>#REF!</v>
      </c>
      <c r="SOV244" s="29" t="e">
        <f t="shared" ref="SOV244" si="13294">SOZ244&amp;SPA244</f>
        <v>#REF!</v>
      </c>
      <c r="SOW244" s="29" t="e">
        <f t="shared" ref="SOW244" si="13295">SPA244&amp;SPB244</f>
        <v>#REF!</v>
      </c>
      <c r="SOX244" s="29" t="e">
        <f t="shared" ref="SOX244" si="13296">SPB244&amp;SPC244</f>
        <v>#REF!</v>
      </c>
      <c r="SOY244" s="29" t="e">
        <f t="shared" ref="SOY244" si="13297">SPC244&amp;SPD244</f>
        <v>#REF!</v>
      </c>
      <c r="SOZ244" s="29" t="e">
        <f t="shared" ref="SOZ244" si="13298">SPD244&amp;SPE244</f>
        <v>#REF!</v>
      </c>
      <c r="SPA244" s="29" t="e">
        <f t="shared" ref="SPA244" si="13299">SPE244&amp;SPF244</f>
        <v>#REF!</v>
      </c>
      <c r="SPB244" s="29" t="e">
        <f t="shared" ref="SPB244" si="13300">SPF244&amp;SPG244</f>
        <v>#REF!</v>
      </c>
      <c r="SPC244" s="29" t="e">
        <f t="shared" ref="SPC244" si="13301">SPG244&amp;SPH244</f>
        <v>#REF!</v>
      </c>
      <c r="SPD244" s="29" t="e">
        <f t="shared" ref="SPD244" si="13302">SPH244&amp;SPI244</f>
        <v>#REF!</v>
      </c>
      <c r="SPE244" s="29" t="e">
        <f t="shared" ref="SPE244" si="13303">SPI244&amp;SPJ244</f>
        <v>#REF!</v>
      </c>
      <c r="SPF244" s="29" t="e">
        <f t="shared" ref="SPF244" si="13304">SPJ244&amp;SPK244</f>
        <v>#REF!</v>
      </c>
      <c r="SPG244" s="29" t="e">
        <f t="shared" ref="SPG244" si="13305">SPK244&amp;SPL244</f>
        <v>#REF!</v>
      </c>
      <c r="SPH244" s="29" t="e">
        <f t="shared" ref="SPH244" si="13306">SPL244&amp;SPM244</f>
        <v>#REF!</v>
      </c>
      <c r="SPI244" s="29" t="e">
        <f t="shared" ref="SPI244" si="13307">SPM244&amp;SPN244</f>
        <v>#REF!</v>
      </c>
      <c r="SPJ244" s="29" t="e">
        <f t="shared" ref="SPJ244" si="13308">SPN244&amp;SPO244</f>
        <v>#REF!</v>
      </c>
      <c r="SPK244" s="29" t="e">
        <f t="shared" ref="SPK244" si="13309">SPO244&amp;SPP244</f>
        <v>#REF!</v>
      </c>
      <c r="SPL244" s="29" t="e">
        <f t="shared" ref="SPL244" si="13310">SPP244&amp;SPQ244</f>
        <v>#REF!</v>
      </c>
      <c r="SPM244" s="29" t="e">
        <f t="shared" ref="SPM244" si="13311">SPQ244&amp;SPR244</f>
        <v>#REF!</v>
      </c>
      <c r="SPN244" s="29" t="e">
        <f t="shared" ref="SPN244" si="13312">SPR244&amp;SPS244</f>
        <v>#REF!</v>
      </c>
      <c r="SPO244" s="29" t="e">
        <f t="shared" ref="SPO244" si="13313">SPS244&amp;SPT244</f>
        <v>#REF!</v>
      </c>
      <c r="SPP244" s="29" t="e">
        <f t="shared" ref="SPP244" si="13314">SPT244&amp;SPU244</f>
        <v>#REF!</v>
      </c>
      <c r="SPQ244" s="29" t="e">
        <f t="shared" ref="SPQ244" si="13315">SPU244&amp;SPV244</f>
        <v>#REF!</v>
      </c>
      <c r="SPR244" s="29" t="e">
        <f t="shared" ref="SPR244" si="13316">SPV244&amp;SPW244</f>
        <v>#REF!</v>
      </c>
      <c r="SPS244" s="29" t="e">
        <f t="shared" ref="SPS244" si="13317">SPW244&amp;SPX244</f>
        <v>#REF!</v>
      </c>
      <c r="SPT244" s="29" t="e">
        <f t="shared" ref="SPT244" si="13318">SPX244&amp;SPY244</f>
        <v>#REF!</v>
      </c>
      <c r="SPU244" s="29" t="e">
        <f t="shared" ref="SPU244" si="13319">SPY244&amp;SPZ244</f>
        <v>#REF!</v>
      </c>
      <c r="SPV244" s="29" t="e">
        <f t="shared" ref="SPV244" si="13320">SPZ244&amp;SQA244</f>
        <v>#REF!</v>
      </c>
      <c r="SPW244" s="29" t="e">
        <f t="shared" ref="SPW244" si="13321">SQA244&amp;SQB244</f>
        <v>#REF!</v>
      </c>
      <c r="SPX244" s="29" t="e">
        <f t="shared" ref="SPX244" si="13322">SQB244&amp;SQC244</f>
        <v>#REF!</v>
      </c>
      <c r="SPY244" s="29" t="e">
        <f t="shared" ref="SPY244" si="13323">SQC244&amp;SQD244</f>
        <v>#REF!</v>
      </c>
      <c r="SPZ244" s="29" t="e">
        <f t="shared" ref="SPZ244" si="13324">SQD244&amp;SQE244</f>
        <v>#REF!</v>
      </c>
      <c r="SQA244" s="29" t="e">
        <f t="shared" ref="SQA244" si="13325">SQE244&amp;SQF244</f>
        <v>#REF!</v>
      </c>
      <c r="SQB244" s="29" t="e">
        <f t="shared" ref="SQB244" si="13326">SQF244&amp;SQG244</f>
        <v>#REF!</v>
      </c>
      <c r="SQC244" s="29" t="e">
        <f t="shared" ref="SQC244" si="13327">SQG244&amp;SQH244</f>
        <v>#REF!</v>
      </c>
      <c r="SQD244" s="29" t="e">
        <f t="shared" ref="SQD244" si="13328">SQH244&amp;SQI244</f>
        <v>#REF!</v>
      </c>
      <c r="SQE244" s="29" t="e">
        <f t="shared" ref="SQE244" si="13329">SQI244&amp;SQJ244</f>
        <v>#REF!</v>
      </c>
      <c r="SQF244" s="29" t="e">
        <f t="shared" ref="SQF244" si="13330">SQJ244&amp;SQK244</f>
        <v>#REF!</v>
      </c>
      <c r="SQG244" s="29" t="e">
        <f t="shared" ref="SQG244" si="13331">SQK244&amp;SQL244</f>
        <v>#REF!</v>
      </c>
      <c r="SQH244" s="29" t="e">
        <f t="shared" ref="SQH244" si="13332">SQL244&amp;SQM244</f>
        <v>#REF!</v>
      </c>
      <c r="SQI244" s="29" t="e">
        <f t="shared" ref="SQI244" si="13333">SQM244&amp;SQN244</f>
        <v>#REF!</v>
      </c>
      <c r="SQJ244" s="29" t="e">
        <f t="shared" ref="SQJ244" si="13334">SQN244&amp;SQO244</f>
        <v>#REF!</v>
      </c>
      <c r="SQK244" s="29" t="e">
        <f t="shared" ref="SQK244" si="13335">SQO244&amp;SQP244</f>
        <v>#REF!</v>
      </c>
      <c r="SQL244" s="29" t="e">
        <f t="shared" ref="SQL244" si="13336">SQP244&amp;SQQ244</f>
        <v>#REF!</v>
      </c>
      <c r="SQM244" s="29" t="e">
        <f t="shared" ref="SQM244" si="13337">SQQ244&amp;SQR244</f>
        <v>#REF!</v>
      </c>
      <c r="SQN244" s="29" t="e">
        <f t="shared" ref="SQN244" si="13338">SQR244&amp;SQS244</f>
        <v>#REF!</v>
      </c>
      <c r="SQO244" s="29" t="e">
        <f t="shared" ref="SQO244" si="13339">SQS244&amp;SQT244</f>
        <v>#REF!</v>
      </c>
      <c r="SQP244" s="29" t="e">
        <f t="shared" ref="SQP244" si="13340">SQT244&amp;SQU244</f>
        <v>#REF!</v>
      </c>
      <c r="SQQ244" s="29" t="e">
        <f t="shared" ref="SQQ244" si="13341">SQU244&amp;SQV244</f>
        <v>#REF!</v>
      </c>
      <c r="SQR244" s="29" t="e">
        <f t="shared" ref="SQR244" si="13342">SQV244&amp;SQW244</f>
        <v>#REF!</v>
      </c>
      <c r="SQS244" s="29" t="e">
        <f t="shared" ref="SQS244" si="13343">SQW244&amp;SQX244</f>
        <v>#REF!</v>
      </c>
      <c r="SQT244" s="29" t="e">
        <f t="shared" ref="SQT244" si="13344">SQX244&amp;SQY244</f>
        <v>#REF!</v>
      </c>
      <c r="SQU244" s="29" t="e">
        <f t="shared" ref="SQU244" si="13345">SQY244&amp;SQZ244</f>
        <v>#REF!</v>
      </c>
      <c r="SQV244" s="29" t="e">
        <f t="shared" ref="SQV244" si="13346">SQZ244&amp;SRA244</f>
        <v>#REF!</v>
      </c>
      <c r="SQW244" s="29" t="e">
        <f t="shared" ref="SQW244" si="13347">SRA244&amp;SRB244</f>
        <v>#REF!</v>
      </c>
      <c r="SQX244" s="29" t="e">
        <f t="shared" ref="SQX244" si="13348">SRB244&amp;SRC244</f>
        <v>#REF!</v>
      </c>
      <c r="SQY244" s="29" t="e">
        <f t="shared" ref="SQY244" si="13349">SRC244&amp;SRD244</f>
        <v>#REF!</v>
      </c>
      <c r="SQZ244" s="29" t="e">
        <f t="shared" ref="SQZ244" si="13350">SRD244&amp;SRE244</f>
        <v>#REF!</v>
      </c>
      <c r="SRA244" s="29" t="e">
        <f t="shared" ref="SRA244" si="13351">SRE244&amp;SRF244</f>
        <v>#REF!</v>
      </c>
      <c r="SRB244" s="29" t="e">
        <f t="shared" ref="SRB244" si="13352">SRF244&amp;SRG244</f>
        <v>#REF!</v>
      </c>
      <c r="SRC244" s="29" t="e">
        <f t="shared" ref="SRC244" si="13353">SRG244&amp;SRH244</f>
        <v>#REF!</v>
      </c>
      <c r="SRD244" s="29" t="e">
        <f t="shared" ref="SRD244" si="13354">SRH244&amp;SRI244</f>
        <v>#REF!</v>
      </c>
      <c r="SRE244" s="29" t="e">
        <f t="shared" ref="SRE244" si="13355">SRI244&amp;SRJ244</f>
        <v>#REF!</v>
      </c>
      <c r="SRF244" s="29" t="e">
        <f t="shared" ref="SRF244" si="13356">SRJ244&amp;SRK244</f>
        <v>#REF!</v>
      </c>
      <c r="SRG244" s="29" t="e">
        <f t="shared" ref="SRG244" si="13357">SRK244&amp;SRL244</f>
        <v>#REF!</v>
      </c>
      <c r="SRH244" s="29" t="e">
        <f t="shared" ref="SRH244" si="13358">SRL244&amp;SRM244</f>
        <v>#REF!</v>
      </c>
      <c r="SRI244" s="29" t="e">
        <f t="shared" ref="SRI244" si="13359">SRM244&amp;SRN244</f>
        <v>#REF!</v>
      </c>
      <c r="SRJ244" s="29" t="e">
        <f t="shared" ref="SRJ244" si="13360">SRN244&amp;SRO244</f>
        <v>#REF!</v>
      </c>
      <c r="SRK244" s="29" t="e">
        <f t="shared" ref="SRK244" si="13361">SRO244&amp;SRP244</f>
        <v>#REF!</v>
      </c>
      <c r="SRL244" s="29" t="e">
        <f t="shared" ref="SRL244" si="13362">SRP244&amp;SRQ244</f>
        <v>#REF!</v>
      </c>
      <c r="SRM244" s="29" t="e">
        <f t="shared" ref="SRM244" si="13363">SRQ244&amp;SRR244</f>
        <v>#REF!</v>
      </c>
      <c r="SRN244" s="29" t="e">
        <f t="shared" ref="SRN244" si="13364">SRR244&amp;SRS244</f>
        <v>#REF!</v>
      </c>
      <c r="SRO244" s="29" t="e">
        <f t="shared" ref="SRO244" si="13365">SRS244&amp;SRT244</f>
        <v>#REF!</v>
      </c>
      <c r="SRP244" s="29" t="e">
        <f t="shared" ref="SRP244" si="13366">SRT244&amp;SRU244</f>
        <v>#REF!</v>
      </c>
      <c r="SRQ244" s="29" t="e">
        <f t="shared" ref="SRQ244" si="13367">SRU244&amp;SRV244</f>
        <v>#REF!</v>
      </c>
      <c r="SRR244" s="29" t="e">
        <f t="shared" ref="SRR244" si="13368">SRV244&amp;SRW244</f>
        <v>#REF!</v>
      </c>
      <c r="SRS244" s="29" t="e">
        <f t="shared" ref="SRS244" si="13369">SRW244&amp;SRX244</f>
        <v>#REF!</v>
      </c>
      <c r="SRT244" s="29" t="e">
        <f t="shared" ref="SRT244" si="13370">SRX244&amp;SRY244</f>
        <v>#REF!</v>
      </c>
      <c r="SRU244" s="29" t="e">
        <f t="shared" ref="SRU244" si="13371">SRY244&amp;SRZ244</f>
        <v>#REF!</v>
      </c>
      <c r="SRV244" s="29" t="e">
        <f t="shared" ref="SRV244" si="13372">SRZ244&amp;SSA244</f>
        <v>#REF!</v>
      </c>
      <c r="SRW244" s="29" t="e">
        <f t="shared" ref="SRW244" si="13373">SSA244&amp;SSB244</f>
        <v>#REF!</v>
      </c>
      <c r="SRX244" s="29" t="e">
        <f t="shared" ref="SRX244" si="13374">SSB244&amp;SSC244</f>
        <v>#REF!</v>
      </c>
      <c r="SRY244" s="29" t="e">
        <f t="shared" ref="SRY244" si="13375">SSC244&amp;SSD244</f>
        <v>#REF!</v>
      </c>
      <c r="SRZ244" s="29" t="e">
        <f t="shared" ref="SRZ244" si="13376">SSD244&amp;SSE244</f>
        <v>#REF!</v>
      </c>
      <c r="SSA244" s="29" t="e">
        <f t="shared" ref="SSA244" si="13377">SSE244&amp;SSF244</f>
        <v>#REF!</v>
      </c>
      <c r="SSB244" s="29" t="e">
        <f t="shared" ref="SSB244" si="13378">SSF244&amp;SSG244</f>
        <v>#REF!</v>
      </c>
      <c r="SSC244" s="29" t="e">
        <f t="shared" ref="SSC244" si="13379">SSG244&amp;SSH244</f>
        <v>#REF!</v>
      </c>
      <c r="SSD244" s="29" t="e">
        <f t="shared" ref="SSD244" si="13380">SSH244&amp;SSI244</f>
        <v>#REF!</v>
      </c>
      <c r="SSE244" s="29" t="e">
        <f t="shared" ref="SSE244" si="13381">SSI244&amp;SSJ244</f>
        <v>#REF!</v>
      </c>
      <c r="SSF244" s="29" t="e">
        <f t="shared" ref="SSF244" si="13382">SSJ244&amp;SSK244</f>
        <v>#REF!</v>
      </c>
      <c r="SSG244" s="29" t="e">
        <f t="shared" ref="SSG244" si="13383">SSK244&amp;SSL244</f>
        <v>#REF!</v>
      </c>
      <c r="SSH244" s="29" t="e">
        <f t="shared" ref="SSH244" si="13384">SSL244&amp;SSM244</f>
        <v>#REF!</v>
      </c>
      <c r="SSI244" s="29" t="e">
        <f t="shared" ref="SSI244" si="13385">SSM244&amp;SSN244</f>
        <v>#REF!</v>
      </c>
      <c r="SSJ244" s="29" t="e">
        <f t="shared" ref="SSJ244" si="13386">SSN244&amp;SSO244</f>
        <v>#REF!</v>
      </c>
      <c r="SSK244" s="29" t="e">
        <f t="shared" ref="SSK244" si="13387">SSO244&amp;SSP244</f>
        <v>#REF!</v>
      </c>
      <c r="SSL244" s="29" t="e">
        <f t="shared" ref="SSL244" si="13388">SSP244&amp;SSQ244</f>
        <v>#REF!</v>
      </c>
      <c r="SSM244" s="29" t="e">
        <f t="shared" ref="SSM244" si="13389">SSQ244&amp;SSR244</f>
        <v>#REF!</v>
      </c>
      <c r="SSN244" s="29" t="e">
        <f t="shared" ref="SSN244" si="13390">SSR244&amp;SSS244</f>
        <v>#REF!</v>
      </c>
      <c r="SSO244" s="29" t="e">
        <f t="shared" ref="SSO244" si="13391">SSS244&amp;SST244</f>
        <v>#REF!</v>
      </c>
      <c r="SSP244" s="29" t="e">
        <f t="shared" ref="SSP244" si="13392">SST244&amp;SSU244</f>
        <v>#REF!</v>
      </c>
      <c r="SSQ244" s="29" t="e">
        <f t="shared" ref="SSQ244" si="13393">SSU244&amp;SSV244</f>
        <v>#REF!</v>
      </c>
      <c r="SSR244" s="29" t="e">
        <f t="shared" ref="SSR244" si="13394">SSV244&amp;SSW244</f>
        <v>#REF!</v>
      </c>
      <c r="SSS244" s="29" t="e">
        <f t="shared" ref="SSS244" si="13395">SSW244&amp;SSX244</f>
        <v>#REF!</v>
      </c>
      <c r="SST244" s="29" t="e">
        <f t="shared" ref="SST244" si="13396">SSX244&amp;SSY244</f>
        <v>#REF!</v>
      </c>
      <c r="SSU244" s="29" t="e">
        <f t="shared" ref="SSU244" si="13397">SSY244&amp;SSZ244</f>
        <v>#REF!</v>
      </c>
      <c r="SSV244" s="29" t="e">
        <f t="shared" ref="SSV244" si="13398">SSZ244&amp;STA244</f>
        <v>#REF!</v>
      </c>
      <c r="SSW244" s="29" t="e">
        <f t="shared" ref="SSW244" si="13399">STA244&amp;STB244</f>
        <v>#REF!</v>
      </c>
      <c r="SSX244" s="29" t="e">
        <f t="shared" ref="SSX244" si="13400">STB244&amp;STC244</f>
        <v>#REF!</v>
      </c>
      <c r="SSY244" s="29" t="e">
        <f t="shared" ref="SSY244" si="13401">STC244&amp;STD244</f>
        <v>#REF!</v>
      </c>
      <c r="SSZ244" s="29" t="e">
        <f t="shared" ref="SSZ244" si="13402">STD244&amp;STE244</f>
        <v>#REF!</v>
      </c>
      <c r="STA244" s="29" t="e">
        <f t="shared" ref="STA244" si="13403">STE244&amp;STF244</f>
        <v>#REF!</v>
      </c>
      <c r="STB244" s="29" t="e">
        <f t="shared" ref="STB244" si="13404">STF244&amp;STG244</f>
        <v>#REF!</v>
      </c>
      <c r="STC244" s="29" t="e">
        <f t="shared" ref="STC244" si="13405">STG244&amp;STH244</f>
        <v>#REF!</v>
      </c>
      <c r="STD244" s="29" t="e">
        <f t="shared" ref="STD244" si="13406">STH244&amp;STI244</f>
        <v>#REF!</v>
      </c>
      <c r="STE244" s="29" t="e">
        <f t="shared" ref="STE244" si="13407">STI244&amp;STJ244</f>
        <v>#REF!</v>
      </c>
      <c r="STF244" s="29" t="e">
        <f t="shared" ref="STF244" si="13408">STJ244&amp;STK244</f>
        <v>#REF!</v>
      </c>
      <c r="STG244" s="29" t="e">
        <f t="shared" ref="STG244" si="13409">STK244&amp;STL244</f>
        <v>#REF!</v>
      </c>
      <c r="STH244" s="29" t="e">
        <f t="shared" ref="STH244" si="13410">STL244&amp;STM244</f>
        <v>#REF!</v>
      </c>
      <c r="STI244" s="29" t="e">
        <f t="shared" ref="STI244" si="13411">STM244&amp;STN244</f>
        <v>#REF!</v>
      </c>
      <c r="STJ244" s="29" t="e">
        <f t="shared" ref="STJ244" si="13412">STN244&amp;STO244</f>
        <v>#REF!</v>
      </c>
      <c r="STK244" s="29" t="e">
        <f t="shared" ref="STK244" si="13413">STO244&amp;STP244</f>
        <v>#REF!</v>
      </c>
      <c r="STL244" s="29" t="e">
        <f t="shared" ref="STL244" si="13414">STP244&amp;STQ244</f>
        <v>#REF!</v>
      </c>
      <c r="STM244" s="29" t="e">
        <f t="shared" ref="STM244" si="13415">STQ244&amp;STR244</f>
        <v>#REF!</v>
      </c>
      <c r="STN244" s="29" t="e">
        <f t="shared" ref="STN244" si="13416">STR244&amp;STS244</f>
        <v>#REF!</v>
      </c>
      <c r="STO244" s="29" t="e">
        <f t="shared" ref="STO244" si="13417">STS244&amp;STT244</f>
        <v>#REF!</v>
      </c>
      <c r="STP244" s="29" t="e">
        <f t="shared" ref="STP244" si="13418">STT244&amp;STU244</f>
        <v>#REF!</v>
      </c>
      <c r="STQ244" s="29" t="e">
        <f t="shared" ref="STQ244" si="13419">STU244&amp;STV244</f>
        <v>#REF!</v>
      </c>
      <c r="STR244" s="29" t="e">
        <f t="shared" ref="STR244" si="13420">STV244&amp;STW244</f>
        <v>#REF!</v>
      </c>
      <c r="STS244" s="29" t="e">
        <f t="shared" ref="STS244" si="13421">STW244&amp;STX244</f>
        <v>#REF!</v>
      </c>
      <c r="STT244" s="29" t="e">
        <f t="shared" ref="STT244" si="13422">STX244&amp;STY244</f>
        <v>#REF!</v>
      </c>
      <c r="STU244" s="29" t="e">
        <f t="shared" ref="STU244" si="13423">STY244&amp;STZ244</f>
        <v>#REF!</v>
      </c>
      <c r="STV244" s="29" t="e">
        <f t="shared" ref="STV244" si="13424">STZ244&amp;SUA244</f>
        <v>#REF!</v>
      </c>
      <c r="STW244" s="29" t="e">
        <f t="shared" ref="STW244" si="13425">SUA244&amp;SUB244</f>
        <v>#REF!</v>
      </c>
      <c r="STX244" s="29" t="e">
        <f t="shared" ref="STX244" si="13426">SUB244&amp;SUC244</f>
        <v>#REF!</v>
      </c>
      <c r="STY244" s="29" t="e">
        <f t="shared" ref="STY244" si="13427">SUC244&amp;SUD244</f>
        <v>#REF!</v>
      </c>
      <c r="STZ244" s="29" t="e">
        <f t="shared" ref="STZ244" si="13428">SUD244&amp;SUE244</f>
        <v>#REF!</v>
      </c>
      <c r="SUA244" s="29" t="e">
        <f t="shared" ref="SUA244" si="13429">SUE244&amp;SUF244</f>
        <v>#REF!</v>
      </c>
      <c r="SUB244" s="29" t="e">
        <f t="shared" ref="SUB244" si="13430">SUF244&amp;SUG244</f>
        <v>#REF!</v>
      </c>
      <c r="SUC244" s="29" t="e">
        <f t="shared" ref="SUC244" si="13431">SUG244&amp;SUH244</f>
        <v>#REF!</v>
      </c>
      <c r="SUD244" s="29" t="e">
        <f t="shared" ref="SUD244" si="13432">SUH244&amp;SUI244</f>
        <v>#REF!</v>
      </c>
      <c r="SUE244" s="29" t="e">
        <f t="shared" ref="SUE244" si="13433">SUI244&amp;SUJ244</f>
        <v>#REF!</v>
      </c>
      <c r="SUF244" s="29" t="e">
        <f t="shared" ref="SUF244" si="13434">SUJ244&amp;SUK244</f>
        <v>#REF!</v>
      </c>
      <c r="SUG244" s="29" t="e">
        <f t="shared" ref="SUG244" si="13435">SUK244&amp;SUL244</f>
        <v>#REF!</v>
      </c>
      <c r="SUH244" s="29" t="e">
        <f t="shared" ref="SUH244" si="13436">SUL244&amp;SUM244</f>
        <v>#REF!</v>
      </c>
      <c r="SUI244" s="29" t="e">
        <f t="shared" ref="SUI244" si="13437">SUM244&amp;SUN244</f>
        <v>#REF!</v>
      </c>
      <c r="SUJ244" s="29" t="e">
        <f t="shared" ref="SUJ244" si="13438">SUN244&amp;SUO244</f>
        <v>#REF!</v>
      </c>
      <c r="SUK244" s="29" t="e">
        <f t="shared" ref="SUK244" si="13439">SUO244&amp;SUP244</f>
        <v>#REF!</v>
      </c>
      <c r="SUL244" s="29" t="e">
        <f t="shared" ref="SUL244" si="13440">SUP244&amp;SUQ244</f>
        <v>#REF!</v>
      </c>
      <c r="SUM244" s="29" t="e">
        <f t="shared" ref="SUM244" si="13441">SUQ244&amp;SUR244</f>
        <v>#REF!</v>
      </c>
      <c r="SUN244" s="29" t="e">
        <f t="shared" ref="SUN244" si="13442">SUR244&amp;SUS244</f>
        <v>#REF!</v>
      </c>
      <c r="SUO244" s="29" t="e">
        <f t="shared" ref="SUO244" si="13443">SUS244&amp;SUT244</f>
        <v>#REF!</v>
      </c>
      <c r="SUP244" s="29" t="e">
        <f t="shared" ref="SUP244" si="13444">SUT244&amp;SUU244</f>
        <v>#REF!</v>
      </c>
      <c r="SUQ244" s="29" t="e">
        <f t="shared" ref="SUQ244" si="13445">SUU244&amp;SUV244</f>
        <v>#REF!</v>
      </c>
      <c r="SUR244" s="29" t="e">
        <f t="shared" ref="SUR244" si="13446">SUV244&amp;SUW244</f>
        <v>#REF!</v>
      </c>
      <c r="SUS244" s="29" t="e">
        <f t="shared" ref="SUS244" si="13447">SUW244&amp;SUX244</f>
        <v>#REF!</v>
      </c>
      <c r="SUT244" s="29" t="e">
        <f t="shared" ref="SUT244" si="13448">SUX244&amp;SUY244</f>
        <v>#REF!</v>
      </c>
      <c r="SUU244" s="29" t="e">
        <f t="shared" ref="SUU244" si="13449">SUY244&amp;SUZ244</f>
        <v>#REF!</v>
      </c>
      <c r="SUV244" s="29" t="e">
        <f t="shared" ref="SUV244" si="13450">SUZ244&amp;SVA244</f>
        <v>#REF!</v>
      </c>
      <c r="SUW244" s="29" t="e">
        <f t="shared" ref="SUW244" si="13451">SVA244&amp;SVB244</f>
        <v>#REF!</v>
      </c>
      <c r="SUX244" s="29" t="e">
        <f t="shared" ref="SUX244" si="13452">SVB244&amp;SVC244</f>
        <v>#REF!</v>
      </c>
      <c r="SUY244" s="29" t="e">
        <f t="shared" ref="SUY244" si="13453">SVC244&amp;SVD244</f>
        <v>#REF!</v>
      </c>
      <c r="SUZ244" s="29" t="e">
        <f t="shared" ref="SUZ244" si="13454">SVD244&amp;SVE244</f>
        <v>#REF!</v>
      </c>
      <c r="SVA244" s="29" t="e">
        <f t="shared" ref="SVA244" si="13455">SVE244&amp;SVF244</f>
        <v>#REF!</v>
      </c>
      <c r="SVB244" s="29" t="e">
        <f t="shared" ref="SVB244" si="13456">SVF244&amp;SVG244</f>
        <v>#REF!</v>
      </c>
      <c r="SVC244" s="29" t="e">
        <f t="shared" ref="SVC244" si="13457">SVG244&amp;SVH244</f>
        <v>#REF!</v>
      </c>
      <c r="SVD244" s="29" t="e">
        <f t="shared" ref="SVD244" si="13458">SVH244&amp;SVI244</f>
        <v>#REF!</v>
      </c>
      <c r="SVE244" s="29" t="e">
        <f t="shared" ref="SVE244" si="13459">SVI244&amp;SVJ244</f>
        <v>#REF!</v>
      </c>
      <c r="SVF244" s="29" t="e">
        <f t="shared" ref="SVF244" si="13460">SVJ244&amp;SVK244</f>
        <v>#REF!</v>
      </c>
      <c r="SVG244" s="29" t="e">
        <f t="shared" ref="SVG244" si="13461">SVK244&amp;SVL244</f>
        <v>#REF!</v>
      </c>
      <c r="SVH244" s="29" t="e">
        <f t="shared" ref="SVH244" si="13462">SVL244&amp;SVM244</f>
        <v>#REF!</v>
      </c>
      <c r="SVI244" s="29" t="e">
        <f t="shared" ref="SVI244" si="13463">SVM244&amp;SVN244</f>
        <v>#REF!</v>
      </c>
      <c r="SVJ244" s="29" t="e">
        <f t="shared" ref="SVJ244" si="13464">SVN244&amp;SVO244</f>
        <v>#REF!</v>
      </c>
      <c r="SVK244" s="29" t="e">
        <f t="shared" ref="SVK244" si="13465">SVO244&amp;SVP244</f>
        <v>#REF!</v>
      </c>
      <c r="SVL244" s="29" t="e">
        <f t="shared" ref="SVL244" si="13466">SVP244&amp;SVQ244</f>
        <v>#REF!</v>
      </c>
      <c r="SVM244" s="29" t="e">
        <f t="shared" ref="SVM244" si="13467">SVQ244&amp;SVR244</f>
        <v>#REF!</v>
      </c>
      <c r="SVN244" s="29" t="e">
        <f t="shared" ref="SVN244" si="13468">SVR244&amp;SVS244</f>
        <v>#REF!</v>
      </c>
      <c r="SVO244" s="29" t="e">
        <f t="shared" ref="SVO244" si="13469">SVS244&amp;SVT244</f>
        <v>#REF!</v>
      </c>
      <c r="SVP244" s="29" t="e">
        <f t="shared" ref="SVP244" si="13470">SVT244&amp;SVU244</f>
        <v>#REF!</v>
      </c>
      <c r="SVQ244" s="29" t="e">
        <f t="shared" ref="SVQ244" si="13471">SVU244&amp;SVV244</f>
        <v>#REF!</v>
      </c>
      <c r="SVR244" s="29" t="e">
        <f t="shared" ref="SVR244" si="13472">SVV244&amp;SVW244</f>
        <v>#REF!</v>
      </c>
      <c r="SVS244" s="29" t="e">
        <f t="shared" ref="SVS244" si="13473">SVW244&amp;SVX244</f>
        <v>#REF!</v>
      </c>
      <c r="SVT244" s="29" t="e">
        <f t="shared" ref="SVT244" si="13474">SVX244&amp;SVY244</f>
        <v>#REF!</v>
      </c>
      <c r="SVU244" s="29" t="e">
        <f t="shared" ref="SVU244" si="13475">SVY244&amp;SVZ244</f>
        <v>#REF!</v>
      </c>
      <c r="SVV244" s="29" t="e">
        <f t="shared" ref="SVV244" si="13476">SVZ244&amp;SWA244</f>
        <v>#REF!</v>
      </c>
      <c r="SVW244" s="29" t="e">
        <f t="shared" ref="SVW244" si="13477">SWA244&amp;SWB244</f>
        <v>#REF!</v>
      </c>
      <c r="SVX244" s="29" t="e">
        <f t="shared" ref="SVX244" si="13478">SWB244&amp;SWC244</f>
        <v>#REF!</v>
      </c>
      <c r="SVY244" s="29" t="e">
        <f t="shared" ref="SVY244" si="13479">SWC244&amp;SWD244</f>
        <v>#REF!</v>
      </c>
      <c r="SVZ244" s="29" t="e">
        <f t="shared" ref="SVZ244" si="13480">SWD244&amp;SWE244</f>
        <v>#REF!</v>
      </c>
      <c r="SWA244" s="29" t="e">
        <f t="shared" ref="SWA244" si="13481">SWE244&amp;SWF244</f>
        <v>#REF!</v>
      </c>
      <c r="SWB244" s="29" t="e">
        <f t="shared" ref="SWB244" si="13482">SWF244&amp;SWG244</f>
        <v>#REF!</v>
      </c>
      <c r="SWC244" s="29" t="e">
        <f t="shared" ref="SWC244" si="13483">SWG244&amp;SWH244</f>
        <v>#REF!</v>
      </c>
      <c r="SWD244" s="29" t="e">
        <f t="shared" ref="SWD244" si="13484">SWH244&amp;SWI244</f>
        <v>#REF!</v>
      </c>
      <c r="SWE244" s="29" t="e">
        <f t="shared" ref="SWE244" si="13485">SWI244&amp;SWJ244</f>
        <v>#REF!</v>
      </c>
      <c r="SWF244" s="29" t="e">
        <f t="shared" ref="SWF244" si="13486">SWJ244&amp;SWK244</f>
        <v>#REF!</v>
      </c>
      <c r="SWG244" s="29" t="e">
        <f t="shared" ref="SWG244" si="13487">SWK244&amp;SWL244</f>
        <v>#REF!</v>
      </c>
      <c r="SWH244" s="29" t="e">
        <f t="shared" ref="SWH244" si="13488">SWL244&amp;SWM244</f>
        <v>#REF!</v>
      </c>
      <c r="SWI244" s="29" t="e">
        <f t="shared" ref="SWI244" si="13489">SWM244&amp;SWN244</f>
        <v>#REF!</v>
      </c>
      <c r="SWJ244" s="29" t="e">
        <f t="shared" ref="SWJ244" si="13490">SWN244&amp;SWO244</f>
        <v>#REF!</v>
      </c>
      <c r="SWK244" s="29" t="e">
        <f t="shared" ref="SWK244" si="13491">SWO244&amp;SWP244</f>
        <v>#REF!</v>
      </c>
      <c r="SWL244" s="29" t="e">
        <f t="shared" ref="SWL244" si="13492">SWP244&amp;SWQ244</f>
        <v>#REF!</v>
      </c>
      <c r="SWM244" s="29" t="e">
        <f t="shared" ref="SWM244" si="13493">SWQ244&amp;SWR244</f>
        <v>#REF!</v>
      </c>
      <c r="SWN244" s="29" t="e">
        <f t="shared" ref="SWN244" si="13494">SWR244&amp;SWS244</f>
        <v>#REF!</v>
      </c>
      <c r="SWO244" s="29" t="e">
        <f t="shared" ref="SWO244" si="13495">SWS244&amp;SWT244</f>
        <v>#REF!</v>
      </c>
      <c r="SWP244" s="29" t="e">
        <f t="shared" ref="SWP244" si="13496">SWT244&amp;SWU244</f>
        <v>#REF!</v>
      </c>
      <c r="SWQ244" s="29" t="e">
        <f t="shared" ref="SWQ244" si="13497">SWU244&amp;SWV244</f>
        <v>#REF!</v>
      </c>
      <c r="SWR244" s="29" t="e">
        <f t="shared" ref="SWR244" si="13498">SWV244&amp;SWW244</f>
        <v>#REF!</v>
      </c>
      <c r="SWS244" s="29" t="e">
        <f t="shared" ref="SWS244" si="13499">SWW244&amp;SWX244</f>
        <v>#REF!</v>
      </c>
      <c r="SWT244" s="29" t="e">
        <f t="shared" ref="SWT244" si="13500">SWX244&amp;SWY244</f>
        <v>#REF!</v>
      </c>
      <c r="SWU244" s="29" t="e">
        <f t="shared" ref="SWU244" si="13501">SWY244&amp;SWZ244</f>
        <v>#REF!</v>
      </c>
      <c r="SWV244" s="29" t="e">
        <f t="shared" ref="SWV244" si="13502">SWZ244&amp;SXA244</f>
        <v>#REF!</v>
      </c>
      <c r="SWW244" s="29" t="e">
        <f t="shared" ref="SWW244" si="13503">SXA244&amp;SXB244</f>
        <v>#REF!</v>
      </c>
      <c r="SWX244" s="29" t="e">
        <f t="shared" ref="SWX244" si="13504">SXB244&amp;SXC244</f>
        <v>#REF!</v>
      </c>
      <c r="SWY244" s="29" t="e">
        <f t="shared" ref="SWY244" si="13505">SXC244&amp;SXD244</f>
        <v>#REF!</v>
      </c>
      <c r="SWZ244" s="29" t="e">
        <f t="shared" ref="SWZ244" si="13506">SXD244&amp;SXE244</f>
        <v>#REF!</v>
      </c>
      <c r="SXA244" s="29" t="e">
        <f t="shared" ref="SXA244" si="13507">SXE244&amp;SXF244</f>
        <v>#REF!</v>
      </c>
      <c r="SXB244" s="29" t="e">
        <f t="shared" ref="SXB244" si="13508">SXF244&amp;SXG244</f>
        <v>#REF!</v>
      </c>
      <c r="SXC244" s="29" t="e">
        <f t="shared" ref="SXC244" si="13509">SXG244&amp;SXH244</f>
        <v>#REF!</v>
      </c>
      <c r="SXD244" s="29" t="e">
        <f t="shared" ref="SXD244" si="13510">SXH244&amp;SXI244</f>
        <v>#REF!</v>
      </c>
      <c r="SXE244" s="29" t="e">
        <f t="shared" ref="SXE244" si="13511">SXI244&amp;SXJ244</f>
        <v>#REF!</v>
      </c>
      <c r="SXF244" s="29" t="e">
        <f t="shared" ref="SXF244" si="13512">SXJ244&amp;SXK244</f>
        <v>#REF!</v>
      </c>
      <c r="SXG244" s="29" t="e">
        <f t="shared" ref="SXG244" si="13513">SXK244&amp;SXL244</f>
        <v>#REF!</v>
      </c>
      <c r="SXH244" s="29" t="e">
        <f t="shared" ref="SXH244" si="13514">SXL244&amp;SXM244</f>
        <v>#REF!</v>
      </c>
      <c r="SXI244" s="29" t="e">
        <f t="shared" ref="SXI244" si="13515">SXM244&amp;SXN244</f>
        <v>#REF!</v>
      </c>
      <c r="SXJ244" s="29" t="e">
        <f t="shared" ref="SXJ244" si="13516">SXN244&amp;SXO244</f>
        <v>#REF!</v>
      </c>
      <c r="SXK244" s="29" t="e">
        <f t="shared" ref="SXK244" si="13517">SXO244&amp;SXP244</f>
        <v>#REF!</v>
      </c>
      <c r="SXL244" s="29" t="e">
        <f t="shared" ref="SXL244" si="13518">SXP244&amp;SXQ244</f>
        <v>#REF!</v>
      </c>
      <c r="SXM244" s="29" t="e">
        <f t="shared" ref="SXM244" si="13519">SXQ244&amp;SXR244</f>
        <v>#REF!</v>
      </c>
      <c r="SXN244" s="29" t="e">
        <f t="shared" ref="SXN244" si="13520">SXR244&amp;SXS244</f>
        <v>#REF!</v>
      </c>
      <c r="SXO244" s="29" t="e">
        <f t="shared" ref="SXO244" si="13521">SXS244&amp;SXT244</f>
        <v>#REF!</v>
      </c>
      <c r="SXP244" s="29" t="e">
        <f t="shared" ref="SXP244" si="13522">SXT244&amp;SXU244</f>
        <v>#REF!</v>
      </c>
      <c r="SXQ244" s="29" t="e">
        <f t="shared" ref="SXQ244" si="13523">SXU244&amp;SXV244</f>
        <v>#REF!</v>
      </c>
      <c r="SXR244" s="29" t="e">
        <f t="shared" ref="SXR244" si="13524">SXV244&amp;SXW244</f>
        <v>#REF!</v>
      </c>
      <c r="SXS244" s="29" t="e">
        <f t="shared" ref="SXS244" si="13525">SXW244&amp;SXX244</f>
        <v>#REF!</v>
      </c>
      <c r="SXT244" s="29" t="e">
        <f t="shared" ref="SXT244" si="13526">SXX244&amp;SXY244</f>
        <v>#REF!</v>
      </c>
      <c r="SXU244" s="29" t="e">
        <f t="shared" ref="SXU244" si="13527">SXY244&amp;SXZ244</f>
        <v>#REF!</v>
      </c>
      <c r="SXV244" s="29" t="e">
        <f t="shared" ref="SXV244" si="13528">SXZ244&amp;SYA244</f>
        <v>#REF!</v>
      </c>
      <c r="SXW244" s="29" t="e">
        <f t="shared" ref="SXW244" si="13529">SYA244&amp;SYB244</f>
        <v>#REF!</v>
      </c>
      <c r="SXX244" s="29" t="e">
        <f t="shared" ref="SXX244" si="13530">SYB244&amp;SYC244</f>
        <v>#REF!</v>
      </c>
      <c r="SXY244" s="29" t="e">
        <f t="shared" ref="SXY244" si="13531">SYC244&amp;SYD244</f>
        <v>#REF!</v>
      </c>
      <c r="SXZ244" s="29" t="e">
        <f t="shared" ref="SXZ244" si="13532">SYD244&amp;SYE244</f>
        <v>#REF!</v>
      </c>
      <c r="SYA244" s="29" t="e">
        <f t="shared" ref="SYA244" si="13533">SYE244&amp;SYF244</f>
        <v>#REF!</v>
      </c>
      <c r="SYB244" s="29" t="e">
        <f t="shared" ref="SYB244" si="13534">SYF244&amp;SYG244</f>
        <v>#REF!</v>
      </c>
      <c r="SYC244" s="29" t="e">
        <f t="shared" ref="SYC244" si="13535">SYG244&amp;SYH244</f>
        <v>#REF!</v>
      </c>
      <c r="SYD244" s="29" t="e">
        <f t="shared" ref="SYD244" si="13536">SYH244&amp;SYI244</f>
        <v>#REF!</v>
      </c>
      <c r="SYE244" s="29" t="e">
        <f t="shared" ref="SYE244" si="13537">SYI244&amp;SYJ244</f>
        <v>#REF!</v>
      </c>
      <c r="SYF244" s="29" t="e">
        <f t="shared" ref="SYF244" si="13538">SYJ244&amp;SYK244</f>
        <v>#REF!</v>
      </c>
      <c r="SYG244" s="29" t="e">
        <f t="shared" ref="SYG244" si="13539">SYK244&amp;SYL244</f>
        <v>#REF!</v>
      </c>
      <c r="SYH244" s="29" t="e">
        <f t="shared" ref="SYH244" si="13540">SYL244&amp;SYM244</f>
        <v>#REF!</v>
      </c>
      <c r="SYI244" s="29" t="e">
        <f t="shared" ref="SYI244" si="13541">SYM244&amp;SYN244</f>
        <v>#REF!</v>
      </c>
      <c r="SYJ244" s="29" t="e">
        <f t="shared" ref="SYJ244" si="13542">SYN244&amp;SYO244</f>
        <v>#REF!</v>
      </c>
      <c r="SYK244" s="29" t="e">
        <f t="shared" ref="SYK244" si="13543">SYO244&amp;SYP244</f>
        <v>#REF!</v>
      </c>
      <c r="SYL244" s="29" t="e">
        <f t="shared" ref="SYL244" si="13544">SYP244&amp;SYQ244</f>
        <v>#REF!</v>
      </c>
      <c r="SYM244" s="29" t="e">
        <f t="shared" ref="SYM244" si="13545">SYQ244&amp;SYR244</f>
        <v>#REF!</v>
      </c>
      <c r="SYN244" s="29" t="e">
        <f t="shared" ref="SYN244" si="13546">SYR244&amp;SYS244</f>
        <v>#REF!</v>
      </c>
      <c r="SYO244" s="29" t="e">
        <f t="shared" ref="SYO244" si="13547">SYS244&amp;SYT244</f>
        <v>#REF!</v>
      </c>
      <c r="SYP244" s="29" t="e">
        <f t="shared" ref="SYP244" si="13548">SYT244&amp;SYU244</f>
        <v>#REF!</v>
      </c>
      <c r="SYQ244" s="29" t="e">
        <f t="shared" ref="SYQ244" si="13549">SYU244&amp;SYV244</f>
        <v>#REF!</v>
      </c>
      <c r="SYR244" s="29" t="e">
        <f t="shared" ref="SYR244" si="13550">SYV244&amp;SYW244</f>
        <v>#REF!</v>
      </c>
      <c r="SYS244" s="29" t="e">
        <f t="shared" ref="SYS244" si="13551">SYW244&amp;SYX244</f>
        <v>#REF!</v>
      </c>
      <c r="SYT244" s="29" t="e">
        <f t="shared" ref="SYT244" si="13552">SYX244&amp;SYY244</f>
        <v>#REF!</v>
      </c>
      <c r="SYU244" s="29" t="e">
        <f t="shared" ref="SYU244" si="13553">SYY244&amp;SYZ244</f>
        <v>#REF!</v>
      </c>
      <c r="SYV244" s="29" t="e">
        <f t="shared" ref="SYV244" si="13554">SYZ244&amp;SZA244</f>
        <v>#REF!</v>
      </c>
      <c r="SYW244" s="29" t="e">
        <f t="shared" ref="SYW244" si="13555">SZA244&amp;SZB244</f>
        <v>#REF!</v>
      </c>
      <c r="SYX244" s="29" t="e">
        <f t="shared" ref="SYX244" si="13556">SZB244&amp;SZC244</f>
        <v>#REF!</v>
      </c>
      <c r="SYY244" s="29" t="e">
        <f t="shared" ref="SYY244" si="13557">SZC244&amp;SZD244</f>
        <v>#REF!</v>
      </c>
      <c r="SYZ244" s="29" t="e">
        <f t="shared" ref="SYZ244" si="13558">SZD244&amp;SZE244</f>
        <v>#REF!</v>
      </c>
      <c r="SZA244" s="29" t="e">
        <f t="shared" ref="SZA244" si="13559">SZE244&amp;SZF244</f>
        <v>#REF!</v>
      </c>
      <c r="SZB244" s="29" t="e">
        <f t="shared" ref="SZB244" si="13560">SZF244&amp;SZG244</f>
        <v>#REF!</v>
      </c>
      <c r="SZC244" s="29" t="e">
        <f t="shared" ref="SZC244" si="13561">SZG244&amp;SZH244</f>
        <v>#REF!</v>
      </c>
      <c r="SZD244" s="29" t="e">
        <f t="shared" ref="SZD244" si="13562">SZH244&amp;SZI244</f>
        <v>#REF!</v>
      </c>
      <c r="SZE244" s="29" t="e">
        <f t="shared" ref="SZE244" si="13563">SZI244&amp;SZJ244</f>
        <v>#REF!</v>
      </c>
      <c r="SZF244" s="29" t="e">
        <f t="shared" ref="SZF244" si="13564">SZJ244&amp;SZK244</f>
        <v>#REF!</v>
      </c>
      <c r="SZG244" s="29" t="e">
        <f t="shared" ref="SZG244" si="13565">SZK244&amp;SZL244</f>
        <v>#REF!</v>
      </c>
      <c r="SZH244" s="29" t="e">
        <f t="shared" ref="SZH244" si="13566">SZL244&amp;SZM244</f>
        <v>#REF!</v>
      </c>
      <c r="SZI244" s="29" t="e">
        <f t="shared" ref="SZI244" si="13567">SZM244&amp;SZN244</f>
        <v>#REF!</v>
      </c>
      <c r="SZJ244" s="29" t="e">
        <f t="shared" ref="SZJ244" si="13568">SZN244&amp;SZO244</f>
        <v>#REF!</v>
      </c>
      <c r="SZK244" s="29" t="e">
        <f t="shared" ref="SZK244" si="13569">SZO244&amp;SZP244</f>
        <v>#REF!</v>
      </c>
      <c r="SZL244" s="29" t="e">
        <f t="shared" ref="SZL244" si="13570">SZP244&amp;SZQ244</f>
        <v>#REF!</v>
      </c>
      <c r="SZM244" s="29" t="e">
        <f t="shared" ref="SZM244" si="13571">SZQ244&amp;SZR244</f>
        <v>#REF!</v>
      </c>
      <c r="SZN244" s="29" t="e">
        <f t="shared" ref="SZN244" si="13572">SZR244&amp;SZS244</f>
        <v>#REF!</v>
      </c>
      <c r="SZO244" s="29" t="e">
        <f t="shared" ref="SZO244" si="13573">SZS244&amp;SZT244</f>
        <v>#REF!</v>
      </c>
      <c r="SZP244" s="29" t="e">
        <f t="shared" ref="SZP244" si="13574">SZT244&amp;SZU244</f>
        <v>#REF!</v>
      </c>
      <c r="SZQ244" s="29" t="e">
        <f t="shared" ref="SZQ244" si="13575">SZU244&amp;SZV244</f>
        <v>#REF!</v>
      </c>
      <c r="SZR244" s="29" t="e">
        <f t="shared" ref="SZR244" si="13576">SZV244&amp;SZW244</f>
        <v>#REF!</v>
      </c>
      <c r="SZS244" s="29" t="e">
        <f t="shared" ref="SZS244" si="13577">SZW244&amp;SZX244</f>
        <v>#REF!</v>
      </c>
      <c r="SZT244" s="29" t="e">
        <f t="shared" ref="SZT244" si="13578">SZX244&amp;SZY244</f>
        <v>#REF!</v>
      </c>
      <c r="SZU244" s="29" t="e">
        <f t="shared" ref="SZU244" si="13579">SZY244&amp;SZZ244</f>
        <v>#REF!</v>
      </c>
      <c r="SZV244" s="29" t="e">
        <f t="shared" ref="SZV244" si="13580">SZZ244&amp;TAA244</f>
        <v>#REF!</v>
      </c>
      <c r="SZW244" s="29" t="e">
        <f t="shared" ref="SZW244" si="13581">TAA244&amp;TAB244</f>
        <v>#REF!</v>
      </c>
      <c r="SZX244" s="29" t="e">
        <f t="shared" ref="SZX244" si="13582">TAB244&amp;TAC244</f>
        <v>#REF!</v>
      </c>
      <c r="SZY244" s="29" t="e">
        <f t="shared" ref="SZY244" si="13583">TAC244&amp;TAD244</f>
        <v>#REF!</v>
      </c>
      <c r="SZZ244" s="29" t="e">
        <f t="shared" ref="SZZ244" si="13584">TAD244&amp;TAE244</f>
        <v>#REF!</v>
      </c>
      <c r="TAA244" s="29" t="e">
        <f t="shared" ref="TAA244" si="13585">TAE244&amp;TAF244</f>
        <v>#REF!</v>
      </c>
      <c r="TAB244" s="29" t="e">
        <f t="shared" ref="TAB244" si="13586">TAF244&amp;TAG244</f>
        <v>#REF!</v>
      </c>
      <c r="TAC244" s="29" t="e">
        <f t="shared" ref="TAC244" si="13587">TAG244&amp;TAH244</f>
        <v>#REF!</v>
      </c>
      <c r="TAD244" s="29" t="e">
        <f t="shared" ref="TAD244" si="13588">TAH244&amp;TAI244</f>
        <v>#REF!</v>
      </c>
      <c r="TAE244" s="29" t="e">
        <f t="shared" ref="TAE244" si="13589">TAI244&amp;TAJ244</f>
        <v>#REF!</v>
      </c>
      <c r="TAF244" s="29" t="e">
        <f t="shared" ref="TAF244" si="13590">TAJ244&amp;TAK244</f>
        <v>#REF!</v>
      </c>
      <c r="TAG244" s="29" t="e">
        <f t="shared" ref="TAG244" si="13591">TAK244&amp;TAL244</f>
        <v>#REF!</v>
      </c>
      <c r="TAH244" s="29" t="e">
        <f t="shared" ref="TAH244" si="13592">TAL244&amp;TAM244</f>
        <v>#REF!</v>
      </c>
      <c r="TAI244" s="29" t="e">
        <f t="shared" ref="TAI244" si="13593">TAM244&amp;TAN244</f>
        <v>#REF!</v>
      </c>
      <c r="TAJ244" s="29" t="e">
        <f t="shared" ref="TAJ244" si="13594">TAN244&amp;TAO244</f>
        <v>#REF!</v>
      </c>
      <c r="TAK244" s="29" t="e">
        <f t="shared" ref="TAK244" si="13595">TAO244&amp;TAP244</f>
        <v>#REF!</v>
      </c>
      <c r="TAL244" s="29" t="e">
        <f t="shared" ref="TAL244" si="13596">TAP244&amp;TAQ244</f>
        <v>#REF!</v>
      </c>
      <c r="TAM244" s="29" t="e">
        <f t="shared" ref="TAM244" si="13597">TAQ244&amp;TAR244</f>
        <v>#REF!</v>
      </c>
      <c r="TAN244" s="29" t="e">
        <f t="shared" ref="TAN244" si="13598">TAR244&amp;TAS244</f>
        <v>#REF!</v>
      </c>
      <c r="TAO244" s="29" t="e">
        <f t="shared" ref="TAO244" si="13599">TAS244&amp;TAT244</f>
        <v>#REF!</v>
      </c>
      <c r="TAP244" s="29" t="e">
        <f t="shared" ref="TAP244" si="13600">TAT244&amp;TAU244</f>
        <v>#REF!</v>
      </c>
      <c r="TAQ244" s="29" t="e">
        <f t="shared" ref="TAQ244" si="13601">TAU244&amp;TAV244</f>
        <v>#REF!</v>
      </c>
      <c r="TAR244" s="29" t="e">
        <f t="shared" ref="TAR244" si="13602">TAV244&amp;TAW244</f>
        <v>#REF!</v>
      </c>
      <c r="TAS244" s="29" t="e">
        <f t="shared" ref="TAS244" si="13603">TAW244&amp;TAX244</f>
        <v>#REF!</v>
      </c>
      <c r="TAT244" s="29" t="e">
        <f t="shared" ref="TAT244" si="13604">TAX244&amp;TAY244</f>
        <v>#REF!</v>
      </c>
      <c r="TAU244" s="29" t="e">
        <f t="shared" ref="TAU244" si="13605">TAY244&amp;TAZ244</f>
        <v>#REF!</v>
      </c>
      <c r="TAV244" s="29" t="e">
        <f t="shared" ref="TAV244" si="13606">TAZ244&amp;TBA244</f>
        <v>#REF!</v>
      </c>
      <c r="TAW244" s="29" t="e">
        <f t="shared" ref="TAW244" si="13607">TBA244&amp;TBB244</f>
        <v>#REF!</v>
      </c>
      <c r="TAX244" s="29" t="e">
        <f t="shared" ref="TAX244" si="13608">TBB244&amp;TBC244</f>
        <v>#REF!</v>
      </c>
      <c r="TAY244" s="29" t="e">
        <f t="shared" ref="TAY244" si="13609">TBC244&amp;TBD244</f>
        <v>#REF!</v>
      </c>
      <c r="TAZ244" s="29" t="e">
        <f t="shared" ref="TAZ244" si="13610">TBD244&amp;TBE244</f>
        <v>#REF!</v>
      </c>
      <c r="TBA244" s="29" t="e">
        <f t="shared" ref="TBA244" si="13611">TBE244&amp;TBF244</f>
        <v>#REF!</v>
      </c>
      <c r="TBB244" s="29" t="e">
        <f t="shared" ref="TBB244" si="13612">TBF244&amp;TBG244</f>
        <v>#REF!</v>
      </c>
      <c r="TBC244" s="29" t="e">
        <f t="shared" ref="TBC244" si="13613">TBG244&amp;TBH244</f>
        <v>#REF!</v>
      </c>
      <c r="TBD244" s="29" t="e">
        <f t="shared" ref="TBD244" si="13614">TBH244&amp;TBI244</f>
        <v>#REF!</v>
      </c>
      <c r="TBE244" s="29" t="e">
        <f t="shared" ref="TBE244" si="13615">TBI244&amp;TBJ244</f>
        <v>#REF!</v>
      </c>
      <c r="TBF244" s="29" t="e">
        <f t="shared" ref="TBF244" si="13616">TBJ244&amp;TBK244</f>
        <v>#REF!</v>
      </c>
      <c r="TBG244" s="29" t="e">
        <f t="shared" ref="TBG244" si="13617">TBK244&amp;TBL244</f>
        <v>#REF!</v>
      </c>
      <c r="TBH244" s="29" t="e">
        <f t="shared" ref="TBH244" si="13618">TBL244&amp;TBM244</f>
        <v>#REF!</v>
      </c>
      <c r="TBI244" s="29" t="e">
        <f t="shared" ref="TBI244" si="13619">TBM244&amp;TBN244</f>
        <v>#REF!</v>
      </c>
      <c r="TBJ244" s="29" t="e">
        <f t="shared" ref="TBJ244" si="13620">TBN244&amp;TBO244</f>
        <v>#REF!</v>
      </c>
      <c r="TBK244" s="29" t="e">
        <f t="shared" ref="TBK244" si="13621">TBO244&amp;TBP244</f>
        <v>#REF!</v>
      </c>
      <c r="TBL244" s="29" t="e">
        <f t="shared" ref="TBL244" si="13622">TBP244&amp;TBQ244</f>
        <v>#REF!</v>
      </c>
      <c r="TBM244" s="29" t="e">
        <f t="shared" ref="TBM244" si="13623">TBQ244&amp;TBR244</f>
        <v>#REF!</v>
      </c>
      <c r="TBN244" s="29" t="e">
        <f t="shared" ref="TBN244" si="13624">TBR244&amp;TBS244</f>
        <v>#REF!</v>
      </c>
      <c r="TBO244" s="29" t="e">
        <f t="shared" ref="TBO244" si="13625">TBS244&amp;TBT244</f>
        <v>#REF!</v>
      </c>
      <c r="TBP244" s="29" t="e">
        <f t="shared" ref="TBP244" si="13626">TBT244&amp;TBU244</f>
        <v>#REF!</v>
      </c>
      <c r="TBQ244" s="29" t="e">
        <f t="shared" ref="TBQ244" si="13627">TBU244&amp;TBV244</f>
        <v>#REF!</v>
      </c>
      <c r="TBR244" s="29" t="e">
        <f t="shared" ref="TBR244" si="13628">TBV244&amp;TBW244</f>
        <v>#REF!</v>
      </c>
      <c r="TBS244" s="29" t="e">
        <f t="shared" ref="TBS244" si="13629">TBW244&amp;TBX244</f>
        <v>#REF!</v>
      </c>
      <c r="TBT244" s="29" t="e">
        <f t="shared" ref="TBT244" si="13630">TBX244&amp;TBY244</f>
        <v>#REF!</v>
      </c>
      <c r="TBU244" s="29" t="e">
        <f t="shared" ref="TBU244" si="13631">TBY244&amp;TBZ244</f>
        <v>#REF!</v>
      </c>
      <c r="TBV244" s="29" t="e">
        <f t="shared" ref="TBV244" si="13632">TBZ244&amp;TCA244</f>
        <v>#REF!</v>
      </c>
      <c r="TBW244" s="29" t="e">
        <f t="shared" ref="TBW244" si="13633">TCA244&amp;TCB244</f>
        <v>#REF!</v>
      </c>
      <c r="TBX244" s="29" t="e">
        <f t="shared" ref="TBX244" si="13634">TCB244&amp;TCC244</f>
        <v>#REF!</v>
      </c>
      <c r="TBY244" s="29" t="e">
        <f t="shared" ref="TBY244" si="13635">TCC244&amp;TCD244</f>
        <v>#REF!</v>
      </c>
      <c r="TBZ244" s="29" t="e">
        <f t="shared" ref="TBZ244" si="13636">TCD244&amp;TCE244</f>
        <v>#REF!</v>
      </c>
      <c r="TCA244" s="29" t="e">
        <f t="shared" ref="TCA244" si="13637">TCE244&amp;TCF244</f>
        <v>#REF!</v>
      </c>
      <c r="TCB244" s="29" t="e">
        <f t="shared" ref="TCB244" si="13638">TCF244&amp;TCG244</f>
        <v>#REF!</v>
      </c>
      <c r="TCC244" s="29" t="e">
        <f t="shared" ref="TCC244" si="13639">TCG244&amp;TCH244</f>
        <v>#REF!</v>
      </c>
      <c r="TCD244" s="29" t="e">
        <f t="shared" ref="TCD244" si="13640">TCH244&amp;TCI244</f>
        <v>#REF!</v>
      </c>
      <c r="TCE244" s="29" t="e">
        <f t="shared" ref="TCE244" si="13641">TCI244&amp;TCJ244</f>
        <v>#REF!</v>
      </c>
      <c r="TCF244" s="29" t="e">
        <f t="shared" ref="TCF244" si="13642">TCJ244&amp;TCK244</f>
        <v>#REF!</v>
      </c>
      <c r="TCG244" s="29" t="e">
        <f t="shared" ref="TCG244" si="13643">TCK244&amp;TCL244</f>
        <v>#REF!</v>
      </c>
      <c r="TCH244" s="29" t="e">
        <f t="shared" ref="TCH244" si="13644">TCL244&amp;TCM244</f>
        <v>#REF!</v>
      </c>
      <c r="TCI244" s="29" t="e">
        <f t="shared" ref="TCI244" si="13645">TCM244&amp;TCN244</f>
        <v>#REF!</v>
      </c>
      <c r="TCJ244" s="29" t="e">
        <f t="shared" ref="TCJ244" si="13646">TCN244&amp;TCO244</f>
        <v>#REF!</v>
      </c>
      <c r="TCK244" s="29" t="e">
        <f t="shared" ref="TCK244" si="13647">TCO244&amp;TCP244</f>
        <v>#REF!</v>
      </c>
      <c r="TCL244" s="29" t="e">
        <f t="shared" ref="TCL244" si="13648">TCP244&amp;TCQ244</f>
        <v>#REF!</v>
      </c>
      <c r="TCM244" s="29" t="e">
        <f t="shared" ref="TCM244" si="13649">TCQ244&amp;TCR244</f>
        <v>#REF!</v>
      </c>
      <c r="TCN244" s="29" t="e">
        <f t="shared" ref="TCN244" si="13650">TCR244&amp;TCS244</f>
        <v>#REF!</v>
      </c>
      <c r="TCO244" s="29" t="e">
        <f t="shared" ref="TCO244" si="13651">TCS244&amp;TCT244</f>
        <v>#REF!</v>
      </c>
      <c r="TCP244" s="29" t="e">
        <f t="shared" ref="TCP244" si="13652">TCT244&amp;TCU244</f>
        <v>#REF!</v>
      </c>
      <c r="TCQ244" s="29" t="e">
        <f t="shared" ref="TCQ244" si="13653">TCU244&amp;TCV244</f>
        <v>#REF!</v>
      </c>
      <c r="TCR244" s="29" t="e">
        <f t="shared" ref="TCR244" si="13654">TCV244&amp;TCW244</f>
        <v>#REF!</v>
      </c>
      <c r="TCS244" s="29" t="e">
        <f t="shared" ref="TCS244" si="13655">TCW244&amp;TCX244</f>
        <v>#REF!</v>
      </c>
      <c r="TCT244" s="29" t="e">
        <f t="shared" ref="TCT244" si="13656">TCX244&amp;TCY244</f>
        <v>#REF!</v>
      </c>
      <c r="TCU244" s="29" t="e">
        <f t="shared" ref="TCU244" si="13657">TCY244&amp;TCZ244</f>
        <v>#REF!</v>
      </c>
      <c r="TCV244" s="29" t="e">
        <f t="shared" ref="TCV244" si="13658">TCZ244&amp;TDA244</f>
        <v>#REF!</v>
      </c>
      <c r="TCW244" s="29" t="e">
        <f t="shared" ref="TCW244" si="13659">TDA244&amp;TDB244</f>
        <v>#REF!</v>
      </c>
      <c r="TCX244" s="29" t="e">
        <f t="shared" ref="TCX244" si="13660">TDB244&amp;TDC244</f>
        <v>#REF!</v>
      </c>
      <c r="TCY244" s="29" t="e">
        <f t="shared" ref="TCY244" si="13661">TDC244&amp;TDD244</f>
        <v>#REF!</v>
      </c>
      <c r="TCZ244" s="29" t="e">
        <f t="shared" ref="TCZ244" si="13662">TDD244&amp;TDE244</f>
        <v>#REF!</v>
      </c>
      <c r="TDA244" s="29" t="e">
        <f t="shared" ref="TDA244" si="13663">TDE244&amp;TDF244</f>
        <v>#REF!</v>
      </c>
      <c r="TDB244" s="29" t="e">
        <f t="shared" ref="TDB244" si="13664">TDF244&amp;TDG244</f>
        <v>#REF!</v>
      </c>
      <c r="TDC244" s="29" t="e">
        <f t="shared" ref="TDC244" si="13665">TDG244&amp;TDH244</f>
        <v>#REF!</v>
      </c>
      <c r="TDD244" s="29" t="e">
        <f t="shared" ref="TDD244" si="13666">TDH244&amp;TDI244</f>
        <v>#REF!</v>
      </c>
      <c r="TDE244" s="29" t="e">
        <f t="shared" ref="TDE244" si="13667">TDI244&amp;TDJ244</f>
        <v>#REF!</v>
      </c>
      <c r="TDF244" s="29" t="e">
        <f t="shared" ref="TDF244" si="13668">TDJ244&amp;TDK244</f>
        <v>#REF!</v>
      </c>
      <c r="TDG244" s="29" t="e">
        <f t="shared" ref="TDG244" si="13669">TDK244&amp;TDL244</f>
        <v>#REF!</v>
      </c>
      <c r="TDH244" s="29" t="e">
        <f t="shared" ref="TDH244" si="13670">TDL244&amp;TDM244</f>
        <v>#REF!</v>
      </c>
      <c r="TDI244" s="29" t="e">
        <f t="shared" ref="TDI244" si="13671">TDM244&amp;TDN244</f>
        <v>#REF!</v>
      </c>
      <c r="TDJ244" s="29" t="e">
        <f t="shared" ref="TDJ244" si="13672">TDN244&amp;TDO244</f>
        <v>#REF!</v>
      </c>
      <c r="TDK244" s="29" t="e">
        <f t="shared" ref="TDK244" si="13673">TDO244&amp;TDP244</f>
        <v>#REF!</v>
      </c>
      <c r="TDL244" s="29" t="e">
        <f t="shared" ref="TDL244" si="13674">TDP244&amp;TDQ244</f>
        <v>#REF!</v>
      </c>
      <c r="TDM244" s="29" t="e">
        <f t="shared" ref="TDM244" si="13675">TDQ244&amp;TDR244</f>
        <v>#REF!</v>
      </c>
      <c r="TDN244" s="29" t="e">
        <f t="shared" ref="TDN244" si="13676">TDR244&amp;TDS244</f>
        <v>#REF!</v>
      </c>
      <c r="TDO244" s="29" t="e">
        <f t="shared" ref="TDO244" si="13677">TDS244&amp;TDT244</f>
        <v>#REF!</v>
      </c>
      <c r="TDP244" s="29" t="e">
        <f t="shared" ref="TDP244" si="13678">TDT244&amp;TDU244</f>
        <v>#REF!</v>
      </c>
      <c r="TDQ244" s="29" t="e">
        <f t="shared" ref="TDQ244" si="13679">TDU244&amp;TDV244</f>
        <v>#REF!</v>
      </c>
      <c r="TDR244" s="29" t="e">
        <f t="shared" ref="TDR244" si="13680">TDV244&amp;TDW244</f>
        <v>#REF!</v>
      </c>
      <c r="TDS244" s="29" t="e">
        <f t="shared" ref="TDS244" si="13681">TDW244&amp;TDX244</f>
        <v>#REF!</v>
      </c>
      <c r="TDT244" s="29" t="e">
        <f t="shared" ref="TDT244" si="13682">TDX244&amp;TDY244</f>
        <v>#REF!</v>
      </c>
      <c r="TDU244" s="29" t="e">
        <f t="shared" ref="TDU244" si="13683">TDY244&amp;TDZ244</f>
        <v>#REF!</v>
      </c>
      <c r="TDV244" s="29" t="e">
        <f t="shared" ref="TDV244" si="13684">TDZ244&amp;TEA244</f>
        <v>#REF!</v>
      </c>
      <c r="TDW244" s="29" t="e">
        <f t="shared" ref="TDW244" si="13685">TEA244&amp;TEB244</f>
        <v>#REF!</v>
      </c>
      <c r="TDX244" s="29" t="e">
        <f t="shared" ref="TDX244" si="13686">TEB244&amp;TEC244</f>
        <v>#REF!</v>
      </c>
      <c r="TDY244" s="29" t="e">
        <f t="shared" ref="TDY244" si="13687">TEC244&amp;TED244</f>
        <v>#REF!</v>
      </c>
      <c r="TDZ244" s="29" t="e">
        <f t="shared" ref="TDZ244" si="13688">TED244&amp;TEE244</f>
        <v>#REF!</v>
      </c>
      <c r="TEA244" s="29" t="e">
        <f t="shared" ref="TEA244" si="13689">TEE244&amp;TEF244</f>
        <v>#REF!</v>
      </c>
      <c r="TEB244" s="29" t="e">
        <f t="shared" ref="TEB244" si="13690">TEF244&amp;TEG244</f>
        <v>#REF!</v>
      </c>
      <c r="TEC244" s="29" t="e">
        <f t="shared" ref="TEC244" si="13691">TEG244&amp;TEH244</f>
        <v>#REF!</v>
      </c>
      <c r="TED244" s="29" t="e">
        <f t="shared" ref="TED244" si="13692">TEH244&amp;TEI244</f>
        <v>#REF!</v>
      </c>
      <c r="TEE244" s="29" t="e">
        <f t="shared" ref="TEE244" si="13693">TEI244&amp;TEJ244</f>
        <v>#REF!</v>
      </c>
      <c r="TEF244" s="29" t="e">
        <f t="shared" ref="TEF244" si="13694">TEJ244&amp;TEK244</f>
        <v>#REF!</v>
      </c>
      <c r="TEG244" s="29" t="e">
        <f t="shared" ref="TEG244" si="13695">TEK244&amp;TEL244</f>
        <v>#REF!</v>
      </c>
      <c r="TEH244" s="29" t="e">
        <f t="shared" ref="TEH244" si="13696">TEL244&amp;TEM244</f>
        <v>#REF!</v>
      </c>
      <c r="TEI244" s="29" t="e">
        <f t="shared" ref="TEI244" si="13697">TEM244&amp;TEN244</f>
        <v>#REF!</v>
      </c>
      <c r="TEJ244" s="29" t="e">
        <f t="shared" ref="TEJ244" si="13698">TEN244&amp;TEO244</f>
        <v>#REF!</v>
      </c>
      <c r="TEK244" s="29" t="e">
        <f t="shared" ref="TEK244" si="13699">TEO244&amp;TEP244</f>
        <v>#REF!</v>
      </c>
      <c r="TEL244" s="29" t="e">
        <f t="shared" ref="TEL244" si="13700">TEP244&amp;TEQ244</f>
        <v>#REF!</v>
      </c>
      <c r="TEM244" s="29" t="e">
        <f t="shared" ref="TEM244" si="13701">TEQ244&amp;TER244</f>
        <v>#REF!</v>
      </c>
      <c r="TEN244" s="29" t="e">
        <f t="shared" ref="TEN244" si="13702">TER244&amp;TES244</f>
        <v>#REF!</v>
      </c>
      <c r="TEO244" s="29" t="e">
        <f t="shared" ref="TEO244" si="13703">TES244&amp;TET244</f>
        <v>#REF!</v>
      </c>
      <c r="TEP244" s="29" t="e">
        <f t="shared" ref="TEP244" si="13704">TET244&amp;TEU244</f>
        <v>#REF!</v>
      </c>
      <c r="TEQ244" s="29" t="e">
        <f t="shared" ref="TEQ244" si="13705">TEU244&amp;TEV244</f>
        <v>#REF!</v>
      </c>
      <c r="TER244" s="29" t="e">
        <f t="shared" ref="TER244" si="13706">TEV244&amp;TEW244</f>
        <v>#REF!</v>
      </c>
      <c r="TES244" s="29" t="e">
        <f t="shared" ref="TES244" si="13707">TEW244&amp;TEX244</f>
        <v>#REF!</v>
      </c>
      <c r="TET244" s="29" t="e">
        <f t="shared" ref="TET244" si="13708">TEX244&amp;TEY244</f>
        <v>#REF!</v>
      </c>
      <c r="TEU244" s="29" t="e">
        <f t="shared" ref="TEU244" si="13709">TEY244&amp;TEZ244</f>
        <v>#REF!</v>
      </c>
      <c r="TEV244" s="29" t="e">
        <f t="shared" ref="TEV244" si="13710">TEZ244&amp;TFA244</f>
        <v>#REF!</v>
      </c>
      <c r="TEW244" s="29" t="e">
        <f t="shared" ref="TEW244" si="13711">TFA244&amp;TFB244</f>
        <v>#REF!</v>
      </c>
      <c r="TEX244" s="29" t="e">
        <f t="shared" ref="TEX244" si="13712">TFB244&amp;TFC244</f>
        <v>#REF!</v>
      </c>
      <c r="TEY244" s="29" t="e">
        <f t="shared" ref="TEY244" si="13713">TFC244&amp;TFD244</f>
        <v>#REF!</v>
      </c>
      <c r="TEZ244" s="29" t="e">
        <f t="shared" ref="TEZ244" si="13714">TFD244&amp;TFE244</f>
        <v>#REF!</v>
      </c>
      <c r="TFA244" s="29" t="e">
        <f t="shared" ref="TFA244" si="13715">TFE244&amp;TFF244</f>
        <v>#REF!</v>
      </c>
      <c r="TFB244" s="29" t="e">
        <f t="shared" ref="TFB244" si="13716">TFF244&amp;TFG244</f>
        <v>#REF!</v>
      </c>
      <c r="TFC244" s="29" t="e">
        <f t="shared" ref="TFC244" si="13717">TFG244&amp;TFH244</f>
        <v>#REF!</v>
      </c>
      <c r="TFD244" s="29" t="e">
        <f t="shared" ref="TFD244" si="13718">TFH244&amp;TFI244</f>
        <v>#REF!</v>
      </c>
      <c r="TFE244" s="29" t="e">
        <f t="shared" ref="TFE244" si="13719">TFI244&amp;TFJ244</f>
        <v>#REF!</v>
      </c>
      <c r="TFF244" s="29" t="e">
        <f t="shared" ref="TFF244" si="13720">TFJ244&amp;TFK244</f>
        <v>#REF!</v>
      </c>
      <c r="TFG244" s="29" t="e">
        <f t="shared" ref="TFG244" si="13721">TFK244&amp;TFL244</f>
        <v>#REF!</v>
      </c>
      <c r="TFH244" s="29" t="e">
        <f t="shared" ref="TFH244" si="13722">TFL244&amp;TFM244</f>
        <v>#REF!</v>
      </c>
      <c r="TFI244" s="29" t="e">
        <f t="shared" ref="TFI244" si="13723">TFM244&amp;TFN244</f>
        <v>#REF!</v>
      </c>
      <c r="TFJ244" s="29" t="e">
        <f t="shared" ref="TFJ244" si="13724">TFN244&amp;TFO244</f>
        <v>#REF!</v>
      </c>
      <c r="TFK244" s="29" t="e">
        <f t="shared" ref="TFK244" si="13725">TFO244&amp;TFP244</f>
        <v>#REF!</v>
      </c>
      <c r="TFL244" s="29" t="e">
        <f t="shared" ref="TFL244" si="13726">TFP244&amp;TFQ244</f>
        <v>#REF!</v>
      </c>
      <c r="TFM244" s="29" t="e">
        <f t="shared" ref="TFM244" si="13727">TFQ244&amp;TFR244</f>
        <v>#REF!</v>
      </c>
      <c r="TFN244" s="29" t="e">
        <f t="shared" ref="TFN244" si="13728">TFR244&amp;TFS244</f>
        <v>#REF!</v>
      </c>
      <c r="TFO244" s="29" t="e">
        <f t="shared" ref="TFO244" si="13729">TFS244&amp;TFT244</f>
        <v>#REF!</v>
      </c>
      <c r="TFP244" s="29" t="e">
        <f t="shared" ref="TFP244" si="13730">TFT244&amp;TFU244</f>
        <v>#REF!</v>
      </c>
      <c r="TFQ244" s="29" t="e">
        <f t="shared" ref="TFQ244" si="13731">TFU244&amp;TFV244</f>
        <v>#REF!</v>
      </c>
      <c r="TFR244" s="29" t="e">
        <f t="shared" ref="TFR244" si="13732">TFV244&amp;TFW244</f>
        <v>#REF!</v>
      </c>
      <c r="TFS244" s="29" t="e">
        <f t="shared" ref="TFS244" si="13733">TFW244&amp;TFX244</f>
        <v>#REF!</v>
      </c>
      <c r="TFT244" s="29" t="e">
        <f t="shared" ref="TFT244" si="13734">TFX244&amp;TFY244</f>
        <v>#REF!</v>
      </c>
      <c r="TFU244" s="29" t="e">
        <f t="shared" ref="TFU244" si="13735">TFY244&amp;TFZ244</f>
        <v>#REF!</v>
      </c>
      <c r="TFV244" s="29" t="e">
        <f t="shared" ref="TFV244" si="13736">TFZ244&amp;TGA244</f>
        <v>#REF!</v>
      </c>
      <c r="TFW244" s="29" t="e">
        <f t="shared" ref="TFW244" si="13737">TGA244&amp;TGB244</f>
        <v>#REF!</v>
      </c>
      <c r="TFX244" s="29" t="e">
        <f t="shared" ref="TFX244" si="13738">TGB244&amp;TGC244</f>
        <v>#REF!</v>
      </c>
      <c r="TFY244" s="29" t="e">
        <f t="shared" ref="TFY244" si="13739">TGC244&amp;TGD244</f>
        <v>#REF!</v>
      </c>
      <c r="TFZ244" s="29" t="e">
        <f t="shared" ref="TFZ244" si="13740">TGD244&amp;TGE244</f>
        <v>#REF!</v>
      </c>
      <c r="TGA244" s="29" t="e">
        <f t="shared" ref="TGA244" si="13741">TGE244&amp;TGF244</f>
        <v>#REF!</v>
      </c>
      <c r="TGB244" s="29" t="e">
        <f t="shared" ref="TGB244" si="13742">TGF244&amp;TGG244</f>
        <v>#REF!</v>
      </c>
      <c r="TGC244" s="29" t="e">
        <f t="shared" ref="TGC244" si="13743">TGG244&amp;TGH244</f>
        <v>#REF!</v>
      </c>
      <c r="TGD244" s="29" t="e">
        <f t="shared" ref="TGD244" si="13744">TGH244&amp;TGI244</f>
        <v>#REF!</v>
      </c>
      <c r="TGE244" s="29" t="e">
        <f t="shared" ref="TGE244" si="13745">TGI244&amp;TGJ244</f>
        <v>#REF!</v>
      </c>
      <c r="TGF244" s="29" t="e">
        <f t="shared" ref="TGF244" si="13746">TGJ244&amp;TGK244</f>
        <v>#REF!</v>
      </c>
      <c r="TGG244" s="29" t="e">
        <f t="shared" ref="TGG244" si="13747">TGK244&amp;TGL244</f>
        <v>#REF!</v>
      </c>
      <c r="TGH244" s="29" t="e">
        <f t="shared" ref="TGH244" si="13748">TGL244&amp;TGM244</f>
        <v>#REF!</v>
      </c>
      <c r="TGI244" s="29" t="e">
        <f t="shared" ref="TGI244" si="13749">TGM244&amp;TGN244</f>
        <v>#REF!</v>
      </c>
      <c r="TGJ244" s="29" t="e">
        <f t="shared" ref="TGJ244" si="13750">TGN244&amp;TGO244</f>
        <v>#REF!</v>
      </c>
      <c r="TGK244" s="29" t="e">
        <f t="shared" ref="TGK244" si="13751">TGO244&amp;TGP244</f>
        <v>#REF!</v>
      </c>
      <c r="TGL244" s="29" t="e">
        <f t="shared" ref="TGL244" si="13752">TGP244&amp;TGQ244</f>
        <v>#REF!</v>
      </c>
      <c r="TGM244" s="29" t="e">
        <f t="shared" ref="TGM244" si="13753">TGQ244&amp;TGR244</f>
        <v>#REF!</v>
      </c>
      <c r="TGN244" s="29" t="e">
        <f t="shared" ref="TGN244" si="13754">TGR244&amp;TGS244</f>
        <v>#REF!</v>
      </c>
      <c r="TGO244" s="29" t="e">
        <f t="shared" ref="TGO244" si="13755">TGS244&amp;TGT244</f>
        <v>#REF!</v>
      </c>
      <c r="TGP244" s="29" t="e">
        <f t="shared" ref="TGP244" si="13756">TGT244&amp;TGU244</f>
        <v>#REF!</v>
      </c>
      <c r="TGQ244" s="29" t="e">
        <f t="shared" ref="TGQ244" si="13757">TGU244&amp;TGV244</f>
        <v>#REF!</v>
      </c>
      <c r="TGR244" s="29" t="e">
        <f t="shared" ref="TGR244" si="13758">TGV244&amp;TGW244</f>
        <v>#REF!</v>
      </c>
      <c r="TGS244" s="29" t="e">
        <f t="shared" ref="TGS244" si="13759">TGW244&amp;TGX244</f>
        <v>#REF!</v>
      </c>
      <c r="TGT244" s="29" t="e">
        <f t="shared" ref="TGT244" si="13760">TGX244&amp;TGY244</f>
        <v>#REF!</v>
      </c>
      <c r="TGU244" s="29" t="e">
        <f t="shared" ref="TGU244" si="13761">TGY244&amp;TGZ244</f>
        <v>#REF!</v>
      </c>
      <c r="TGV244" s="29" t="e">
        <f t="shared" ref="TGV244" si="13762">TGZ244&amp;THA244</f>
        <v>#REF!</v>
      </c>
      <c r="TGW244" s="29" t="e">
        <f t="shared" ref="TGW244" si="13763">THA244&amp;THB244</f>
        <v>#REF!</v>
      </c>
      <c r="TGX244" s="29" t="e">
        <f t="shared" ref="TGX244" si="13764">THB244&amp;THC244</f>
        <v>#REF!</v>
      </c>
      <c r="TGY244" s="29" t="e">
        <f t="shared" ref="TGY244" si="13765">THC244&amp;THD244</f>
        <v>#REF!</v>
      </c>
      <c r="TGZ244" s="29" t="e">
        <f t="shared" ref="TGZ244" si="13766">THD244&amp;THE244</f>
        <v>#REF!</v>
      </c>
      <c r="THA244" s="29" t="e">
        <f t="shared" ref="THA244" si="13767">THE244&amp;THF244</f>
        <v>#REF!</v>
      </c>
      <c r="THB244" s="29" t="e">
        <f t="shared" ref="THB244" si="13768">THF244&amp;THG244</f>
        <v>#REF!</v>
      </c>
      <c r="THC244" s="29" t="e">
        <f t="shared" ref="THC244" si="13769">THG244&amp;THH244</f>
        <v>#REF!</v>
      </c>
      <c r="THD244" s="29" t="e">
        <f t="shared" ref="THD244" si="13770">THH244&amp;THI244</f>
        <v>#REF!</v>
      </c>
      <c r="THE244" s="29" t="e">
        <f t="shared" ref="THE244" si="13771">THI244&amp;THJ244</f>
        <v>#REF!</v>
      </c>
      <c r="THF244" s="29" t="e">
        <f t="shared" ref="THF244" si="13772">THJ244&amp;THK244</f>
        <v>#REF!</v>
      </c>
      <c r="THG244" s="29" t="e">
        <f t="shared" ref="THG244" si="13773">THK244&amp;THL244</f>
        <v>#REF!</v>
      </c>
      <c r="THH244" s="29" t="e">
        <f t="shared" ref="THH244" si="13774">THL244&amp;THM244</f>
        <v>#REF!</v>
      </c>
      <c r="THI244" s="29" t="e">
        <f t="shared" ref="THI244" si="13775">THM244&amp;THN244</f>
        <v>#REF!</v>
      </c>
      <c r="THJ244" s="29" t="e">
        <f t="shared" ref="THJ244" si="13776">THN244&amp;THO244</f>
        <v>#REF!</v>
      </c>
      <c r="THK244" s="29" t="e">
        <f t="shared" ref="THK244" si="13777">THO244&amp;THP244</f>
        <v>#REF!</v>
      </c>
      <c r="THL244" s="29" t="e">
        <f t="shared" ref="THL244" si="13778">THP244&amp;THQ244</f>
        <v>#REF!</v>
      </c>
      <c r="THM244" s="29" t="e">
        <f t="shared" ref="THM244" si="13779">THQ244&amp;THR244</f>
        <v>#REF!</v>
      </c>
      <c r="THN244" s="29" t="e">
        <f t="shared" ref="THN244" si="13780">THR244&amp;THS244</f>
        <v>#REF!</v>
      </c>
      <c r="THO244" s="29" t="e">
        <f t="shared" ref="THO244" si="13781">THS244&amp;THT244</f>
        <v>#REF!</v>
      </c>
      <c r="THP244" s="29" t="e">
        <f t="shared" ref="THP244" si="13782">THT244&amp;THU244</f>
        <v>#REF!</v>
      </c>
      <c r="THQ244" s="29" t="e">
        <f t="shared" ref="THQ244" si="13783">THU244&amp;THV244</f>
        <v>#REF!</v>
      </c>
      <c r="THR244" s="29" t="e">
        <f t="shared" ref="THR244" si="13784">THV244&amp;THW244</f>
        <v>#REF!</v>
      </c>
      <c r="THS244" s="29" t="e">
        <f t="shared" ref="THS244" si="13785">THW244&amp;THX244</f>
        <v>#REF!</v>
      </c>
      <c r="THT244" s="29" t="e">
        <f t="shared" ref="THT244" si="13786">THX244&amp;THY244</f>
        <v>#REF!</v>
      </c>
      <c r="THU244" s="29" t="e">
        <f t="shared" ref="THU244" si="13787">THY244&amp;THZ244</f>
        <v>#REF!</v>
      </c>
      <c r="THV244" s="29" t="e">
        <f t="shared" ref="THV244" si="13788">THZ244&amp;TIA244</f>
        <v>#REF!</v>
      </c>
      <c r="THW244" s="29" t="e">
        <f t="shared" ref="THW244" si="13789">TIA244&amp;TIB244</f>
        <v>#REF!</v>
      </c>
      <c r="THX244" s="29" t="e">
        <f t="shared" ref="THX244" si="13790">TIB244&amp;TIC244</f>
        <v>#REF!</v>
      </c>
      <c r="THY244" s="29" t="e">
        <f t="shared" ref="THY244" si="13791">TIC244&amp;TID244</f>
        <v>#REF!</v>
      </c>
      <c r="THZ244" s="29" t="e">
        <f t="shared" ref="THZ244" si="13792">TID244&amp;TIE244</f>
        <v>#REF!</v>
      </c>
      <c r="TIA244" s="29" t="e">
        <f t="shared" ref="TIA244" si="13793">TIE244&amp;TIF244</f>
        <v>#REF!</v>
      </c>
      <c r="TIB244" s="29" t="e">
        <f t="shared" ref="TIB244" si="13794">TIF244&amp;TIG244</f>
        <v>#REF!</v>
      </c>
      <c r="TIC244" s="29" t="e">
        <f t="shared" ref="TIC244" si="13795">TIG244&amp;TIH244</f>
        <v>#REF!</v>
      </c>
      <c r="TID244" s="29" t="e">
        <f t="shared" ref="TID244" si="13796">TIH244&amp;TII244</f>
        <v>#REF!</v>
      </c>
      <c r="TIE244" s="29" t="e">
        <f t="shared" ref="TIE244" si="13797">TII244&amp;TIJ244</f>
        <v>#REF!</v>
      </c>
      <c r="TIF244" s="29" t="e">
        <f t="shared" ref="TIF244" si="13798">TIJ244&amp;TIK244</f>
        <v>#REF!</v>
      </c>
      <c r="TIG244" s="29" t="e">
        <f t="shared" ref="TIG244" si="13799">TIK244&amp;TIL244</f>
        <v>#REF!</v>
      </c>
      <c r="TIH244" s="29" t="e">
        <f t="shared" ref="TIH244" si="13800">TIL244&amp;TIM244</f>
        <v>#REF!</v>
      </c>
      <c r="TII244" s="29" t="e">
        <f t="shared" ref="TII244" si="13801">TIM244&amp;TIN244</f>
        <v>#REF!</v>
      </c>
      <c r="TIJ244" s="29" t="e">
        <f t="shared" ref="TIJ244" si="13802">TIN244&amp;TIO244</f>
        <v>#REF!</v>
      </c>
      <c r="TIK244" s="29" t="e">
        <f t="shared" ref="TIK244" si="13803">TIO244&amp;TIP244</f>
        <v>#REF!</v>
      </c>
      <c r="TIL244" s="29" t="e">
        <f t="shared" ref="TIL244" si="13804">TIP244&amp;TIQ244</f>
        <v>#REF!</v>
      </c>
      <c r="TIM244" s="29" t="e">
        <f t="shared" ref="TIM244" si="13805">TIQ244&amp;TIR244</f>
        <v>#REF!</v>
      </c>
      <c r="TIN244" s="29" t="e">
        <f t="shared" ref="TIN244" si="13806">TIR244&amp;TIS244</f>
        <v>#REF!</v>
      </c>
      <c r="TIO244" s="29" t="e">
        <f t="shared" ref="TIO244" si="13807">TIS244&amp;TIT244</f>
        <v>#REF!</v>
      </c>
      <c r="TIP244" s="29" t="e">
        <f t="shared" ref="TIP244" si="13808">TIT244&amp;TIU244</f>
        <v>#REF!</v>
      </c>
      <c r="TIQ244" s="29" t="e">
        <f t="shared" ref="TIQ244" si="13809">TIU244&amp;TIV244</f>
        <v>#REF!</v>
      </c>
      <c r="TIR244" s="29" t="e">
        <f t="shared" ref="TIR244" si="13810">TIV244&amp;TIW244</f>
        <v>#REF!</v>
      </c>
      <c r="TIS244" s="29" t="e">
        <f t="shared" ref="TIS244" si="13811">TIW244&amp;TIX244</f>
        <v>#REF!</v>
      </c>
      <c r="TIT244" s="29" t="e">
        <f t="shared" ref="TIT244" si="13812">TIX244&amp;TIY244</f>
        <v>#REF!</v>
      </c>
      <c r="TIU244" s="29" t="e">
        <f t="shared" ref="TIU244" si="13813">TIY244&amp;TIZ244</f>
        <v>#REF!</v>
      </c>
      <c r="TIV244" s="29" t="e">
        <f t="shared" ref="TIV244" si="13814">TIZ244&amp;TJA244</f>
        <v>#REF!</v>
      </c>
      <c r="TIW244" s="29" t="e">
        <f t="shared" ref="TIW244" si="13815">TJA244&amp;TJB244</f>
        <v>#REF!</v>
      </c>
      <c r="TIX244" s="29" t="e">
        <f t="shared" ref="TIX244" si="13816">TJB244&amp;TJC244</f>
        <v>#REF!</v>
      </c>
      <c r="TIY244" s="29" t="e">
        <f t="shared" ref="TIY244" si="13817">TJC244&amp;TJD244</f>
        <v>#REF!</v>
      </c>
      <c r="TIZ244" s="29" t="e">
        <f t="shared" ref="TIZ244" si="13818">TJD244&amp;TJE244</f>
        <v>#REF!</v>
      </c>
      <c r="TJA244" s="29" t="e">
        <f t="shared" ref="TJA244" si="13819">TJE244&amp;TJF244</f>
        <v>#REF!</v>
      </c>
      <c r="TJB244" s="29" t="e">
        <f t="shared" ref="TJB244" si="13820">TJF244&amp;TJG244</f>
        <v>#REF!</v>
      </c>
      <c r="TJC244" s="29" t="e">
        <f t="shared" ref="TJC244" si="13821">TJG244&amp;TJH244</f>
        <v>#REF!</v>
      </c>
      <c r="TJD244" s="29" t="e">
        <f t="shared" ref="TJD244" si="13822">TJH244&amp;TJI244</f>
        <v>#REF!</v>
      </c>
      <c r="TJE244" s="29" t="e">
        <f t="shared" ref="TJE244" si="13823">TJI244&amp;TJJ244</f>
        <v>#REF!</v>
      </c>
      <c r="TJF244" s="29" t="e">
        <f t="shared" ref="TJF244" si="13824">TJJ244&amp;TJK244</f>
        <v>#REF!</v>
      </c>
      <c r="TJG244" s="29" t="e">
        <f t="shared" ref="TJG244" si="13825">TJK244&amp;TJL244</f>
        <v>#REF!</v>
      </c>
      <c r="TJH244" s="29" t="e">
        <f t="shared" ref="TJH244" si="13826">TJL244&amp;TJM244</f>
        <v>#REF!</v>
      </c>
      <c r="TJI244" s="29" t="e">
        <f t="shared" ref="TJI244" si="13827">TJM244&amp;TJN244</f>
        <v>#REF!</v>
      </c>
      <c r="TJJ244" s="29" t="e">
        <f t="shared" ref="TJJ244" si="13828">TJN244&amp;TJO244</f>
        <v>#REF!</v>
      </c>
      <c r="TJK244" s="29" t="e">
        <f t="shared" ref="TJK244" si="13829">TJO244&amp;TJP244</f>
        <v>#REF!</v>
      </c>
      <c r="TJL244" s="29" t="e">
        <f t="shared" ref="TJL244" si="13830">TJP244&amp;TJQ244</f>
        <v>#REF!</v>
      </c>
      <c r="TJM244" s="29" t="e">
        <f t="shared" ref="TJM244" si="13831">TJQ244&amp;TJR244</f>
        <v>#REF!</v>
      </c>
      <c r="TJN244" s="29" t="e">
        <f t="shared" ref="TJN244" si="13832">TJR244&amp;TJS244</f>
        <v>#REF!</v>
      </c>
      <c r="TJO244" s="29" t="e">
        <f t="shared" ref="TJO244" si="13833">TJS244&amp;TJT244</f>
        <v>#REF!</v>
      </c>
      <c r="TJP244" s="29" t="e">
        <f t="shared" ref="TJP244" si="13834">TJT244&amp;TJU244</f>
        <v>#REF!</v>
      </c>
      <c r="TJQ244" s="29" t="e">
        <f t="shared" ref="TJQ244" si="13835">TJU244&amp;TJV244</f>
        <v>#REF!</v>
      </c>
      <c r="TJR244" s="29" t="e">
        <f t="shared" ref="TJR244" si="13836">TJV244&amp;TJW244</f>
        <v>#REF!</v>
      </c>
      <c r="TJS244" s="29" t="e">
        <f t="shared" ref="TJS244" si="13837">TJW244&amp;TJX244</f>
        <v>#REF!</v>
      </c>
      <c r="TJT244" s="29" t="e">
        <f t="shared" ref="TJT244" si="13838">TJX244&amp;TJY244</f>
        <v>#REF!</v>
      </c>
      <c r="TJU244" s="29" t="e">
        <f t="shared" ref="TJU244" si="13839">TJY244&amp;TJZ244</f>
        <v>#REF!</v>
      </c>
      <c r="TJV244" s="29" t="e">
        <f t="shared" ref="TJV244" si="13840">TJZ244&amp;TKA244</f>
        <v>#REF!</v>
      </c>
      <c r="TJW244" s="29" t="e">
        <f t="shared" ref="TJW244" si="13841">TKA244&amp;TKB244</f>
        <v>#REF!</v>
      </c>
      <c r="TJX244" s="29" t="e">
        <f t="shared" ref="TJX244" si="13842">TKB244&amp;TKC244</f>
        <v>#REF!</v>
      </c>
      <c r="TJY244" s="29" t="e">
        <f t="shared" ref="TJY244" si="13843">TKC244&amp;TKD244</f>
        <v>#REF!</v>
      </c>
      <c r="TJZ244" s="29" t="e">
        <f t="shared" ref="TJZ244" si="13844">TKD244&amp;TKE244</f>
        <v>#REF!</v>
      </c>
      <c r="TKA244" s="29" t="e">
        <f t="shared" ref="TKA244" si="13845">TKE244&amp;TKF244</f>
        <v>#REF!</v>
      </c>
      <c r="TKB244" s="29" t="e">
        <f t="shared" ref="TKB244" si="13846">TKF244&amp;TKG244</f>
        <v>#REF!</v>
      </c>
      <c r="TKC244" s="29" t="e">
        <f t="shared" ref="TKC244" si="13847">TKG244&amp;TKH244</f>
        <v>#REF!</v>
      </c>
      <c r="TKD244" s="29" t="e">
        <f t="shared" ref="TKD244" si="13848">TKH244&amp;TKI244</f>
        <v>#REF!</v>
      </c>
      <c r="TKE244" s="29" t="e">
        <f t="shared" ref="TKE244" si="13849">TKI244&amp;TKJ244</f>
        <v>#REF!</v>
      </c>
      <c r="TKF244" s="29" t="e">
        <f t="shared" ref="TKF244" si="13850">TKJ244&amp;TKK244</f>
        <v>#REF!</v>
      </c>
      <c r="TKG244" s="29" t="e">
        <f t="shared" ref="TKG244" si="13851">TKK244&amp;TKL244</f>
        <v>#REF!</v>
      </c>
      <c r="TKH244" s="29" t="e">
        <f t="shared" ref="TKH244" si="13852">TKL244&amp;TKM244</f>
        <v>#REF!</v>
      </c>
      <c r="TKI244" s="29" t="e">
        <f t="shared" ref="TKI244" si="13853">TKM244&amp;TKN244</f>
        <v>#REF!</v>
      </c>
      <c r="TKJ244" s="29" t="e">
        <f t="shared" ref="TKJ244" si="13854">TKN244&amp;TKO244</f>
        <v>#REF!</v>
      </c>
      <c r="TKK244" s="29" t="e">
        <f t="shared" ref="TKK244" si="13855">TKO244&amp;TKP244</f>
        <v>#REF!</v>
      </c>
      <c r="TKL244" s="29" t="e">
        <f t="shared" ref="TKL244" si="13856">TKP244&amp;TKQ244</f>
        <v>#REF!</v>
      </c>
      <c r="TKM244" s="29" t="e">
        <f t="shared" ref="TKM244" si="13857">TKQ244&amp;TKR244</f>
        <v>#REF!</v>
      </c>
      <c r="TKN244" s="29" t="e">
        <f t="shared" ref="TKN244" si="13858">TKR244&amp;TKS244</f>
        <v>#REF!</v>
      </c>
      <c r="TKO244" s="29" t="e">
        <f t="shared" ref="TKO244" si="13859">TKS244&amp;TKT244</f>
        <v>#REF!</v>
      </c>
      <c r="TKP244" s="29" t="e">
        <f t="shared" ref="TKP244" si="13860">TKT244&amp;TKU244</f>
        <v>#REF!</v>
      </c>
      <c r="TKQ244" s="29" t="e">
        <f t="shared" ref="TKQ244" si="13861">TKU244&amp;TKV244</f>
        <v>#REF!</v>
      </c>
      <c r="TKR244" s="29" t="e">
        <f t="shared" ref="TKR244" si="13862">TKV244&amp;TKW244</f>
        <v>#REF!</v>
      </c>
      <c r="TKS244" s="29" t="e">
        <f t="shared" ref="TKS244" si="13863">TKW244&amp;TKX244</f>
        <v>#REF!</v>
      </c>
      <c r="TKT244" s="29" t="e">
        <f t="shared" ref="TKT244" si="13864">TKX244&amp;TKY244</f>
        <v>#REF!</v>
      </c>
      <c r="TKU244" s="29" t="e">
        <f t="shared" ref="TKU244" si="13865">TKY244&amp;TKZ244</f>
        <v>#REF!</v>
      </c>
      <c r="TKV244" s="29" t="e">
        <f t="shared" ref="TKV244" si="13866">TKZ244&amp;TLA244</f>
        <v>#REF!</v>
      </c>
      <c r="TKW244" s="29" t="e">
        <f t="shared" ref="TKW244" si="13867">TLA244&amp;TLB244</f>
        <v>#REF!</v>
      </c>
      <c r="TKX244" s="29" t="e">
        <f t="shared" ref="TKX244" si="13868">TLB244&amp;TLC244</f>
        <v>#REF!</v>
      </c>
      <c r="TKY244" s="29" t="e">
        <f t="shared" ref="TKY244" si="13869">TLC244&amp;TLD244</f>
        <v>#REF!</v>
      </c>
      <c r="TKZ244" s="29" t="e">
        <f t="shared" ref="TKZ244" si="13870">TLD244&amp;TLE244</f>
        <v>#REF!</v>
      </c>
      <c r="TLA244" s="29" t="e">
        <f t="shared" ref="TLA244" si="13871">TLE244&amp;TLF244</f>
        <v>#REF!</v>
      </c>
      <c r="TLB244" s="29" t="e">
        <f t="shared" ref="TLB244" si="13872">TLF244&amp;TLG244</f>
        <v>#REF!</v>
      </c>
      <c r="TLC244" s="29" t="e">
        <f t="shared" ref="TLC244" si="13873">TLG244&amp;TLH244</f>
        <v>#REF!</v>
      </c>
      <c r="TLD244" s="29" t="e">
        <f t="shared" ref="TLD244" si="13874">TLH244&amp;TLI244</f>
        <v>#REF!</v>
      </c>
      <c r="TLE244" s="29" t="e">
        <f t="shared" ref="TLE244" si="13875">TLI244&amp;TLJ244</f>
        <v>#REF!</v>
      </c>
      <c r="TLF244" s="29" t="e">
        <f t="shared" ref="TLF244" si="13876">TLJ244&amp;TLK244</f>
        <v>#REF!</v>
      </c>
      <c r="TLG244" s="29" t="e">
        <f t="shared" ref="TLG244" si="13877">TLK244&amp;TLL244</f>
        <v>#REF!</v>
      </c>
      <c r="TLH244" s="29" t="e">
        <f t="shared" ref="TLH244" si="13878">TLL244&amp;TLM244</f>
        <v>#REF!</v>
      </c>
      <c r="TLI244" s="29" t="e">
        <f t="shared" ref="TLI244" si="13879">TLM244&amp;TLN244</f>
        <v>#REF!</v>
      </c>
      <c r="TLJ244" s="29" t="e">
        <f t="shared" ref="TLJ244" si="13880">TLN244&amp;TLO244</f>
        <v>#REF!</v>
      </c>
      <c r="TLK244" s="29" t="e">
        <f t="shared" ref="TLK244" si="13881">TLO244&amp;TLP244</f>
        <v>#REF!</v>
      </c>
      <c r="TLL244" s="29" t="e">
        <f t="shared" ref="TLL244" si="13882">TLP244&amp;TLQ244</f>
        <v>#REF!</v>
      </c>
      <c r="TLM244" s="29" t="e">
        <f t="shared" ref="TLM244" si="13883">TLQ244&amp;TLR244</f>
        <v>#REF!</v>
      </c>
      <c r="TLN244" s="29" t="e">
        <f t="shared" ref="TLN244" si="13884">TLR244&amp;TLS244</f>
        <v>#REF!</v>
      </c>
      <c r="TLO244" s="29" t="e">
        <f t="shared" ref="TLO244" si="13885">TLS244&amp;TLT244</f>
        <v>#REF!</v>
      </c>
      <c r="TLP244" s="29" t="e">
        <f t="shared" ref="TLP244" si="13886">TLT244&amp;TLU244</f>
        <v>#REF!</v>
      </c>
      <c r="TLQ244" s="29" t="e">
        <f t="shared" ref="TLQ244" si="13887">TLU244&amp;TLV244</f>
        <v>#REF!</v>
      </c>
      <c r="TLR244" s="29" t="e">
        <f t="shared" ref="TLR244" si="13888">TLV244&amp;TLW244</f>
        <v>#REF!</v>
      </c>
      <c r="TLS244" s="29" t="e">
        <f t="shared" ref="TLS244" si="13889">TLW244&amp;TLX244</f>
        <v>#REF!</v>
      </c>
      <c r="TLT244" s="29" t="e">
        <f t="shared" ref="TLT244" si="13890">TLX244&amp;TLY244</f>
        <v>#REF!</v>
      </c>
      <c r="TLU244" s="29" t="e">
        <f t="shared" ref="TLU244" si="13891">TLY244&amp;TLZ244</f>
        <v>#REF!</v>
      </c>
      <c r="TLV244" s="29" t="e">
        <f t="shared" ref="TLV244" si="13892">TLZ244&amp;TMA244</f>
        <v>#REF!</v>
      </c>
      <c r="TLW244" s="29" t="e">
        <f t="shared" ref="TLW244" si="13893">TMA244&amp;TMB244</f>
        <v>#REF!</v>
      </c>
      <c r="TLX244" s="29" t="e">
        <f t="shared" ref="TLX244" si="13894">TMB244&amp;TMC244</f>
        <v>#REF!</v>
      </c>
      <c r="TLY244" s="29" t="e">
        <f t="shared" ref="TLY244" si="13895">TMC244&amp;TMD244</f>
        <v>#REF!</v>
      </c>
      <c r="TLZ244" s="29" t="e">
        <f t="shared" ref="TLZ244" si="13896">TMD244&amp;TME244</f>
        <v>#REF!</v>
      </c>
      <c r="TMA244" s="29" t="e">
        <f t="shared" ref="TMA244" si="13897">TME244&amp;TMF244</f>
        <v>#REF!</v>
      </c>
      <c r="TMB244" s="29" t="e">
        <f t="shared" ref="TMB244" si="13898">TMF244&amp;TMG244</f>
        <v>#REF!</v>
      </c>
      <c r="TMC244" s="29" t="e">
        <f t="shared" ref="TMC244" si="13899">TMG244&amp;TMH244</f>
        <v>#REF!</v>
      </c>
      <c r="TMD244" s="29" t="e">
        <f t="shared" ref="TMD244" si="13900">TMH244&amp;TMI244</f>
        <v>#REF!</v>
      </c>
      <c r="TME244" s="29" t="e">
        <f t="shared" ref="TME244" si="13901">TMI244&amp;TMJ244</f>
        <v>#REF!</v>
      </c>
      <c r="TMF244" s="29" t="e">
        <f t="shared" ref="TMF244" si="13902">TMJ244&amp;TMK244</f>
        <v>#REF!</v>
      </c>
      <c r="TMG244" s="29" t="e">
        <f t="shared" ref="TMG244" si="13903">TMK244&amp;TML244</f>
        <v>#REF!</v>
      </c>
      <c r="TMH244" s="29" t="e">
        <f t="shared" ref="TMH244" si="13904">TML244&amp;TMM244</f>
        <v>#REF!</v>
      </c>
      <c r="TMI244" s="29" t="e">
        <f t="shared" ref="TMI244" si="13905">TMM244&amp;TMN244</f>
        <v>#REF!</v>
      </c>
      <c r="TMJ244" s="29" t="e">
        <f t="shared" ref="TMJ244" si="13906">TMN244&amp;TMO244</f>
        <v>#REF!</v>
      </c>
      <c r="TMK244" s="29" t="e">
        <f t="shared" ref="TMK244" si="13907">TMO244&amp;TMP244</f>
        <v>#REF!</v>
      </c>
      <c r="TML244" s="29" t="e">
        <f t="shared" ref="TML244" si="13908">TMP244&amp;TMQ244</f>
        <v>#REF!</v>
      </c>
      <c r="TMM244" s="29" t="e">
        <f t="shared" ref="TMM244" si="13909">TMQ244&amp;TMR244</f>
        <v>#REF!</v>
      </c>
      <c r="TMN244" s="29" t="e">
        <f t="shared" ref="TMN244" si="13910">TMR244&amp;TMS244</f>
        <v>#REF!</v>
      </c>
      <c r="TMO244" s="29" t="e">
        <f t="shared" ref="TMO244" si="13911">TMS244&amp;TMT244</f>
        <v>#REF!</v>
      </c>
      <c r="TMP244" s="29" t="e">
        <f t="shared" ref="TMP244" si="13912">TMT244&amp;TMU244</f>
        <v>#REF!</v>
      </c>
      <c r="TMQ244" s="29" t="e">
        <f t="shared" ref="TMQ244" si="13913">TMU244&amp;TMV244</f>
        <v>#REF!</v>
      </c>
      <c r="TMR244" s="29" t="e">
        <f t="shared" ref="TMR244" si="13914">TMV244&amp;TMW244</f>
        <v>#REF!</v>
      </c>
      <c r="TMS244" s="29" t="e">
        <f t="shared" ref="TMS244" si="13915">TMW244&amp;TMX244</f>
        <v>#REF!</v>
      </c>
      <c r="TMT244" s="29" t="e">
        <f t="shared" ref="TMT244" si="13916">TMX244&amp;TMY244</f>
        <v>#REF!</v>
      </c>
      <c r="TMU244" s="29" t="e">
        <f t="shared" ref="TMU244" si="13917">TMY244&amp;TMZ244</f>
        <v>#REF!</v>
      </c>
      <c r="TMV244" s="29" t="e">
        <f t="shared" ref="TMV244" si="13918">TMZ244&amp;TNA244</f>
        <v>#REF!</v>
      </c>
      <c r="TMW244" s="29" t="e">
        <f t="shared" ref="TMW244" si="13919">TNA244&amp;TNB244</f>
        <v>#REF!</v>
      </c>
      <c r="TMX244" s="29" t="e">
        <f t="shared" ref="TMX244" si="13920">TNB244&amp;TNC244</f>
        <v>#REF!</v>
      </c>
      <c r="TMY244" s="29" t="e">
        <f t="shared" ref="TMY244" si="13921">TNC244&amp;TND244</f>
        <v>#REF!</v>
      </c>
      <c r="TMZ244" s="29" t="e">
        <f t="shared" ref="TMZ244" si="13922">TND244&amp;TNE244</f>
        <v>#REF!</v>
      </c>
      <c r="TNA244" s="29" t="e">
        <f t="shared" ref="TNA244" si="13923">TNE244&amp;TNF244</f>
        <v>#REF!</v>
      </c>
      <c r="TNB244" s="29" t="e">
        <f t="shared" ref="TNB244" si="13924">TNF244&amp;TNG244</f>
        <v>#REF!</v>
      </c>
      <c r="TNC244" s="29" t="e">
        <f t="shared" ref="TNC244" si="13925">TNG244&amp;TNH244</f>
        <v>#REF!</v>
      </c>
      <c r="TND244" s="29" t="e">
        <f t="shared" ref="TND244" si="13926">TNH244&amp;TNI244</f>
        <v>#REF!</v>
      </c>
      <c r="TNE244" s="29" t="e">
        <f t="shared" ref="TNE244" si="13927">TNI244&amp;TNJ244</f>
        <v>#REF!</v>
      </c>
      <c r="TNF244" s="29" t="e">
        <f t="shared" ref="TNF244" si="13928">TNJ244&amp;TNK244</f>
        <v>#REF!</v>
      </c>
      <c r="TNG244" s="29" t="e">
        <f t="shared" ref="TNG244" si="13929">TNK244&amp;TNL244</f>
        <v>#REF!</v>
      </c>
      <c r="TNH244" s="29" t="e">
        <f t="shared" ref="TNH244" si="13930">TNL244&amp;TNM244</f>
        <v>#REF!</v>
      </c>
      <c r="TNI244" s="29" t="e">
        <f t="shared" ref="TNI244" si="13931">TNM244&amp;TNN244</f>
        <v>#REF!</v>
      </c>
      <c r="TNJ244" s="29" t="e">
        <f t="shared" ref="TNJ244" si="13932">TNN244&amp;TNO244</f>
        <v>#REF!</v>
      </c>
      <c r="TNK244" s="29" t="e">
        <f t="shared" ref="TNK244" si="13933">TNO244&amp;TNP244</f>
        <v>#REF!</v>
      </c>
      <c r="TNL244" s="29" t="e">
        <f t="shared" ref="TNL244" si="13934">TNP244&amp;TNQ244</f>
        <v>#REF!</v>
      </c>
      <c r="TNM244" s="29" t="e">
        <f t="shared" ref="TNM244" si="13935">TNQ244&amp;TNR244</f>
        <v>#REF!</v>
      </c>
      <c r="TNN244" s="29" t="e">
        <f t="shared" ref="TNN244" si="13936">TNR244&amp;TNS244</f>
        <v>#REF!</v>
      </c>
      <c r="TNO244" s="29" t="e">
        <f t="shared" ref="TNO244" si="13937">TNS244&amp;TNT244</f>
        <v>#REF!</v>
      </c>
      <c r="TNP244" s="29" t="e">
        <f t="shared" ref="TNP244" si="13938">TNT244&amp;TNU244</f>
        <v>#REF!</v>
      </c>
      <c r="TNQ244" s="29" t="e">
        <f t="shared" ref="TNQ244" si="13939">TNU244&amp;TNV244</f>
        <v>#REF!</v>
      </c>
      <c r="TNR244" s="29" t="e">
        <f t="shared" ref="TNR244" si="13940">TNV244&amp;TNW244</f>
        <v>#REF!</v>
      </c>
      <c r="TNS244" s="29" t="e">
        <f t="shared" ref="TNS244" si="13941">TNW244&amp;TNX244</f>
        <v>#REF!</v>
      </c>
      <c r="TNT244" s="29" t="e">
        <f t="shared" ref="TNT244" si="13942">TNX244&amp;TNY244</f>
        <v>#REF!</v>
      </c>
      <c r="TNU244" s="29" t="e">
        <f t="shared" ref="TNU244" si="13943">TNY244&amp;TNZ244</f>
        <v>#REF!</v>
      </c>
      <c r="TNV244" s="29" t="e">
        <f t="shared" ref="TNV244" si="13944">TNZ244&amp;TOA244</f>
        <v>#REF!</v>
      </c>
      <c r="TNW244" s="29" t="e">
        <f t="shared" ref="TNW244" si="13945">TOA244&amp;TOB244</f>
        <v>#REF!</v>
      </c>
      <c r="TNX244" s="29" t="e">
        <f t="shared" ref="TNX244" si="13946">TOB244&amp;TOC244</f>
        <v>#REF!</v>
      </c>
      <c r="TNY244" s="29" t="e">
        <f t="shared" ref="TNY244" si="13947">TOC244&amp;TOD244</f>
        <v>#REF!</v>
      </c>
      <c r="TNZ244" s="29" t="e">
        <f t="shared" ref="TNZ244" si="13948">TOD244&amp;TOE244</f>
        <v>#REF!</v>
      </c>
      <c r="TOA244" s="29" t="e">
        <f t="shared" ref="TOA244" si="13949">TOE244&amp;TOF244</f>
        <v>#REF!</v>
      </c>
      <c r="TOB244" s="29" t="e">
        <f t="shared" ref="TOB244" si="13950">TOF244&amp;TOG244</f>
        <v>#REF!</v>
      </c>
      <c r="TOC244" s="29" t="e">
        <f t="shared" ref="TOC244" si="13951">TOG244&amp;TOH244</f>
        <v>#REF!</v>
      </c>
      <c r="TOD244" s="29" t="e">
        <f t="shared" ref="TOD244" si="13952">TOH244&amp;TOI244</f>
        <v>#REF!</v>
      </c>
      <c r="TOE244" s="29" t="e">
        <f t="shared" ref="TOE244" si="13953">TOI244&amp;TOJ244</f>
        <v>#REF!</v>
      </c>
      <c r="TOF244" s="29" t="e">
        <f t="shared" ref="TOF244" si="13954">TOJ244&amp;TOK244</f>
        <v>#REF!</v>
      </c>
      <c r="TOG244" s="29" t="e">
        <f t="shared" ref="TOG244" si="13955">TOK244&amp;TOL244</f>
        <v>#REF!</v>
      </c>
      <c r="TOH244" s="29" t="e">
        <f t="shared" ref="TOH244" si="13956">TOL244&amp;TOM244</f>
        <v>#REF!</v>
      </c>
      <c r="TOI244" s="29" t="e">
        <f t="shared" ref="TOI244" si="13957">TOM244&amp;TON244</f>
        <v>#REF!</v>
      </c>
      <c r="TOJ244" s="29" t="e">
        <f t="shared" ref="TOJ244" si="13958">TON244&amp;TOO244</f>
        <v>#REF!</v>
      </c>
      <c r="TOK244" s="29" t="e">
        <f t="shared" ref="TOK244" si="13959">TOO244&amp;TOP244</f>
        <v>#REF!</v>
      </c>
      <c r="TOL244" s="29" t="e">
        <f t="shared" ref="TOL244" si="13960">TOP244&amp;TOQ244</f>
        <v>#REF!</v>
      </c>
      <c r="TOM244" s="29" t="e">
        <f t="shared" ref="TOM244" si="13961">TOQ244&amp;TOR244</f>
        <v>#REF!</v>
      </c>
      <c r="TON244" s="29" t="e">
        <f t="shared" ref="TON244" si="13962">TOR244&amp;TOS244</f>
        <v>#REF!</v>
      </c>
      <c r="TOO244" s="29" t="e">
        <f t="shared" ref="TOO244" si="13963">TOS244&amp;TOT244</f>
        <v>#REF!</v>
      </c>
      <c r="TOP244" s="29" t="e">
        <f t="shared" ref="TOP244" si="13964">TOT244&amp;TOU244</f>
        <v>#REF!</v>
      </c>
      <c r="TOQ244" s="29" t="e">
        <f t="shared" ref="TOQ244" si="13965">TOU244&amp;TOV244</f>
        <v>#REF!</v>
      </c>
      <c r="TOR244" s="29" t="e">
        <f t="shared" ref="TOR244" si="13966">TOV244&amp;TOW244</f>
        <v>#REF!</v>
      </c>
      <c r="TOS244" s="29" t="e">
        <f t="shared" ref="TOS244" si="13967">TOW244&amp;TOX244</f>
        <v>#REF!</v>
      </c>
      <c r="TOT244" s="29" t="e">
        <f t="shared" ref="TOT244" si="13968">TOX244&amp;TOY244</f>
        <v>#REF!</v>
      </c>
      <c r="TOU244" s="29" t="e">
        <f t="shared" ref="TOU244" si="13969">TOY244&amp;TOZ244</f>
        <v>#REF!</v>
      </c>
      <c r="TOV244" s="29" t="e">
        <f t="shared" ref="TOV244" si="13970">TOZ244&amp;TPA244</f>
        <v>#REF!</v>
      </c>
      <c r="TOW244" s="29" t="e">
        <f t="shared" ref="TOW244" si="13971">TPA244&amp;TPB244</f>
        <v>#REF!</v>
      </c>
      <c r="TOX244" s="29" t="e">
        <f t="shared" ref="TOX244" si="13972">TPB244&amp;TPC244</f>
        <v>#REF!</v>
      </c>
      <c r="TOY244" s="29" t="e">
        <f t="shared" ref="TOY244" si="13973">TPC244&amp;TPD244</f>
        <v>#REF!</v>
      </c>
      <c r="TOZ244" s="29" t="e">
        <f t="shared" ref="TOZ244" si="13974">TPD244&amp;TPE244</f>
        <v>#REF!</v>
      </c>
      <c r="TPA244" s="29" t="e">
        <f t="shared" ref="TPA244" si="13975">TPE244&amp;TPF244</f>
        <v>#REF!</v>
      </c>
      <c r="TPB244" s="29" t="e">
        <f t="shared" ref="TPB244" si="13976">TPF244&amp;TPG244</f>
        <v>#REF!</v>
      </c>
      <c r="TPC244" s="29" t="e">
        <f t="shared" ref="TPC244" si="13977">TPG244&amp;TPH244</f>
        <v>#REF!</v>
      </c>
      <c r="TPD244" s="29" t="e">
        <f t="shared" ref="TPD244" si="13978">TPH244&amp;TPI244</f>
        <v>#REF!</v>
      </c>
      <c r="TPE244" s="29" t="e">
        <f t="shared" ref="TPE244" si="13979">TPI244&amp;TPJ244</f>
        <v>#REF!</v>
      </c>
      <c r="TPF244" s="29" t="e">
        <f t="shared" ref="TPF244" si="13980">TPJ244&amp;TPK244</f>
        <v>#REF!</v>
      </c>
      <c r="TPG244" s="29" t="e">
        <f t="shared" ref="TPG244" si="13981">TPK244&amp;TPL244</f>
        <v>#REF!</v>
      </c>
      <c r="TPH244" s="29" t="e">
        <f t="shared" ref="TPH244" si="13982">TPL244&amp;TPM244</f>
        <v>#REF!</v>
      </c>
      <c r="TPI244" s="29" t="e">
        <f t="shared" ref="TPI244" si="13983">TPM244&amp;TPN244</f>
        <v>#REF!</v>
      </c>
      <c r="TPJ244" s="29" t="e">
        <f t="shared" ref="TPJ244" si="13984">TPN244&amp;TPO244</f>
        <v>#REF!</v>
      </c>
      <c r="TPK244" s="29" t="e">
        <f t="shared" ref="TPK244" si="13985">TPO244&amp;TPP244</f>
        <v>#REF!</v>
      </c>
      <c r="TPL244" s="29" t="e">
        <f t="shared" ref="TPL244" si="13986">TPP244&amp;TPQ244</f>
        <v>#REF!</v>
      </c>
      <c r="TPM244" s="29" t="e">
        <f t="shared" ref="TPM244" si="13987">TPQ244&amp;TPR244</f>
        <v>#REF!</v>
      </c>
      <c r="TPN244" s="29" t="e">
        <f t="shared" ref="TPN244" si="13988">TPR244&amp;TPS244</f>
        <v>#REF!</v>
      </c>
      <c r="TPO244" s="29" t="e">
        <f t="shared" ref="TPO244" si="13989">TPS244&amp;TPT244</f>
        <v>#REF!</v>
      </c>
      <c r="TPP244" s="29" t="e">
        <f t="shared" ref="TPP244" si="13990">TPT244&amp;TPU244</f>
        <v>#REF!</v>
      </c>
      <c r="TPQ244" s="29" t="e">
        <f t="shared" ref="TPQ244" si="13991">TPU244&amp;TPV244</f>
        <v>#REF!</v>
      </c>
      <c r="TPR244" s="29" t="e">
        <f t="shared" ref="TPR244" si="13992">TPV244&amp;TPW244</f>
        <v>#REF!</v>
      </c>
      <c r="TPS244" s="29" t="e">
        <f t="shared" ref="TPS244" si="13993">TPW244&amp;TPX244</f>
        <v>#REF!</v>
      </c>
      <c r="TPT244" s="29" t="e">
        <f t="shared" ref="TPT244" si="13994">TPX244&amp;TPY244</f>
        <v>#REF!</v>
      </c>
      <c r="TPU244" s="29" t="e">
        <f t="shared" ref="TPU244" si="13995">TPY244&amp;TPZ244</f>
        <v>#REF!</v>
      </c>
      <c r="TPV244" s="29" t="e">
        <f t="shared" ref="TPV244" si="13996">TPZ244&amp;TQA244</f>
        <v>#REF!</v>
      </c>
      <c r="TPW244" s="29" t="e">
        <f t="shared" ref="TPW244" si="13997">TQA244&amp;TQB244</f>
        <v>#REF!</v>
      </c>
      <c r="TPX244" s="29" t="e">
        <f t="shared" ref="TPX244" si="13998">TQB244&amp;TQC244</f>
        <v>#REF!</v>
      </c>
      <c r="TPY244" s="29" t="e">
        <f t="shared" ref="TPY244" si="13999">TQC244&amp;TQD244</f>
        <v>#REF!</v>
      </c>
      <c r="TPZ244" s="29" t="e">
        <f t="shared" ref="TPZ244" si="14000">TQD244&amp;TQE244</f>
        <v>#REF!</v>
      </c>
      <c r="TQA244" s="29" t="e">
        <f t="shared" ref="TQA244" si="14001">TQE244&amp;TQF244</f>
        <v>#REF!</v>
      </c>
      <c r="TQB244" s="29" t="e">
        <f t="shared" ref="TQB244" si="14002">TQF244&amp;TQG244</f>
        <v>#REF!</v>
      </c>
      <c r="TQC244" s="29" t="e">
        <f t="shared" ref="TQC244" si="14003">TQG244&amp;TQH244</f>
        <v>#REF!</v>
      </c>
      <c r="TQD244" s="29" t="e">
        <f t="shared" ref="TQD244" si="14004">TQH244&amp;TQI244</f>
        <v>#REF!</v>
      </c>
      <c r="TQE244" s="29" t="e">
        <f t="shared" ref="TQE244" si="14005">TQI244&amp;TQJ244</f>
        <v>#REF!</v>
      </c>
      <c r="TQF244" s="29" t="e">
        <f t="shared" ref="TQF244" si="14006">TQJ244&amp;TQK244</f>
        <v>#REF!</v>
      </c>
      <c r="TQG244" s="29" t="e">
        <f t="shared" ref="TQG244" si="14007">TQK244&amp;TQL244</f>
        <v>#REF!</v>
      </c>
      <c r="TQH244" s="29" t="e">
        <f t="shared" ref="TQH244" si="14008">TQL244&amp;TQM244</f>
        <v>#REF!</v>
      </c>
      <c r="TQI244" s="29" t="e">
        <f t="shared" ref="TQI244" si="14009">TQM244&amp;TQN244</f>
        <v>#REF!</v>
      </c>
      <c r="TQJ244" s="29" t="e">
        <f t="shared" ref="TQJ244" si="14010">TQN244&amp;TQO244</f>
        <v>#REF!</v>
      </c>
      <c r="TQK244" s="29" t="e">
        <f t="shared" ref="TQK244" si="14011">TQO244&amp;TQP244</f>
        <v>#REF!</v>
      </c>
      <c r="TQL244" s="29" t="e">
        <f t="shared" ref="TQL244" si="14012">TQP244&amp;TQQ244</f>
        <v>#REF!</v>
      </c>
      <c r="TQM244" s="29" t="e">
        <f t="shared" ref="TQM244" si="14013">TQQ244&amp;TQR244</f>
        <v>#REF!</v>
      </c>
      <c r="TQN244" s="29" t="e">
        <f t="shared" ref="TQN244" si="14014">TQR244&amp;TQS244</f>
        <v>#REF!</v>
      </c>
      <c r="TQO244" s="29" t="e">
        <f t="shared" ref="TQO244" si="14015">TQS244&amp;TQT244</f>
        <v>#REF!</v>
      </c>
      <c r="TQP244" s="29" t="e">
        <f t="shared" ref="TQP244" si="14016">TQT244&amp;TQU244</f>
        <v>#REF!</v>
      </c>
      <c r="TQQ244" s="29" t="e">
        <f t="shared" ref="TQQ244" si="14017">TQU244&amp;TQV244</f>
        <v>#REF!</v>
      </c>
      <c r="TQR244" s="29" t="e">
        <f t="shared" ref="TQR244" si="14018">TQV244&amp;TQW244</f>
        <v>#REF!</v>
      </c>
      <c r="TQS244" s="29" t="e">
        <f t="shared" ref="TQS244" si="14019">TQW244&amp;TQX244</f>
        <v>#REF!</v>
      </c>
      <c r="TQT244" s="29" t="e">
        <f t="shared" ref="TQT244" si="14020">TQX244&amp;TQY244</f>
        <v>#REF!</v>
      </c>
      <c r="TQU244" s="29" t="e">
        <f t="shared" ref="TQU244" si="14021">TQY244&amp;TQZ244</f>
        <v>#REF!</v>
      </c>
      <c r="TQV244" s="29" t="e">
        <f t="shared" ref="TQV244" si="14022">TQZ244&amp;TRA244</f>
        <v>#REF!</v>
      </c>
      <c r="TQW244" s="29" t="e">
        <f t="shared" ref="TQW244" si="14023">TRA244&amp;TRB244</f>
        <v>#REF!</v>
      </c>
      <c r="TQX244" s="29" t="e">
        <f t="shared" ref="TQX244" si="14024">TRB244&amp;TRC244</f>
        <v>#REF!</v>
      </c>
      <c r="TQY244" s="29" t="e">
        <f t="shared" ref="TQY244" si="14025">TRC244&amp;TRD244</f>
        <v>#REF!</v>
      </c>
      <c r="TQZ244" s="29" t="e">
        <f t="shared" ref="TQZ244" si="14026">TRD244&amp;TRE244</f>
        <v>#REF!</v>
      </c>
      <c r="TRA244" s="29" t="e">
        <f t="shared" ref="TRA244" si="14027">TRE244&amp;TRF244</f>
        <v>#REF!</v>
      </c>
      <c r="TRB244" s="29" t="e">
        <f t="shared" ref="TRB244" si="14028">TRF244&amp;TRG244</f>
        <v>#REF!</v>
      </c>
      <c r="TRC244" s="29" t="e">
        <f t="shared" ref="TRC244" si="14029">TRG244&amp;TRH244</f>
        <v>#REF!</v>
      </c>
      <c r="TRD244" s="29" t="e">
        <f t="shared" ref="TRD244" si="14030">TRH244&amp;TRI244</f>
        <v>#REF!</v>
      </c>
      <c r="TRE244" s="29" t="e">
        <f t="shared" ref="TRE244" si="14031">TRI244&amp;TRJ244</f>
        <v>#REF!</v>
      </c>
      <c r="TRF244" s="29" t="e">
        <f t="shared" ref="TRF244" si="14032">TRJ244&amp;TRK244</f>
        <v>#REF!</v>
      </c>
      <c r="TRG244" s="29" t="e">
        <f t="shared" ref="TRG244" si="14033">TRK244&amp;TRL244</f>
        <v>#REF!</v>
      </c>
      <c r="TRH244" s="29" t="e">
        <f t="shared" ref="TRH244" si="14034">TRL244&amp;TRM244</f>
        <v>#REF!</v>
      </c>
      <c r="TRI244" s="29" t="e">
        <f t="shared" ref="TRI244" si="14035">TRM244&amp;TRN244</f>
        <v>#REF!</v>
      </c>
      <c r="TRJ244" s="29" t="e">
        <f t="shared" ref="TRJ244" si="14036">TRN244&amp;TRO244</f>
        <v>#REF!</v>
      </c>
      <c r="TRK244" s="29" t="e">
        <f t="shared" ref="TRK244" si="14037">TRO244&amp;TRP244</f>
        <v>#REF!</v>
      </c>
      <c r="TRL244" s="29" t="e">
        <f t="shared" ref="TRL244" si="14038">TRP244&amp;TRQ244</f>
        <v>#REF!</v>
      </c>
      <c r="TRM244" s="29" t="e">
        <f t="shared" ref="TRM244" si="14039">TRQ244&amp;TRR244</f>
        <v>#REF!</v>
      </c>
      <c r="TRN244" s="29" t="e">
        <f t="shared" ref="TRN244" si="14040">TRR244&amp;TRS244</f>
        <v>#REF!</v>
      </c>
      <c r="TRO244" s="29" t="e">
        <f t="shared" ref="TRO244" si="14041">TRS244&amp;TRT244</f>
        <v>#REF!</v>
      </c>
      <c r="TRP244" s="29" t="e">
        <f t="shared" ref="TRP244" si="14042">TRT244&amp;TRU244</f>
        <v>#REF!</v>
      </c>
      <c r="TRQ244" s="29" t="e">
        <f t="shared" ref="TRQ244" si="14043">TRU244&amp;TRV244</f>
        <v>#REF!</v>
      </c>
      <c r="TRR244" s="29" t="e">
        <f t="shared" ref="TRR244" si="14044">TRV244&amp;TRW244</f>
        <v>#REF!</v>
      </c>
      <c r="TRS244" s="29" t="e">
        <f t="shared" ref="TRS244" si="14045">TRW244&amp;TRX244</f>
        <v>#REF!</v>
      </c>
      <c r="TRT244" s="29" t="e">
        <f t="shared" ref="TRT244" si="14046">TRX244&amp;TRY244</f>
        <v>#REF!</v>
      </c>
      <c r="TRU244" s="29" t="e">
        <f t="shared" ref="TRU244" si="14047">TRY244&amp;TRZ244</f>
        <v>#REF!</v>
      </c>
      <c r="TRV244" s="29" t="e">
        <f t="shared" ref="TRV244" si="14048">TRZ244&amp;TSA244</f>
        <v>#REF!</v>
      </c>
      <c r="TRW244" s="29" t="e">
        <f t="shared" ref="TRW244" si="14049">TSA244&amp;TSB244</f>
        <v>#REF!</v>
      </c>
      <c r="TRX244" s="29" t="e">
        <f t="shared" ref="TRX244" si="14050">TSB244&amp;TSC244</f>
        <v>#REF!</v>
      </c>
      <c r="TRY244" s="29" t="e">
        <f t="shared" ref="TRY244" si="14051">TSC244&amp;TSD244</f>
        <v>#REF!</v>
      </c>
      <c r="TRZ244" s="29" t="e">
        <f t="shared" ref="TRZ244" si="14052">TSD244&amp;TSE244</f>
        <v>#REF!</v>
      </c>
      <c r="TSA244" s="29" t="e">
        <f t="shared" ref="TSA244" si="14053">TSE244&amp;TSF244</f>
        <v>#REF!</v>
      </c>
      <c r="TSB244" s="29" t="e">
        <f t="shared" ref="TSB244" si="14054">TSF244&amp;TSG244</f>
        <v>#REF!</v>
      </c>
      <c r="TSC244" s="29" t="e">
        <f t="shared" ref="TSC244" si="14055">TSG244&amp;TSH244</f>
        <v>#REF!</v>
      </c>
      <c r="TSD244" s="29" t="e">
        <f t="shared" ref="TSD244" si="14056">TSH244&amp;TSI244</f>
        <v>#REF!</v>
      </c>
      <c r="TSE244" s="29" t="e">
        <f t="shared" ref="TSE244" si="14057">TSI244&amp;TSJ244</f>
        <v>#REF!</v>
      </c>
      <c r="TSF244" s="29" t="e">
        <f t="shared" ref="TSF244" si="14058">TSJ244&amp;TSK244</f>
        <v>#REF!</v>
      </c>
      <c r="TSG244" s="29" t="e">
        <f t="shared" ref="TSG244" si="14059">TSK244&amp;TSL244</f>
        <v>#REF!</v>
      </c>
      <c r="TSH244" s="29" t="e">
        <f t="shared" ref="TSH244" si="14060">TSL244&amp;TSM244</f>
        <v>#REF!</v>
      </c>
      <c r="TSI244" s="29" t="e">
        <f t="shared" ref="TSI244" si="14061">TSM244&amp;TSN244</f>
        <v>#REF!</v>
      </c>
      <c r="TSJ244" s="29" t="e">
        <f t="shared" ref="TSJ244" si="14062">TSN244&amp;TSO244</f>
        <v>#REF!</v>
      </c>
      <c r="TSK244" s="29" t="e">
        <f t="shared" ref="TSK244" si="14063">TSO244&amp;TSP244</f>
        <v>#REF!</v>
      </c>
      <c r="TSL244" s="29" t="e">
        <f t="shared" ref="TSL244" si="14064">TSP244&amp;TSQ244</f>
        <v>#REF!</v>
      </c>
      <c r="TSM244" s="29" t="e">
        <f t="shared" ref="TSM244" si="14065">TSQ244&amp;TSR244</f>
        <v>#REF!</v>
      </c>
      <c r="TSN244" s="29" t="e">
        <f t="shared" ref="TSN244" si="14066">TSR244&amp;TSS244</f>
        <v>#REF!</v>
      </c>
      <c r="TSO244" s="29" t="e">
        <f t="shared" ref="TSO244" si="14067">TSS244&amp;TST244</f>
        <v>#REF!</v>
      </c>
      <c r="TSP244" s="29" t="e">
        <f t="shared" ref="TSP244" si="14068">TST244&amp;TSU244</f>
        <v>#REF!</v>
      </c>
      <c r="TSQ244" s="29" t="e">
        <f t="shared" ref="TSQ244" si="14069">TSU244&amp;TSV244</f>
        <v>#REF!</v>
      </c>
      <c r="TSR244" s="29" t="e">
        <f t="shared" ref="TSR244" si="14070">TSV244&amp;TSW244</f>
        <v>#REF!</v>
      </c>
      <c r="TSS244" s="29" t="e">
        <f t="shared" ref="TSS244" si="14071">TSW244&amp;TSX244</f>
        <v>#REF!</v>
      </c>
      <c r="TST244" s="29" t="e">
        <f t="shared" ref="TST244" si="14072">TSX244&amp;TSY244</f>
        <v>#REF!</v>
      </c>
      <c r="TSU244" s="29" t="e">
        <f t="shared" ref="TSU244" si="14073">TSY244&amp;TSZ244</f>
        <v>#REF!</v>
      </c>
      <c r="TSV244" s="29" t="e">
        <f t="shared" ref="TSV244" si="14074">TSZ244&amp;TTA244</f>
        <v>#REF!</v>
      </c>
      <c r="TSW244" s="29" t="e">
        <f t="shared" ref="TSW244" si="14075">TTA244&amp;TTB244</f>
        <v>#REF!</v>
      </c>
      <c r="TSX244" s="29" t="e">
        <f t="shared" ref="TSX244" si="14076">TTB244&amp;TTC244</f>
        <v>#REF!</v>
      </c>
      <c r="TSY244" s="29" t="e">
        <f t="shared" ref="TSY244" si="14077">TTC244&amp;TTD244</f>
        <v>#REF!</v>
      </c>
      <c r="TSZ244" s="29" t="e">
        <f t="shared" ref="TSZ244" si="14078">TTD244&amp;TTE244</f>
        <v>#REF!</v>
      </c>
      <c r="TTA244" s="29" t="e">
        <f t="shared" ref="TTA244" si="14079">TTE244&amp;TTF244</f>
        <v>#REF!</v>
      </c>
      <c r="TTB244" s="29" t="e">
        <f t="shared" ref="TTB244" si="14080">TTF244&amp;TTG244</f>
        <v>#REF!</v>
      </c>
      <c r="TTC244" s="29" t="e">
        <f t="shared" ref="TTC244" si="14081">TTG244&amp;TTH244</f>
        <v>#REF!</v>
      </c>
      <c r="TTD244" s="29" t="e">
        <f t="shared" ref="TTD244" si="14082">TTH244&amp;TTI244</f>
        <v>#REF!</v>
      </c>
      <c r="TTE244" s="29" t="e">
        <f t="shared" ref="TTE244" si="14083">TTI244&amp;TTJ244</f>
        <v>#REF!</v>
      </c>
      <c r="TTF244" s="29" t="e">
        <f t="shared" ref="TTF244" si="14084">TTJ244&amp;TTK244</f>
        <v>#REF!</v>
      </c>
      <c r="TTG244" s="29" t="e">
        <f t="shared" ref="TTG244" si="14085">TTK244&amp;TTL244</f>
        <v>#REF!</v>
      </c>
      <c r="TTH244" s="29" t="e">
        <f t="shared" ref="TTH244" si="14086">TTL244&amp;TTM244</f>
        <v>#REF!</v>
      </c>
      <c r="TTI244" s="29" t="e">
        <f t="shared" ref="TTI244" si="14087">TTM244&amp;TTN244</f>
        <v>#REF!</v>
      </c>
      <c r="TTJ244" s="29" t="e">
        <f t="shared" ref="TTJ244" si="14088">TTN244&amp;TTO244</f>
        <v>#REF!</v>
      </c>
      <c r="TTK244" s="29" t="e">
        <f t="shared" ref="TTK244" si="14089">TTO244&amp;TTP244</f>
        <v>#REF!</v>
      </c>
      <c r="TTL244" s="29" t="e">
        <f t="shared" ref="TTL244" si="14090">TTP244&amp;TTQ244</f>
        <v>#REF!</v>
      </c>
      <c r="TTM244" s="29" t="e">
        <f t="shared" ref="TTM244" si="14091">TTQ244&amp;TTR244</f>
        <v>#REF!</v>
      </c>
      <c r="TTN244" s="29" t="e">
        <f t="shared" ref="TTN244" si="14092">TTR244&amp;TTS244</f>
        <v>#REF!</v>
      </c>
      <c r="TTO244" s="29" t="e">
        <f t="shared" ref="TTO244" si="14093">TTS244&amp;TTT244</f>
        <v>#REF!</v>
      </c>
      <c r="TTP244" s="29" t="e">
        <f t="shared" ref="TTP244" si="14094">TTT244&amp;TTU244</f>
        <v>#REF!</v>
      </c>
      <c r="TTQ244" s="29" t="e">
        <f t="shared" ref="TTQ244" si="14095">TTU244&amp;TTV244</f>
        <v>#REF!</v>
      </c>
      <c r="TTR244" s="29" t="e">
        <f t="shared" ref="TTR244" si="14096">TTV244&amp;TTW244</f>
        <v>#REF!</v>
      </c>
      <c r="TTS244" s="29" t="e">
        <f t="shared" ref="TTS244" si="14097">TTW244&amp;TTX244</f>
        <v>#REF!</v>
      </c>
      <c r="TTT244" s="29" t="e">
        <f t="shared" ref="TTT244" si="14098">TTX244&amp;TTY244</f>
        <v>#REF!</v>
      </c>
      <c r="TTU244" s="29" t="e">
        <f t="shared" ref="TTU244" si="14099">TTY244&amp;TTZ244</f>
        <v>#REF!</v>
      </c>
      <c r="TTV244" s="29" t="e">
        <f t="shared" ref="TTV244" si="14100">TTZ244&amp;TUA244</f>
        <v>#REF!</v>
      </c>
      <c r="TTW244" s="29" t="e">
        <f t="shared" ref="TTW244" si="14101">TUA244&amp;TUB244</f>
        <v>#REF!</v>
      </c>
      <c r="TTX244" s="29" t="e">
        <f t="shared" ref="TTX244" si="14102">TUB244&amp;TUC244</f>
        <v>#REF!</v>
      </c>
      <c r="TTY244" s="29" t="e">
        <f t="shared" ref="TTY244" si="14103">TUC244&amp;TUD244</f>
        <v>#REF!</v>
      </c>
      <c r="TTZ244" s="29" t="e">
        <f t="shared" ref="TTZ244" si="14104">TUD244&amp;TUE244</f>
        <v>#REF!</v>
      </c>
      <c r="TUA244" s="29" t="e">
        <f t="shared" ref="TUA244" si="14105">TUE244&amp;TUF244</f>
        <v>#REF!</v>
      </c>
      <c r="TUB244" s="29" t="e">
        <f t="shared" ref="TUB244" si="14106">TUF244&amp;TUG244</f>
        <v>#REF!</v>
      </c>
      <c r="TUC244" s="29" t="e">
        <f t="shared" ref="TUC244" si="14107">TUG244&amp;TUH244</f>
        <v>#REF!</v>
      </c>
      <c r="TUD244" s="29" t="e">
        <f t="shared" ref="TUD244" si="14108">TUH244&amp;TUI244</f>
        <v>#REF!</v>
      </c>
      <c r="TUE244" s="29" t="e">
        <f t="shared" ref="TUE244" si="14109">TUI244&amp;TUJ244</f>
        <v>#REF!</v>
      </c>
      <c r="TUF244" s="29" t="e">
        <f t="shared" ref="TUF244" si="14110">TUJ244&amp;TUK244</f>
        <v>#REF!</v>
      </c>
      <c r="TUG244" s="29" t="e">
        <f t="shared" ref="TUG244" si="14111">TUK244&amp;TUL244</f>
        <v>#REF!</v>
      </c>
      <c r="TUH244" s="29" t="e">
        <f t="shared" ref="TUH244" si="14112">TUL244&amp;TUM244</f>
        <v>#REF!</v>
      </c>
      <c r="TUI244" s="29" t="e">
        <f t="shared" ref="TUI244" si="14113">TUM244&amp;TUN244</f>
        <v>#REF!</v>
      </c>
      <c r="TUJ244" s="29" t="e">
        <f t="shared" ref="TUJ244" si="14114">TUN244&amp;TUO244</f>
        <v>#REF!</v>
      </c>
      <c r="TUK244" s="29" t="e">
        <f t="shared" ref="TUK244" si="14115">TUO244&amp;TUP244</f>
        <v>#REF!</v>
      </c>
      <c r="TUL244" s="29" t="e">
        <f t="shared" ref="TUL244" si="14116">TUP244&amp;TUQ244</f>
        <v>#REF!</v>
      </c>
      <c r="TUM244" s="29" t="e">
        <f t="shared" ref="TUM244" si="14117">TUQ244&amp;TUR244</f>
        <v>#REF!</v>
      </c>
      <c r="TUN244" s="29" t="e">
        <f t="shared" ref="TUN244" si="14118">TUR244&amp;TUS244</f>
        <v>#REF!</v>
      </c>
      <c r="TUO244" s="29" t="e">
        <f t="shared" ref="TUO244" si="14119">TUS244&amp;TUT244</f>
        <v>#REF!</v>
      </c>
      <c r="TUP244" s="29" t="e">
        <f t="shared" ref="TUP244" si="14120">TUT244&amp;TUU244</f>
        <v>#REF!</v>
      </c>
      <c r="TUQ244" s="29" t="e">
        <f t="shared" ref="TUQ244" si="14121">TUU244&amp;TUV244</f>
        <v>#REF!</v>
      </c>
      <c r="TUR244" s="29" t="e">
        <f t="shared" ref="TUR244" si="14122">TUV244&amp;TUW244</f>
        <v>#REF!</v>
      </c>
      <c r="TUS244" s="29" t="e">
        <f t="shared" ref="TUS244" si="14123">TUW244&amp;TUX244</f>
        <v>#REF!</v>
      </c>
      <c r="TUT244" s="29" t="e">
        <f t="shared" ref="TUT244" si="14124">TUX244&amp;TUY244</f>
        <v>#REF!</v>
      </c>
      <c r="TUU244" s="29" t="e">
        <f t="shared" ref="TUU244" si="14125">TUY244&amp;TUZ244</f>
        <v>#REF!</v>
      </c>
      <c r="TUV244" s="29" t="e">
        <f t="shared" ref="TUV244" si="14126">TUZ244&amp;TVA244</f>
        <v>#REF!</v>
      </c>
      <c r="TUW244" s="29" t="e">
        <f t="shared" ref="TUW244" si="14127">TVA244&amp;TVB244</f>
        <v>#REF!</v>
      </c>
      <c r="TUX244" s="29" t="e">
        <f t="shared" ref="TUX244" si="14128">TVB244&amp;TVC244</f>
        <v>#REF!</v>
      </c>
      <c r="TUY244" s="29" t="e">
        <f t="shared" ref="TUY244" si="14129">TVC244&amp;TVD244</f>
        <v>#REF!</v>
      </c>
      <c r="TUZ244" s="29" t="e">
        <f t="shared" ref="TUZ244" si="14130">TVD244&amp;TVE244</f>
        <v>#REF!</v>
      </c>
      <c r="TVA244" s="29" t="e">
        <f t="shared" ref="TVA244" si="14131">TVE244&amp;TVF244</f>
        <v>#REF!</v>
      </c>
      <c r="TVB244" s="29" t="e">
        <f t="shared" ref="TVB244" si="14132">TVF244&amp;TVG244</f>
        <v>#REF!</v>
      </c>
      <c r="TVC244" s="29" t="e">
        <f t="shared" ref="TVC244" si="14133">TVG244&amp;TVH244</f>
        <v>#REF!</v>
      </c>
      <c r="TVD244" s="29" t="e">
        <f t="shared" ref="TVD244" si="14134">TVH244&amp;TVI244</f>
        <v>#REF!</v>
      </c>
      <c r="TVE244" s="29" t="e">
        <f t="shared" ref="TVE244" si="14135">TVI244&amp;TVJ244</f>
        <v>#REF!</v>
      </c>
      <c r="TVF244" s="29" t="e">
        <f t="shared" ref="TVF244" si="14136">TVJ244&amp;TVK244</f>
        <v>#REF!</v>
      </c>
      <c r="TVG244" s="29" t="e">
        <f t="shared" ref="TVG244" si="14137">TVK244&amp;TVL244</f>
        <v>#REF!</v>
      </c>
      <c r="TVH244" s="29" t="e">
        <f t="shared" ref="TVH244" si="14138">TVL244&amp;TVM244</f>
        <v>#REF!</v>
      </c>
      <c r="TVI244" s="29" t="e">
        <f t="shared" ref="TVI244" si="14139">TVM244&amp;TVN244</f>
        <v>#REF!</v>
      </c>
      <c r="TVJ244" s="29" t="e">
        <f t="shared" ref="TVJ244" si="14140">TVN244&amp;TVO244</f>
        <v>#REF!</v>
      </c>
      <c r="TVK244" s="29" t="e">
        <f t="shared" ref="TVK244" si="14141">TVO244&amp;TVP244</f>
        <v>#REF!</v>
      </c>
      <c r="TVL244" s="29" t="e">
        <f t="shared" ref="TVL244" si="14142">TVP244&amp;TVQ244</f>
        <v>#REF!</v>
      </c>
      <c r="TVM244" s="29" t="e">
        <f t="shared" ref="TVM244" si="14143">TVQ244&amp;TVR244</f>
        <v>#REF!</v>
      </c>
      <c r="TVN244" s="29" t="e">
        <f t="shared" ref="TVN244" si="14144">TVR244&amp;TVS244</f>
        <v>#REF!</v>
      </c>
      <c r="TVO244" s="29" t="e">
        <f t="shared" ref="TVO244" si="14145">TVS244&amp;TVT244</f>
        <v>#REF!</v>
      </c>
      <c r="TVP244" s="29" t="e">
        <f t="shared" ref="TVP244" si="14146">TVT244&amp;TVU244</f>
        <v>#REF!</v>
      </c>
      <c r="TVQ244" s="29" t="e">
        <f t="shared" ref="TVQ244" si="14147">TVU244&amp;TVV244</f>
        <v>#REF!</v>
      </c>
      <c r="TVR244" s="29" t="e">
        <f t="shared" ref="TVR244" si="14148">TVV244&amp;TVW244</f>
        <v>#REF!</v>
      </c>
      <c r="TVS244" s="29" t="e">
        <f t="shared" ref="TVS244" si="14149">TVW244&amp;TVX244</f>
        <v>#REF!</v>
      </c>
      <c r="TVT244" s="29" t="e">
        <f t="shared" ref="TVT244" si="14150">TVX244&amp;TVY244</f>
        <v>#REF!</v>
      </c>
      <c r="TVU244" s="29" t="e">
        <f t="shared" ref="TVU244" si="14151">TVY244&amp;TVZ244</f>
        <v>#REF!</v>
      </c>
      <c r="TVV244" s="29" t="e">
        <f t="shared" ref="TVV244" si="14152">TVZ244&amp;TWA244</f>
        <v>#REF!</v>
      </c>
      <c r="TVW244" s="29" t="e">
        <f t="shared" ref="TVW244" si="14153">TWA244&amp;TWB244</f>
        <v>#REF!</v>
      </c>
      <c r="TVX244" s="29" t="e">
        <f t="shared" ref="TVX244" si="14154">TWB244&amp;TWC244</f>
        <v>#REF!</v>
      </c>
      <c r="TVY244" s="29" t="e">
        <f t="shared" ref="TVY244" si="14155">TWC244&amp;TWD244</f>
        <v>#REF!</v>
      </c>
      <c r="TVZ244" s="29" t="e">
        <f t="shared" ref="TVZ244" si="14156">TWD244&amp;TWE244</f>
        <v>#REF!</v>
      </c>
      <c r="TWA244" s="29" t="e">
        <f t="shared" ref="TWA244" si="14157">TWE244&amp;TWF244</f>
        <v>#REF!</v>
      </c>
      <c r="TWB244" s="29" t="e">
        <f t="shared" ref="TWB244" si="14158">TWF244&amp;TWG244</f>
        <v>#REF!</v>
      </c>
      <c r="TWC244" s="29" t="e">
        <f t="shared" ref="TWC244" si="14159">TWG244&amp;TWH244</f>
        <v>#REF!</v>
      </c>
      <c r="TWD244" s="29" t="e">
        <f t="shared" ref="TWD244" si="14160">TWH244&amp;TWI244</f>
        <v>#REF!</v>
      </c>
      <c r="TWE244" s="29" t="e">
        <f t="shared" ref="TWE244" si="14161">TWI244&amp;TWJ244</f>
        <v>#REF!</v>
      </c>
      <c r="TWF244" s="29" t="e">
        <f t="shared" ref="TWF244" si="14162">TWJ244&amp;TWK244</f>
        <v>#REF!</v>
      </c>
      <c r="TWG244" s="29" t="e">
        <f t="shared" ref="TWG244" si="14163">TWK244&amp;TWL244</f>
        <v>#REF!</v>
      </c>
      <c r="TWH244" s="29" t="e">
        <f t="shared" ref="TWH244" si="14164">TWL244&amp;TWM244</f>
        <v>#REF!</v>
      </c>
      <c r="TWI244" s="29" t="e">
        <f t="shared" ref="TWI244" si="14165">TWM244&amp;TWN244</f>
        <v>#REF!</v>
      </c>
      <c r="TWJ244" s="29" t="e">
        <f t="shared" ref="TWJ244" si="14166">TWN244&amp;TWO244</f>
        <v>#REF!</v>
      </c>
      <c r="TWK244" s="29" t="e">
        <f t="shared" ref="TWK244" si="14167">TWO244&amp;TWP244</f>
        <v>#REF!</v>
      </c>
      <c r="TWL244" s="29" t="e">
        <f t="shared" ref="TWL244" si="14168">TWP244&amp;TWQ244</f>
        <v>#REF!</v>
      </c>
      <c r="TWM244" s="29" t="e">
        <f t="shared" ref="TWM244" si="14169">TWQ244&amp;TWR244</f>
        <v>#REF!</v>
      </c>
      <c r="TWN244" s="29" t="e">
        <f t="shared" ref="TWN244" si="14170">TWR244&amp;TWS244</f>
        <v>#REF!</v>
      </c>
      <c r="TWO244" s="29" t="e">
        <f t="shared" ref="TWO244" si="14171">TWS244&amp;TWT244</f>
        <v>#REF!</v>
      </c>
      <c r="TWP244" s="29" t="e">
        <f t="shared" ref="TWP244" si="14172">TWT244&amp;TWU244</f>
        <v>#REF!</v>
      </c>
      <c r="TWQ244" s="29" t="e">
        <f t="shared" ref="TWQ244" si="14173">TWU244&amp;TWV244</f>
        <v>#REF!</v>
      </c>
      <c r="TWR244" s="29" t="e">
        <f t="shared" ref="TWR244" si="14174">TWV244&amp;TWW244</f>
        <v>#REF!</v>
      </c>
      <c r="TWS244" s="29" t="e">
        <f t="shared" ref="TWS244" si="14175">TWW244&amp;TWX244</f>
        <v>#REF!</v>
      </c>
      <c r="TWT244" s="29" t="e">
        <f t="shared" ref="TWT244" si="14176">TWX244&amp;TWY244</f>
        <v>#REF!</v>
      </c>
      <c r="TWU244" s="29" t="e">
        <f t="shared" ref="TWU244" si="14177">TWY244&amp;TWZ244</f>
        <v>#REF!</v>
      </c>
      <c r="TWV244" s="29" t="e">
        <f t="shared" ref="TWV244" si="14178">TWZ244&amp;TXA244</f>
        <v>#REF!</v>
      </c>
      <c r="TWW244" s="29" t="e">
        <f t="shared" ref="TWW244" si="14179">TXA244&amp;TXB244</f>
        <v>#REF!</v>
      </c>
      <c r="TWX244" s="29" t="e">
        <f t="shared" ref="TWX244" si="14180">TXB244&amp;TXC244</f>
        <v>#REF!</v>
      </c>
      <c r="TWY244" s="29" t="e">
        <f t="shared" ref="TWY244" si="14181">TXC244&amp;TXD244</f>
        <v>#REF!</v>
      </c>
      <c r="TWZ244" s="29" t="e">
        <f t="shared" ref="TWZ244" si="14182">TXD244&amp;TXE244</f>
        <v>#REF!</v>
      </c>
      <c r="TXA244" s="29" t="e">
        <f t="shared" ref="TXA244" si="14183">TXE244&amp;TXF244</f>
        <v>#REF!</v>
      </c>
      <c r="TXB244" s="29" t="e">
        <f t="shared" ref="TXB244" si="14184">TXF244&amp;TXG244</f>
        <v>#REF!</v>
      </c>
      <c r="TXC244" s="29" t="e">
        <f t="shared" ref="TXC244" si="14185">TXG244&amp;TXH244</f>
        <v>#REF!</v>
      </c>
      <c r="TXD244" s="29" t="e">
        <f t="shared" ref="TXD244" si="14186">TXH244&amp;TXI244</f>
        <v>#REF!</v>
      </c>
      <c r="TXE244" s="29" t="e">
        <f t="shared" ref="TXE244" si="14187">TXI244&amp;TXJ244</f>
        <v>#REF!</v>
      </c>
      <c r="TXF244" s="29" t="e">
        <f t="shared" ref="TXF244" si="14188">TXJ244&amp;TXK244</f>
        <v>#REF!</v>
      </c>
      <c r="TXG244" s="29" t="e">
        <f t="shared" ref="TXG244" si="14189">TXK244&amp;TXL244</f>
        <v>#REF!</v>
      </c>
      <c r="TXH244" s="29" t="e">
        <f t="shared" ref="TXH244" si="14190">TXL244&amp;TXM244</f>
        <v>#REF!</v>
      </c>
      <c r="TXI244" s="29" t="e">
        <f t="shared" ref="TXI244" si="14191">TXM244&amp;TXN244</f>
        <v>#REF!</v>
      </c>
      <c r="TXJ244" s="29" t="e">
        <f t="shared" ref="TXJ244" si="14192">TXN244&amp;TXO244</f>
        <v>#REF!</v>
      </c>
      <c r="TXK244" s="29" t="e">
        <f t="shared" ref="TXK244" si="14193">TXO244&amp;TXP244</f>
        <v>#REF!</v>
      </c>
      <c r="TXL244" s="29" t="e">
        <f t="shared" ref="TXL244" si="14194">TXP244&amp;TXQ244</f>
        <v>#REF!</v>
      </c>
      <c r="TXM244" s="29" t="e">
        <f t="shared" ref="TXM244" si="14195">TXQ244&amp;TXR244</f>
        <v>#REF!</v>
      </c>
      <c r="TXN244" s="29" t="e">
        <f t="shared" ref="TXN244" si="14196">TXR244&amp;TXS244</f>
        <v>#REF!</v>
      </c>
      <c r="TXO244" s="29" t="e">
        <f t="shared" ref="TXO244" si="14197">TXS244&amp;TXT244</f>
        <v>#REF!</v>
      </c>
      <c r="TXP244" s="29" t="e">
        <f t="shared" ref="TXP244" si="14198">TXT244&amp;TXU244</f>
        <v>#REF!</v>
      </c>
      <c r="TXQ244" s="29" t="e">
        <f t="shared" ref="TXQ244" si="14199">TXU244&amp;TXV244</f>
        <v>#REF!</v>
      </c>
      <c r="TXR244" s="29" t="e">
        <f t="shared" ref="TXR244" si="14200">TXV244&amp;TXW244</f>
        <v>#REF!</v>
      </c>
      <c r="TXS244" s="29" t="e">
        <f t="shared" ref="TXS244" si="14201">TXW244&amp;TXX244</f>
        <v>#REF!</v>
      </c>
      <c r="TXT244" s="29" t="e">
        <f t="shared" ref="TXT244" si="14202">TXX244&amp;TXY244</f>
        <v>#REF!</v>
      </c>
      <c r="TXU244" s="29" t="e">
        <f t="shared" ref="TXU244" si="14203">TXY244&amp;TXZ244</f>
        <v>#REF!</v>
      </c>
      <c r="TXV244" s="29" t="e">
        <f t="shared" ref="TXV244" si="14204">TXZ244&amp;TYA244</f>
        <v>#REF!</v>
      </c>
      <c r="TXW244" s="29" t="e">
        <f t="shared" ref="TXW244" si="14205">TYA244&amp;TYB244</f>
        <v>#REF!</v>
      </c>
      <c r="TXX244" s="29" t="e">
        <f t="shared" ref="TXX244" si="14206">TYB244&amp;TYC244</f>
        <v>#REF!</v>
      </c>
      <c r="TXY244" s="29" t="e">
        <f t="shared" ref="TXY244" si="14207">TYC244&amp;TYD244</f>
        <v>#REF!</v>
      </c>
      <c r="TXZ244" s="29" t="e">
        <f t="shared" ref="TXZ244" si="14208">TYD244&amp;TYE244</f>
        <v>#REF!</v>
      </c>
      <c r="TYA244" s="29" t="e">
        <f t="shared" ref="TYA244" si="14209">TYE244&amp;TYF244</f>
        <v>#REF!</v>
      </c>
      <c r="TYB244" s="29" t="e">
        <f t="shared" ref="TYB244" si="14210">TYF244&amp;TYG244</f>
        <v>#REF!</v>
      </c>
      <c r="TYC244" s="29" t="e">
        <f t="shared" ref="TYC244" si="14211">TYG244&amp;TYH244</f>
        <v>#REF!</v>
      </c>
      <c r="TYD244" s="29" t="e">
        <f t="shared" ref="TYD244" si="14212">TYH244&amp;TYI244</f>
        <v>#REF!</v>
      </c>
      <c r="TYE244" s="29" t="e">
        <f t="shared" ref="TYE244" si="14213">TYI244&amp;TYJ244</f>
        <v>#REF!</v>
      </c>
      <c r="TYF244" s="29" t="e">
        <f t="shared" ref="TYF244" si="14214">TYJ244&amp;TYK244</f>
        <v>#REF!</v>
      </c>
      <c r="TYG244" s="29" t="e">
        <f t="shared" ref="TYG244" si="14215">TYK244&amp;TYL244</f>
        <v>#REF!</v>
      </c>
      <c r="TYH244" s="29" t="e">
        <f t="shared" ref="TYH244" si="14216">TYL244&amp;TYM244</f>
        <v>#REF!</v>
      </c>
      <c r="TYI244" s="29" t="e">
        <f t="shared" ref="TYI244" si="14217">TYM244&amp;TYN244</f>
        <v>#REF!</v>
      </c>
      <c r="TYJ244" s="29" t="e">
        <f t="shared" ref="TYJ244" si="14218">TYN244&amp;TYO244</f>
        <v>#REF!</v>
      </c>
      <c r="TYK244" s="29" t="e">
        <f t="shared" ref="TYK244" si="14219">TYO244&amp;TYP244</f>
        <v>#REF!</v>
      </c>
      <c r="TYL244" s="29" t="e">
        <f t="shared" ref="TYL244" si="14220">TYP244&amp;TYQ244</f>
        <v>#REF!</v>
      </c>
      <c r="TYM244" s="29" t="e">
        <f t="shared" ref="TYM244" si="14221">TYQ244&amp;TYR244</f>
        <v>#REF!</v>
      </c>
      <c r="TYN244" s="29" t="e">
        <f t="shared" ref="TYN244" si="14222">TYR244&amp;TYS244</f>
        <v>#REF!</v>
      </c>
      <c r="TYO244" s="29" t="e">
        <f t="shared" ref="TYO244" si="14223">TYS244&amp;TYT244</f>
        <v>#REF!</v>
      </c>
      <c r="TYP244" s="29" t="e">
        <f t="shared" ref="TYP244" si="14224">TYT244&amp;TYU244</f>
        <v>#REF!</v>
      </c>
      <c r="TYQ244" s="29" t="e">
        <f t="shared" ref="TYQ244" si="14225">TYU244&amp;TYV244</f>
        <v>#REF!</v>
      </c>
      <c r="TYR244" s="29" t="e">
        <f t="shared" ref="TYR244" si="14226">TYV244&amp;TYW244</f>
        <v>#REF!</v>
      </c>
      <c r="TYS244" s="29" t="e">
        <f t="shared" ref="TYS244" si="14227">TYW244&amp;TYX244</f>
        <v>#REF!</v>
      </c>
      <c r="TYT244" s="29" t="e">
        <f t="shared" ref="TYT244" si="14228">TYX244&amp;TYY244</f>
        <v>#REF!</v>
      </c>
      <c r="TYU244" s="29" t="e">
        <f t="shared" ref="TYU244" si="14229">TYY244&amp;TYZ244</f>
        <v>#REF!</v>
      </c>
      <c r="TYV244" s="29" t="e">
        <f t="shared" ref="TYV244" si="14230">TYZ244&amp;TZA244</f>
        <v>#REF!</v>
      </c>
      <c r="TYW244" s="29" t="e">
        <f t="shared" ref="TYW244" si="14231">TZA244&amp;TZB244</f>
        <v>#REF!</v>
      </c>
      <c r="TYX244" s="29" t="e">
        <f t="shared" ref="TYX244" si="14232">TZB244&amp;TZC244</f>
        <v>#REF!</v>
      </c>
      <c r="TYY244" s="29" t="e">
        <f t="shared" ref="TYY244" si="14233">TZC244&amp;TZD244</f>
        <v>#REF!</v>
      </c>
      <c r="TYZ244" s="29" t="e">
        <f t="shared" ref="TYZ244" si="14234">TZD244&amp;TZE244</f>
        <v>#REF!</v>
      </c>
      <c r="TZA244" s="29" t="e">
        <f t="shared" ref="TZA244" si="14235">TZE244&amp;TZF244</f>
        <v>#REF!</v>
      </c>
      <c r="TZB244" s="29" t="e">
        <f t="shared" ref="TZB244" si="14236">TZF244&amp;TZG244</f>
        <v>#REF!</v>
      </c>
      <c r="TZC244" s="29" t="e">
        <f t="shared" ref="TZC244" si="14237">TZG244&amp;TZH244</f>
        <v>#REF!</v>
      </c>
      <c r="TZD244" s="29" t="e">
        <f t="shared" ref="TZD244" si="14238">TZH244&amp;TZI244</f>
        <v>#REF!</v>
      </c>
      <c r="TZE244" s="29" t="e">
        <f t="shared" ref="TZE244" si="14239">TZI244&amp;TZJ244</f>
        <v>#REF!</v>
      </c>
      <c r="TZF244" s="29" t="e">
        <f t="shared" ref="TZF244" si="14240">TZJ244&amp;TZK244</f>
        <v>#REF!</v>
      </c>
      <c r="TZG244" s="29" t="e">
        <f t="shared" ref="TZG244" si="14241">TZK244&amp;TZL244</f>
        <v>#REF!</v>
      </c>
      <c r="TZH244" s="29" t="e">
        <f t="shared" ref="TZH244" si="14242">TZL244&amp;TZM244</f>
        <v>#REF!</v>
      </c>
      <c r="TZI244" s="29" t="e">
        <f t="shared" ref="TZI244" si="14243">TZM244&amp;TZN244</f>
        <v>#REF!</v>
      </c>
      <c r="TZJ244" s="29" t="e">
        <f t="shared" ref="TZJ244" si="14244">TZN244&amp;TZO244</f>
        <v>#REF!</v>
      </c>
      <c r="TZK244" s="29" t="e">
        <f t="shared" ref="TZK244" si="14245">TZO244&amp;TZP244</f>
        <v>#REF!</v>
      </c>
      <c r="TZL244" s="29" t="e">
        <f t="shared" ref="TZL244" si="14246">TZP244&amp;TZQ244</f>
        <v>#REF!</v>
      </c>
      <c r="TZM244" s="29" t="e">
        <f t="shared" ref="TZM244" si="14247">TZQ244&amp;TZR244</f>
        <v>#REF!</v>
      </c>
      <c r="TZN244" s="29" t="e">
        <f t="shared" ref="TZN244" si="14248">TZR244&amp;TZS244</f>
        <v>#REF!</v>
      </c>
      <c r="TZO244" s="29" t="e">
        <f t="shared" ref="TZO244" si="14249">TZS244&amp;TZT244</f>
        <v>#REF!</v>
      </c>
      <c r="TZP244" s="29" t="e">
        <f t="shared" ref="TZP244" si="14250">TZT244&amp;TZU244</f>
        <v>#REF!</v>
      </c>
      <c r="TZQ244" s="29" t="e">
        <f t="shared" ref="TZQ244" si="14251">TZU244&amp;TZV244</f>
        <v>#REF!</v>
      </c>
      <c r="TZR244" s="29" t="e">
        <f t="shared" ref="TZR244" si="14252">TZV244&amp;TZW244</f>
        <v>#REF!</v>
      </c>
      <c r="TZS244" s="29" t="e">
        <f t="shared" ref="TZS244" si="14253">TZW244&amp;TZX244</f>
        <v>#REF!</v>
      </c>
      <c r="TZT244" s="29" t="e">
        <f t="shared" ref="TZT244" si="14254">TZX244&amp;TZY244</f>
        <v>#REF!</v>
      </c>
      <c r="TZU244" s="29" t="e">
        <f t="shared" ref="TZU244" si="14255">TZY244&amp;TZZ244</f>
        <v>#REF!</v>
      </c>
      <c r="TZV244" s="29" t="e">
        <f t="shared" ref="TZV244" si="14256">TZZ244&amp;UAA244</f>
        <v>#REF!</v>
      </c>
      <c r="TZW244" s="29" t="e">
        <f t="shared" ref="TZW244" si="14257">UAA244&amp;UAB244</f>
        <v>#REF!</v>
      </c>
      <c r="TZX244" s="29" t="e">
        <f t="shared" ref="TZX244" si="14258">UAB244&amp;UAC244</f>
        <v>#REF!</v>
      </c>
      <c r="TZY244" s="29" t="e">
        <f t="shared" ref="TZY244" si="14259">UAC244&amp;UAD244</f>
        <v>#REF!</v>
      </c>
      <c r="TZZ244" s="29" t="e">
        <f t="shared" ref="TZZ244" si="14260">UAD244&amp;UAE244</f>
        <v>#REF!</v>
      </c>
      <c r="UAA244" s="29" t="e">
        <f t="shared" ref="UAA244" si="14261">UAE244&amp;UAF244</f>
        <v>#REF!</v>
      </c>
      <c r="UAB244" s="29" t="e">
        <f t="shared" ref="UAB244" si="14262">UAF244&amp;UAG244</f>
        <v>#REF!</v>
      </c>
      <c r="UAC244" s="29" t="e">
        <f t="shared" ref="UAC244" si="14263">UAG244&amp;UAH244</f>
        <v>#REF!</v>
      </c>
      <c r="UAD244" s="29" t="e">
        <f t="shared" ref="UAD244" si="14264">UAH244&amp;UAI244</f>
        <v>#REF!</v>
      </c>
      <c r="UAE244" s="29" t="e">
        <f t="shared" ref="UAE244" si="14265">UAI244&amp;UAJ244</f>
        <v>#REF!</v>
      </c>
      <c r="UAF244" s="29" t="e">
        <f t="shared" ref="UAF244" si="14266">UAJ244&amp;UAK244</f>
        <v>#REF!</v>
      </c>
      <c r="UAG244" s="29" t="e">
        <f t="shared" ref="UAG244" si="14267">UAK244&amp;UAL244</f>
        <v>#REF!</v>
      </c>
      <c r="UAH244" s="29" t="e">
        <f t="shared" ref="UAH244" si="14268">UAL244&amp;UAM244</f>
        <v>#REF!</v>
      </c>
      <c r="UAI244" s="29" t="e">
        <f t="shared" ref="UAI244" si="14269">UAM244&amp;UAN244</f>
        <v>#REF!</v>
      </c>
      <c r="UAJ244" s="29" t="e">
        <f t="shared" ref="UAJ244" si="14270">UAN244&amp;UAO244</f>
        <v>#REF!</v>
      </c>
      <c r="UAK244" s="29" t="e">
        <f t="shared" ref="UAK244" si="14271">UAO244&amp;UAP244</f>
        <v>#REF!</v>
      </c>
      <c r="UAL244" s="29" t="e">
        <f t="shared" ref="UAL244" si="14272">UAP244&amp;UAQ244</f>
        <v>#REF!</v>
      </c>
      <c r="UAM244" s="29" t="e">
        <f t="shared" ref="UAM244" si="14273">UAQ244&amp;UAR244</f>
        <v>#REF!</v>
      </c>
      <c r="UAN244" s="29" t="e">
        <f t="shared" ref="UAN244" si="14274">UAR244&amp;UAS244</f>
        <v>#REF!</v>
      </c>
      <c r="UAO244" s="29" t="e">
        <f t="shared" ref="UAO244" si="14275">UAS244&amp;UAT244</f>
        <v>#REF!</v>
      </c>
      <c r="UAP244" s="29" t="e">
        <f t="shared" ref="UAP244" si="14276">UAT244&amp;UAU244</f>
        <v>#REF!</v>
      </c>
      <c r="UAQ244" s="29" t="e">
        <f t="shared" ref="UAQ244" si="14277">UAU244&amp;UAV244</f>
        <v>#REF!</v>
      </c>
      <c r="UAR244" s="29" t="e">
        <f t="shared" ref="UAR244" si="14278">UAV244&amp;UAW244</f>
        <v>#REF!</v>
      </c>
      <c r="UAS244" s="29" t="e">
        <f t="shared" ref="UAS244" si="14279">UAW244&amp;UAX244</f>
        <v>#REF!</v>
      </c>
      <c r="UAT244" s="29" t="e">
        <f t="shared" ref="UAT244" si="14280">UAX244&amp;UAY244</f>
        <v>#REF!</v>
      </c>
      <c r="UAU244" s="29" t="e">
        <f t="shared" ref="UAU244" si="14281">UAY244&amp;UAZ244</f>
        <v>#REF!</v>
      </c>
      <c r="UAV244" s="29" t="e">
        <f t="shared" ref="UAV244" si="14282">UAZ244&amp;UBA244</f>
        <v>#REF!</v>
      </c>
      <c r="UAW244" s="29" t="e">
        <f t="shared" ref="UAW244" si="14283">UBA244&amp;UBB244</f>
        <v>#REF!</v>
      </c>
      <c r="UAX244" s="29" t="e">
        <f t="shared" ref="UAX244" si="14284">UBB244&amp;UBC244</f>
        <v>#REF!</v>
      </c>
      <c r="UAY244" s="29" t="e">
        <f t="shared" ref="UAY244" si="14285">UBC244&amp;UBD244</f>
        <v>#REF!</v>
      </c>
      <c r="UAZ244" s="29" t="e">
        <f t="shared" ref="UAZ244" si="14286">UBD244&amp;UBE244</f>
        <v>#REF!</v>
      </c>
      <c r="UBA244" s="29" t="e">
        <f t="shared" ref="UBA244" si="14287">UBE244&amp;UBF244</f>
        <v>#REF!</v>
      </c>
      <c r="UBB244" s="29" t="e">
        <f t="shared" ref="UBB244" si="14288">UBF244&amp;UBG244</f>
        <v>#REF!</v>
      </c>
      <c r="UBC244" s="29" t="e">
        <f t="shared" ref="UBC244" si="14289">UBG244&amp;UBH244</f>
        <v>#REF!</v>
      </c>
      <c r="UBD244" s="29" t="e">
        <f t="shared" ref="UBD244" si="14290">UBH244&amp;UBI244</f>
        <v>#REF!</v>
      </c>
      <c r="UBE244" s="29" t="e">
        <f t="shared" ref="UBE244" si="14291">UBI244&amp;UBJ244</f>
        <v>#REF!</v>
      </c>
      <c r="UBF244" s="29" t="e">
        <f t="shared" ref="UBF244" si="14292">UBJ244&amp;UBK244</f>
        <v>#REF!</v>
      </c>
      <c r="UBG244" s="29" t="e">
        <f t="shared" ref="UBG244" si="14293">UBK244&amp;UBL244</f>
        <v>#REF!</v>
      </c>
      <c r="UBH244" s="29" t="e">
        <f t="shared" ref="UBH244" si="14294">UBL244&amp;UBM244</f>
        <v>#REF!</v>
      </c>
      <c r="UBI244" s="29" t="e">
        <f t="shared" ref="UBI244" si="14295">UBM244&amp;UBN244</f>
        <v>#REF!</v>
      </c>
      <c r="UBJ244" s="29" t="e">
        <f t="shared" ref="UBJ244" si="14296">UBN244&amp;UBO244</f>
        <v>#REF!</v>
      </c>
      <c r="UBK244" s="29" t="e">
        <f t="shared" ref="UBK244" si="14297">UBO244&amp;UBP244</f>
        <v>#REF!</v>
      </c>
      <c r="UBL244" s="29" t="e">
        <f t="shared" ref="UBL244" si="14298">UBP244&amp;UBQ244</f>
        <v>#REF!</v>
      </c>
      <c r="UBM244" s="29" t="e">
        <f t="shared" ref="UBM244" si="14299">UBQ244&amp;UBR244</f>
        <v>#REF!</v>
      </c>
      <c r="UBN244" s="29" t="e">
        <f t="shared" ref="UBN244" si="14300">UBR244&amp;UBS244</f>
        <v>#REF!</v>
      </c>
      <c r="UBO244" s="29" t="e">
        <f t="shared" ref="UBO244" si="14301">UBS244&amp;UBT244</f>
        <v>#REF!</v>
      </c>
      <c r="UBP244" s="29" t="e">
        <f t="shared" ref="UBP244" si="14302">UBT244&amp;UBU244</f>
        <v>#REF!</v>
      </c>
      <c r="UBQ244" s="29" t="e">
        <f t="shared" ref="UBQ244" si="14303">UBU244&amp;UBV244</f>
        <v>#REF!</v>
      </c>
      <c r="UBR244" s="29" t="e">
        <f t="shared" ref="UBR244" si="14304">UBV244&amp;UBW244</f>
        <v>#REF!</v>
      </c>
      <c r="UBS244" s="29" t="e">
        <f t="shared" ref="UBS244" si="14305">UBW244&amp;UBX244</f>
        <v>#REF!</v>
      </c>
      <c r="UBT244" s="29" t="e">
        <f t="shared" ref="UBT244" si="14306">UBX244&amp;UBY244</f>
        <v>#REF!</v>
      </c>
      <c r="UBU244" s="29" t="e">
        <f t="shared" ref="UBU244" si="14307">UBY244&amp;UBZ244</f>
        <v>#REF!</v>
      </c>
      <c r="UBV244" s="29" t="e">
        <f t="shared" ref="UBV244" si="14308">UBZ244&amp;UCA244</f>
        <v>#REF!</v>
      </c>
      <c r="UBW244" s="29" t="e">
        <f t="shared" ref="UBW244" si="14309">UCA244&amp;UCB244</f>
        <v>#REF!</v>
      </c>
      <c r="UBX244" s="29" t="e">
        <f t="shared" ref="UBX244" si="14310">UCB244&amp;UCC244</f>
        <v>#REF!</v>
      </c>
      <c r="UBY244" s="29" t="e">
        <f t="shared" ref="UBY244" si="14311">UCC244&amp;UCD244</f>
        <v>#REF!</v>
      </c>
      <c r="UBZ244" s="29" t="e">
        <f t="shared" ref="UBZ244" si="14312">UCD244&amp;UCE244</f>
        <v>#REF!</v>
      </c>
      <c r="UCA244" s="29" t="e">
        <f t="shared" ref="UCA244" si="14313">UCE244&amp;UCF244</f>
        <v>#REF!</v>
      </c>
      <c r="UCB244" s="29" t="e">
        <f t="shared" ref="UCB244" si="14314">UCF244&amp;UCG244</f>
        <v>#REF!</v>
      </c>
      <c r="UCC244" s="29" t="e">
        <f t="shared" ref="UCC244" si="14315">UCG244&amp;UCH244</f>
        <v>#REF!</v>
      </c>
      <c r="UCD244" s="29" t="e">
        <f t="shared" ref="UCD244" si="14316">UCH244&amp;UCI244</f>
        <v>#REF!</v>
      </c>
      <c r="UCE244" s="29" t="e">
        <f t="shared" ref="UCE244" si="14317">UCI244&amp;UCJ244</f>
        <v>#REF!</v>
      </c>
      <c r="UCF244" s="29" t="e">
        <f t="shared" ref="UCF244" si="14318">UCJ244&amp;UCK244</f>
        <v>#REF!</v>
      </c>
      <c r="UCG244" s="29" t="e">
        <f t="shared" ref="UCG244" si="14319">UCK244&amp;UCL244</f>
        <v>#REF!</v>
      </c>
      <c r="UCH244" s="29" t="e">
        <f t="shared" ref="UCH244" si="14320">UCL244&amp;UCM244</f>
        <v>#REF!</v>
      </c>
      <c r="UCI244" s="29" t="e">
        <f t="shared" ref="UCI244" si="14321">UCM244&amp;UCN244</f>
        <v>#REF!</v>
      </c>
      <c r="UCJ244" s="29" t="e">
        <f t="shared" ref="UCJ244" si="14322">UCN244&amp;UCO244</f>
        <v>#REF!</v>
      </c>
      <c r="UCK244" s="29" t="e">
        <f t="shared" ref="UCK244" si="14323">UCO244&amp;UCP244</f>
        <v>#REF!</v>
      </c>
      <c r="UCL244" s="29" t="e">
        <f t="shared" ref="UCL244" si="14324">UCP244&amp;UCQ244</f>
        <v>#REF!</v>
      </c>
      <c r="UCM244" s="29" t="e">
        <f t="shared" ref="UCM244" si="14325">UCQ244&amp;UCR244</f>
        <v>#REF!</v>
      </c>
      <c r="UCN244" s="29" t="e">
        <f t="shared" ref="UCN244" si="14326">UCR244&amp;UCS244</f>
        <v>#REF!</v>
      </c>
      <c r="UCO244" s="29" t="e">
        <f t="shared" ref="UCO244" si="14327">UCS244&amp;UCT244</f>
        <v>#REF!</v>
      </c>
      <c r="UCP244" s="29" t="e">
        <f t="shared" ref="UCP244" si="14328">UCT244&amp;UCU244</f>
        <v>#REF!</v>
      </c>
      <c r="UCQ244" s="29" t="e">
        <f t="shared" ref="UCQ244" si="14329">UCU244&amp;UCV244</f>
        <v>#REF!</v>
      </c>
      <c r="UCR244" s="29" t="e">
        <f t="shared" ref="UCR244" si="14330">UCV244&amp;UCW244</f>
        <v>#REF!</v>
      </c>
      <c r="UCS244" s="29" t="e">
        <f t="shared" ref="UCS244" si="14331">UCW244&amp;UCX244</f>
        <v>#REF!</v>
      </c>
      <c r="UCT244" s="29" t="e">
        <f t="shared" ref="UCT244" si="14332">UCX244&amp;UCY244</f>
        <v>#REF!</v>
      </c>
      <c r="UCU244" s="29" t="e">
        <f t="shared" ref="UCU244" si="14333">UCY244&amp;UCZ244</f>
        <v>#REF!</v>
      </c>
      <c r="UCV244" s="29" t="e">
        <f t="shared" ref="UCV244" si="14334">UCZ244&amp;UDA244</f>
        <v>#REF!</v>
      </c>
      <c r="UCW244" s="29" t="e">
        <f t="shared" ref="UCW244" si="14335">UDA244&amp;UDB244</f>
        <v>#REF!</v>
      </c>
      <c r="UCX244" s="29" t="e">
        <f t="shared" ref="UCX244" si="14336">UDB244&amp;UDC244</f>
        <v>#REF!</v>
      </c>
      <c r="UCY244" s="29" t="e">
        <f t="shared" ref="UCY244" si="14337">UDC244&amp;UDD244</f>
        <v>#REF!</v>
      </c>
      <c r="UCZ244" s="29" t="e">
        <f t="shared" ref="UCZ244" si="14338">UDD244&amp;UDE244</f>
        <v>#REF!</v>
      </c>
      <c r="UDA244" s="29" t="e">
        <f t="shared" ref="UDA244" si="14339">UDE244&amp;UDF244</f>
        <v>#REF!</v>
      </c>
      <c r="UDB244" s="29" t="e">
        <f t="shared" ref="UDB244" si="14340">UDF244&amp;UDG244</f>
        <v>#REF!</v>
      </c>
      <c r="UDC244" s="29" t="e">
        <f t="shared" ref="UDC244" si="14341">UDG244&amp;UDH244</f>
        <v>#REF!</v>
      </c>
      <c r="UDD244" s="29" t="e">
        <f t="shared" ref="UDD244" si="14342">UDH244&amp;UDI244</f>
        <v>#REF!</v>
      </c>
      <c r="UDE244" s="29" t="e">
        <f t="shared" ref="UDE244" si="14343">UDI244&amp;UDJ244</f>
        <v>#REF!</v>
      </c>
      <c r="UDF244" s="29" t="e">
        <f t="shared" ref="UDF244" si="14344">UDJ244&amp;UDK244</f>
        <v>#REF!</v>
      </c>
      <c r="UDG244" s="29" t="e">
        <f t="shared" ref="UDG244" si="14345">UDK244&amp;UDL244</f>
        <v>#REF!</v>
      </c>
      <c r="UDH244" s="29" t="e">
        <f t="shared" ref="UDH244" si="14346">UDL244&amp;UDM244</f>
        <v>#REF!</v>
      </c>
      <c r="UDI244" s="29" t="e">
        <f t="shared" ref="UDI244" si="14347">UDM244&amp;UDN244</f>
        <v>#REF!</v>
      </c>
      <c r="UDJ244" s="29" t="e">
        <f t="shared" ref="UDJ244" si="14348">UDN244&amp;UDO244</f>
        <v>#REF!</v>
      </c>
      <c r="UDK244" s="29" t="e">
        <f t="shared" ref="UDK244" si="14349">UDO244&amp;UDP244</f>
        <v>#REF!</v>
      </c>
      <c r="UDL244" s="29" t="e">
        <f t="shared" ref="UDL244" si="14350">UDP244&amp;UDQ244</f>
        <v>#REF!</v>
      </c>
      <c r="UDM244" s="29" t="e">
        <f t="shared" ref="UDM244" si="14351">UDQ244&amp;UDR244</f>
        <v>#REF!</v>
      </c>
      <c r="UDN244" s="29" t="e">
        <f t="shared" ref="UDN244" si="14352">UDR244&amp;UDS244</f>
        <v>#REF!</v>
      </c>
      <c r="UDO244" s="29" t="e">
        <f t="shared" ref="UDO244" si="14353">UDS244&amp;UDT244</f>
        <v>#REF!</v>
      </c>
      <c r="UDP244" s="29" t="e">
        <f t="shared" ref="UDP244" si="14354">UDT244&amp;UDU244</f>
        <v>#REF!</v>
      </c>
      <c r="UDQ244" s="29" t="e">
        <f t="shared" ref="UDQ244" si="14355">UDU244&amp;UDV244</f>
        <v>#REF!</v>
      </c>
      <c r="UDR244" s="29" t="e">
        <f t="shared" ref="UDR244" si="14356">UDV244&amp;UDW244</f>
        <v>#REF!</v>
      </c>
      <c r="UDS244" s="29" t="e">
        <f t="shared" ref="UDS244" si="14357">UDW244&amp;UDX244</f>
        <v>#REF!</v>
      </c>
      <c r="UDT244" s="29" t="e">
        <f t="shared" ref="UDT244" si="14358">UDX244&amp;UDY244</f>
        <v>#REF!</v>
      </c>
      <c r="UDU244" s="29" t="e">
        <f t="shared" ref="UDU244" si="14359">UDY244&amp;UDZ244</f>
        <v>#REF!</v>
      </c>
      <c r="UDV244" s="29" t="e">
        <f t="shared" ref="UDV244" si="14360">UDZ244&amp;UEA244</f>
        <v>#REF!</v>
      </c>
      <c r="UDW244" s="29" t="e">
        <f t="shared" ref="UDW244" si="14361">UEA244&amp;UEB244</f>
        <v>#REF!</v>
      </c>
      <c r="UDX244" s="29" t="e">
        <f t="shared" ref="UDX244" si="14362">UEB244&amp;UEC244</f>
        <v>#REF!</v>
      </c>
      <c r="UDY244" s="29" t="e">
        <f t="shared" ref="UDY244" si="14363">UEC244&amp;UED244</f>
        <v>#REF!</v>
      </c>
      <c r="UDZ244" s="29" t="e">
        <f t="shared" ref="UDZ244" si="14364">UED244&amp;UEE244</f>
        <v>#REF!</v>
      </c>
      <c r="UEA244" s="29" t="e">
        <f t="shared" ref="UEA244" si="14365">UEE244&amp;UEF244</f>
        <v>#REF!</v>
      </c>
      <c r="UEB244" s="29" t="e">
        <f t="shared" ref="UEB244" si="14366">UEF244&amp;UEG244</f>
        <v>#REF!</v>
      </c>
      <c r="UEC244" s="29" t="e">
        <f t="shared" ref="UEC244" si="14367">UEG244&amp;UEH244</f>
        <v>#REF!</v>
      </c>
      <c r="UED244" s="29" t="e">
        <f t="shared" ref="UED244" si="14368">UEH244&amp;UEI244</f>
        <v>#REF!</v>
      </c>
      <c r="UEE244" s="29" t="e">
        <f t="shared" ref="UEE244" si="14369">UEI244&amp;UEJ244</f>
        <v>#REF!</v>
      </c>
      <c r="UEF244" s="29" t="e">
        <f t="shared" ref="UEF244" si="14370">UEJ244&amp;UEK244</f>
        <v>#REF!</v>
      </c>
      <c r="UEG244" s="29" t="e">
        <f t="shared" ref="UEG244" si="14371">UEK244&amp;UEL244</f>
        <v>#REF!</v>
      </c>
      <c r="UEH244" s="29" t="e">
        <f t="shared" ref="UEH244" si="14372">UEL244&amp;UEM244</f>
        <v>#REF!</v>
      </c>
      <c r="UEI244" s="29" t="e">
        <f t="shared" ref="UEI244" si="14373">UEM244&amp;UEN244</f>
        <v>#REF!</v>
      </c>
      <c r="UEJ244" s="29" t="e">
        <f t="shared" ref="UEJ244" si="14374">UEN244&amp;UEO244</f>
        <v>#REF!</v>
      </c>
      <c r="UEK244" s="29" t="e">
        <f t="shared" ref="UEK244" si="14375">UEO244&amp;UEP244</f>
        <v>#REF!</v>
      </c>
      <c r="UEL244" s="29" t="e">
        <f t="shared" ref="UEL244" si="14376">UEP244&amp;UEQ244</f>
        <v>#REF!</v>
      </c>
      <c r="UEM244" s="29" t="e">
        <f t="shared" ref="UEM244" si="14377">UEQ244&amp;UER244</f>
        <v>#REF!</v>
      </c>
      <c r="UEN244" s="29" t="e">
        <f t="shared" ref="UEN244" si="14378">UER244&amp;UES244</f>
        <v>#REF!</v>
      </c>
      <c r="UEO244" s="29" t="e">
        <f t="shared" ref="UEO244" si="14379">UES244&amp;UET244</f>
        <v>#REF!</v>
      </c>
      <c r="UEP244" s="29" t="e">
        <f t="shared" ref="UEP244" si="14380">UET244&amp;UEU244</f>
        <v>#REF!</v>
      </c>
      <c r="UEQ244" s="29" t="e">
        <f t="shared" ref="UEQ244" si="14381">UEU244&amp;UEV244</f>
        <v>#REF!</v>
      </c>
      <c r="UER244" s="29" t="e">
        <f t="shared" ref="UER244" si="14382">UEV244&amp;UEW244</f>
        <v>#REF!</v>
      </c>
      <c r="UES244" s="29" t="e">
        <f t="shared" ref="UES244" si="14383">UEW244&amp;UEX244</f>
        <v>#REF!</v>
      </c>
      <c r="UET244" s="29" t="e">
        <f t="shared" ref="UET244" si="14384">UEX244&amp;UEY244</f>
        <v>#REF!</v>
      </c>
      <c r="UEU244" s="29" t="e">
        <f t="shared" ref="UEU244" si="14385">UEY244&amp;UEZ244</f>
        <v>#REF!</v>
      </c>
      <c r="UEV244" s="29" t="e">
        <f t="shared" ref="UEV244" si="14386">UEZ244&amp;UFA244</f>
        <v>#REF!</v>
      </c>
      <c r="UEW244" s="29" t="e">
        <f t="shared" ref="UEW244" si="14387">UFA244&amp;UFB244</f>
        <v>#REF!</v>
      </c>
      <c r="UEX244" s="29" t="e">
        <f t="shared" ref="UEX244" si="14388">UFB244&amp;UFC244</f>
        <v>#REF!</v>
      </c>
      <c r="UEY244" s="29" t="e">
        <f t="shared" ref="UEY244" si="14389">UFC244&amp;UFD244</f>
        <v>#REF!</v>
      </c>
      <c r="UEZ244" s="29" t="e">
        <f t="shared" ref="UEZ244" si="14390">UFD244&amp;UFE244</f>
        <v>#REF!</v>
      </c>
      <c r="UFA244" s="29" t="e">
        <f t="shared" ref="UFA244" si="14391">UFE244&amp;UFF244</f>
        <v>#REF!</v>
      </c>
      <c r="UFB244" s="29" t="e">
        <f t="shared" ref="UFB244" si="14392">UFF244&amp;UFG244</f>
        <v>#REF!</v>
      </c>
      <c r="UFC244" s="29" t="e">
        <f t="shared" ref="UFC244" si="14393">UFG244&amp;UFH244</f>
        <v>#REF!</v>
      </c>
      <c r="UFD244" s="29" t="e">
        <f t="shared" ref="UFD244" si="14394">UFH244&amp;UFI244</f>
        <v>#REF!</v>
      </c>
      <c r="UFE244" s="29" t="e">
        <f t="shared" ref="UFE244" si="14395">UFI244&amp;UFJ244</f>
        <v>#REF!</v>
      </c>
      <c r="UFF244" s="29" t="e">
        <f t="shared" ref="UFF244" si="14396">UFJ244&amp;UFK244</f>
        <v>#REF!</v>
      </c>
      <c r="UFG244" s="29" t="e">
        <f t="shared" ref="UFG244" si="14397">UFK244&amp;UFL244</f>
        <v>#REF!</v>
      </c>
      <c r="UFH244" s="29" t="e">
        <f t="shared" ref="UFH244" si="14398">UFL244&amp;UFM244</f>
        <v>#REF!</v>
      </c>
      <c r="UFI244" s="29" t="e">
        <f t="shared" ref="UFI244" si="14399">UFM244&amp;UFN244</f>
        <v>#REF!</v>
      </c>
      <c r="UFJ244" s="29" t="e">
        <f t="shared" ref="UFJ244" si="14400">UFN244&amp;UFO244</f>
        <v>#REF!</v>
      </c>
      <c r="UFK244" s="29" t="e">
        <f t="shared" ref="UFK244" si="14401">UFO244&amp;UFP244</f>
        <v>#REF!</v>
      </c>
      <c r="UFL244" s="29" t="e">
        <f t="shared" ref="UFL244" si="14402">UFP244&amp;UFQ244</f>
        <v>#REF!</v>
      </c>
      <c r="UFM244" s="29" t="e">
        <f t="shared" ref="UFM244" si="14403">UFQ244&amp;UFR244</f>
        <v>#REF!</v>
      </c>
      <c r="UFN244" s="29" t="e">
        <f t="shared" ref="UFN244" si="14404">UFR244&amp;UFS244</f>
        <v>#REF!</v>
      </c>
      <c r="UFO244" s="29" t="e">
        <f t="shared" ref="UFO244" si="14405">UFS244&amp;UFT244</f>
        <v>#REF!</v>
      </c>
      <c r="UFP244" s="29" t="e">
        <f t="shared" ref="UFP244" si="14406">UFT244&amp;UFU244</f>
        <v>#REF!</v>
      </c>
      <c r="UFQ244" s="29" t="e">
        <f t="shared" ref="UFQ244" si="14407">UFU244&amp;UFV244</f>
        <v>#REF!</v>
      </c>
      <c r="UFR244" s="29" t="e">
        <f t="shared" ref="UFR244" si="14408">UFV244&amp;UFW244</f>
        <v>#REF!</v>
      </c>
      <c r="UFS244" s="29" t="e">
        <f t="shared" ref="UFS244" si="14409">UFW244&amp;UFX244</f>
        <v>#REF!</v>
      </c>
      <c r="UFT244" s="29" t="e">
        <f t="shared" ref="UFT244" si="14410">UFX244&amp;UFY244</f>
        <v>#REF!</v>
      </c>
      <c r="UFU244" s="29" t="e">
        <f t="shared" ref="UFU244" si="14411">UFY244&amp;UFZ244</f>
        <v>#REF!</v>
      </c>
      <c r="UFV244" s="29" t="e">
        <f t="shared" ref="UFV244" si="14412">UFZ244&amp;UGA244</f>
        <v>#REF!</v>
      </c>
      <c r="UFW244" s="29" t="e">
        <f t="shared" ref="UFW244" si="14413">UGA244&amp;UGB244</f>
        <v>#REF!</v>
      </c>
      <c r="UFX244" s="29" t="e">
        <f t="shared" ref="UFX244" si="14414">UGB244&amp;UGC244</f>
        <v>#REF!</v>
      </c>
      <c r="UFY244" s="29" t="e">
        <f t="shared" ref="UFY244" si="14415">UGC244&amp;UGD244</f>
        <v>#REF!</v>
      </c>
      <c r="UFZ244" s="29" t="e">
        <f t="shared" ref="UFZ244" si="14416">UGD244&amp;UGE244</f>
        <v>#REF!</v>
      </c>
      <c r="UGA244" s="29" t="e">
        <f t="shared" ref="UGA244" si="14417">UGE244&amp;UGF244</f>
        <v>#REF!</v>
      </c>
      <c r="UGB244" s="29" t="e">
        <f t="shared" ref="UGB244" si="14418">UGF244&amp;UGG244</f>
        <v>#REF!</v>
      </c>
      <c r="UGC244" s="29" t="e">
        <f t="shared" ref="UGC244" si="14419">UGG244&amp;UGH244</f>
        <v>#REF!</v>
      </c>
      <c r="UGD244" s="29" t="e">
        <f t="shared" ref="UGD244" si="14420">UGH244&amp;UGI244</f>
        <v>#REF!</v>
      </c>
      <c r="UGE244" s="29" t="e">
        <f t="shared" ref="UGE244" si="14421">UGI244&amp;UGJ244</f>
        <v>#REF!</v>
      </c>
      <c r="UGF244" s="29" t="e">
        <f t="shared" ref="UGF244" si="14422">UGJ244&amp;UGK244</f>
        <v>#REF!</v>
      </c>
      <c r="UGG244" s="29" t="e">
        <f t="shared" ref="UGG244" si="14423">UGK244&amp;UGL244</f>
        <v>#REF!</v>
      </c>
      <c r="UGH244" s="29" t="e">
        <f t="shared" ref="UGH244" si="14424">UGL244&amp;UGM244</f>
        <v>#REF!</v>
      </c>
      <c r="UGI244" s="29" t="e">
        <f t="shared" ref="UGI244" si="14425">UGM244&amp;UGN244</f>
        <v>#REF!</v>
      </c>
      <c r="UGJ244" s="29" t="e">
        <f t="shared" ref="UGJ244" si="14426">UGN244&amp;UGO244</f>
        <v>#REF!</v>
      </c>
      <c r="UGK244" s="29" t="e">
        <f t="shared" ref="UGK244" si="14427">UGO244&amp;UGP244</f>
        <v>#REF!</v>
      </c>
      <c r="UGL244" s="29" t="e">
        <f t="shared" ref="UGL244" si="14428">UGP244&amp;UGQ244</f>
        <v>#REF!</v>
      </c>
      <c r="UGM244" s="29" t="e">
        <f t="shared" ref="UGM244" si="14429">UGQ244&amp;UGR244</f>
        <v>#REF!</v>
      </c>
      <c r="UGN244" s="29" t="e">
        <f t="shared" ref="UGN244" si="14430">UGR244&amp;UGS244</f>
        <v>#REF!</v>
      </c>
      <c r="UGO244" s="29" t="e">
        <f t="shared" ref="UGO244" si="14431">UGS244&amp;UGT244</f>
        <v>#REF!</v>
      </c>
      <c r="UGP244" s="29" t="e">
        <f t="shared" ref="UGP244" si="14432">UGT244&amp;UGU244</f>
        <v>#REF!</v>
      </c>
      <c r="UGQ244" s="29" t="e">
        <f t="shared" ref="UGQ244" si="14433">UGU244&amp;UGV244</f>
        <v>#REF!</v>
      </c>
      <c r="UGR244" s="29" t="e">
        <f t="shared" ref="UGR244" si="14434">UGV244&amp;UGW244</f>
        <v>#REF!</v>
      </c>
      <c r="UGS244" s="29" t="e">
        <f t="shared" ref="UGS244" si="14435">UGW244&amp;UGX244</f>
        <v>#REF!</v>
      </c>
      <c r="UGT244" s="29" t="e">
        <f t="shared" ref="UGT244" si="14436">UGX244&amp;UGY244</f>
        <v>#REF!</v>
      </c>
      <c r="UGU244" s="29" t="e">
        <f t="shared" ref="UGU244" si="14437">UGY244&amp;UGZ244</f>
        <v>#REF!</v>
      </c>
      <c r="UGV244" s="29" t="e">
        <f t="shared" ref="UGV244" si="14438">UGZ244&amp;UHA244</f>
        <v>#REF!</v>
      </c>
      <c r="UGW244" s="29" t="e">
        <f t="shared" ref="UGW244" si="14439">UHA244&amp;UHB244</f>
        <v>#REF!</v>
      </c>
      <c r="UGX244" s="29" t="e">
        <f t="shared" ref="UGX244" si="14440">UHB244&amp;UHC244</f>
        <v>#REF!</v>
      </c>
      <c r="UGY244" s="29" t="e">
        <f t="shared" ref="UGY244" si="14441">UHC244&amp;UHD244</f>
        <v>#REF!</v>
      </c>
      <c r="UGZ244" s="29" t="e">
        <f t="shared" ref="UGZ244" si="14442">UHD244&amp;UHE244</f>
        <v>#REF!</v>
      </c>
      <c r="UHA244" s="29" t="e">
        <f t="shared" ref="UHA244" si="14443">UHE244&amp;UHF244</f>
        <v>#REF!</v>
      </c>
      <c r="UHB244" s="29" t="e">
        <f t="shared" ref="UHB244" si="14444">UHF244&amp;UHG244</f>
        <v>#REF!</v>
      </c>
      <c r="UHC244" s="29" t="e">
        <f t="shared" ref="UHC244" si="14445">UHG244&amp;UHH244</f>
        <v>#REF!</v>
      </c>
      <c r="UHD244" s="29" t="e">
        <f t="shared" ref="UHD244" si="14446">UHH244&amp;UHI244</f>
        <v>#REF!</v>
      </c>
      <c r="UHE244" s="29" t="e">
        <f t="shared" ref="UHE244" si="14447">UHI244&amp;UHJ244</f>
        <v>#REF!</v>
      </c>
      <c r="UHF244" s="29" t="e">
        <f t="shared" ref="UHF244" si="14448">UHJ244&amp;UHK244</f>
        <v>#REF!</v>
      </c>
      <c r="UHG244" s="29" t="e">
        <f t="shared" ref="UHG244" si="14449">UHK244&amp;UHL244</f>
        <v>#REF!</v>
      </c>
      <c r="UHH244" s="29" t="e">
        <f t="shared" ref="UHH244" si="14450">UHL244&amp;UHM244</f>
        <v>#REF!</v>
      </c>
      <c r="UHI244" s="29" t="e">
        <f t="shared" ref="UHI244" si="14451">UHM244&amp;UHN244</f>
        <v>#REF!</v>
      </c>
      <c r="UHJ244" s="29" t="e">
        <f t="shared" ref="UHJ244" si="14452">UHN244&amp;UHO244</f>
        <v>#REF!</v>
      </c>
      <c r="UHK244" s="29" t="e">
        <f t="shared" ref="UHK244" si="14453">UHO244&amp;UHP244</f>
        <v>#REF!</v>
      </c>
      <c r="UHL244" s="29" t="e">
        <f t="shared" ref="UHL244" si="14454">UHP244&amp;UHQ244</f>
        <v>#REF!</v>
      </c>
      <c r="UHM244" s="29" t="e">
        <f t="shared" ref="UHM244" si="14455">UHQ244&amp;UHR244</f>
        <v>#REF!</v>
      </c>
      <c r="UHN244" s="29" t="e">
        <f t="shared" ref="UHN244" si="14456">UHR244&amp;UHS244</f>
        <v>#REF!</v>
      </c>
      <c r="UHO244" s="29" t="e">
        <f t="shared" ref="UHO244" si="14457">UHS244&amp;UHT244</f>
        <v>#REF!</v>
      </c>
      <c r="UHP244" s="29" t="e">
        <f t="shared" ref="UHP244" si="14458">UHT244&amp;UHU244</f>
        <v>#REF!</v>
      </c>
      <c r="UHQ244" s="29" t="e">
        <f t="shared" ref="UHQ244" si="14459">UHU244&amp;UHV244</f>
        <v>#REF!</v>
      </c>
      <c r="UHR244" s="29" t="e">
        <f t="shared" ref="UHR244" si="14460">UHV244&amp;UHW244</f>
        <v>#REF!</v>
      </c>
      <c r="UHS244" s="29" t="e">
        <f t="shared" ref="UHS244" si="14461">UHW244&amp;UHX244</f>
        <v>#REF!</v>
      </c>
      <c r="UHT244" s="29" t="e">
        <f t="shared" ref="UHT244" si="14462">UHX244&amp;UHY244</f>
        <v>#REF!</v>
      </c>
      <c r="UHU244" s="29" t="e">
        <f t="shared" ref="UHU244" si="14463">UHY244&amp;UHZ244</f>
        <v>#REF!</v>
      </c>
      <c r="UHV244" s="29" t="e">
        <f t="shared" ref="UHV244" si="14464">UHZ244&amp;UIA244</f>
        <v>#REF!</v>
      </c>
      <c r="UHW244" s="29" t="e">
        <f t="shared" ref="UHW244" si="14465">UIA244&amp;UIB244</f>
        <v>#REF!</v>
      </c>
      <c r="UHX244" s="29" t="e">
        <f t="shared" ref="UHX244" si="14466">UIB244&amp;UIC244</f>
        <v>#REF!</v>
      </c>
      <c r="UHY244" s="29" t="e">
        <f t="shared" ref="UHY244" si="14467">UIC244&amp;UID244</f>
        <v>#REF!</v>
      </c>
      <c r="UHZ244" s="29" t="e">
        <f t="shared" ref="UHZ244" si="14468">UID244&amp;UIE244</f>
        <v>#REF!</v>
      </c>
      <c r="UIA244" s="29" t="e">
        <f t="shared" ref="UIA244" si="14469">UIE244&amp;UIF244</f>
        <v>#REF!</v>
      </c>
      <c r="UIB244" s="29" t="e">
        <f t="shared" ref="UIB244" si="14470">UIF244&amp;UIG244</f>
        <v>#REF!</v>
      </c>
      <c r="UIC244" s="29" t="e">
        <f t="shared" ref="UIC244" si="14471">UIG244&amp;UIH244</f>
        <v>#REF!</v>
      </c>
      <c r="UID244" s="29" t="e">
        <f t="shared" ref="UID244" si="14472">UIH244&amp;UII244</f>
        <v>#REF!</v>
      </c>
      <c r="UIE244" s="29" t="e">
        <f t="shared" ref="UIE244" si="14473">UII244&amp;UIJ244</f>
        <v>#REF!</v>
      </c>
      <c r="UIF244" s="29" t="e">
        <f t="shared" ref="UIF244" si="14474">UIJ244&amp;UIK244</f>
        <v>#REF!</v>
      </c>
      <c r="UIG244" s="29" t="e">
        <f t="shared" ref="UIG244" si="14475">UIK244&amp;UIL244</f>
        <v>#REF!</v>
      </c>
      <c r="UIH244" s="29" t="e">
        <f t="shared" ref="UIH244" si="14476">UIL244&amp;UIM244</f>
        <v>#REF!</v>
      </c>
      <c r="UII244" s="29" t="e">
        <f t="shared" ref="UII244" si="14477">UIM244&amp;UIN244</f>
        <v>#REF!</v>
      </c>
      <c r="UIJ244" s="29" t="e">
        <f t="shared" ref="UIJ244" si="14478">UIN244&amp;UIO244</f>
        <v>#REF!</v>
      </c>
      <c r="UIK244" s="29" t="e">
        <f t="shared" ref="UIK244" si="14479">UIO244&amp;UIP244</f>
        <v>#REF!</v>
      </c>
      <c r="UIL244" s="29" t="e">
        <f t="shared" ref="UIL244" si="14480">UIP244&amp;UIQ244</f>
        <v>#REF!</v>
      </c>
      <c r="UIM244" s="29" t="e">
        <f t="shared" ref="UIM244" si="14481">UIQ244&amp;UIR244</f>
        <v>#REF!</v>
      </c>
      <c r="UIN244" s="29" t="e">
        <f t="shared" ref="UIN244" si="14482">UIR244&amp;UIS244</f>
        <v>#REF!</v>
      </c>
      <c r="UIO244" s="29" t="e">
        <f t="shared" ref="UIO244" si="14483">UIS244&amp;UIT244</f>
        <v>#REF!</v>
      </c>
      <c r="UIP244" s="29" t="e">
        <f t="shared" ref="UIP244" si="14484">UIT244&amp;UIU244</f>
        <v>#REF!</v>
      </c>
      <c r="UIQ244" s="29" t="e">
        <f t="shared" ref="UIQ244" si="14485">UIU244&amp;UIV244</f>
        <v>#REF!</v>
      </c>
      <c r="UIR244" s="29" t="e">
        <f t="shared" ref="UIR244" si="14486">UIV244&amp;UIW244</f>
        <v>#REF!</v>
      </c>
      <c r="UIS244" s="29" t="e">
        <f t="shared" ref="UIS244" si="14487">UIW244&amp;UIX244</f>
        <v>#REF!</v>
      </c>
      <c r="UIT244" s="29" t="e">
        <f t="shared" ref="UIT244" si="14488">UIX244&amp;UIY244</f>
        <v>#REF!</v>
      </c>
      <c r="UIU244" s="29" t="e">
        <f t="shared" ref="UIU244" si="14489">UIY244&amp;UIZ244</f>
        <v>#REF!</v>
      </c>
      <c r="UIV244" s="29" t="e">
        <f t="shared" ref="UIV244" si="14490">UIZ244&amp;UJA244</f>
        <v>#REF!</v>
      </c>
      <c r="UIW244" s="29" t="e">
        <f t="shared" ref="UIW244" si="14491">UJA244&amp;UJB244</f>
        <v>#REF!</v>
      </c>
      <c r="UIX244" s="29" t="e">
        <f t="shared" ref="UIX244" si="14492">UJB244&amp;UJC244</f>
        <v>#REF!</v>
      </c>
      <c r="UIY244" s="29" t="e">
        <f t="shared" ref="UIY244" si="14493">UJC244&amp;UJD244</f>
        <v>#REF!</v>
      </c>
      <c r="UIZ244" s="29" t="e">
        <f t="shared" ref="UIZ244" si="14494">UJD244&amp;UJE244</f>
        <v>#REF!</v>
      </c>
      <c r="UJA244" s="29" t="e">
        <f t="shared" ref="UJA244" si="14495">UJE244&amp;UJF244</f>
        <v>#REF!</v>
      </c>
      <c r="UJB244" s="29" t="e">
        <f t="shared" ref="UJB244" si="14496">UJF244&amp;UJG244</f>
        <v>#REF!</v>
      </c>
      <c r="UJC244" s="29" t="e">
        <f t="shared" ref="UJC244" si="14497">UJG244&amp;UJH244</f>
        <v>#REF!</v>
      </c>
      <c r="UJD244" s="29" t="e">
        <f t="shared" ref="UJD244" si="14498">UJH244&amp;UJI244</f>
        <v>#REF!</v>
      </c>
      <c r="UJE244" s="29" t="e">
        <f t="shared" ref="UJE244" si="14499">UJI244&amp;UJJ244</f>
        <v>#REF!</v>
      </c>
      <c r="UJF244" s="29" t="e">
        <f t="shared" ref="UJF244" si="14500">UJJ244&amp;UJK244</f>
        <v>#REF!</v>
      </c>
      <c r="UJG244" s="29" t="e">
        <f t="shared" ref="UJG244" si="14501">UJK244&amp;UJL244</f>
        <v>#REF!</v>
      </c>
      <c r="UJH244" s="29" t="e">
        <f t="shared" ref="UJH244" si="14502">UJL244&amp;UJM244</f>
        <v>#REF!</v>
      </c>
      <c r="UJI244" s="29" t="e">
        <f t="shared" ref="UJI244" si="14503">UJM244&amp;UJN244</f>
        <v>#REF!</v>
      </c>
      <c r="UJJ244" s="29" t="e">
        <f t="shared" ref="UJJ244" si="14504">UJN244&amp;UJO244</f>
        <v>#REF!</v>
      </c>
      <c r="UJK244" s="29" t="e">
        <f t="shared" ref="UJK244" si="14505">UJO244&amp;UJP244</f>
        <v>#REF!</v>
      </c>
      <c r="UJL244" s="29" t="e">
        <f t="shared" ref="UJL244" si="14506">UJP244&amp;UJQ244</f>
        <v>#REF!</v>
      </c>
      <c r="UJM244" s="29" t="e">
        <f t="shared" ref="UJM244" si="14507">UJQ244&amp;UJR244</f>
        <v>#REF!</v>
      </c>
      <c r="UJN244" s="29" t="e">
        <f t="shared" ref="UJN244" si="14508">UJR244&amp;UJS244</f>
        <v>#REF!</v>
      </c>
      <c r="UJO244" s="29" t="e">
        <f t="shared" ref="UJO244" si="14509">UJS244&amp;UJT244</f>
        <v>#REF!</v>
      </c>
      <c r="UJP244" s="29" t="e">
        <f t="shared" ref="UJP244" si="14510">UJT244&amp;UJU244</f>
        <v>#REF!</v>
      </c>
      <c r="UJQ244" s="29" t="e">
        <f t="shared" ref="UJQ244" si="14511">UJU244&amp;UJV244</f>
        <v>#REF!</v>
      </c>
      <c r="UJR244" s="29" t="e">
        <f t="shared" ref="UJR244" si="14512">UJV244&amp;UJW244</f>
        <v>#REF!</v>
      </c>
      <c r="UJS244" s="29" t="e">
        <f t="shared" ref="UJS244" si="14513">UJW244&amp;UJX244</f>
        <v>#REF!</v>
      </c>
      <c r="UJT244" s="29" t="e">
        <f t="shared" ref="UJT244" si="14514">UJX244&amp;UJY244</f>
        <v>#REF!</v>
      </c>
      <c r="UJU244" s="29" t="e">
        <f t="shared" ref="UJU244" si="14515">UJY244&amp;UJZ244</f>
        <v>#REF!</v>
      </c>
      <c r="UJV244" s="29" t="e">
        <f t="shared" ref="UJV244" si="14516">UJZ244&amp;UKA244</f>
        <v>#REF!</v>
      </c>
      <c r="UJW244" s="29" t="e">
        <f t="shared" ref="UJW244" si="14517">UKA244&amp;UKB244</f>
        <v>#REF!</v>
      </c>
      <c r="UJX244" s="29" t="e">
        <f t="shared" ref="UJX244" si="14518">UKB244&amp;UKC244</f>
        <v>#REF!</v>
      </c>
      <c r="UJY244" s="29" t="e">
        <f t="shared" ref="UJY244" si="14519">UKC244&amp;UKD244</f>
        <v>#REF!</v>
      </c>
      <c r="UJZ244" s="29" t="e">
        <f t="shared" ref="UJZ244" si="14520">UKD244&amp;UKE244</f>
        <v>#REF!</v>
      </c>
      <c r="UKA244" s="29" t="e">
        <f t="shared" ref="UKA244" si="14521">UKE244&amp;UKF244</f>
        <v>#REF!</v>
      </c>
      <c r="UKB244" s="29" t="e">
        <f t="shared" ref="UKB244" si="14522">UKF244&amp;UKG244</f>
        <v>#REF!</v>
      </c>
      <c r="UKC244" s="29" t="e">
        <f t="shared" ref="UKC244" si="14523">UKG244&amp;UKH244</f>
        <v>#REF!</v>
      </c>
      <c r="UKD244" s="29" t="e">
        <f t="shared" ref="UKD244" si="14524">UKH244&amp;UKI244</f>
        <v>#REF!</v>
      </c>
      <c r="UKE244" s="29" t="e">
        <f t="shared" ref="UKE244" si="14525">UKI244&amp;UKJ244</f>
        <v>#REF!</v>
      </c>
      <c r="UKF244" s="29" t="e">
        <f t="shared" ref="UKF244" si="14526">UKJ244&amp;UKK244</f>
        <v>#REF!</v>
      </c>
      <c r="UKG244" s="29" t="e">
        <f t="shared" ref="UKG244" si="14527">UKK244&amp;UKL244</f>
        <v>#REF!</v>
      </c>
      <c r="UKH244" s="29" t="e">
        <f t="shared" ref="UKH244" si="14528">UKL244&amp;UKM244</f>
        <v>#REF!</v>
      </c>
      <c r="UKI244" s="29" t="e">
        <f t="shared" ref="UKI244" si="14529">UKM244&amp;UKN244</f>
        <v>#REF!</v>
      </c>
      <c r="UKJ244" s="29" t="e">
        <f t="shared" ref="UKJ244" si="14530">UKN244&amp;UKO244</f>
        <v>#REF!</v>
      </c>
      <c r="UKK244" s="29" t="e">
        <f t="shared" ref="UKK244" si="14531">UKO244&amp;UKP244</f>
        <v>#REF!</v>
      </c>
      <c r="UKL244" s="29" t="e">
        <f t="shared" ref="UKL244" si="14532">UKP244&amp;UKQ244</f>
        <v>#REF!</v>
      </c>
      <c r="UKM244" s="29" t="e">
        <f t="shared" ref="UKM244" si="14533">UKQ244&amp;UKR244</f>
        <v>#REF!</v>
      </c>
      <c r="UKN244" s="29" t="e">
        <f t="shared" ref="UKN244" si="14534">UKR244&amp;UKS244</f>
        <v>#REF!</v>
      </c>
      <c r="UKO244" s="29" t="e">
        <f t="shared" ref="UKO244" si="14535">UKS244&amp;UKT244</f>
        <v>#REF!</v>
      </c>
      <c r="UKP244" s="29" t="e">
        <f t="shared" ref="UKP244" si="14536">UKT244&amp;UKU244</f>
        <v>#REF!</v>
      </c>
      <c r="UKQ244" s="29" t="e">
        <f t="shared" ref="UKQ244" si="14537">UKU244&amp;UKV244</f>
        <v>#REF!</v>
      </c>
      <c r="UKR244" s="29" t="e">
        <f t="shared" ref="UKR244" si="14538">UKV244&amp;UKW244</f>
        <v>#REF!</v>
      </c>
      <c r="UKS244" s="29" t="e">
        <f t="shared" ref="UKS244" si="14539">UKW244&amp;UKX244</f>
        <v>#REF!</v>
      </c>
      <c r="UKT244" s="29" t="e">
        <f t="shared" ref="UKT244" si="14540">UKX244&amp;UKY244</f>
        <v>#REF!</v>
      </c>
      <c r="UKU244" s="29" t="e">
        <f t="shared" ref="UKU244" si="14541">UKY244&amp;UKZ244</f>
        <v>#REF!</v>
      </c>
      <c r="UKV244" s="29" t="e">
        <f t="shared" ref="UKV244" si="14542">UKZ244&amp;ULA244</f>
        <v>#REF!</v>
      </c>
      <c r="UKW244" s="29" t="e">
        <f t="shared" ref="UKW244" si="14543">ULA244&amp;ULB244</f>
        <v>#REF!</v>
      </c>
      <c r="UKX244" s="29" t="e">
        <f t="shared" ref="UKX244" si="14544">ULB244&amp;ULC244</f>
        <v>#REF!</v>
      </c>
      <c r="UKY244" s="29" t="e">
        <f t="shared" ref="UKY244" si="14545">ULC244&amp;ULD244</f>
        <v>#REF!</v>
      </c>
      <c r="UKZ244" s="29" t="e">
        <f t="shared" ref="UKZ244" si="14546">ULD244&amp;ULE244</f>
        <v>#REF!</v>
      </c>
      <c r="ULA244" s="29" t="e">
        <f t="shared" ref="ULA244" si="14547">ULE244&amp;ULF244</f>
        <v>#REF!</v>
      </c>
      <c r="ULB244" s="29" t="e">
        <f t="shared" ref="ULB244" si="14548">ULF244&amp;ULG244</f>
        <v>#REF!</v>
      </c>
      <c r="ULC244" s="29" t="e">
        <f t="shared" ref="ULC244" si="14549">ULG244&amp;ULH244</f>
        <v>#REF!</v>
      </c>
      <c r="ULD244" s="29" t="e">
        <f t="shared" ref="ULD244" si="14550">ULH244&amp;ULI244</f>
        <v>#REF!</v>
      </c>
      <c r="ULE244" s="29" t="e">
        <f t="shared" ref="ULE244" si="14551">ULI244&amp;ULJ244</f>
        <v>#REF!</v>
      </c>
      <c r="ULF244" s="29" t="e">
        <f t="shared" ref="ULF244" si="14552">ULJ244&amp;ULK244</f>
        <v>#REF!</v>
      </c>
      <c r="ULG244" s="29" t="e">
        <f t="shared" ref="ULG244" si="14553">ULK244&amp;ULL244</f>
        <v>#REF!</v>
      </c>
      <c r="ULH244" s="29" t="e">
        <f t="shared" ref="ULH244" si="14554">ULL244&amp;ULM244</f>
        <v>#REF!</v>
      </c>
      <c r="ULI244" s="29" t="e">
        <f t="shared" ref="ULI244" si="14555">ULM244&amp;ULN244</f>
        <v>#REF!</v>
      </c>
      <c r="ULJ244" s="29" t="e">
        <f t="shared" ref="ULJ244" si="14556">ULN244&amp;ULO244</f>
        <v>#REF!</v>
      </c>
      <c r="ULK244" s="29" t="e">
        <f t="shared" ref="ULK244" si="14557">ULO244&amp;ULP244</f>
        <v>#REF!</v>
      </c>
      <c r="ULL244" s="29" t="e">
        <f t="shared" ref="ULL244" si="14558">ULP244&amp;ULQ244</f>
        <v>#REF!</v>
      </c>
      <c r="ULM244" s="29" t="e">
        <f t="shared" ref="ULM244" si="14559">ULQ244&amp;ULR244</f>
        <v>#REF!</v>
      </c>
      <c r="ULN244" s="29" t="e">
        <f t="shared" ref="ULN244" si="14560">ULR244&amp;ULS244</f>
        <v>#REF!</v>
      </c>
      <c r="ULO244" s="29" t="e">
        <f t="shared" ref="ULO244" si="14561">ULS244&amp;ULT244</f>
        <v>#REF!</v>
      </c>
      <c r="ULP244" s="29" t="e">
        <f t="shared" ref="ULP244" si="14562">ULT244&amp;ULU244</f>
        <v>#REF!</v>
      </c>
      <c r="ULQ244" s="29" t="e">
        <f t="shared" ref="ULQ244" si="14563">ULU244&amp;ULV244</f>
        <v>#REF!</v>
      </c>
      <c r="ULR244" s="29" t="e">
        <f t="shared" ref="ULR244" si="14564">ULV244&amp;ULW244</f>
        <v>#REF!</v>
      </c>
      <c r="ULS244" s="29" t="e">
        <f t="shared" ref="ULS244" si="14565">ULW244&amp;ULX244</f>
        <v>#REF!</v>
      </c>
      <c r="ULT244" s="29" t="e">
        <f t="shared" ref="ULT244" si="14566">ULX244&amp;ULY244</f>
        <v>#REF!</v>
      </c>
      <c r="ULU244" s="29" t="e">
        <f t="shared" ref="ULU244" si="14567">ULY244&amp;ULZ244</f>
        <v>#REF!</v>
      </c>
      <c r="ULV244" s="29" t="e">
        <f t="shared" ref="ULV244" si="14568">ULZ244&amp;UMA244</f>
        <v>#REF!</v>
      </c>
      <c r="ULW244" s="29" t="e">
        <f t="shared" ref="ULW244" si="14569">UMA244&amp;UMB244</f>
        <v>#REF!</v>
      </c>
      <c r="ULX244" s="29" t="e">
        <f t="shared" ref="ULX244" si="14570">UMB244&amp;UMC244</f>
        <v>#REF!</v>
      </c>
      <c r="ULY244" s="29" t="e">
        <f t="shared" ref="ULY244" si="14571">UMC244&amp;UMD244</f>
        <v>#REF!</v>
      </c>
      <c r="ULZ244" s="29" t="e">
        <f t="shared" ref="ULZ244" si="14572">UMD244&amp;UME244</f>
        <v>#REF!</v>
      </c>
      <c r="UMA244" s="29" t="e">
        <f t="shared" ref="UMA244" si="14573">UME244&amp;UMF244</f>
        <v>#REF!</v>
      </c>
      <c r="UMB244" s="29" t="e">
        <f t="shared" ref="UMB244" si="14574">UMF244&amp;UMG244</f>
        <v>#REF!</v>
      </c>
      <c r="UMC244" s="29" t="e">
        <f t="shared" ref="UMC244" si="14575">UMG244&amp;UMH244</f>
        <v>#REF!</v>
      </c>
      <c r="UMD244" s="29" t="e">
        <f t="shared" ref="UMD244" si="14576">UMH244&amp;UMI244</f>
        <v>#REF!</v>
      </c>
      <c r="UME244" s="29" t="e">
        <f t="shared" ref="UME244" si="14577">UMI244&amp;UMJ244</f>
        <v>#REF!</v>
      </c>
      <c r="UMF244" s="29" t="e">
        <f t="shared" ref="UMF244" si="14578">UMJ244&amp;UMK244</f>
        <v>#REF!</v>
      </c>
      <c r="UMG244" s="29" t="e">
        <f t="shared" ref="UMG244" si="14579">UMK244&amp;UML244</f>
        <v>#REF!</v>
      </c>
      <c r="UMH244" s="29" t="e">
        <f t="shared" ref="UMH244" si="14580">UML244&amp;UMM244</f>
        <v>#REF!</v>
      </c>
      <c r="UMI244" s="29" t="e">
        <f t="shared" ref="UMI244" si="14581">UMM244&amp;UMN244</f>
        <v>#REF!</v>
      </c>
      <c r="UMJ244" s="29" t="e">
        <f t="shared" ref="UMJ244" si="14582">UMN244&amp;UMO244</f>
        <v>#REF!</v>
      </c>
      <c r="UMK244" s="29" t="e">
        <f t="shared" ref="UMK244" si="14583">UMO244&amp;UMP244</f>
        <v>#REF!</v>
      </c>
      <c r="UML244" s="29" t="e">
        <f t="shared" ref="UML244" si="14584">UMP244&amp;UMQ244</f>
        <v>#REF!</v>
      </c>
      <c r="UMM244" s="29" t="e">
        <f t="shared" ref="UMM244" si="14585">UMQ244&amp;UMR244</f>
        <v>#REF!</v>
      </c>
      <c r="UMN244" s="29" t="e">
        <f t="shared" ref="UMN244" si="14586">UMR244&amp;UMS244</f>
        <v>#REF!</v>
      </c>
      <c r="UMO244" s="29" t="e">
        <f t="shared" ref="UMO244" si="14587">UMS244&amp;UMT244</f>
        <v>#REF!</v>
      </c>
      <c r="UMP244" s="29" t="e">
        <f t="shared" ref="UMP244" si="14588">UMT244&amp;UMU244</f>
        <v>#REF!</v>
      </c>
      <c r="UMQ244" s="29" t="e">
        <f t="shared" ref="UMQ244" si="14589">UMU244&amp;UMV244</f>
        <v>#REF!</v>
      </c>
      <c r="UMR244" s="29" t="e">
        <f t="shared" ref="UMR244" si="14590">UMV244&amp;UMW244</f>
        <v>#REF!</v>
      </c>
      <c r="UMS244" s="29" t="e">
        <f t="shared" ref="UMS244" si="14591">UMW244&amp;UMX244</f>
        <v>#REF!</v>
      </c>
      <c r="UMT244" s="29" t="e">
        <f t="shared" ref="UMT244" si="14592">UMX244&amp;UMY244</f>
        <v>#REF!</v>
      </c>
      <c r="UMU244" s="29" t="e">
        <f t="shared" ref="UMU244" si="14593">UMY244&amp;UMZ244</f>
        <v>#REF!</v>
      </c>
      <c r="UMV244" s="29" t="e">
        <f t="shared" ref="UMV244" si="14594">UMZ244&amp;UNA244</f>
        <v>#REF!</v>
      </c>
      <c r="UMW244" s="29" t="e">
        <f t="shared" ref="UMW244" si="14595">UNA244&amp;UNB244</f>
        <v>#REF!</v>
      </c>
      <c r="UMX244" s="29" t="e">
        <f t="shared" ref="UMX244" si="14596">UNB244&amp;UNC244</f>
        <v>#REF!</v>
      </c>
      <c r="UMY244" s="29" t="e">
        <f t="shared" ref="UMY244" si="14597">UNC244&amp;UND244</f>
        <v>#REF!</v>
      </c>
      <c r="UMZ244" s="29" t="e">
        <f t="shared" ref="UMZ244" si="14598">UND244&amp;UNE244</f>
        <v>#REF!</v>
      </c>
      <c r="UNA244" s="29" t="e">
        <f t="shared" ref="UNA244" si="14599">UNE244&amp;UNF244</f>
        <v>#REF!</v>
      </c>
      <c r="UNB244" s="29" t="e">
        <f t="shared" ref="UNB244" si="14600">UNF244&amp;UNG244</f>
        <v>#REF!</v>
      </c>
      <c r="UNC244" s="29" t="e">
        <f t="shared" ref="UNC244" si="14601">UNG244&amp;UNH244</f>
        <v>#REF!</v>
      </c>
      <c r="UND244" s="29" t="e">
        <f t="shared" ref="UND244" si="14602">UNH244&amp;UNI244</f>
        <v>#REF!</v>
      </c>
      <c r="UNE244" s="29" t="e">
        <f t="shared" ref="UNE244" si="14603">UNI244&amp;UNJ244</f>
        <v>#REF!</v>
      </c>
      <c r="UNF244" s="29" t="e">
        <f t="shared" ref="UNF244" si="14604">UNJ244&amp;UNK244</f>
        <v>#REF!</v>
      </c>
      <c r="UNG244" s="29" t="e">
        <f t="shared" ref="UNG244" si="14605">UNK244&amp;UNL244</f>
        <v>#REF!</v>
      </c>
      <c r="UNH244" s="29" t="e">
        <f t="shared" ref="UNH244" si="14606">UNL244&amp;UNM244</f>
        <v>#REF!</v>
      </c>
      <c r="UNI244" s="29" t="e">
        <f t="shared" ref="UNI244" si="14607">UNM244&amp;UNN244</f>
        <v>#REF!</v>
      </c>
      <c r="UNJ244" s="29" t="e">
        <f t="shared" ref="UNJ244" si="14608">UNN244&amp;UNO244</f>
        <v>#REF!</v>
      </c>
      <c r="UNK244" s="29" t="e">
        <f t="shared" ref="UNK244" si="14609">UNO244&amp;UNP244</f>
        <v>#REF!</v>
      </c>
      <c r="UNL244" s="29" t="e">
        <f t="shared" ref="UNL244" si="14610">UNP244&amp;UNQ244</f>
        <v>#REF!</v>
      </c>
      <c r="UNM244" s="29" t="e">
        <f t="shared" ref="UNM244" si="14611">UNQ244&amp;UNR244</f>
        <v>#REF!</v>
      </c>
      <c r="UNN244" s="29" t="e">
        <f t="shared" ref="UNN244" si="14612">UNR244&amp;UNS244</f>
        <v>#REF!</v>
      </c>
      <c r="UNO244" s="29" t="e">
        <f t="shared" ref="UNO244" si="14613">UNS244&amp;UNT244</f>
        <v>#REF!</v>
      </c>
      <c r="UNP244" s="29" t="e">
        <f t="shared" ref="UNP244" si="14614">UNT244&amp;UNU244</f>
        <v>#REF!</v>
      </c>
      <c r="UNQ244" s="29" t="e">
        <f t="shared" ref="UNQ244" si="14615">UNU244&amp;UNV244</f>
        <v>#REF!</v>
      </c>
      <c r="UNR244" s="29" t="e">
        <f t="shared" ref="UNR244" si="14616">UNV244&amp;UNW244</f>
        <v>#REF!</v>
      </c>
      <c r="UNS244" s="29" t="e">
        <f t="shared" ref="UNS244" si="14617">UNW244&amp;UNX244</f>
        <v>#REF!</v>
      </c>
      <c r="UNT244" s="29" t="e">
        <f t="shared" ref="UNT244" si="14618">UNX244&amp;UNY244</f>
        <v>#REF!</v>
      </c>
      <c r="UNU244" s="29" t="e">
        <f t="shared" ref="UNU244" si="14619">UNY244&amp;UNZ244</f>
        <v>#REF!</v>
      </c>
      <c r="UNV244" s="29" t="e">
        <f t="shared" ref="UNV244" si="14620">UNZ244&amp;UOA244</f>
        <v>#REF!</v>
      </c>
      <c r="UNW244" s="29" t="e">
        <f t="shared" ref="UNW244" si="14621">UOA244&amp;UOB244</f>
        <v>#REF!</v>
      </c>
      <c r="UNX244" s="29" t="e">
        <f t="shared" ref="UNX244" si="14622">UOB244&amp;UOC244</f>
        <v>#REF!</v>
      </c>
      <c r="UNY244" s="29" t="e">
        <f t="shared" ref="UNY244" si="14623">UOC244&amp;UOD244</f>
        <v>#REF!</v>
      </c>
      <c r="UNZ244" s="29" t="e">
        <f t="shared" ref="UNZ244" si="14624">UOD244&amp;UOE244</f>
        <v>#REF!</v>
      </c>
      <c r="UOA244" s="29" t="e">
        <f t="shared" ref="UOA244" si="14625">UOE244&amp;UOF244</f>
        <v>#REF!</v>
      </c>
      <c r="UOB244" s="29" t="e">
        <f t="shared" ref="UOB244" si="14626">UOF244&amp;UOG244</f>
        <v>#REF!</v>
      </c>
      <c r="UOC244" s="29" t="e">
        <f t="shared" ref="UOC244" si="14627">UOG244&amp;UOH244</f>
        <v>#REF!</v>
      </c>
      <c r="UOD244" s="29" t="e">
        <f t="shared" ref="UOD244" si="14628">UOH244&amp;UOI244</f>
        <v>#REF!</v>
      </c>
      <c r="UOE244" s="29" t="e">
        <f t="shared" ref="UOE244" si="14629">UOI244&amp;UOJ244</f>
        <v>#REF!</v>
      </c>
      <c r="UOF244" s="29" t="e">
        <f t="shared" ref="UOF244" si="14630">UOJ244&amp;UOK244</f>
        <v>#REF!</v>
      </c>
      <c r="UOG244" s="29" t="e">
        <f t="shared" ref="UOG244" si="14631">UOK244&amp;UOL244</f>
        <v>#REF!</v>
      </c>
      <c r="UOH244" s="29" t="e">
        <f t="shared" ref="UOH244" si="14632">UOL244&amp;UOM244</f>
        <v>#REF!</v>
      </c>
      <c r="UOI244" s="29" t="e">
        <f t="shared" ref="UOI244" si="14633">UOM244&amp;UON244</f>
        <v>#REF!</v>
      </c>
      <c r="UOJ244" s="29" t="e">
        <f t="shared" ref="UOJ244" si="14634">UON244&amp;UOO244</f>
        <v>#REF!</v>
      </c>
      <c r="UOK244" s="29" t="e">
        <f t="shared" ref="UOK244" si="14635">UOO244&amp;UOP244</f>
        <v>#REF!</v>
      </c>
      <c r="UOL244" s="29" t="e">
        <f t="shared" ref="UOL244" si="14636">UOP244&amp;UOQ244</f>
        <v>#REF!</v>
      </c>
      <c r="UOM244" s="29" t="e">
        <f t="shared" ref="UOM244" si="14637">UOQ244&amp;UOR244</f>
        <v>#REF!</v>
      </c>
      <c r="UON244" s="29" t="e">
        <f t="shared" ref="UON244" si="14638">UOR244&amp;UOS244</f>
        <v>#REF!</v>
      </c>
      <c r="UOO244" s="29" t="e">
        <f t="shared" ref="UOO244" si="14639">UOS244&amp;UOT244</f>
        <v>#REF!</v>
      </c>
      <c r="UOP244" s="29" t="e">
        <f t="shared" ref="UOP244" si="14640">UOT244&amp;UOU244</f>
        <v>#REF!</v>
      </c>
      <c r="UOQ244" s="29" t="e">
        <f t="shared" ref="UOQ244" si="14641">UOU244&amp;UOV244</f>
        <v>#REF!</v>
      </c>
      <c r="UOR244" s="29" t="e">
        <f t="shared" ref="UOR244" si="14642">UOV244&amp;UOW244</f>
        <v>#REF!</v>
      </c>
      <c r="UOS244" s="29" t="e">
        <f t="shared" ref="UOS244" si="14643">UOW244&amp;UOX244</f>
        <v>#REF!</v>
      </c>
      <c r="UOT244" s="29" t="e">
        <f t="shared" ref="UOT244" si="14644">UOX244&amp;UOY244</f>
        <v>#REF!</v>
      </c>
      <c r="UOU244" s="29" t="e">
        <f t="shared" ref="UOU244" si="14645">UOY244&amp;UOZ244</f>
        <v>#REF!</v>
      </c>
      <c r="UOV244" s="29" t="e">
        <f t="shared" ref="UOV244" si="14646">UOZ244&amp;UPA244</f>
        <v>#REF!</v>
      </c>
      <c r="UOW244" s="29" t="e">
        <f t="shared" ref="UOW244" si="14647">UPA244&amp;UPB244</f>
        <v>#REF!</v>
      </c>
      <c r="UOX244" s="29" t="e">
        <f t="shared" ref="UOX244" si="14648">UPB244&amp;UPC244</f>
        <v>#REF!</v>
      </c>
      <c r="UOY244" s="29" t="e">
        <f t="shared" ref="UOY244" si="14649">UPC244&amp;UPD244</f>
        <v>#REF!</v>
      </c>
      <c r="UOZ244" s="29" t="e">
        <f t="shared" ref="UOZ244" si="14650">UPD244&amp;UPE244</f>
        <v>#REF!</v>
      </c>
      <c r="UPA244" s="29" t="e">
        <f t="shared" ref="UPA244" si="14651">UPE244&amp;UPF244</f>
        <v>#REF!</v>
      </c>
      <c r="UPB244" s="29" t="e">
        <f t="shared" ref="UPB244" si="14652">UPF244&amp;UPG244</f>
        <v>#REF!</v>
      </c>
      <c r="UPC244" s="29" t="e">
        <f t="shared" ref="UPC244" si="14653">UPG244&amp;UPH244</f>
        <v>#REF!</v>
      </c>
      <c r="UPD244" s="29" t="e">
        <f t="shared" ref="UPD244" si="14654">UPH244&amp;UPI244</f>
        <v>#REF!</v>
      </c>
      <c r="UPE244" s="29" t="e">
        <f t="shared" ref="UPE244" si="14655">UPI244&amp;UPJ244</f>
        <v>#REF!</v>
      </c>
      <c r="UPF244" s="29" t="e">
        <f t="shared" ref="UPF244" si="14656">UPJ244&amp;UPK244</f>
        <v>#REF!</v>
      </c>
      <c r="UPG244" s="29" t="e">
        <f t="shared" ref="UPG244" si="14657">UPK244&amp;UPL244</f>
        <v>#REF!</v>
      </c>
      <c r="UPH244" s="29" t="e">
        <f t="shared" ref="UPH244" si="14658">UPL244&amp;UPM244</f>
        <v>#REF!</v>
      </c>
      <c r="UPI244" s="29" t="e">
        <f t="shared" ref="UPI244" si="14659">UPM244&amp;UPN244</f>
        <v>#REF!</v>
      </c>
      <c r="UPJ244" s="29" t="e">
        <f t="shared" ref="UPJ244" si="14660">UPN244&amp;UPO244</f>
        <v>#REF!</v>
      </c>
      <c r="UPK244" s="29" t="e">
        <f t="shared" ref="UPK244" si="14661">UPO244&amp;UPP244</f>
        <v>#REF!</v>
      </c>
      <c r="UPL244" s="29" t="e">
        <f t="shared" ref="UPL244" si="14662">UPP244&amp;UPQ244</f>
        <v>#REF!</v>
      </c>
      <c r="UPM244" s="29" t="e">
        <f t="shared" ref="UPM244" si="14663">UPQ244&amp;UPR244</f>
        <v>#REF!</v>
      </c>
      <c r="UPN244" s="29" t="e">
        <f t="shared" ref="UPN244" si="14664">UPR244&amp;UPS244</f>
        <v>#REF!</v>
      </c>
      <c r="UPO244" s="29" t="e">
        <f t="shared" ref="UPO244" si="14665">UPS244&amp;UPT244</f>
        <v>#REF!</v>
      </c>
      <c r="UPP244" s="29" t="e">
        <f t="shared" ref="UPP244" si="14666">UPT244&amp;UPU244</f>
        <v>#REF!</v>
      </c>
      <c r="UPQ244" s="29" t="e">
        <f t="shared" ref="UPQ244" si="14667">UPU244&amp;UPV244</f>
        <v>#REF!</v>
      </c>
      <c r="UPR244" s="29" t="e">
        <f t="shared" ref="UPR244" si="14668">UPV244&amp;UPW244</f>
        <v>#REF!</v>
      </c>
      <c r="UPS244" s="29" t="e">
        <f t="shared" ref="UPS244" si="14669">UPW244&amp;UPX244</f>
        <v>#REF!</v>
      </c>
      <c r="UPT244" s="29" t="e">
        <f t="shared" ref="UPT244" si="14670">UPX244&amp;UPY244</f>
        <v>#REF!</v>
      </c>
      <c r="UPU244" s="29" t="e">
        <f t="shared" ref="UPU244" si="14671">UPY244&amp;UPZ244</f>
        <v>#REF!</v>
      </c>
      <c r="UPV244" s="29" t="e">
        <f t="shared" ref="UPV244" si="14672">UPZ244&amp;UQA244</f>
        <v>#REF!</v>
      </c>
      <c r="UPW244" s="29" t="e">
        <f t="shared" ref="UPW244" si="14673">UQA244&amp;UQB244</f>
        <v>#REF!</v>
      </c>
      <c r="UPX244" s="29" t="e">
        <f t="shared" ref="UPX244" si="14674">UQB244&amp;UQC244</f>
        <v>#REF!</v>
      </c>
      <c r="UPY244" s="29" t="e">
        <f t="shared" ref="UPY244" si="14675">UQC244&amp;UQD244</f>
        <v>#REF!</v>
      </c>
      <c r="UPZ244" s="29" t="e">
        <f t="shared" ref="UPZ244" si="14676">UQD244&amp;UQE244</f>
        <v>#REF!</v>
      </c>
      <c r="UQA244" s="29" t="e">
        <f t="shared" ref="UQA244" si="14677">UQE244&amp;UQF244</f>
        <v>#REF!</v>
      </c>
      <c r="UQB244" s="29" t="e">
        <f t="shared" ref="UQB244" si="14678">UQF244&amp;UQG244</f>
        <v>#REF!</v>
      </c>
      <c r="UQC244" s="29" t="e">
        <f t="shared" ref="UQC244" si="14679">UQG244&amp;UQH244</f>
        <v>#REF!</v>
      </c>
      <c r="UQD244" s="29" t="e">
        <f t="shared" ref="UQD244" si="14680">UQH244&amp;UQI244</f>
        <v>#REF!</v>
      </c>
      <c r="UQE244" s="29" t="e">
        <f t="shared" ref="UQE244" si="14681">UQI244&amp;UQJ244</f>
        <v>#REF!</v>
      </c>
      <c r="UQF244" s="29" t="e">
        <f t="shared" ref="UQF244" si="14682">UQJ244&amp;UQK244</f>
        <v>#REF!</v>
      </c>
      <c r="UQG244" s="29" t="e">
        <f t="shared" ref="UQG244" si="14683">UQK244&amp;UQL244</f>
        <v>#REF!</v>
      </c>
      <c r="UQH244" s="29" t="e">
        <f t="shared" ref="UQH244" si="14684">UQL244&amp;UQM244</f>
        <v>#REF!</v>
      </c>
      <c r="UQI244" s="29" t="e">
        <f t="shared" ref="UQI244" si="14685">UQM244&amp;UQN244</f>
        <v>#REF!</v>
      </c>
      <c r="UQJ244" s="29" t="e">
        <f t="shared" ref="UQJ244" si="14686">UQN244&amp;UQO244</f>
        <v>#REF!</v>
      </c>
      <c r="UQK244" s="29" t="e">
        <f t="shared" ref="UQK244" si="14687">UQO244&amp;UQP244</f>
        <v>#REF!</v>
      </c>
      <c r="UQL244" s="29" t="e">
        <f t="shared" ref="UQL244" si="14688">UQP244&amp;UQQ244</f>
        <v>#REF!</v>
      </c>
      <c r="UQM244" s="29" t="e">
        <f t="shared" ref="UQM244" si="14689">UQQ244&amp;UQR244</f>
        <v>#REF!</v>
      </c>
      <c r="UQN244" s="29" t="e">
        <f t="shared" ref="UQN244" si="14690">UQR244&amp;UQS244</f>
        <v>#REF!</v>
      </c>
      <c r="UQO244" s="29" t="e">
        <f t="shared" ref="UQO244" si="14691">UQS244&amp;UQT244</f>
        <v>#REF!</v>
      </c>
      <c r="UQP244" s="29" t="e">
        <f t="shared" ref="UQP244" si="14692">UQT244&amp;UQU244</f>
        <v>#REF!</v>
      </c>
      <c r="UQQ244" s="29" t="e">
        <f t="shared" ref="UQQ244" si="14693">UQU244&amp;UQV244</f>
        <v>#REF!</v>
      </c>
      <c r="UQR244" s="29" t="e">
        <f t="shared" ref="UQR244" si="14694">UQV244&amp;UQW244</f>
        <v>#REF!</v>
      </c>
      <c r="UQS244" s="29" t="e">
        <f t="shared" ref="UQS244" si="14695">UQW244&amp;UQX244</f>
        <v>#REF!</v>
      </c>
      <c r="UQT244" s="29" t="e">
        <f t="shared" ref="UQT244" si="14696">UQX244&amp;UQY244</f>
        <v>#REF!</v>
      </c>
      <c r="UQU244" s="29" t="e">
        <f t="shared" ref="UQU244" si="14697">UQY244&amp;UQZ244</f>
        <v>#REF!</v>
      </c>
      <c r="UQV244" s="29" t="e">
        <f t="shared" ref="UQV244" si="14698">UQZ244&amp;URA244</f>
        <v>#REF!</v>
      </c>
      <c r="UQW244" s="29" t="e">
        <f t="shared" ref="UQW244" si="14699">URA244&amp;URB244</f>
        <v>#REF!</v>
      </c>
      <c r="UQX244" s="29" t="e">
        <f t="shared" ref="UQX244" si="14700">URB244&amp;URC244</f>
        <v>#REF!</v>
      </c>
      <c r="UQY244" s="29" t="e">
        <f t="shared" ref="UQY244" si="14701">URC244&amp;URD244</f>
        <v>#REF!</v>
      </c>
      <c r="UQZ244" s="29" t="e">
        <f t="shared" ref="UQZ244" si="14702">URD244&amp;URE244</f>
        <v>#REF!</v>
      </c>
      <c r="URA244" s="29" t="e">
        <f t="shared" ref="URA244" si="14703">URE244&amp;URF244</f>
        <v>#REF!</v>
      </c>
      <c r="URB244" s="29" t="e">
        <f t="shared" ref="URB244" si="14704">URF244&amp;URG244</f>
        <v>#REF!</v>
      </c>
      <c r="URC244" s="29" t="e">
        <f t="shared" ref="URC244" si="14705">URG244&amp;URH244</f>
        <v>#REF!</v>
      </c>
      <c r="URD244" s="29" t="e">
        <f t="shared" ref="URD244" si="14706">URH244&amp;URI244</f>
        <v>#REF!</v>
      </c>
      <c r="URE244" s="29" t="e">
        <f t="shared" ref="URE244" si="14707">URI244&amp;URJ244</f>
        <v>#REF!</v>
      </c>
      <c r="URF244" s="29" t="e">
        <f t="shared" ref="URF244" si="14708">URJ244&amp;URK244</f>
        <v>#REF!</v>
      </c>
      <c r="URG244" s="29" t="e">
        <f t="shared" ref="URG244" si="14709">URK244&amp;URL244</f>
        <v>#REF!</v>
      </c>
      <c r="URH244" s="29" t="e">
        <f t="shared" ref="URH244" si="14710">URL244&amp;URM244</f>
        <v>#REF!</v>
      </c>
      <c r="URI244" s="29" t="e">
        <f t="shared" ref="URI244" si="14711">URM244&amp;URN244</f>
        <v>#REF!</v>
      </c>
      <c r="URJ244" s="29" t="e">
        <f t="shared" ref="URJ244" si="14712">URN244&amp;URO244</f>
        <v>#REF!</v>
      </c>
      <c r="URK244" s="29" t="e">
        <f t="shared" ref="URK244" si="14713">URO244&amp;URP244</f>
        <v>#REF!</v>
      </c>
      <c r="URL244" s="29" t="e">
        <f t="shared" ref="URL244" si="14714">URP244&amp;URQ244</f>
        <v>#REF!</v>
      </c>
      <c r="URM244" s="29" t="e">
        <f t="shared" ref="URM244" si="14715">URQ244&amp;URR244</f>
        <v>#REF!</v>
      </c>
      <c r="URN244" s="29" t="e">
        <f t="shared" ref="URN244" si="14716">URR244&amp;URS244</f>
        <v>#REF!</v>
      </c>
      <c r="URO244" s="29" t="e">
        <f t="shared" ref="URO244" si="14717">URS244&amp;URT244</f>
        <v>#REF!</v>
      </c>
      <c r="URP244" s="29" t="e">
        <f t="shared" ref="URP244" si="14718">URT244&amp;URU244</f>
        <v>#REF!</v>
      </c>
      <c r="URQ244" s="29" t="e">
        <f t="shared" ref="URQ244" si="14719">URU244&amp;URV244</f>
        <v>#REF!</v>
      </c>
      <c r="URR244" s="29" t="e">
        <f t="shared" ref="URR244" si="14720">URV244&amp;URW244</f>
        <v>#REF!</v>
      </c>
      <c r="URS244" s="29" t="e">
        <f t="shared" ref="URS244" si="14721">URW244&amp;URX244</f>
        <v>#REF!</v>
      </c>
      <c r="URT244" s="29" t="e">
        <f t="shared" ref="URT244" si="14722">URX244&amp;URY244</f>
        <v>#REF!</v>
      </c>
      <c r="URU244" s="29" t="e">
        <f t="shared" ref="URU244" si="14723">URY244&amp;URZ244</f>
        <v>#REF!</v>
      </c>
      <c r="URV244" s="29" t="e">
        <f t="shared" ref="URV244" si="14724">URZ244&amp;USA244</f>
        <v>#REF!</v>
      </c>
      <c r="URW244" s="29" t="e">
        <f t="shared" ref="URW244" si="14725">USA244&amp;USB244</f>
        <v>#REF!</v>
      </c>
      <c r="URX244" s="29" t="e">
        <f t="shared" ref="URX244" si="14726">USB244&amp;USC244</f>
        <v>#REF!</v>
      </c>
      <c r="URY244" s="29" t="e">
        <f t="shared" ref="URY244" si="14727">USC244&amp;USD244</f>
        <v>#REF!</v>
      </c>
      <c r="URZ244" s="29" t="e">
        <f t="shared" ref="URZ244" si="14728">USD244&amp;USE244</f>
        <v>#REF!</v>
      </c>
      <c r="USA244" s="29" t="e">
        <f t="shared" ref="USA244" si="14729">USE244&amp;USF244</f>
        <v>#REF!</v>
      </c>
      <c r="USB244" s="29" t="e">
        <f t="shared" ref="USB244" si="14730">USF244&amp;USG244</f>
        <v>#REF!</v>
      </c>
      <c r="USC244" s="29" t="e">
        <f t="shared" ref="USC244" si="14731">USG244&amp;USH244</f>
        <v>#REF!</v>
      </c>
      <c r="USD244" s="29" t="e">
        <f t="shared" ref="USD244" si="14732">USH244&amp;USI244</f>
        <v>#REF!</v>
      </c>
      <c r="USE244" s="29" t="e">
        <f t="shared" ref="USE244" si="14733">USI244&amp;USJ244</f>
        <v>#REF!</v>
      </c>
      <c r="USF244" s="29" t="e">
        <f t="shared" ref="USF244" si="14734">USJ244&amp;USK244</f>
        <v>#REF!</v>
      </c>
      <c r="USG244" s="29" t="e">
        <f t="shared" ref="USG244" si="14735">USK244&amp;USL244</f>
        <v>#REF!</v>
      </c>
      <c r="USH244" s="29" t="e">
        <f t="shared" ref="USH244" si="14736">USL244&amp;USM244</f>
        <v>#REF!</v>
      </c>
      <c r="USI244" s="29" t="e">
        <f t="shared" ref="USI244" si="14737">USM244&amp;USN244</f>
        <v>#REF!</v>
      </c>
      <c r="USJ244" s="29" t="e">
        <f t="shared" ref="USJ244" si="14738">USN244&amp;USO244</f>
        <v>#REF!</v>
      </c>
      <c r="USK244" s="29" t="e">
        <f t="shared" ref="USK244" si="14739">USO244&amp;USP244</f>
        <v>#REF!</v>
      </c>
      <c r="USL244" s="29" t="e">
        <f t="shared" ref="USL244" si="14740">USP244&amp;USQ244</f>
        <v>#REF!</v>
      </c>
      <c r="USM244" s="29" t="e">
        <f t="shared" ref="USM244" si="14741">USQ244&amp;USR244</f>
        <v>#REF!</v>
      </c>
      <c r="USN244" s="29" t="e">
        <f t="shared" ref="USN244" si="14742">USR244&amp;USS244</f>
        <v>#REF!</v>
      </c>
      <c r="USO244" s="29" t="e">
        <f t="shared" ref="USO244" si="14743">USS244&amp;UST244</f>
        <v>#REF!</v>
      </c>
      <c r="USP244" s="29" t="e">
        <f t="shared" ref="USP244" si="14744">UST244&amp;USU244</f>
        <v>#REF!</v>
      </c>
      <c r="USQ244" s="29" t="e">
        <f t="shared" ref="USQ244" si="14745">USU244&amp;USV244</f>
        <v>#REF!</v>
      </c>
      <c r="USR244" s="29" t="e">
        <f t="shared" ref="USR244" si="14746">USV244&amp;USW244</f>
        <v>#REF!</v>
      </c>
      <c r="USS244" s="29" t="e">
        <f t="shared" ref="USS244" si="14747">USW244&amp;USX244</f>
        <v>#REF!</v>
      </c>
      <c r="UST244" s="29" t="e">
        <f t="shared" ref="UST244" si="14748">USX244&amp;USY244</f>
        <v>#REF!</v>
      </c>
      <c r="USU244" s="29" t="e">
        <f t="shared" ref="USU244" si="14749">USY244&amp;USZ244</f>
        <v>#REF!</v>
      </c>
      <c r="USV244" s="29" t="e">
        <f t="shared" ref="USV244" si="14750">USZ244&amp;UTA244</f>
        <v>#REF!</v>
      </c>
      <c r="USW244" s="29" t="e">
        <f t="shared" ref="USW244" si="14751">UTA244&amp;UTB244</f>
        <v>#REF!</v>
      </c>
      <c r="USX244" s="29" t="e">
        <f t="shared" ref="USX244" si="14752">UTB244&amp;UTC244</f>
        <v>#REF!</v>
      </c>
      <c r="USY244" s="29" t="e">
        <f t="shared" ref="USY244" si="14753">UTC244&amp;UTD244</f>
        <v>#REF!</v>
      </c>
      <c r="USZ244" s="29" t="e">
        <f t="shared" ref="USZ244" si="14754">UTD244&amp;UTE244</f>
        <v>#REF!</v>
      </c>
      <c r="UTA244" s="29" t="e">
        <f t="shared" ref="UTA244" si="14755">UTE244&amp;UTF244</f>
        <v>#REF!</v>
      </c>
      <c r="UTB244" s="29" t="e">
        <f t="shared" ref="UTB244" si="14756">UTF244&amp;UTG244</f>
        <v>#REF!</v>
      </c>
      <c r="UTC244" s="29" t="e">
        <f t="shared" ref="UTC244" si="14757">UTG244&amp;UTH244</f>
        <v>#REF!</v>
      </c>
      <c r="UTD244" s="29" t="e">
        <f t="shared" ref="UTD244" si="14758">UTH244&amp;UTI244</f>
        <v>#REF!</v>
      </c>
      <c r="UTE244" s="29" t="e">
        <f t="shared" ref="UTE244" si="14759">UTI244&amp;UTJ244</f>
        <v>#REF!</v>
      </c>
      <c r="UTF244" s="29" t="e">
        <f t="shared" ref="UTF244" si="14760">UTJ244&amp;UTK244</f>
        <v>#REF!</v>
      </c>
      <c r="UTG244" s="29" t="e">
        <f t="shared" ref="UTG244" si="14761">UTK244&amp;UTL244</f>
        <v>#REF!</v>
      </c>
      <c r="UTH244" s="29" t="e">
        <f t="shared" ref="UTH244" si="14762">UTL244&amp;UTM244</f>
        <v>#REF!</v>
      </c>
      <c r="UTI244" s="29" t="e">
        <f t="shared" ref="UTI244" si="14763">UTM244&amp;UTN244</f>
        <v>#REF!</v>
      </c>
      <c r="UTJ244" s="29" t="e">
        <f t="shared" ref="UTJ244" si="14764">UTN244&amp;UTO244</f>
        <v>#REF!</v>
      </c>
      <c r="UTK244" s="29" t="e">
        <f t="shared" ref="UTK244" si="14765">UTO244&amp;UTP244</f>
        <v>#REF!</v>
      </c>
      <c r="UTL244" s="29" t="e">
        <f t="shared" ref="UTL244" si="14766">UTP244&amp;UTQ244</f>
        <v>#REF!</v>
      </c>
      <c r="UTM244" s="29" t="e">
        <f t="shared" ref="UTM244" si="14767">UTQ244&amp;UTR244</f>
        <v>#REF!</v>
      </c>
      <c r="UTN244" s="29" t="e">
        <f t="shared" ref="UTN244" si="14768">UTR244&amp;UTS244</f>
        <v>#REF!</v>
      </c>
      <c r="UTO244" s="29" t="e">
        <f t="shared" ref="UTO244" si="14769">UTS244&amp;UTT244</f>
        <v>#REF!</v>
      </c>
      <c r="UTP244" s="29" t="e">
        <f t="shared" ref="UTP244" si="14770">UTT244&amp;UTU244</f>
        <v>#REF!</v>
      </c>
      <c r="UTQ244" s="29" t="e">
        <f t="shared" ref="UTQ244" si="14771">UTU244&amp;UTV244</f>
        <v>#REF!</v>
      </c>
      <c r="UTR244" s="29" t="e">
        <f t="shared" ref="UTR244" si="14772">UTV244&amp;UTW244</f>
        <v>#REF!</v>
      </c>
      <c r="UTS244" s="29" t="e">
        <f t="shared" ref="UTS244" si="14773">UTW244&amp;UTX244</f>
        <v>#REF!</v>
      </c>
      <c r="UTT244" s="29" t="e">
        <f t="shared" ref="UTT244" si="14774">UTX244&amp;UTY244</f>
        <v>#REF!</v>
      </c>
      <c r="UTU244" s="29" t="e">
        <f t="shared" ref="UTU244" si="14775">UTY244&amp;UTZ244</f>
        <v>#REF!</v>
      </c>
      <c r="UTV244" s="29" t="e">
        <f t="shared" ref="UTV244" si="14776">UTZ244&amp;UUA244</f>
        <v>#REF!</v>
      </c>
      <c r="UTW244" s="29" t="e">
        <f t="shared" ref="UTW244" si="14777">UUA244&amp;UUB244</f>
        <v>#REF!</v>
      </c>
      <c r="UTX244" s="29" t="e">
        <f t="shared" ref="UTX244" si="14778">UUB244&amp;UUC244</f>
        <v>#REF!</v>
      </c>
      <c r="UTY244" s="29" t="e">
        <f t="shared" ref="UTY244" si="14779">UUC244&amp;UUD244</f>
        <v>#REF!</v>
      </c>
      <c r="UTZ244" s="29" t="e">
        <f t="shared" ref="UTZ244" si="14780">UUD244&amp;UUE244</f>
        <v>#REF!</v>
      </c>
      <c r="UUA244" s="29" t="e">
        <f t="shared" ref="UUA244" si="14781">UUE244&amp;UUF244</f>
        <v>#REF!</v>
      </c>
      <c r="UUB244" s="29" t="e">
        <f t="shared" ref="UUB244" si="14782">UUF244&amp;UUG244</f>
        <v>#REF!</v>
      </c>
      <c r="UUC244" s="29" t="e">
        <f t="shared" ref="UUC244" si="14783">UUG244&amp;UUH244</f>
        <v>#REF!</v>
      </c>
      <c r="UUD244" s="29" t="e">
        <f t="shared" ref="UUD244" si="14784">UUH244&amp;UUI244</f>
        <v>#REF!</v>
      </c>
      <c r="UUE244" s="29" t="e">
        <f t="shared" ref="UUE244" si="14785">UUI244&amp;UUJ244</f>
        <v>#REF!</v>
      </c>
      <c r="UUF244" s="29" t="e">
        <f t="shared" ref="UUF244" si="14786">UUJ244&amp;UUK244</f>
        <v>#REF!</v>
      </c>
      <c r="UUG244" s="29" t="e">
        <f t="shared" ref="UUG244" si="14787">UUK244&amp;UUL244</f>
        <v>#REF!</v>
      </c>
      <c r="UUH244" s="29" t="e">
        <f t="shared" ref="UUH244" si="14788">UUL244&amp;UUM244</f>
        <v>#REF!</v>
      </c>
      <c r="UUI244" s="29" t="e">
        <f t="shared" ref="UUI244" si="14789">UUM244&amp;UUN244</f>
        <v>#REF!</v>
      </c>
      <c r="UUJ244" s="29" t="e">
        <f t="shared" ref="UUJ244" si="14790">UUN244&amp;UUO244</f>
        <v>#REF!</v>
      </c>
      <c r="UUK244" s="29" t="e">
        <f t="shared" ref="UUK244" si="14791">UUO244&amp;UUP244</f>
        <v>#REF!</v>
      </c>
      <c r="UUL244" s="29" t="e">
        <f t="shared" ref="UUL244" si="14792">UUP244&amp;UUQ244</f>
        <v>#REF!</v>
      </c>
      <c r="UUM244" s="29" t="e">
        <f t="shared" ref="UUM244" si="14793">UUQ244&amp;UUR244</f>
        <v>#REF!</v>
      </c>
      <c r="UUN244" s="29" t="e">
        <f t="shared" ref="UUN244" si="14794">UUR244&amp;UUS244</f>
        <v>#REF!</v>
      </c>
      <c r="UUO244" s="29" t="e">
        <f t="shared" ref="UUO244" si="14795">UUS244&amp;UUT244</f>
        <v>#REF!</v>
      </c>
      <c r="UUP244" s="29" t="e">
        <f t="shared" ref="UUP244" si="14796">UUT244&amp;UUU244</f>
        <v>#REF!</v>
      </c>
      <c r="UUQ244" s="29" t="e">
        <f t="shared" ref="UUQ244" si="14797">UUU244&amp;UUV244</f>
        <v>#REF!</v>
      </c>
      <c r="UUR244" s="29" t="e">
        <f t="shared" ref="UUR244" si="14798">UUV244&amp;UUW244</f>
        <v>#REF!</v>
      </c>
      <c r="UUS244" s="29" t="e">
        <f t="shared" ref="UUS244" si="14799">UUW244&amp;UUX244</f>
        <v>#REF!</v>
      </c>
      <c r="UUT244" s="29" t="e">
        <f t="shared" ref="UUT244" si="14800">UUX244&amp;UUY244</f>
        <v>#REF!</v>
      </c>
      <c r="UUU244" s="29" t="e">
        <f t="shared" ref="UUU244" si="14801">UUY244&amp;UUZ244</f>
        <v>#REF!</v>
      </c>
      <c r="UUV244" s="29" t="e">
        <f t="shared" ref="UUV244" si="14802">UUZ244&amp;UVA244</f>
        <v>#REF!</v>
      </c>
      <c r="UUW244" s="29" t="e">
        <f t="shared" ref="UUW244" si="14803">UVA244&amp;UVB244</f>
        <v>#REF!</v>
      </c>
      <c r="UUX244" s="29" t="e">
        <f t="shared" ref="UUX244" si="14804">UVB244&amp;UVC244</f>
        <v>#REF!</v>
      </c>
      <c r="UUY244" s="29" t="e">
        <f t="shared" ref="UUY244" si="14805">UVC244&amp;UVD244</f>
        <v>#REF!</v>
      </c>
      <c r="UUZ244" s="29" t="e">
        <f t="shared" ref="UUZ244" si="14806">UVD244&amp;UVE244</f>
        <v>#REF!</v>
      </c>
      <c r="UVA244" s="29" t="e">
        <f t="shared" ref="UVA244" si="14807">UVE244&amp;UVF244</f>
        <v>#REF!</v>
      </c>
      <c r="UVB244" s="29" t="e">
        <f t="shared" ref="UVB244" si="14808">UVF244&amp;UVG244</f>
        <v>#REF!</v>
      </c>
      <c r="UVC244" s="29" t="e">
        <f t="shared" ref="UVC244" si="14809">UVG244&amp;UVH244</f>
        <v>#REF!</v>
      </c>
      <c r="UVD244" s="29" t="e">
        <f t="shared" ref="UVD244" si="14810">UVH244&amp;UVI244</f>
        <v>#REF!</v>
      </c>
      <c r="UVE244" s="29" t="e">
        <f t="shared" ref="UVE244" si="14811">UVI244&amp;UVJ244</f>
        <v>#REF!</v>
      </c>
      <c r="UVF244" s="29" t="e">
        <f t="shared" ref="UVF244" si="14812">UVJ244&amp;UVK244</f>
        <v>#REF!</v>
      </c>
      <c r="UVG244" s="29" t="e">
        <f t="shared" ref="UVG244" si="14813">UVK244&amp;UVL244</f>
        <v>#REF!</v>
      </c>
      <c r="UVH244" s="29" t="e">
        <f t="shared" ref="UVH244" si="14814">UVL244&amp;UVM244</f>
        <v>#REF!</v>
      </c>
      <c r="UVI244" s="29" t="e">
        <f t="shared" ref="UVI244" si="14815">UVM244&amp;UVN244</f>
        <v>#REF!</v>
      </c>
      <c r="UVJ244" s="29" t="e">
        <f t="shared" ref="UVJ244" si="14816">UVN244&amp;UVO244</f>
        <v>#REF!</v>
      </c>
      <c r="UVK244" s="29" t="e">
        <f t="shared" ref="UVK244" si="14817">UVO244&amp;UVP244</f>
        <v>#REF!</v>
      </c>
      <c r="UVL244" s="29" t="e">
        <f t="shared" ref="UVL244" si="14818">UVP244&amp;UVQ244</f>
        <v>#REF!</v>
      </c>
      <c r="UVM244" s="29" t="e">
        <f t="shared" ref="UVM244" si="14819">UVQ244&amp;UVR244</f>
        <v>#REF!</v>
      </c>
      <c r="UVN244" s="29" t="e">
        <f t="shared" ref="UVN244" si="14820">UVR244&amp;UVS244</f>
        <v>#REF!</v>
      </c>
      <c r="UVO244" s="29" t="e">
        <f t="shared" ref="UVO244" si="14821">UVS244&amp;UVT244</f>
        <v>#REF!</v>
      </c>
      <c r="UVP244" s="29" t="e">
        <f t="shared" ref="UVP244" si="14822">UVT244&amp;UVU244</f>
        <v>#REF!</v>
      </c>
      <c r="UVQ244" s="29" t="e">
        <f t="shared" ref="UVQ244" si="14823">UVU244&amp;UVV244</f>
        <v>#REF!</v>
      </c>
      <c r="UVR244" s="29" t="e">
        <f t="shared" ref="UVR244" si="14824">UVV244&amp;UVW244</f>
        <v>#REF!</v>
      </c>
      <c r="UVS244" s="29" t="e">
        <f t="shared" ref="UVS244" si="14825">UVW244&amp;UVX244</f>
        <v>#REF!</v>
      </c>
      <c r="UVT244" s="29" t="e">
        <f t="shared" ref="UVT244" si="14826">UVX244&amp;UVY244</f>
        <v>#REF!</v>
      </c>
      <c r="UVU244" s="29" t="e">
        <f t="shared" ref="UVU244" si="14827">UVY244&amp;UVZ244</f>
        <v>#REF!</v>
      </c>
      <c r="UVV244" s="29" t="e">
        <f t="shared" ref="UVV244" si="14828">UVZ244&amp;UWA244</f>
        <v>#REF!</v>
      </c>
      <c r="UVW244" s="29" t="e">
        <f t="shared" ref="UVW244" si="14829">UWA244&amp;UWB244</f>
        <v>#REF!</v>
      </c>
      <c r="UVX244" s="29" t="e">
        <f t="shared" ref="UVX244" si="14830">UWB244&amp;UWC244</f>
        <v>#REF!</v>
      </c>
      <c r="UVY244" s="29" t="e">
        <f t="shared" ref="UVY244" si="14831">UWC244&amp;UWD244</f>
        <v>#REF!</v>
      </c>
      <c r="UVZ244" s="29" t="e">
        <f t="shared" ref="UVZ244" si="14832">UWD244&amp;UWE244</f>
        <v>#REF!</v>
      </c>
      <c r="UWA244" s="29" t="e">
        <f t="shared" ref="UWA244" si="14833">UWE244&amp;UWF244</f>
        <v>#REF!</v>
      </c>
      <c r="UWB244" s="29" t="e">
        <f t="shared" ref="UWB244" si="14834">UWF244&amp;UWG244</f>
        <v>#REF!</v>
      </c>
      <c r="UWC244" s="29" t="e">
        <f t="shared" ref="UWC244" si="14835">UWG244&amp;UWH244</f>
        <v>#REF!</v>
      </c>
      <c r="UWD244" s="29" t="e">
        <f t="shared" ref="UWD244" si="14836">UWH244&amp;UWI244</f>
        <v>#REF!</v>
      </c>
      <c r="UWE244" s="29" t="e">
        <f t="shared" ref="UWE244" si="14837">UWI244&amp;UWJ244</f>
        <v>#REF!</v>
      </c>
      <c r="UWF244" s="29" t="e">
        <f t="shared" ref="UWF244" si="14838">UWJ244&amp;UWK244</f>
        <v>#REF!</v>
      </c>
      <c r="UWG244" s="29" t="e">
        <f t="shared" ref="UWG244" si="14839">UWK244&amp;UWL244</f>
        <v>#REF!</v>
      </c>
      <c r="UWH244" s="29" t="e">
        <f t="shared" ref="UWH244" si="14840">UWL244&amp;UWM244</f>
        <v>#REF!</v>
      </c>
      <c r="UWI244" s="29" t="e">
        <f t="shared" ref="UWI244" si="14841">UWM244&amp;UWN244</f>
        <v>#REF!</v>
      </c>
      <c r="UWJ244" s="29" t="e">
        <f t="shared" ref="UWJ244" si="14842">UWN244&amp;UWO244</f>
        <v>#REF!</v>
      </c>
      <c r="UWK244" s="29" t="e">
        <f t="shared" ref="UWK244" si="14843">UWO244&amp;UWP244</f>
        <v>#REF!</v>
      </c>
      <c r="UWL244" s="29" t="e">
        <f t="shared" ref="UWL244" si="14844">UWP244&amp;UWQ244</f>
        <v>#REF!</v>
      </c>
      <c r="UWM244" s="29" t="e">
        <f t="shared" ref="UWM244" si="14845">UWQ244&amp;UWR244</f>
        <v>#REF!</v>
      </c>
      <c r="UWN244" s="29" t="e">
        <f t="shared" ref="UWN244" si="14846">UWR244&amp;UWS244</f>
        <v>#REF!</v>
      </c>
      <c r="UWO244" s="29" t="e">
        <f t="shared" ref="UWO244" si="14847">UWS244&amp;UWT244</f>
        <v>#REF!</v>
      </c>
      <c r="UWP244" s="29" t="e">
        <f t="shared" ref="UWP244" si="14848">UWT244&amp;UWU244</f>
        <v>#REF!</v>
      </c>
      <c r="UWQ244" s="29" t="e">
        <f t="shared" ref="UWQ244" si="14849">UWU244&amp;UWV244</f>
        <v>#REF!</v>
      </c>
      <c r="UWR244" s="29" t="e">
        <f t="shared" ref="UWR244" si="14850">UWV244&amp;UWW244</f>
        <v>#REF!</v>
      </c>
      <c r="UWS244" s="29" t="e">
        <f t="shared" ref="UWS244" si="14851">UWW244&amp;UWX244</f>
        <v>#REF!</v>
      </c>
      <c r="UWT244" s="29" t="e">
        <f t="shared" ref="UWT244" si="14852">UWX244&amp;UWY244</f>
        <v>#REF!</v>
      </c>
      <c r="UWU244" s="29" t="e">
        <f t="shared" ref="UWU244" si="14853">UWY244&amp;UWZ244</f>
        <v>#REF!</v>
      </c>
      <c r="UWV244" s="29" t="e">
        <f t="shared" ref="UWV244" si="14854">UWZ244&amp;UXA244</f>
        <v>#REF!</v>
      </c>
      <c r="UWW244" s="29" t="e">
        <f t="shared" ref="UWW244" si="14855">UXA244&amp;UXB244</f>
        <v>#REF!</v>
      </c>
      <c r="UWX244" s="29" t="e">
        <f t="shared" ref="UWX244" si="14856">UXB244&amp;UXC244</f>
        <v>#REF!</v>
      </c>
      <c r="UWY244" s="29" t="e">
        <f t="shared" ref="UWY244" si="14857">UXC244&amp;UXD244</f>
        <v>#REF!</v>
      </c>
      <c r="UWZ244" s="29" t="e">
        <f t="shared" ref="UWZ244" si="14858">UXD244&amp;UXE244</f>
        <v>#REF!</v>
      </c>
      <c r="UXA244" s="29" t="e">
        <f t="shared" ref="UXA244" si="14859">UXE244&amp;UXF244</f>
        <v>#REF!</v>
      </c>
      <c r="UXB244" s="29" t="e">
        <f t="shared" ref="UXB244" si="14860">UXF244&amp;UXG244</f>
        <v>#REF!</v>
      </c>
      <c r="UXC244" s="29" t="e">
        <f t="shared" ref="UXC244" si="14861">UXG244&amp;UXH244</f>
        <v>#REF!</v>
      </c>
      <c r="UXD244" s="29" t="e">
        <f t="shared" ref="UXD244" si="14862">UXH244&amp;UXI244</f>
        <v>#REF!</v>
      </c>
      <c r="UXE244" s="29" t="e">
        <f t="shared" ref="UXE244" si="14863">UXI244&amp;UXJ244</f>
        <v>#REF!</v>
      </c>
      <c r="UXF244" s="29" t="e">
        <f t="shared" ref="UXF244" si="14864">UXJ244&amp;UXK244</f>
        <v>#REF!</v>
      </c>
      <c r="UXG244" s="29" t="e">
        <f t="shared" ref="UXG244" si="14865">UXK244&amp;UXL244</f>
        <v>#REF!</v>
      </c>
      <c r="UXH244" s="29" t="e">
        <f t="shared" ref="UXH244" si="14866">UXL244&amp;UXM244</f>
        <v>#REF!</v>
      </c>
      <c r="UXI244" s="29" t="e">
        <f t="shared" ref="UXI244" si="14867">UXM244&amp;UXN244</f>
        <v>#REF!</v>
      </c>
      <c r="UXJ244" s="29" t="e">
        <f t="shared" ref="UXJ244" si="14868">UXN244&amp;UXO244</f>
        <v>#REF!</v>
      </c>
      <c r="UXK244" s="29" t="e">
        <f t="shared" ref="UXK244" si="14869">UXO244&amp;UXP244</f>
        <v>#REF!</v>
      </c>
      <c r="UXL244" s="29" t="e">
        <f t="shared" ref="UXL244" si="14870">UXP244&amp;UXQ244</f>
        <v>#REF!</v>
      </c>
      <c r="UXM244" s="29" t="e">
        <f t="shared" ref="UXM244" si="14871">UXQ244&amp;UXR244</f>
        <v>#REF!</v>
      </c>
      <c r="UXN244" s="29" t="e">
        <f t="shared" ref="UXN244" si="14872">UXR244&amp;UXS244</f>
        <v>#REF!</v>
      </c>
      <c r="UXO244" s="29" t="e">
        <f t="shared" ref="UXO244" si="14873">UXS244&amp;UXT244</f>
        <v>#REF!</v>
      </c>
      <c r="UXP244" s="29" t="e">
        <f t="shared" ref="UXP244" si="14874">UXT244&amp;UXU244</f>
        <v>#REF!</v>
      </c>
      <c r="UXQ244" s="29" t="e">
        <f t="shared" ref="UXQ244" si="14875">UXU244&amp;UXV244</f>
        <v>#REF!</v>
      </c>
      <c r="UXR244" s="29" t="e">
        <f t="shared" ref="UXR244" si="14876">UXV244&amp;UXW244</f>
        <v>#REF!</v>
      </c>
      <c r="UXS244" s="29" t="e">
        <f t="shared" ref="UXS244" si="14877">UXW244&amp;UXX244</f>
        <v>#REF!</v>
      </c>
      <c r="UXT244" s="29" t="e">
        <f t="shared" ref="UXT244" si="14878">UXX244&amp;UXY244</f>
        <v>#REF!</v>
      </c>
      <c r="UXU244" s="29" t="e">
        <f t="shared" ref="UXU244" si="14879">UXY244&amp;UXZ244</f>
        <v>#REF!</v>
      </c>
      <c r="UXV244" s="29" t="e">
        <f t="shared" ref="UXV244" si="14880">UXZ244&amp;UYA244</f>
        <v>#REF!</v>
      </c>
      <c r="UXW244" s="29" t="e">
        <f t="shared" ref="UXW244" si="14881">UYA244&amp;UYB244</f>
        <v>#REF!</v>
      </c>
      <c r="UXX244" s="29" t="e">
        <f t="shared" ref="UXX244" si="14882">UYB244&amp;UYC244</f>
        <v>#REF!</v>
      </c>
      <c r="UXY244" s="29" t="e">
        <f t="shared" ref="UXY244" si="14883">UYC244&amp;UYD244</f>
        <v>#REF!</v>
      </c>
      <c r="UXZ244" s="29" t="e">
        <f t="shared" ref="UXZ244" si="14884">UYD244&amp;UYE244</f>
        <v>#REF!</v>
      </c>
      <c r="UYA244" s="29" t="e">
        <f t="shared" ref="UYA244" si="14885">UYE244&amp;UYF244</f>
        <v>#REF!</v>
      </c>
      <c r="UYB244" s="29" t="e">
        <f t="shared" ref="UYB244" si="14886">UYF244&amp;UYG244</f>
        <v>#REF!</v>
      </c>
      <c r="UYC244" s="29" t="e">
        <f t="shared" ref="UYC244" si="14887">UYG244&amp;UYH244</f>
        <v>#REF!</v>
      </c>
      <c r="UYD244" s="29" t="e">
        <f t="shared" ref="UYD244" si="14888">UYH244&amp;UYI244</f>
        <v>#REF!</v>
      </c>
      <c r="UYE244" s="29" t="e">
        <f t="shared" ref="UYE244" si="14889">UYI244&amp;UYJ244</f>
        <v>#REF!</v>
      </c>
      <c r="UYF244" s="29" t="e">
        <f t="shared" ref="UYF244" si="14890">UYJ244&amp;UYK244</f>
        <v>#REF!</v>
      </c>
      <c r="UYG244" s="29" t="e">
        <f t="shared" ref="UYG244" si="14891">UYK244&amp;UYL244</f>
        <v>#REF!</v>
      </c>
      <c r="UYH244" s="29" t="e">
        <f t="shared" ref="UYH244" si="14892">UYL244&amp;UYM244</f>
        <v>#REF!</v>
      </c>
      <c r="UYI244" s="29" t="e">
        <f t="shared" ref="UYI244" si="14893">UYM244&amp;UYN244</f>
        <v>#REF!</v>
      </c>
      <c r="UYJ244" s="29" t="e">
        <f t="shared" ref="UYJ244" si="14894">UYN244&amp;UYO244</f>
        <v>#REF!</v>
      </c>
      <c r="UYK244" s="29" t="e">
        <f t="shared" ref="UYK244" si="14895">UYO244&amp;UYP244</f>
        <v>#REF!</v>
      </c>
      <c r="UYL244" s="29" t="e">
        <f t="shared" ref="UYL244" si="14896">UYP244&amp;UYQ244</f>
        <v>#REF!</v>
      </c>
      <c r="UYM244" s="29" t="e">
        <f t="shared" ref="UYM244" si="14897">UYQ244&amp;UYR244</f>
        <v>#REF!</v>
      </c>
      <c r="UYN244" s="29" t="e">
        <f t="shared" ref="UYN244" si="14898">UYR244&amp;UYS244</f>
        <v>#REF!</v>
      </c>
      <c r="UYO244" s="29" t="e">
        <f t="shared" ref="UYO244" si="14899">UYS244&amp;UYT244</f>
        <v>#REF!</v>
      </c>
      <c r="UYP244" s="29" t="e">
        <f t="shared" ref="UYP244" si="14900">UYT244&amp;UYU244</f>
        <v>#REF!</v>
      </c>
      <c r="UYQ244" s="29" t="e">
        <f t="shared" ref="UYQ244" si="14901">UYU244&amp;UYV244</f>
        <v>#REF!</v>
      </c>
      <c r="UYR244" s="29" t="e">
        <f t="shared" ref="UYR244" si="14902">UYV244&amp;UYW244</f>
        <v>#REF!</v>
      </c>
      <c r="UYS244" s="29" t="e">
        <f t="shared" ref="UYS244" si="14903">UYW244&amp;UYX244</f>
        <v>#REF!</v>
      </c>
      <c r="UYT244" s="29" t="e">
        <f t="shared" ref="UYT244" si="14904">UYX244&amp;UYY244</f>
        <v>#REF!</v>
      </c>
      <c r="UYU244" s="29" t="e">
        <f t="shared" ref="UYU244" si="14905">UYY244&amp;UYZ244</f>
        <v>#REF!</v>
      </c>
      <c r="UYV244" s="29" t="e">
        <f t="shared" ref="UYV244" si="14906">UYZ244&amp;UZA244</f>
        <v>#REF!</v>
      </c>
      <c r="UYW244" s="29" t="e">
        <f t="shared" ref="UYW244" si="14907">UZA244&amp;UZB244</f>
        <v>#REF!</v>
      </c>
      <c r="UYX244" s="29" t="e">
        <f t="shared" ref="UYX244" si="14908">UZB244&amp;UZC244</f>
        <v>#REF!</v>
      </c>
      <c r="UYY244" s="29" t="e">
        <f t="shared" ref="UYY244" si="14909">UZC244&amp;UZD244</f>
        <v>#REF!</v>
      </c>
      <c r="UYZ244" s="29" t="e">
        <f t="shared" ref="UYZ244" si="14910">UZD244&amp;UZE244</f>
        <v>#REF!</v>
      </c>
      <c r="UZA244" s="29" t="e">
        <f t="shared" ref="UZA244" si="14911">UZE244&amp;UZF244</f>
        <v>#REF!</v>
      </c>
      <c r="UZB244" s="29" t="e">
        <f t="shared" ref="UZB244" si="14912">UZF244&amp;UZG244</f>
        <v>#REF!</v>
      </c>
      <c r="UZC244" s="29" t="e">
        <f t="shared" ref="UZC244" si="14913">UZG244&amp;UZH244</f>
        <v>#REF!</v>
      </c>
      <c r="UZD244" s="29" t="e">
        <f t="shared" ref="UZD244" si="14914">UZH244&amp;UZI244</f>
        <v>#REF!</v>
      </c>
      <c r="UZE244" s="29" t="e">
        <f t="shared" ref="UZE244" si="14915">UZI244&amp;UZJ244</f>
        <v>#REF!</v>
      </c>
      <c r="UZF244" s="29" t="e">
        <f t="shared" ref="UZF244" si="14916">UZJ244&amp;UZK244</f>
        <v>#REF!</v>
      </c>
      <c r="UZG244" s="29" t="e">
        <f t="shared" ref="UZG244" si="14917">UZK244&amp;UZL244</f>
        <v>#REF!</v>
      </c>
      <c r="UZH244" s="29" t="e">
        <f t="shared" ref="UZH244" si="14918">UZL244&amp;UZM244</f>
        <v>#REF!</v>
      </c>
      <c r="UZI244" s="29" t="e">
        <f t="shared" ref="UZI244" si="14919">UZM244&amp;UZN244</f>
        <v>#REF!</v>
      </c>
      <c r="UZJ244" s="29" t="e">
        <f t="shared" ref="UZJ244" si="14920">UZN244&amp;UZO244</f>
        <v>#REF!</v>
      </c>
      <c r="UZK244" s="29" t="e">
        <f t="shared" ref="UZK244" si="14921">UZO244&amp;UZP244</f>
        <v>#REF!</v>
      </c>
      <c r="UZL244" s="29" t="e">
        <f t="shared" ref="UZL244" si="14922">UZP244&amp;UZQ244</f>
        <v>#REF!</v>
      </c>
      <c r="UZM244" s="29" t="e">
        <f t="shared" ref="UZM244" si="14923">UZQ244&amp;UZR244</f>
        <v>#REF!</v>
      </c>
      <c r="UZN244" s="29" t="e">
        <f t="shared" ref="UZN244" si="14924">UZR244&amp;UZS244</f>
        <v>#REF!</v>
      </c>
      <c r="UZO244" s="29" t="e">
        <f t="shared" ref="UZO244" si="14925">UZS244&amp;UZT244</f>
        <v>#REF!</v>
      </c>
      <c r="UZP244" s="29" t="e">
        <f t="shared" ref="UZP244" si="14926">UZT244&amp;UZU244</f>
        <v>#REF!</v>
      </c>
      <c r="UZQ244" s="29" t="e">
        <f t="shared" ref="UZQ244" si="14927">UZU244&amp;UZV244</f>
        <v>#REF!</v>
      </c>
      <c r="UZR244" s="29" t="e">
        <f t="shared" ref="UZR244" si="14928">UZV244&amp;UZW244</f>
        <v>#REF!</v>
      </c>
      <c r="UZS244" s="29" t="e">
        <f t="shared" ref="UZS244" si="14929">UZW244&amp;UZX244</f>
        <v>#REF!</v>
      </c>
      <c r="UZT244" s="29" t="e">
        <f t="shared" ref="UZT244" si="14930">UZX244&amp;UZY244</f>
        <v>#REF!</v>
      </c>
      <c r="UZU244" s="29" t="e">
        <f t="shared" ref="UZU244" si="14931">UZY244&amp;UZZ244</f>
        <v>#REF!</v>
      </c>
      <c r="UZV244" s="29" t="e">
        <f t="shared" ref="UZV244" si="14932">UZZ244&amp;VAA244</f>
        <v>#REF!</v>
      </c>
      <c r="UZW244" s="29" t="e">
        <f t="shared" ref="UZW244" si="14933">VAA244&amp;VAB244</f>
        <v>#REF!</v>
      </c>
      <c r="UZX244" s="29" t="e">
        <f t="shared" ref="UZX244" si="14934">VAB244&amp;VAC244</f>
        <v>#REF!</v>
      </c>
      <c r="UZY244" s="29" t="e">
        <f t="shared" ref="UZY244" si="14935">VAC244&amp;VAD244</f>
        <v>#REF!</v>
      </c>
      <c r="UZZ244" s="29" t="e">
        <f t="shared" ref="UZZ244" si="14936">VAD244&amp;VAE244</f>
        <v>#REF!</v>
      </c>
      <c r="VAA244" s="29" t="e">
        <f t="shared" ref="VAA244" si="14937">VAE244&amp;VAF244</f>
        <v>#REF!</v>
      </c>
      <c r="VAB244" s="29" t="e">
        <f t="shared" ref="VAB244" si="14938">VAF244&amp;VAG244</f>
        <v>#REF!</v>
      </c>
      <c r="VAC244" s="29" t="e">
        <f t="shared" ref="VAC244" si="14939">VAG244&amp;VAH244</f>
        <v>#REF!</v>
      </c>
      <c r="VAD244" s="29" t="e">
        <f t="shared" ref="VAD244" si="14940">VAH244&amp;VAI244</f>
        <v>#REF!</v>
      </c>
      <c r="VAE244" s="29" t="e">
        <f t="shared" ref="VAE244" si="14941">VAI244&amp;VAJ244</f>
        <v>#REF!</v>
      </c>
      <c r="VAF244" s="29" t="e">
        <f t="shared" ref="VAF244" si="14942">VAJ244&amp;VAK244</f>
        <v>#REF!</v>
      </c>
      <c r="VAG244" s="29" t="e">
        <f t="shared" ref="VAG244" si="14943">VAK244&amp;VAL244</f>
        <v>#REF!</v>
      </c>
      <c r="VAH244" s="29" t="e">
        <f t="shared" ref="VAH244" si="14944">VAL244&amp;VAM244</f>
        <v>#REF!</v>
      </c>
      <c r="VAI244" s="29" t="e">
        <f t="shared" ref="VAI244" si="14945">VAM244&amp;VAN244</f>
        <v>#REF!</v>
      </c>
      <c r="VAJ244" s="29" t="e">
        <f t="shared" ref="VAJ244" si="14946">VAN244&amp;VAO244</f>
        <v>#REF!</v>
      </c>
      <c r="VAK244" s="29" t="e">
        <f t="shared" ref="VAK244" si="14947">VAO244&amp;VAP244</f>
        <v>#REF!</v>
      </c>
      <c r="VAL244" s="29" t="e">
        <f t="shared" ref="VAL244" si="14948">VAP244&amp;VAQ244</f>
        <v>#REF!</v>
      </c>
      <c r="VAM244" s="29" t="e">
        <f t="shared" ref="VAM244" si="14949">VAQ244&amp;VAR244</f>
        <v>#REF!</v>
      </c>
      <c r="VAN244" s="29" t="e">
        <f t="shared" ref="VAN244" si="14950">VAR244&amp;VAS244</f>
        <v>#REF!</v>
      </c>
      <c r="VAO244" s="29" t="e">
        <f t="shared" ref="VAO244" si="14951">VAS244&amp;VAT244</f>
        <v>#REF!</v>
      </c>
      <c r="VAP244" s="29" t="e">
        <f t="shared" ref="VAP244" si="14952">VAT244&amp;VAU244</f>
        <v>#REF!</v>
      </c>
      <c r="VAQ244" s="29" t="e">
        <f t="shared" ref="VAQ244" si="14953">VAU244&amp;VAV244</f>
        <v>#REF!</v>
      </c>
      <c r="VAR244" s="29" t="e">
        <f t="shared" ref="VAR244" si="14954">VAV244&amp;VAW244</f>
        <v>#REF!</v>
      </c>
      <c r="VAS244" s="29" t="e">
        <f t="shared" ref="VAS244" si="14955">VAW244&amp;VAX244</f>
        <v>#REF!</v>
      </c>
      <c r="VAT244" s="29" t="e">
        <f t="shared" ref="VAT244" si="14956">VAX244&amp;VAY244</f>
        <v>#REF!</v>
      </c>
      <c r="VAU244" s="29" t="e">
        <f t="shared" ref="VAU244" si="14957">VAY244&amp;VAZ244</f>
        <v>#REF!</v>
      </c>
      <c r="VAV244" s="29" t="e">
        <f t="shared" ref="VAV244" si="14958">VAZ244&amp;VBA244</f>
        <v>#REF!</v>
      </c>
      <c r="VAW244" s="29" t="e">
        <f t="shared" ref="VAW244" si="14959">VBA244&amp;VBB244</f>
        <v>#REF!</v>
      </c>
      <c r="VAX244" s="29" t="e">
        <f t="shared" ref="VAX244" si="14960">VBB244&amp;VBC244</f>
        <v>#REF!</v>
      </c>
      <c r="VAY244" s="29" t="e">
        <f t="shared" ref="VAY244" si="14961">VBC244&amp;VBD244</f>
        <v>#REF!</v>
      </c>
      <c r="VAZ244" s="29" t="e">
        <f t="shared" ref="VAZ244" si="14962">VBD244&amp;VBE244</f>
        <v>#REF!</v>
      </c>
      <c r="VBA244" s="29" t="e">
        <f t="shared" ref="VBA244" si="14963">VBE244&amp;VBF244</f>
        <v>#REF!</v>
      </c>
      <c r="VBB244" s="29" t="e">
        <f t="shared" ref="VBB244" si="14964">VBF244&amp;VBG244</f>
        <v>#REF!</v>
      </c>
      <c r="VBC244" s="29" t="e">
        <f t="shared" ref="VBC244" si="14965">VBG244&amp;VBH244</f>
        <v>#REF!</v>
      </c>
      <c r="VBD244" s="29" t="e">
        <f t="shared" ref="VBD244" si="14966">VBH244&amp;VBI244</f>
        <v>#REF!</v>
      </c>
      <c r="VBE244" s="29" t="e">
        <f t="shared" ref="VBE244" si="14967">VBI244&amp;VBJ244</f>
        <v>#REF!</v>
      </c>
      <c r="VBF244" s="29" t="e">
        <f t="shared" ref="VBF244" si="14968">VBJ244&amp;VBK244</f>
        <v>#REF!</v>
      </c>
      <c r="VBG244" s="29" t="e">
        <f t="shared" ref="VBG244" si="14969">VBK244&amp;VBL244</f>
        <v>#REF!</v>
      </c>
      <c r="VBH244" s="29" t="e">
        <f t="shared" ref="VBH244" si="14970">VBL244&amp;VBM244</f>
        <v>#REF!</v>
      </c>
      <c r="VBI244" s="29" t="e">
        <f t="shared" ref="VBI244" si="14971">VBM244&amp;VBN244</f>
        <v>#REF!</v>
      </c>
      <c r="VBJ244" s="29" t="e">
        <f t="shared" ref="VBJ244" si="14972">VBN244&amp;VBO244</f>
        <v>#REF!</v>
      </c>
      <c r="VBK244" s="29" t="e">
        <f t="shared" ref="VBK244" si="14973">VBO244&amp;VBP244</f>
        <v>#REF!</v>
      </c>
      <c r="VBL244" s="29" t="e">
        <f t="shared" ref="VBL244" si="14974">VBP244&amp;VBQ244</f>
        <v>#REF!</v>
      </c>
      <c r="VBM244" s="29" t="e">
        <f t="shared" ref="VBM244" si="14975">VBQ244&amp;VBR244</f>
        <v>#REF!</v>
      </c>
      <c r="VBN244" s="29" t="e">
        <f t="shared" ref="VBN244" si="14976">VBR244&amp;VBS244</f>
        <v>#REF!</v>
      </c>
      <c r="VBO244" s="29" t="e">
        <f t="shared" ref="VBO244" si="14977">VBS244&amp;VBT244</f>
        <v>#REF!</v>
      </c>
      <c r="VBP244" s="29" t="e">
        <f t="shared" ref="VBP244" si="14978">VBT244&amp;VBU244</f>
        <v>#REF!</v>
      </c>
      <c r="VBQ244" s="29" t="e">
        <f t="shared" ref="VBQ244" si="14979">VBU244&amp;VBV244</f>
        <v>#REF!</v>
      </c>
      <c r="VBR244" s="29" t="e">
        <f t="shared" ref="VBR244" si="14980">VBV244&amp;VBW244</f>
        <v>#REF!</v>
      </c>
      <c r="VBS244" s="29" t="e">
        <f t="shared" ref="VBS244" si="14981">VBW244&amp;VBX244</f>
        <v>#REF!</v>
      </c>
      <c r="VBT244" s="29" t="e">
        <f t="shared" ref="VBT244" si="14982">VBX244&amp;VBY244</f>
        <v>#REF!</v>
      </c>
      <c r="VBU244" s="29" t="e">
        <f t="shared" ref="VBU244" si="14983">VBY244&amp;VBZ244</f>
        <v>#REF!</v>
      </c>
      <c r="VBV244" s="29" t="e">
        <f t="shared" ref="VBV244" si="14984">VBZ244&amp;VCA244</f>
        <v>#REF!</v>
      </c>
      <c r="VBW244" s="29" t="e">
        <f t="shared" ref="VBW244" si="14985">VCA244&amp;VCB244</f>
        <v>#REF!</v>
      </c>
      <c r="VBX244" s="29" t="e">
        <f t="shared" ref="VBX244" si="14986">VCB244&amp;VCC244</f>
        <v>#REF!</v>
      </c>
      <c r="VBY244" s="29" t="e">
        <f t="shared" ref="VBY244" si="14987">VCC244&amp;VCD244</f>
        <v>#REF!</v>
      </c>
      <c r="VBZ244" s="29" t="e">
        <f t="shared" ref="VBZ244" si="14988">VCD244&amp;VCE244</f>
        <v>#REF!</v>
      </c>
      <c r="VCA244" s="29" t="e">
        <f t="shared" ref="VCA244" si="14989">VCE244&amp;VCF244</f>
        <v>#REF!</v>
      </c>
      <c r="VCB244" s="29" t="e">
        <f t="shared" ref="VCB244" si="14990">VCF244&amp;VCG244</f>
        <v>#REF!</v>
      </c>
      <c r="VCC244" s="29" t="e">
        <f t="shared" ref="VCC244" si="14991">VCG244&amp;VCH244</f>
        <v>#REF!</v>
      </c>
      <c r="VCD244" s="29" t="e">
        <f t="shared" ref="VCD244" si="14992">VCH244&amp;VCI244</f>
        <v>#REF!</v>
      </c>
      <c r="VCE244" s="29" t="e">
        <f t="shared" ref="VCE244" si="14993">VCI244&amp;VCJ244</f>
        <v>#REF!</v>
      </c>
      <c r="VCF244" s="29" t="e">
        <f t="shared" ref="VCF244" si="14994">VCJ244&amp;VCK244</f>
        <v>#REF!</v>
      </c>
      <c r="VCG244" s="29" t="e">
        <f t="shared" ref="VCG244" si="14995">VCK244&amp;VCL244</f>
        <v>#REF!</v>
      </c>
      <c r="VCH244" s="29" t="e">
        <f t="shared" ref="VCH244" si="14996">VCL244&amp;VCM244</f>
        <v>#REF!</v>
      </c>
      <c r="VCI244" s="29" t="e">
        <f t="shared" ref="VCI244" si="14997">VCM244&amp;VCN244</f>
        <v>#REF!</v>
      </c>
      <c r="VCJ244" s="29" t="e">
        <f t="shared" ref="VCJ244" si="14998">VCN244&amp;VCO244</f>
        <v>#REF!</v>
      </c>
      <c r="VCK244" s="29" t="e">
        <f t="shared" ref="VCK244" si="14999">VCO244&amp;VCP244</f>
        <v>#REF!</v>
      </c>
      <c r="VCL244" s="29" t="e">
        <f t="shared" ref="VCL244" si="15000">VCP244&amp;VCQ244</f>
        <v>#REF!</v>
      </c>
      <c r="VCM244" s="29" t="e">
        <f t="shared" ref="VCM244" si="15001">VCQ244&amp;VCR244</f>
        <v>#REF!</v>
      </c>
      <c r="VCN244" s="29" t="e">
        <f t="shared" ref="VCN244" si="15002">VCR244&amp;VCS244</f>
        <v>#REF!</v>
      </c>
      <c r="VCO244" s="29" t="e">
        <f t="shared" ref="VCO244" si="15003">VCS244&amp;VCT244</f>
        <v>#REF!</v>
      </c>
      <c r="VCP244" s="29" t="e">
        <f t="shared" ref="VCP244" si="15004">VCT244&amp;VCU244</f>
        <v>#REF!</v>
      </c>
      <c r="VCQ244" s="29" t="e">
        <f t="shared" ref="VCQ244" si="15005">VCU244&amp;VCV244</f>
        <v>#REF!</v>
      </c>
      <c r="VCR244" s="29" t="e">
        <f t="shared" ref="VCR244" si="15006">VCV244&amp;VCW244</f>
        <v>#REF!</v>
      </c>
      <c r="VCS244" s="29" t="e">
        <f t="shared" ref="VCS244" si="15007">VCW244&amp;VCX244</f>
        <v>#REF!</v>
      </c>
      <c r="VCT244" s="29" t="e">
        <f t="shared" ref="VCT244" si="15008">VCX244&amp;VCY244</f>
        <v>#REF!</v>
      </c>
      <c r="VCU244" s="29" t="e">
        <f t="shared" ref="VCU244" si="15009">VCY244&amp;VCZ244</f>
        <v>#REF!</v>
      </c>
      <c r="VCV244" s="29" t="e">
        <f t="shared" ref="VCV244" si="15010">VCZ244&amp;VDA244</f>
        <v>#REF!</v>
      </c>
      <c r="VCW244" s="29" t="e">
        <f t="shared" ref="VCW244" si="15011">VDA244&amp;VDB244</f>
        <v>#REF!</v>
      </c>
      <c r="VCX244" s="29" t="e">
        <f t="shared" ref="VCX244" si="15012">VDB244&amp;VDC244</f>
        <v>#REF!</v>
      </c>
      <c r="VCY244" s="29" t="e">
        <f t="shared" ref="VCY244" si="15013">VDC244&amp;VDD244</f>
        <v>#REF!</v>
      </c>
      <c r="VCZ244" s="29" t="e">
        <f t="shared" ref="VCZ244" si="15014">VDD244&amp;VDE244</f>
        <v>#REF!</v>
      </c>
      <c r="VDA244" s="29" t="e">
        <f t="shared" ref="VDA244" si="15015">VDE244&amp;VDF244</f>
        <v>#REF!</v>
      </c>
      <c r="VDB244" s="29" t="e">
        <f t="shared" ref="VDB244" si="15016">VDF244&amp;VDG244</f>
        <v>#REF!</v>
      </c>
      <c r="VDC244" s="29" t="e">
        <f t="shared" ref="VDC244" si="15017">VDG244&amp;VDH244</f>
        <v>#REF!</v>
      </c>
      <c r="VDD244" s="29" t="e">
        <f t="shared" ref="VDD244" si="15018">VDH244&amp;VDI244</f>
        <v>#REF!</v>
      </c>
      <c r="VDE244" s="29" t="e">
        <f t="shared" ref="VDE244" si="15019">VDI244&amp;VDJ244</f>
        <v>#REF!</v>
      </c>
      <c r="VDF244" s="29" t="e">
        <f t="shared" ref="VDF244" si="15020">VDJ244&amp;VDK244</f>
        <v>#REF!</v>
      </c>
      <c r="VDG244" s="29" t="e">
        <f t="shared" ref="VDG244" si="15021">VDK244&amp;VDL244</f>
        <v>#REF!</v>
      </c>
      <c r="VDH244" s="29" t="e">
        <f t="shared" ref="VDH244" si="15022">VDL244&amp;VDM244</f>
        <v>#REF!</v>
      </c>
      <c r="VDI244" s="29" t="e">
        <f t="shared" ref="VDI244" si="15023">VDM244&amp;VDN244</f>
        <v>#REF!</v>
      </c>
      <c r="VDJ244" s="29" t="e">
        <f t="shared" ref="VDJ244" si="15024">VDN244&amp;VDO244</f>
        <v>#REF!</v>
      </c>
      <c r="VDK244" s="29" t="e">
        <f t="shared" ref="VDK244" si="15025">VDO244&amp;VDP244</f>
        <v>#REF!</v>
      </c>
      <c r="VDL244" s="29" t="e">
        <f t="shared" ref="VDL244" si="15026">VDP244&amp;VDQ244</f>
        <v>#REF!</v>
      </c>
      <c r="VDM244" s="29" t="e">
        <f t="shared" ref="VDM244" si="15027">VDQ244&amp;VDR244</f>
        <v>#REF!</v>
      </c>
      <c r="VDN244" s="29" t="e">
        <f t="shared" ref="VDN244" si="15028">VDR244&amp;VDS244</f>
        <v>#REF!</v>
      </c>
      <c r="VDO244" s="29" t="e">
        <f t="shared" ref="VDO244" si="15029">VDS244&amp;VDT244</f>
        <v>#REF!</v>
      </c>
      <c r="VDP244" s="29" t="e">
        <f t="shared" ref="VDP244" si="15030">VDT244&amp;VDU244</f>
        <v>#REF!</v>
      </c>
      <c r="VDQ244" s="29" t="e">
        <f t="shared" ref="VDQ244" si="15031">VDU244&amp;VDV244</f>
        <v>#REF!</v>
      </c>
      <c r="VDR244" s="29" t="e">
        <f t="shared" ref="VDR244" si="15032">VDV244&amp;VDW244</f>
        <v>#REF!</v>
      </c>
      <c r="VDS244" s="29" t="e">
        <f t="shared" ref="VDS244" si="15033">VDW244&amp;VDX244</f>
        <v>#REF!</v>
      </c>
      <c r="VDT244" s="29" t="e">
        <f t="shared" ref="VDT244" si="15034">VDX244&amp;VDY244</f>
        <v>#REF!</v>
      </c>
      <c r="VDU244" s="29" t="e">
        <f t="shared" ref="VDU244" si="15035">VDY244&amp;VDZ244</f>
        <v>#REF!</v>
      </c>
      <c r="VDV244" s="29" t="e">
        <f t="shared" ref="VDV244" si="15036">VDZ244&amp;VEA244</f>
        <v>#REF!</v>
      </c>
      <c r="VDW244" s="29" t="e">
        <f t="shared" ref="VDW244" si="15037">VEA244&amp;VEB244</f>
        <v>#REF!</v>
      </c>
      <c r="VDX244" s="29" t="e">
        <f t="shared" ref="VDX244" si="15038">VEB244&amp;VEC244</f>
        <v>#REF!</v>
      </c>
      <c r="VDY244" s="29" t="e">
        <f t="shared" ref="VDY244" si="15039">VEC244&amp;VED244</f>
        <v>#REF!</v>
      </c>
      <c r="VDZ244" s="29" t="e">
        <f t="shared" ref="VDZ244" si="15040">VED244&amp;VEE244</f>
        <v>#REF!</v>
      </c>
      <c r="VEA244" s="29" t="e">
        <f t="shared" ref="VEA244" si="15041">VEE244&amp;VEF244</f>
        <v>#REF!</v>
      </c>
      <c r="VEB244" s="29" t="e">
        <f t="shared" ref="VEB244" si="15042">VEF244&amp;VEG244</f>
        <v>#REF!</v>
      </c>
      <c r="VEC244" s="29" t="e">
        <f t="shared" ref="VEC244" si="15043">VEG244&amp;VEH244</f>
        <v>#REF!</v>
      </c>
      <c r="VED244" s="29" t="e">
        <f t="shared" ref="VED244" si="15044">VEH244&amp;VEI244</f>
        <v>#REF!</v>
      </c>
      <c r="VEE244" s="29" t="e">
        <f t="shared" ref="VEE244" si="15045">VEI244&amp;VEJ244</f>
        <v>#REF!</v>
      </c>
      <c r="VEF244" s="29" t="e">
        <f t="shared" ref="VEF244" si="15046">VEJ244&amp;VEK244</f>
        <v>#REF!</v>
      </c>
      <c r="VEG244" s="29" t="e">
        <f t="shared" ref="VEG244" si="15047">VEK244&amp;VEL244</f>
        <v>#REF!</v>
      </c>
      <c r="VEH244" s="29" t="e">
        <f t="shared" ref="VEH244" si="15048">VEL244&amp;VEM244</f>
        <v>#REF!</v>
      </c>
      <c r="VEI244" s="29" t="e">
        <f t="shared" ref="VEI244" si="15049">VEM244&amp;VEN244</f>
        <v>#REF!</v>
      </c>
      <c r="VEJ244" s="29" t="e">
        <f t="shared" ref="VEJ244" si="15050">VEN244&amp;VEO244</f>
        <v>#REF!</v>
      </c>
      <c r="VEK244" s="29" t="e">
        <f t="shared" ref="VEK244" si="15051">VEO244&amp;VEP244</f>
        <v>#REF!</v>
      </c>
      <c r="VEL244" s="29" t="e">
        <f t="shared" ref="VEL244" si="15052">VEP244&amp;VEQ244</f>
        <v>#REF!</v>
      </c>
      <c r="VEM244" s="29" t="e">
        <f t="shared" ref="VEM244" si="15053">VEQ244&amp;VER244</f>
        <v>#REF!</v>
      </c>
      <c r="VEN244" s="29" t="e">
        <f t="shared" ref="VEN244" si="15054">VER244&amp;VES244</f>
        <v>#REF!</v>
      </c>
      <c r="VEO244" s="29" t="e">
        <f t="shared" ref="VEO244" si="15055">VES244&amp;VET244</f>
        <v>#REF!</v>
      </c>
      <c r="VEP244" s="29" t="e">
        <f t="shared" ref="VEP244" si="15056">VET244&amp;VEU244</f>
        <v>#REF!</v>
      </c>
      <c r="VEQ244" s="29" t="e">
        <f t="shared" ref="VEQ244" si="15057">VEU244&amp;VEV244</f>
        <v>#REF!</v>
      </c>
      <c r="VER244" s="29" t="e">
        <f t="shared" ref="VER244" si="15058">VEV244&amp;VEW244</f>
        <v>#REF!</v>
      </c>
      <c r="VES244" s="29" t="e">
        <f t="shared" ref="VES244" si="15059">VEW244&amp;VEX244</f>
        <v>#REF!</v>
      </c>
      <c r="VET244" s="29" t="e">
        <f t="shared" ref="VET244" si="15060">VEX244&amp;VEY244</f>
        <v>#REF!</v>
      </c>
      <c r="VEU244" s="29" t="e">
        <f t="shared" ref="VEU244" si="15061">VEY244&amp;VEZ244</f>
        <v>#REF!</v>
      </c>
      <c r="VEV244" s="29" t="e">
        <f t="shared" ref="VEV244" si="15062">VEZ244&amp;VFA244</f>
        <v>#REF!</v>
      </c>
      <c r="VEW244" s="29" t="e">
        <f t="shared" ref="VEW244" si="15063">VFA244&amp;VFB244</f>
        <v>#REF!</v>
      </c>
      <c r="VEX244" s="29" t="e">
        <f t="shared" ref="VEX244" si="15064">VFB244&amp;VFC244</f>
        <v>#REF!</v>
      </c>
      <c r="VEY244" s="29" t="e">
        <f t="shared" ref="VEY244" si="15065">VFC244&amp;VFD244</f>
        <v>#REF!</v>
      </c>
      <c r="VEZ244" s="29" t="e">
        <f t="shared" ref="VEZ244" si="15066">VFD244&amp;VFE244</f>
        <v>#REF!</v>
      </c>
      <c r="VFA244" s="29" t="e">
        <f t="shared" ref="VFA244" si="15067">VFE244&amp;VFF244</f>
        <v>#REF!</v>
      </c>
      <c r="VFB244" s="29" t="e">
        <f t="shared" ref="VFB244" si="15068">VFF244&amp;VFG244</f>
        <v>#REF!</v>
      </c>
      <c r="VFC244" s="29" t="e">
        <f t="shared" ref="VFC244" si="15069">VFG244&amp;VFH244</f>
        <v>#REF!</v>
      </c>
      <c r="VFD244" s="29" t="e">
        <f t="shared" ref="VFD244" si="15070">VFH244&amp;VFI244</f>
        <v>#REF!</v>
      </c>
      <c r="VFE244" s="29" t="e">
        <f t="shared" ref="VFE244" si="15071">VFI244&amp;VFJ244</f>
        <v>#REF!</v>
      </c>
      <c r="VFF244" s="29" t="e">
        <f t="shared" ref="VFF244" si="15072">VFJ244&amp;VFK244</f>
        <v>#REF!</v>
      </c>
      <c r="VFG244" s="29" t="e">
        <f t="shared" ref="VFG244" si="15073">VFK244&amp;VFL244</f>
        <v>#REF!</v>
      </c>
      <c r="VFH244" s="29" t="e">
        <f t="shared" ref="VFH244" si="15074">VFL244&amp;VFM244</f>
        <v>#REF!</v>
      </c>
      <c r="VFI244" s="29" t="e">
        <f t="shared" ref="VFI244" si="15075">VFM244&amp;VFN244</f>
        <v>#REF!</v>
      </c>
      <c r="VFJ244" s="29" t="e">
        <f t="shared" ref="VFJ244" si="15076">VFN244&amp;VFO244</f>
        <v>#REF!</v>
      </c>
      <c r="VFK244" s="29" t="e">
        <f t="shared" ref="VFK244" si="15077">VFO244&amp;VFP244</f>
        <v>#REF!</v>
      </c>
      <c r="VFL244" s="29" t="e">
        <f t="shared" ref="VFL244" si="15078">VFP244&amp;VFQ244</f>
        <v>#REF!</v>
      </c>
      <c r="VFM244" s="29" t="e">
        <f t="shared" ref="VFM244" si="15079">VFQ244&amp;VFR244</f>
        <v>#REF!</v>
      </c>
      <c r="VFN244" s="29" t="e">
        <f t="shared" ref="VFN244" si="15080">VFR244&amp;VFS244</f>
        <v>#REF!</v>
      </c>
      <c r="VFO244" s="29" t="e">
        <f t="shared" ref="VFO244" si="15081">VFS244&amp;VFT244</f>
        <v>#REF!</v>
      </c>
      <c r="VFP244" s="29" t="e">
        <f t="shared" ref="VFP244" si="15082">VFT244&amp;VFU244</f>
        <v>#REF!</v>
      </c>
      <c r="VFQ244" s="29" t="e">
        <f t="shared" ref="VFQ244" si="15083">VFU244&amp;VFV244</f>
        <v>#REF!</v>
      </c>
      <c r="VFR244" s="29" t="e">
        <f t="shared" ref="VFR244" si="15084">VFV244&amp;VFW244</f>
        <v>#REF!</v>
      </c>
      <c r="VFS244" s="29" t="e">
        <f t="shared" ref="VFS244" si="15085">VFW244&amp;VFX244</f>
        <v>#REF!</v>
      </c>
      <c r="VFT244" s="29" t="e">
        <f t="shared" ref="VFT244" si="15086">VFX244&amp;VFY244</f>
        <v>#REF!</v>
      </c>
      <c r="VFU244" s="29" t="e">
        <f t="shared" ref="VFU244" si="15087">VFY244&amp;VFZ244</f>
        <v>#REF!</v>
      </c>
      <c r="VFV244" s="29" t="e">
        <f t="shared" ref="VFV244" si="15088">VFZ244&amp;VGA244</f>
        <v>#REF!</v>
      </c>
      <c r="VFW244" s="29" t="e">
        <f t="shared" ref="VFW244" si="15089">VGA244&amp;VGB244</f>
        <v>#REF!</v>
      </c>
      <c r="VFX244" s="29" t="e">
        <f t="shared" ref="VFX244" si="15090">VGB244&amp;VGC244</f>
        <v>#REF!</v>
      </c>
      <c r="VFY244" s="29" t="e">
        <f t="shared" ref="VFY244" si="15091">VGC244&amp;VGD244</f>
        <v>#REF!</v>
      </c>
      <c r="VFZ244" s="29" t="e">
        <f t="shared" ref="VFZ244" si="15092">VGD244&amp;VGE244</f>
        <v>#REF!</v>
      </c>
      <c r="VGA244" s="29" t="e">
        <f t="shared" ref="VGA244" si="15093">VGE244&amp;VGF244</f>
        <v>#REF!</v>
      </c>
      <c r="VGB244" s="29" t="e">
        <f t="shared" ref="VGB244" si="15094">VGF244&amp;VGG244</f>
        <v>#REF!</v>
      </c>
      <c r="VGC244" s="29" t="e">
        <f t="shared" ref="VGC244" si="15095">VGG244&amp;VGH244</f>
        <v>#REF!</v>
      </c>
      <c r="VGD244" s="29" t="e">
        <f t="shared" ref="VGD244" si="15096">VGH244&amp;VGI244</f>
        <v>#REF!</v>
      </c>
      <c r="VGE244" s="29" t="e">
        <f t="shared" ref="VGE244" si="15097">VGI244&amp;VGJ244</f>
        <v>#REF!</v>
      </c>
      <c r="VGF244" s="29" t="e">
        <f t="shared" ref="VGF244" si="15098">VGJ244&amp;VGK244</f>
        <v>#REF!</v>
      </c>
      <c r="VGG244" s="29" t="e">
        <f t="shared" ref="VGG244" si="15099">VGK244&amp;VGL244</f>
        <v>#REF!</v>
      </c>
      <c r="VGH244" s="29" t="e">
        <f t="shared" ref="VGH244" si="15100">VGL244&amp;VGM244</f>
        <v>#REF!</v>
      </c>
      <c r="VGI244" s="29" t="e">
        <f t="shared" ref="VGI244" si="15101">VGM244&amp;VGN244</f>
        <v>#REF!</v>
      </c>
      <c r="VGJ244" s="29" t="e">
        <f t="shared" ref="VGJ244" si="15102">VGN244&amp;VGO244</f>
        <v>#REF!</v>
      </c>
      <c r="VGK244" s="29" t="e">
        <f t="shared" ref="VGK244" si="15103">VGO244&amp;VGP244</f>
        <v>#REF!</v>
      </c>
      <c r="VGL244" s="29" t="e">
        <f t="shared" ref="VGL244" si="15104">VGP244&amp;VGQ244</f>
        <v>#REF!</v>
      </c>
      <c r="VGM244" s="29" t="e">
        <f t="shared" ref="VGM244" si="15105">VGQ244&amp;VGR244</f>
        <v>#REF!</v>
      </c>
      <c r="VGN244" s="29" t="e">
        <f t="shared" ref="VGN244" si="15106">VGR244&amp;VGS244</f>
        <v>#REF!</v>
      </c>
      <c r="VGO244" s="29" t="e">
        <f t="shared" ref="VGO244" si="15107">VGS244&amp;VGT244</f>
        <v>#REF!</v>
      </c>
      <c r="VGP244" s="29" t="e">
        <f t="shared" ref="VGP244" si="15108">VGT244&amp;VGU244</f>
        <v>#REF!</v>
      </c>
      <c r="VGQ244" s="29" t="e">
        <f t="shared" ref="VGQ244" si="15109">VGU244&amp;VGV244</f>
        <v>#REF!</v>
      </c>
      <c r="VGR244" s="29" t="e">
        <f t="shared" ref="VGR244" si="15110">VGV244&amp;VGW244</f>
        <v>#REF!</v>
      </c>
      <c r="VGS244" s="29" t="e">
        <f t="shared" ref="VGS244" si="15111">VGW244&amp;VGX244</f>
        <v>#REF!</v>
      </c>
      <c r="VGT244" s="29" t="e">
        <f t="shared" ref="VGT244" si="15112">VGX244&amp;VGY244</f>
        <v>#REF!</v>
      </c>
      <c r="VGU244" s="29" t="e">
        <f t="shared" ref="VGU244" si="15113">VGY244&amp;VGZ244</f>
        <v>#REF!</v>
      </c>
      <c r="VGV244" s="29" t="e">
        <f t="shared" ref="VGV244" si="15114">VGZ244&amp;VHA244</f>
        <v>#REF!</v>
      </c>
      <c r="VGW244" s="29" t="e">
        <f t="shared" ref="VGW244" si="15115">VHA244&amp;VHB244</f>
        <v>#REF!</v>
      </c>
      <c r="VGX244" s="29" t="e">
        <f t="shared" ref="VGX244" si="15116">VHB244&amp;VHC244</f>
        <v>#REF!</v>
      </c>
      <c r="VGY244" s="29" t="e">
        <f t="shared" ref="VGY244" si="15117">VHC244&amp;VHD244</f>
        <v>#REF!</v>
      </c>
      <c r="VGZ244" s="29" t="e">
        <f t="shared" ref="VGZ244" si="15118">VHD244&amp;VHE244</f>
        <v>#REF!</v>
      </c>
      <c r="VHA244" s="29" t="e">
        <f t="shared" ref="VHA244" si="15119">VHE244&amp;VHF244</f>
        <v>#REF!</v>
      </c>
      <c r="VHB244" s="29" t="e">
        <f t="shared" ref="VHB244" si="15120">VHF244&amp;VHG244</f>
        <v>#REF!</v>
      </c>
      <c r="VHC244" s="29" t="e">
        <f t="shared" ref="VHC244" si="15121">VHG244&amp;VHH244</f>
        <v>#REF!</v>
      </c>
      <c r="VHD244" s="29" t="e">
        <f t="shared" ref="VHD244" si="15122">VHH244&amp;VHI244</f>
        <v>#REF!</v>
      </c>
      <c r="VHE244" s="29" t="e">
        <f t="shared" ref="VHE244" si="15123">VHI244&amp;VHJ244</f>
        <v>#REF!</v>
      </c>
      <c r="VHF244" s="29" t="e">
        <f t="shared" ref="VHF244" si="15124">VHJ244&amp;VHK244</f>
        <v>#REF!</v>
      </c>
      <c r="VHG244" s="29" t="e">
        <f t="shared" ref="VHG244" si="15125">VHK244&amp;VHL244</f>
        <v>#REF!</v>
      </c>
      <c r="VHH244" s="29" t="e">
        <f t="shared" ref="VHH244" si="15126">VHL244&amp;VHM244</f>
        <v>#REF!</v>
      </c>
      <c r="VHI244" s="29" t="e">
        <f t="shared" ref="VHI244" si="15127">VHM244&amp;VHN244</f>
        <v>#REF!</v>
      </c>
      <c r="VHJ244" s="29" t="e">
        <f t="shared" ref="VHJ244" si="15128">VHN244&amp;VHO244</f>
        <v>#REF!</v>
      </c>
      <c r="VHK244" s="29" t="e">
        <f t="shared" ref="VHK244" si="15129">VHO244&amp;VHP244</f>
        <v>#REF!</v>
      </c>
      <c r="VHL244" s="29" t="e">
        <f t="shared" ref="VHL244" si="15130">VHP244&amp;VHQ244</f>
        <v>#REF!</v>
      </c>
      <c r="VHM244" s="29" t="e">
        <f t="shared" ref="VHM244" si="15131">VHQ244&amp;VHR244</f>
        <v>#REF!</v>
      </c>
      <c r="VHN244" s="29" t="e">
        <f t="shared" ref="VHN244" si="15132">VHR244&amp;VHS244</f>
        <v>#REF!</v>
      </c>
      <c r="VHO244" s="29" t="e">
        <f t="shared" ref="VHO244" si="15133">VHS244&amp;VHT244</f>
        <v>#REF!</v>
      </c>
      <c r="VHP244" s="29" t="e">
        <f t="shared" ref="VHP244" si="15134">VHT244&amp;VHU244</f>
        <v>#REF!</v>
      </c>
      <c r="VHQ244" s="29" t="e">
        <f t="shared" ref="VHQ244" si="15135">VHU244&amp;VHV244</f>
        <v>#REF!</v>
      </c>
      <c r="VHR244" s="29" t="e">
        <f t="shared" ref="VHR244" si="15136">VHV244&amp;VHW244</f>
        <v>#REF!</v>
      </c>
      <c r="VHS244" s="29" t="e">
        <f t="shared" ref="VHS244" si="15137">VHW244&amp;VHX244</f>
        <v>#REF!</v>
      </c>
      <c r="VHT244" s="29" t="e">
        <f t="shared" ref="VHT244" si="15138">VHX244&amp;VHY244</f>
        <v>#REF!</v>
      </c>
      <c r="VHU244" s="29" t="e">
        <f t="shared" ref="VHU244" si="15139">VHY244&amp;VHZ244</f>
        <v>#REF!</v>
      </c>
      <c r="VHV244" s="29" t="e">
        <f t="shared" ref="VHV244" si="15140">VHZ244&amp;VIA244</f>
        <v>#REF!</v>
      </c>
      <c r="VHW244" s="29" t="e">
        <f t="shared" ref="VHW244" si="15141">VIA244&amp;VIB244</f>
        <v>#REF!</v>
      </c>
      <c r="VHX244" s="29" t="e">
        <f t="shared" ref="VHX244" si="15142">VIB244&amp;VIC244</f>
        <v>#REF!</v>
      </c>
      <c r="VHY244" s="29" t="e">
        <f t="shared" ref="VHY244" si="15143">VIC244&amp;VID244</f>
        <v>#REF!</v>
      </c>
      <c r="VHZ244" s="29" t="e">
        <f t="shared" ref="VHZ244" si="15144">VID244&amp;VIE244</f>
        <v>#REF!</v>
      </c>
      <c r="VIA244" s="29" t="e">
        <f t="shared" ref="VIA244" si="15145">VIE244&amp;VIF244</f>
        <v>#REF!</v>
      </c>
      <c r="VIB244" s="29" t="e">
        <f t="shared" ref="VIB244" si="15146">VIF244&amp;VIG244</f>
        <v>#REF!</v>
      </c>
      <c r="VIC244" s="29" t="e">
        <f t="shared" ref="VIC244" si="15147">VIG244&amp;VIH244</f>
        <v>#REF!</v>
      </c>
      <c r="VID244" s="29" t="e">
        <f t="shared" ref="VID244" si="15148">VIH244&amp;VII244</f>
        <v>#REF!</v>
      </c>
      <c r="VIE244" s="29" t="e">
        <f t="shared" ref="VIE244" si="15149">VII244&amp;VIJ244</f>
        <v>#REF!</v>
      </c>
      <c r="VIF244" s="29" t="e">
        <f t="shared" ref="VIF244" si="15150">VIJ244&amp;VIK244</f>
        <v>#REF!</v>
      </c>
      <c r="VIG244" s="29" t="e">
        <f t="shared" ref="VIG244" si="15151">VIK244&amp;VIL244</f>
        <v>#REF!</v>
      </c>
      <c r="VIH244" s="29" t="e">
        <f t="shared" ref="VIH244" si="15152">VIL244&amp;VIM244</f>
        <v>#REF!</v>
      </c>
      <c r="VII244" s="29" t="e">
        <f t="shared" ref="VII244" si="15153">VIM244&amp;VIN244</f>
        <v>#REF!</v>
      </c>
      <c r="VIJ244" s="29" t="e">
        <f t="shared" ref="VIJ244" si="15154">VIN244&amp;VIO244</f>
        <v>#REF!</v>
      </c>
      <c r="VIK244" s="29" t="e">
        <f t="shared" ref="VIK244" si="15155">VIO244&amp;VIP244</f>
        <v>#REF!</v>
      </c>
      <c r="VIL244" s="29" t="e">
        <f t="shared" ref="VIL244" si="15156">VIP244&amp;VIQ244</f>
        <v>#REF!</v>
      </c>
      <c r="VIM244" s="29" t="e">
        <f t="shared" ref="VIM244" si="15157">VIQ244&amp;VIR244</f>
        <v>#REF!</v>
      </c>
      <c r="VIN244" s="29" t="e">
        <f t="shared" ref="VIN244" si="15158">VIR244&amp;VIS244</f>
        <v>#REF!</v>
      </c>
      <c r="VIO244" s="29" t="e">
        <f t="shared" ref="VIO244" si="15159">VIS244&amp;VIT244</f>
        <v>#REF!</v>
      </c>
      <c r="VIP244" s="29" t="e">
        <f t="shared" ref="VIP244" si="15160">VIT244&amp;VIU244</f>
        <v>#REF!</v>
      </c>
      <c r="VIQ244" s="29" t="e">
        <f t="shared" ref="VIQ244" si="15161">VIU244&amp;VIV244</f>
        <v>#REF!</v>
      </c>
      <c r="VIR244" s="29" t="e">
        <f t="shared" ref="VIR244" si="15162">VIV244&amp;VIW244</f>
        <v>#REF!</v>
      </c>
      <c r="VIS244" s="29" t="e">
        <f t="shared" ref="VIS244" si="15163">VIW244&amp;VIX244</f>
        <v>#REF!</v>
      </c>
      <c r="VIT244" s="29" t="e">
        <f t="shared" ref="VIT244" si="15164">VIX244&amp;VIY244</f>
        <v>#REF!</v>
      </c>
      <c r="VIU244" s="29" t="e">
        <f t="shared" ref="VIU244" si="15165">VIY244&amp;VIZ244</f>
        <v>#REF!</v>
      </c>
      <c r="VIV244" s="29" t="e">
        <f t="shared" ref="VIV244" si="15166">VIZ244&amp;VJA244</f>
        <v>#REF!</v>
      </c>
      <c r="VIW244" s="29" t="e">
        <f t="shared" ref="VIW244" si="15167">VJA244&amp;VJB244</f>
        <v>#REF!</v>
      </c>
      <c r="VIX244" s="29" t="e">
        <f t="shared" ref="VIX244" si="15168">VJB244&amp;VJC244</f>
        <v>#REF!</v>
      </c>
      <c r="VIY244" s="29" t="e">
        <f t="shared" ref="VIY244" si="15169">VJC244&amp;VJD244</f>
        <v>#REF!</v>
      </c>
      <c r="VIZ244" s="29" t="e">
        <f t="shared" ref="VIZ244" si="15170">VJD244&amp;VJE244</f>
        <v>#REF!</v>
      </c>
      <c r="VJA244" s="29" t="e">
        <f t="shared" ref="VJA244" si="15171">VJE244&amp;VJF244</f>
        <v>#REF!</v>
      </c>
      <c r="VJB244" s="29" t="e">
        <f t="shared" ref="VJB244" si="15172">VJF244&amp;VJG244</f>
        <v>#REF!</v>
      </c>
      <c r="VJC244" s="29" t="e">
        <f t="shared" ref="VJC244" si="15173">VJG244&amp;VJH244</f>
        <v>#REF!</v>
      </c>
      <c r="VJD244" s="29" t="e">
        <f t="shared" ref="VJD244" si="15174">VJH244&amp;VJI244</f>
        <v>#REF!</v>
      </c>
      <c r="VJE244" s="29" t="e">
        <f t="shared" ref="VJE244" si="15175">VJI244&amp;VJJ244</f>
        <v>#REF!</v>
      </c>
      <c r="VJF244" s="29" t="e">
        <f t="shared" ref="VJF244" si="15176">VJJ244&amp;VJK244</f>
        <v>#REF!</v>
      </c>
      <c r="VJG244" s="29" t="e">
        <f t="shared" ref="VJG244" si="15177">VJK244&amp;VJL244</f>
        <v>#REF!</v>
      </c>
      <c r="VJH244" s="29" t="e">
        <f t="shared" ref="VJH244" si="15178">VJL244&amp;VJM244</f>
        <v>#REF!</v>
      </c>
      <c r="VJI244" s="29" t="e">
        <f t="shared" ref="VJI244" si="15179">VJM244&amp;VJN244</f>
        <v>#REF!</v>
      </c>
      <c r="VJJ244" s="29" t="e">
        <f t="shared" ref="VJJ244" si="15180">VJN244&amp;VJO244</f>
        <v>#REF!</v>
      </c>
      <c r="VJK244" s="29" t="e">
        <f t="shared" ref="VJK244" si="15181">VJO244&amp;VJP244</f>
        <v>#REF!</v>
      </c>
      <c r="VJL244" s="29" t="e">
        <f t="shared" ref="VJL244" si="15182">VJP244&amp;VJQ244</f>
        <v>#REF!</v>
      </c>
      <c r="VJM244" s="29" t="e">
        <f t="shared" ref="VJM244" si="15183">VJQ244&amp;VJR244</f>
        <v>#REF!</v>
      </c>
      <c r="VJN244" s="29" t="e">
        <f t="shared" ref="VJN244" si="15184">VJR244&amp;VJS244</f>
        <v>#REF!</v>
      </c>
      <c r="VJO244" s="29" t="e">
        <f t="shared" ref="VJO244" si="15185">VJS244&amp;VJT244</f>
        <v>#REF!</v>
      </c>
      <c r="VJP244" s="29" t="e">
        <f t="shared" ref="VJP244" si="15186">VJT244&amp;VJU244</f>
        <v>#REF!</v>
      </c>
      <c r="VJQ244" s="29" t="e">
        <f t="shared" ref="VJQ244" si="15187">VJU244&amp;VJV244</f>
        <v>#REF!</v>
      </c>
      <c r="VJR244" s="29" t="e">
        <f t="shared" ref="VJR244" si="15188">VJV244&amp;VJW244</f>
        <v>#REF!</v>
      </c>
      <c r="VJS244" s="29" t="e">
        <f t="shared" ref="VJS244" si="15189">VJW244&amp;VJX244</f>
        <v>#REF!</v>
      </c>
      <c r="VJT244" s="29" t="e">
        <f t="shared" ref="VJT244" si="15190">VJX244&amp;VJY244</f>
        <v>#REF!</v>
      </c>
      <c r="VJU244" s="29" t="e">
        <f t="shared" ref="VJU244" si="15191">VJY244&amp;VJZ244</f>
        <v>#REF!</v>
      </c>
      <c r="VJV244" s="29" t="e">
        <f t="shared" ref="VJV244" si="15192">VJZ244&amp;VKA244</f>
        <v>#REF!</v>
      </c>
      <c r="VJW244" s="29" t="e">
        <f t="shared" ref="VJW244" si="15193">VKA244&amp;VKB244</f>
        <v>#REF!</v>
      </c>
      <c r="VJX244" s="29" t="e">
        <f t="shared" ref="VJX244" si="15194">VKB244&amp;VKC244</f>
        <v>#REF!</v>
      </c>
      <c r="VJY244" s="29" t="e">
        <f t="shared" ref="VJY244" si="15195">VKC244&amp;VKD244</f>
        <v>#REF!</v>
      </c>
      <c r="VJZ244" s="29" t="e">
        <f t="shared" ref="VJZ244" si="15196">VKD244&amp;VKE244</f>
        <v>#REF!</v>
      </c>
      <c r="VKA244" s="29" t="e">
        <f t="shared" ref="VKA244" si="15197">VKE244&amp;VKF244</f>
        <v>#REF!</v>
      </c>
      <c r="VKB244" s="29" t="e">
        <f t="shared" ref="VKB244" si="15198">VKF244&amp;VKG244</f>
        <v>#REF!</v>
      </c>
      <c r="VKC244" s="29" t="e">
        <f t="shared" ref="VKC244" si="15199">VKG244&amp;VKH244</f>
        <v>#REF!</v>
      </c>
      <c r="VKD244" s="29" t="e">
        <f t="shared" ref="VKD244" si="15200">VKH244&amp;VKI244</f>
        <v>#REF!</v>
      </c>
      <c r="VKE244" s="29" t="e">
        <f t="shared" ref="VKE244" si="15201">VKI244&amp;VKJ244</f>
        <v>#REF!</v>
      </c>
      <c r="VKF244" s="29" t="e">
        <f t="shared" ref="VKF244" si="15202">VKJ244&amp;VKK244</f>
        <v>#REF!</v>
      </c>
      <c r="VKG244" s="29" t="e">
        <f t="shared" ref="VKG244" si="15203">VKK244&amp;VKL244</f>
        <v>#REF!</v>
      </c>
      <c r="VKH244" s="29" t="e">
        <f t="shared" ref="VKH244" si="15204">VKL244&amp;VKM244</f>
        <v>#REF!</v>
      </c>
      <c r="VKI244" s="29" t="e">
        <f t="shared" ref="VKI244" si="15205">VKM244&amp;VKN244</f>
        <v>#REF!</v>
      </c>
      <c r="VKJ244" s="29" t="e">
        <f t="shared" ref="VKJ244" si="15206">VKN244&amp;VKO244</f>
        <v>#REF!</v>
      </c>
      <c r="VKK244" s="29" t="e">
        <f t="shared" ref="VKK244" si="15207">VKO244&amp;VKP244</f>
        <v>#REF!</v>
      </c>
      <c r="VKL244" s="29" t="e">
        <f t="shared" ref="VKL244" si="15208">VKP244&amp;VKQ244</f>
        <v>#REF!</v>
      </c>
      <c r="VKM244" s="29" t="e">
        <f t="shared" ref="VKM244" si="15209">VKQ244&amp;VKR244</f>
        <v>#REF!</v>
      </c>
      <c r="VKN244" s="29" t="e">
        <f t="shared" ref="VKN244" si="15210">VKR244&amp;VKS244</f>
        <v>#REF!</v>
      </c>
      <c r="VKO244" s="29" t="e">
        <f t="shared" ref="VKO244" si="15211">VKS244&amp;VKT244</f>
        <v>#REF!</v>
      </c>
      <c r="VKP244" s="29" t="e">
        <f t="shared" ref="VKP244" si="15212">VKT244&amp;VKU244</f>
        <v>#REF!</v>
      </c>
      <c r="VKQ244" s="29" t="e">
        <f t="shared" ref="VKQ244" si="15213">VKU244&amp;VKV244</f>
        <v>#REF!</v>
      </c>
      <c r="VKR244" s="29" t="e">
        <f t="shared" ref="VKR244" si="15214">VKV244&amp;VKW244</f>
        <v>#REF!</v>
      </c>
      <c r="VKS244" s="29" t="e">
        <f t="shared" ref="VKS244" si="15215">VKW244&amp;VKX244</f>
        <v>#REF!</v>
      </c>
      <c r="VKT244" s="29" t="e">
        <f t="shared" ref="VKT244" si="15216">VKX244&amp;VKY244</f>
        <v>#REF!</v>
      </c>
      <c r="VKU244" s="29" t="e">
        <f t="shared" ref="VKU244" si="15217">VKY244&amp;VKZ244</f>
        <v>#REF!</v>
      </c>
      <c r="VKV244" s="29" t="e">
        <f t="shared" ref="VKV244" si="15218">VKZ244&amp;VLA244</f>
        <v>#REF!</v>
      </c>
      <c r="VKW244" s="29" t="e">
        <f t="shared" ref="VKW244" si="15219">VLA244&amp;VLB244</f>
        <v>#REF!</v>
      </c>
      <c r="VKX244" s="29" t="e">
        <f t="shared" ref="VKX244" si="15220">VLB244&amp;VLC244</f>
        <v>#REF!</v>
      </c>
      <c r="VKY244" s="29" t="e">
        <f t="shared" ref="VKY244" si="15221">VLC244&amp;VLD244</f>
        <v>#REF!</v>
      </c>
      <c r="VKZ244" s="29" t="e">
        <f t="shared" ref="VKZ244" si="15222">VLD244&amp;VLE244</f>
        <v>#REF!</v>
      </c>
      <c r="VLA244" s="29" t="e">
        <f t="shared" ref="VLA244" si="15223">VLE244&amp;VLF244</f>
        <v>#REF!</v>
      </c>
      <c r="VLB244" s="29" t="e">
        <f t="shared" ref="VLB244" si="15224">VLF244&amp;VLG244</f>
        <v>#REF!</v>
      </c>
      <c r="VLC244" s="29" t="e">
        <f t="shared" ref="VLC244" si="15225">VLG244&amp;VLH244</f>
        <v>#REF!</v>
      </c>
      <c r="VLD244" s="29" t="e">
        <f t="shared" ref="VLD244" si="15226">VLH244&amp;VLI244</f>
        <v>#REF!</v>
      </c>
      <c r="VLE244" s="29" t="e">
        <f t="shared" ref="VLE244" si="15227">VLI244&amp;VLJ244</f>
        <v>#REF!</v>
      </c>
      <c r="VLF244" s="29" t="e">
        <f t="shared" ref="VLF244" si="15228">VLJ244&amp;VLK244</f>
        <v>#REF!</v>
      </c>
      <c r="VLG244" s="29" t="e">
        <f t="shared" ref="VLG244" si="15229">VLK244&amp;VLL244</f>
        <v>#REF!</v>
      </c>
      <c r="VLH244" s="29" t="e">
        <f t="shared" ref="VLH244" si="15230">VLL244&amp;VLM244</f>
        <v>#REF!</v>
      </c>
      <c r="VLI244" s="29" t="e">
        <f t="shared" ref="VLI244" si="15231">VLM244&amp;VLN244</f>
        <v>#REF!</v>
      </c>
      <c r="VLJ244" s="29" t="e">
        <f t="shared" ref="VLJ244" si="15232">VLN244&amp;VLO244</f>
        <v>#REF!</v>
      </c>
      <c r="VLK244" s="29" t="e">
        <f t="shared" ref="VLK244" si="15233">VLO244&amp;VLP244</f>
        <v>#REF!</v>
      </c>
      <c r="VLL244" s="29" t="e">
        <f t="shared" ref="VLL244" si="15234">VLP244&amp;VLQ244</f>
        <v>#REF!</v>
      </c>
      <c r="VLM244" s="29" t="e">
        <f t="shared" ref="VLM244" si="15235">VLQ244&amp;VLR244</f>
        <v>#REF!</v>
      </c>
      <c r="VLN244" s="29" t="e">
        <f t="shared" ref="VLN244" si="15236">VLR244&amp;VLS244</f>
        <v>#REF!</v>
      </c>
      <c r="VLO244" s="29" t="e">
        <f t="shared" ref="VLO244" si="15237">VLS244&amp;VLT244</f>
        <v>#REF!</v>
      </c>
      <c r="VLP244" s="29" t="e">
        <f t="shared" ref="VLP244" si="15238">VLT244&amp;VLU244</f>
        <v>#REF!</v>
      </c>
      <c r="VLQ244" s="29" t="e">
        <f t="shared" ref="VLQ244" si="15239">VLU244&amp;VLV244</f>
        <v>#REF!</v>
      </c>
      <c r="VLR244" s="29" t="e">
        <f t="shared" ref="VLR244" si="15240">VLV244&amp;VLW244</f>
        <v>#REF!</v>
      </c>
      <c r="VLS244" s="29" t="e">
        <f t="shared" ref="VLS244" si="15241">VLW244&amp;VLX244</f>
        <v>#REF!</v>
      </c>
      <c r="VLT244" s="29" t="e">
        <f t="shared" ref="VLT244" si="15242">VLX244&amp;VLY244</f>
        <v>#REF!</v>
      </c>
      <c r="VLU244" s="29" t="e">
        <f t="shared" ref="VLU244" si="15243">VLY244&amp;VLZ244</f>
        <v>#REF!</v>
      </c>
      <c r="VLV244" s="29" t="e">
        <f t="shared" ref="VLV244" si="15244">VLZ244&amp;VMA244</f>
        <v>#REF!</v>
      </c>
      <c r="VLW244" s="29" t="e">
        <f t="shared" ref="VLW244" si="15245">VMA244&amp;VMB244</f>
        <v>#REF!</v>
      </c>
      <c r="VLX244" s="29" t="e">
        <f t="shared" ref="VLX244" si="15246">VMB244&amp;VMC244</f>
        <v>#REF!</v>
      </c>
      <c r="VLY244" s="29" t="e">
        <f t="shared" ref="VLY244" si="15247">VMC244&amp;VMD244</f>
        <v>#REF!</v>
      </c>
      <c r="VLZ244" s="29" t="e">
        <f t="shared" ref="VLZ244" si="15248">VMD244&amp;VME244</f>
        <v>#REF!</v>
      </c>
      <c r="VMA244" s="29" t="e">
        <f t="shared" ref="VMA244" si="15249">VME244&amp;VMF244</f>
        <v>#REF!</v>
      </c>
      <c r="VMB244" s="29" t="e">
        <f t="shared" ref="VMB244" si="15250">VMF244&amp;VMG244</f>
        <v>#REF!</v>
      </c>
      <c r="VMC244" s="29" t="e">
        <f t="shared" ref="VMC244" si="15251">VMG244&amp;VMH244</f>
        <v>#REF!</v>
      </c>
      <c r="VMD244" s="29" t="e">
        <f t="shared" ref="VMD244" si="15252">VMH244&amp;VMI244</f>
        <v>#REF!</v>
      </c>
      <c r="VME244" s="29" t="e">
        <f t="shared" ref="VME244" si="15253">VMI244&amp;VMJ244</f>
        <v>#REF!</v>
      </c>
      <c r="VMF244" s="29" t="e">
        <f t="shared" ref="VMF244" si="15254">VMJ244&amp;VMK244</f>
        <v>#REF!</v>
      </c>
      <c r="VMG244" s="29" t="e">
        <f t="shared" ref="VMG244" si="15255">VMK244&amp;VML244</f>
        <v>#REF!</v>
      </c>
      <c r="VMH244" s="29" t="e">
        <f t="shared" ref="VMH244" si="15256">VML244&amp;VMM244</f>
        <v>#REF!</v>
      </c>
      <c r="VMI244" s="29" t="e">
        <f t="shared" ref="VMI244" si="15257">VMM244&amp;VMN244</f>
        <v>#REF!</v>
      </c>
      <c r="VMJ244" s="29" t="e">
        <f t="shared" ref="VMJ244" si="15258">VMN244&amp;VMO244</f>
        <v>#REF!</v>
      </c>
      <c r="VMK244" s="29" t="e">
        <f t="shared" ref="VMK244" si="15259">VMO244&amp;VMP244</f>
        <v>#REF!</v>
      </c>
      <c r="VML244" s="29" t="e">
        <f t="shared" ref="VML244" si="15260">VMP244&amp;VMQ244</f>
        <v>#REF!</v>
      </c>
      <c r="VMM244" s="29" t="e">
        <f t="shared" ref="VMM244" si="15261">VMQ244&amp;VMR244</f>
        <v>#REF!</v>
      </c>
      <c r="VMN244" s="29" t="e">
        <f t="shared" ref="VMN244" si="15262">VMR244&amp;VMS244</f>
        <v>#REF!</v>
      </c>
      <c r="VMO244" s="29" t="e">
        <f t="shared" ref="VMO244" si="15263">VMS244&amp;VMT244</f>
        <v>#REF!</v>
      </c>
      <c r="VMP244" s="29" t="e">
        <f t="shared" ref="VMP244" si="15264">VMT244&amp;VMU244</f>
        <v>#REF!</v>
      </c>
      <c r="VMQ244" s="29" t="e">
        <f t="shared" ref="VMQ244" si="15265">VMU244&amp;VMV244</f>
        <v>#REF!</v>
      </c>
      <c r="VMR244" s="29" t="e">
        <f t="shared" ref="VMR244" si="15266">VMV244&amp;VMW244</f>
        <v>#REF!</v>
      </c>
      <c r="VMS244" s="29" t="e">
        <f t="shared" ref="VMS244" si="15267">VMW244&amp;VMX244</f>
        <v>#REF!</v>
      </c>
      <c r="VMT244" s="29" t="e">
        <f t="shared" ref="VMT244" si="15268">VMX244&amp;VMY244</f>
        <v>#REF!</v>
      </c>
      <c r="VMU244" s="29" t="e">
        <f t="shared" ref="VMU244" si="15269">VMY244&amp;VMZ244</f>
        <v>#REF!</v>
      </c>
      <c r="VMV244" s="29" t="e">
        <f t="shared" ref="VMV244" si="15270">VMZ244&amp;VNA244</f>
        <v>#REF!</v>
      </c>
      <c r="VMW244" s="29" t="e">
        <f t="shared" ref="VMW244" si="15271">VNA244&amp;VNB244</f>
        <v>#REF!</v>
      </c>
      <c r="VMX244" s="29" t="e">
        <f t="shared" ref="VMX244" si="15272">VNB244&amp;VNC244</f>
        <v>#REF!</v>
      </c>
      <c r="VMY244" s="29" t="e">
        <f t="shared" ref="VMY244" si="15273">VNC244&amp;VND244</f>
        <v>#REF!</v>
      </c>
      <c r="VMZ244" s="29" t="e">
        <f t="shared" ref="VMZ244" si="15274">VND244&amp;VNE244</f>
        <v>#REF!</v>
      </c>
      <c r="VNA244" s="29" t="e">
        <f t="shared" ref="VNA244" si="15275">VNE244&amp;VNF244</f>
        <v>#REF!</v>
      </c>
      <c r="VNB244" s="29" t="e">
        <f t="shared" ref="VNB244" si="15276">VNF244&amp;VNG244</f>
        <v>#REF!</v>
      </c>
      <c r="VNC244" s="29" t="e">
        <f t="shared" ref="VNC244" si="15277">VNG244&amp;VNH244</f>
        <v>#REF!</v>
      </c>
      <c r="VND244" s="29" t="e">
        <f t="shared" ref="VND244" si="15278">VNH244&amp;VNI244</f>
        <v>#REF!</v>
      </c>
      <c r="VNE244" s="29" t="e">
        <f t="shared" ref="VNE244" si="15279">VNI244&amp;VNJ244</f>
        <v>#REF!</v>
      </c>
      <c r="VNF244" s="29" t="e">
        <f t="shared" ref="VNF244" si="15280">VNJ244&amp;VNK244</f>
        <v>#REF!</v>
      </c>
      <c r="VNG244" s="29" t="e">
        <f t="shared" ref="VNG244" si="15281">VNK244&amp;VNL244</f>
        <v>#REF!</v>
      </c>
      <c r="VNH244" s="29" t="e">
        <f t="shared" ref="VNH244" si="15282">VNL244&amp;VNM244</f>
        <v>#REF!</v>
      </c>
      <c r="VNI244" s="29" t="e">
        <f t="shared" ref="VNI244" si="15283">VNM244&amp;VNN244</f>
        <v>#REF!</v>
      </c>
      <c r="VNJ244" s="29" t="e">
        <f t="shared" ref="VNJ244" si="15284">VNN244&amp;VNO244</f>
        <v>#REF!</v>
      </c>
      <c r="VNK244" s="29" t="e">
        <f t="shared" ref="VNK244" si="15285">VNO244&amp;VNP244</f>
        <v>#REF!</v>
      </c>
      <c r="VNL244" s="29" t="e">
        <f t="shared" ref="VNL244" si="15286">VNP244&amp;VNQ244</f>
        <v>#REF!</v>
      </c>
      <c r="VNM244" s="29" t="e">
        <f t="shared" ref="VNM244" si="15287">VNQ244&amp;VNR244</f>
        <v>#REF!</v>
      </c>
      <c r="VNN244" s="29" t="e">
        <f t="shared" ref="VNN244" si="15288">VNR244&amp;VNS244</f>
        <v>#REF!</v>
      </c>
      <c r="VNO244" s="29" t="e">
        <f t="shared" ref="VNO244" si="15289">VNS244&amp;VNT244</f>
        <v>#REF!</v>
      </c>
      <c r="VNP244" s="29" t="e">
        <f t="shared" ref="VNP244" si="15290">VNT244&amp;VNU244</f>
        <v>#REF!</v>
      </c>
      <c r="VNQ244" s="29" t="e">
        <f t="shared" ref="VNQ244" si="15291">VNU244&amp;VNV244</f>
        <v>#REF!</v>
      </c>
      <c r="VNR244" s="29" t="e">
        <f t="shared" ref="VNR244" si="15292">VNV244&amp;VNW244</f>
        <v>#REF!</v>
      </c>
      <c r="VNS244" s="29" t="e">
        <f t="shared" ref="VNS244" si="15293">VNW244&amp;VNX244</f>
        <v>#REF!</v>
      </c>
      <c r="VNT244" s="29" t="e">
        <f t="shared" ref="VNT244" si="15294">VNX244&amp;VNY244</f>
        <v>#REF!</v>
      </c>
      <c r="VNU244" s="29" t="e">
        <f t="shared" ref="VNU244" si="15295">VNY244&amp;VNZ244</f>
        <v>#REF!</v>
      </c>
      <c r="VNV244" s="29" t="e">
        <f t="shared" ref="VNV244" si="15296">VNZ244&amp;VOA244</f>
        <v>#REF!</v>
      </c>
      <c r="VNW244" s="29" t="e">
        <f t="shared" ref="VNW244" si="15297">VOA244&amp;VOB244</f>
        <v>#REF!</v>
      </c>
      <c r="VNX244" s="29" t="e">
        <f t="shared" ref="VNX244" si="15298">VOB244&amp;VOC244</f>
        <v>#REF!</v>
      </c>
      <c r="VNY244" s="29" t="e">
        <f t="shared" ref="VNY244" si="15299">VOC244&amp;VOD244</f>
        <v>#REF!</v>
      </c>
      <c r="VNZ244" s="29" t="e">
        <f t="shared" ref="VNZ244" si="15300">VOD244&amp;VOE244</f>
        <v>#REF!</v>
      </c>
      <c r="VOA244" s="29" t="e">
        <f t="shared" ref="VOA244" si="15301">VOE244&amp;VOF244</f>
        <v>#REF!</v>
      </c>
      <c r="VOB244" s="29" t="e">
        <f t="shared" ref="VOB244" si="15302">VOF244&amp;VOG244</f>
        <v>#REF!</v>
      </c>
      <c r="VOC244" s="29" t="e">
        <f t="shared" ref="VOC244" si="15303">VOG244&amp;VOH244</f>
        <v>#REF!</v>
      </c>
      <c r="VOD244" s="29" t="e">
        <f t="shared" ref="VOD244" si="15304">VOH244&amp;VOI244</f>
        <v>#REF!</v>
      </c>
      <c r="VOE244" s="29" t="e">
        <f t="shared" ref="VOE244" si="15305">VOI244&amp;VOJ244</f>
        <v>#REF!</v>
      </c>
      <c r="VOF244" s="29" t="e">
        <f t="shared" ref="VOF244" si="15306">VOJ244&amp;VOK244</f>
        <v>#REF!</v>
      </c>
      <c r="VOG244" s="29" t="e">
        <f t="shared" ref="VOG244" si="15307">VOK244&amp;VOL244</f>
        <v>#REF!</v>
      </c>
      <c r="VOH244" s="29" t="e">
        <f t="shared" ref="VOH244" si="15308">VOL244&amp;VOM244</f>
        <v>#REF!</v>
      </c>
      <c r="VOI244" s="29" t="e">
        <f t="shared" ref="VOI244" si="15309">VOM244&amp;VON244</f>
        <v>#REF!</v>
      </c>
      <c r="VOJ244" s="29" t="e">
        <f t="shared" ref="VOJ244" si="15310">VON244&amp;VOO244</f>
        <v>#REF!</v>
      </c>
      <c r="VOK244" s="29" t="e">
        <f t="shared" ref="VOK244" si="15311">VOO244&amp;VOP244</f>
        <v>#REF!</v>
      </c>
      <c r="VOL244" s="29" t="e">
        <f t="shared" ref="VOL244" si="15312">VOP244&amp;VOQ244</f>
        <v>#REF!</v>
      </c>
      <c r="VOM244" s="29" t="e">
        <f t="shared" ref="VOM244" si="15313">VOQ244&amp;VOR244</f>
        <v>#REF!</v>
      </c>
      <c r="VON244" s="29" t="e">
        <f t="shared" ref="VON244" si="15314">VOR244&amp;VOS244</f>
        <v>#REF!</v>
      </c>
      <c r="VOO244" s="29" t="e">
        <f t="shared" ref="VOO244" si="15315">VOS244&amp;VOT244</f>
        <v>#REF!</v>
      </c>
      <c r="VOP244" s="29" t="e">
        <f t="shared" ref="VOP244" si="15316">VOT244&amp;VOU244</f>
        <v>#REF!</v>
      </c>
      <c r="VOQ244" s="29" t="e">
        <f t="shared" ref="VOQ244" si="15317">VOU244&amp;VOV244</f>
        <v>#REF!</v>
      </c>
      <c r="VOR244" s="29" t="e">
        <f t="shared" ref="VOR244" si="15318">VOV244&amp;VOW244</f>
        <v>#REF!</v>
      </c>
      <c r="VOS244" s="29" t="e">
        <f t="shared" ref="VOS244" si="15319">VOW244&amp;VOX244</f>
        <v>#REF!</v>
      </c>
      <c r="VOT244" s="29" t="e">
        <f t="shared" ref="VOT244" si="15320">VOX244&amp;VOY244</f>
        <v>#REF!</v>
      </c>
      <c r="VOU244" s="29" t="e">
        <f t="shared" ref="VOU244" si="15321">VOY244&amp;VOZ244</f>
        <v>#REF!</v>
      </c>
      <c r="VOV244" s="29" t="e">
        <f t="shared" ref="VOV244" si="15322">VOZ244&amp;VPA244</f>
        <v>#REF!</v>
      </c>
      <c r="VOW244" s="29" t="e">
        <f t="shared" ref="VOW244" si="15323">VPA244&amp;VPB244</f>
        <v>#REF!</v>
      </c>
      <c r="VOX244" s="29" t="e">
        <f t="shared" ref="VOX244" si="15324">VPB244&amp;VPC244</f>
        <v>#REF!</v>
      </c>
      <c r="VOY244" s="29" t="e">
        <f t="shared" ref="VOY244" si="15325">VPC244&amp;VPD244</f>
        <v>#REF!</v>
      </c>
      <c r="VOZ244" s="29" t="e">
        <f t="shared" ref="VOZ244" si="15326">VPD244&amp;VPE244</f>
        <v>#REF!</v>
      </c>
      <c r="VPA244" s="29" t="e">
        <f t="shared" ref="VPA244" si="15327">VPE244&amp;VPF244</f>
        <v>#REF!</v>
      </c>
      <c r="VPB244" s="29" t="e">
        <f t="shared" ref="VPB244" si="15328">VPF244&amp;VPG244</f>
        <v>#REF!</v>
      </c>
      <c r="VPC244" s="29" t="e">
        <f t="shared" ref="VPC244" si="15329">VPG244&amp;VPH244</f>
        <v>#REF!</v>
      </c>
      <c r="VPD244" s="29" t="e">
        <f t="shared" ref="VPD244" si="15330">VPH244&amp;VPI244</f>
        <v>#REF!</v>
      </c>
      <c r="VPE244" s="29" t="e">
        <f t="shared" ref="VPE244" si="15331">VPI244&amp;VPJ244</f>
        <v>#REF!</v>
      </c>
      <c r="VPF244" s="29" t="e">
        <f t="shared" ref="VPF244" si="15332">VPJ244&amp;VPK244</f>
        <v>#REF!</v>
      </c>
      <c r="VPG244" s="29" t="e">
        <f t="shared" ref="VPG244" si="15333">VPK244&amp;VPL244</f>
        <v>#REF!</v>
      </c>
      <c r="VPH244" s="29" t="e">
        <f t="shared" ref="VPH244" si="15334">VPL244&amp;VPM244</f>
        <v>#REF!</v>
      </c>
      <c r="VPI244" s="29" t="e">
        <f t="shared" ref="VPI244" si="15335">VPM244&amp;VPN244</f>
        <v>#REF!</v>
      </c>
      <c r="VPJ244" s="29" t="e">
        <f t="shared" ref="VPJ244" si="15336">VPN244&amp;VPO244</f>
        <v>#REF!</v>
      </c>
      <c r="VPK244" s="29" t="e">
        <f t="shared" ref="VPK244" si="15337">VPO244&amp;VPP244</f>
        <v>#REF!</v>
      </c>
      <c r="VPL244" s="29" t="e">
        <f t="shared" ref="VPL244" si="15338">VPP244&amp;VPQ244</f>
        <v>#REF!</v>
      </c>
      <c r="VPM244" s="29" t="e">
        <f t="shared" ref="VPM244" si="15339">VPQ244&amp;VPR244</f>
        <v>#REF!</v>
      </c>
      <c r="VPN244" s="29" t="e">
        <f t="shared" ref="VPN244" si="15340">VPR244&amp;VPS244</f>
        <v>#REF!</v>
      </c>
      <c r="VPO244" s="29" t="e">
        <f t="shared" ref="VPO244" si="15341">VPS244&amp;VPT244</f>
        <v>#REF!</v>
      </c>
      <c r="VPP244" s="29" t="e">
        <f t="shared" ref="VPP244" si="15342">VPT244&amp;VPU244</f>
        <v>#REF!</v>
      </c>
      <c r="VPQ244" s="29" t="e">
        <f t="shared" ref="VPQ244" si="15343">VPU244&amp;VPV244</f>
        <v>#REF!</v>
      </c>
      <c r="VPR244" s="29" t="e">
        <f t="shared" ref="VPR244" si="15344">VPV244&amp;VPW244</f>
        <v>#REF!</v>
      </c>
      <c r="VPS244" s="29" t="e">
        <f t="shared" ref="VPS244" si="15345">VPW244&amp;VPX244</f>
        <v>#REF!</v>
      </c>
      <c r="VPT244" s="29" t="e">
        <f t="shared" ref="VPT244" si="15346">VPX244&amp;VPY244</f>
        <v>#REF!</v>
      </c>
      <c r="VPU244" s="29" t="e">
        <f t="shared" ref="VPU244" si="15347">VPY244&amp;VPZ244</f>
        <v>#REF!</v>
      </c>
      <c r="VPV244" s="29" t="e">
        <f t="shared" ref="VPV244" si="15348">VPZ244&amp;VQA244</f>
        <v>#REF!</v>
      </c>
      <c r="VPW244" s="29" t="e">
        <f t="shared" ref="VPW244" si="15349">VQA244&amp;VQB244</f>
        <v>#REF!</v>
      </c>
      <c r="VPX244" s="29" t="e">
        <f t="shared" ref="VPX244" si="15350">VQB244&amp;VQC244</f>
        <v>#REF!</v>
      </c>
      <c r="VPY244" s="29" t="e">
        <f t="shared" ref="VPY244" si="15351">VQC244&amp;VQD244</f>
        <v>#REF!</v>
      </c>
      <c r="VPZ244" s="29" t="e">
        <f t="shared" ref="VPZ244" si="15352">VQD244&amp;VQE244</f>
        <v>#REF!</v>
      </c>
      <c r="VQA244" s="29" t="e">
        <f t="shared" ref="VQA244" si="15353">VQE244&amp;VQF244</f>
        <v>#REF!</v>
      </c>
      <c r="VQB244" s="29" t="e">
        <f t="shared" ref="VQB244" si="15354">VQF244&amp;VQG244</f>
        <v>#REF!</v>
      </c>
      <c r="VQC244" s="29" t="e">
        <f t="shared" ref="VQC244" si="15355">VQG244&amp;VQH244</f>
        <v>#REF!</v>
      </c>
      <c r="VQD244" s="29" t="e">
        <f t="shared" ref="VQD244" si="15356">VQH244&amp;VQI244</f>
        <v>#REF!</v>
      </c>
      <c r="VQE244" s="29" t="e">
        <f t="shared" ref="VQE244" si="15357">VQI244&amp;VQJ244</f>
        <v>#REF!</v>
      </c>
      <c r="VQF244" s="29" t="e">
        <f t="shared" ref="VQF244" si="15358">VQJ244&amp;VQK244</f>
        <v>#REF!</v>
      </c>
      <c r="VQG244" s="29" t="e">
        <f t="shared" ref="VQG244" si="15359">VQK244&amp;VQL244</f>
        <v>#REF!</v>
      </c>
      <c r="VQH244" s="29" t="e">
        <f t="shared" ref="VQH244" si="15360">VQL244&amp;VQM244</f>
        <v>#REF!</v>
      </c>
      <c r="VQI244" s="29" t="e">
        <f t="shared" ref="VQI244" si="15361">VQM244&amp;VQN244</f>
        <v>#REF!</v>
      </c>
      <c r="VQJ244" s="29" t="e">
        <f t="shared" ref="VQJ244" si="15362">VQN244&amp;VQO244</f>
        <v>#REF!</v>
      </c>
      <c r="VQK244" s="29" t="e">
        <f t="shared" ref="VQK244" si="15363">VQO244&amp;VQP244</f>
        <v>#REF!</v>
      </c>
      <c r="VQL244" s="29" t="e">
        <f t="shared" ref="VQL244" si="15364">VQP244&amp;VQQ244</f>
        <v>#REF!</v>
      </c>
      <c r="VQM244" s="29" t="e">
        <f t="shared" ref="VQM244" si="15365">VQQ244&amp;VQR244</f>
        <v>#REF!</v>
      </c>
      <c r="VQN244" s="29" t="e">
        <f t="shared" ref="VQN244" si="15366">VQR244&amp;VQS244</f>
        <v>#REF!</v>
      </c>
      <c r="VQO244" s="29" t="e">
        <f t="shared" ref="VQO244" si="15367">VQS244&amp;VQT244</f>
        <v>#REF!</v>
      </c>
      <c r="VQP244" s="29" t="e">
        <f t="shared" ref="VQP244" si="15368">VQT244&amp;VQU244</f>
        <v>#REF!</v>
      </c>
      <c r="VQQ244" s="29" t="e">
        <f t="shared" ref="VQQ244" si="15369">VQU244&amp;VQV244</f>
        <v>#REF!</v>
      </c>
      <c r="VQR244" s="29" t="e">
        <f t="shared" ref="VQR244" si="15370">VQV244&amp;VQW244</f>
        <v>#REF!</v>
      </c>
      <c r="VQS244" s="29" t="e">
        <f t="shared" ref="VQS244" si="15371">VQW244&amp;VQX244</f>
        <v>#REF!</v>
      </c>
      <c r="VQT244" s="29" t="e">
        <f t="shared" ref="VQT244" si="15372">VQX244&amp;VQY244</f>
        <v>#REF!</v>
      </c>
      <c r="VQU244" s="29" t="e">
        <f t="shared" ref="VQU244" si="15373">VQY244&amp;VQZ244</f>
        <v>#REF!</v>
      </c>
      <c r="VQV244" s="29" t="e">
        <f t="shared" ref="VQV244" si="15374">VQZ244&amp;VRA244</f>
        <v>#REF!</v>
      </c>
      <c r="VQW244" s="29" t="e">
        <f t="shared" ref="VQW244" si="15375">VRA244&amp;VRB244</f>
        <v>#REF!</v>
      </c>
      <c r="VQX244" s="29" t="e">
        <f t="shared" ref="VQX244" si="15376">VRB244&amp;VRC244</f>
        <v>#REF!</v>
      </c>
      <c r="VQY244" s="29" t="e">
        <f t="shared" ref="VQY244" si="15377">VRC244&amp;VRD244</f>
        <v>#REF!</v>
      </c>
      <c r="VQZ244" s="29" t="e">
        <f t="shared" ref="VQZ244" si="15378">VRD244&amp;VRE244</f>
        <v>#REF!</v>
      </c>
      <c r="VRA244" s="29" t="e">
        <f t="shared" ref="VRA244" si="15379">VRE244&amp;VRF244</f>
        <v>#REF!</v>
      </c>
      <c r="VRB244" s="29" t="e">
        <f t="shared" ref="VRB244" si="15380">VRF244&amp;VRG244</f>
        <v>#REF!</v>
      </c>
      <c r="VRC244" s="29" t="e">
        <f t="shared" ref="VRC244" si="15381">VRG244&amp;VRH244</f>
        <v>#REF!</v>
      </c>
      <c r="VRD244" s="29" t="e">
        <f t="shared" ref="VRD244" si="15382">VRH244&amp;VRI244</f>
        <v>#REF!</v>
      </c>
      <c r="VRE244" s="29" t="e">
        <f t="shared" ref="VRE244" si="15383">VRI244&amp;VRJ244</f>
        <v>#REF!</v>
      </c>
      <c r="VRF244" s="29" t="e">
        <f t="shared" ref="VRF244" si="15384">VRJ244&amp;VRK244</f>
        <v>#REF!</v>
      </c>
      <c r="VRG244" s="29" t="e">
        <f t="shared" ref="VRG244" si="15385">VRK244&amp;VRL244</f>
        <v>#REF!</v>
      </c>
      <c r="VRH244" s="29" t="e">
        <f t="shared" ref="VRH244" si="15386">VRL244&amp;VRM244</f>
        <v>#REF!</v>
      </c>
      <c r="VRI244" s="29" t="e">
        <f t="shared" ref="VRI244" si="15387">VRM244&amp;VRN244</f>
        <v>#REF!</v>
      </c>
      <c r="VRJ244" s="29" t="e">
        <f t="shared" ref="VRJ244" si="15388">VRN244&amp;VRO244</f>
        <v>#REF!</v>
      </c>
      <c r="VRK244" s="29" t="e">
        <f t="shared" ref="VRK244" si="15389">VRO244&amp;VRP244</f>
        <v>#REF!</v>
      </c>
      <c r="VRL244" s="29" t="e">
        <f t="shared" ref="VRL244" si="15390">VRP244&amp;VRQ244</f>
        <v>#REF!</v>
      </c>
      <c r="VRM244" s="29" t="e">
        <f t="shared" ref="VRM244" si="15391">VRQ244&amp;VRR244</f>
        <v>#REF!</v>
      </c>
      <c r="VRN244" s="29" t="e">
        <f t="shared" ref="VRN244" si="15392">VRR244&amp;VRS244</f>
        <v>#REF!</v>
      </c>
      <c r="VRO244" s="29" t="e">
        <f t="shared" ref="VRO244" si="15393">VRS244&amp;VRT244</f>
        <v>#REF!</v>
      </c>
      <c r="VRP244" s="29" t="e">
        <f t="shared" ref="VRP244" si="15394">VRT244&amp;VRU244</f>
        <v>#REF!</v>
      </c>
      <c r="VRQ244" s="29" t="e">
        <f t="shared" ref="VRQ244" si="15395">VRU244&amp;VRV244</f>
        <v>#REF!</v>
      </c>
      <c r="VRR244" s="29" t="e">
        <f t="shared" ref="VRR244" si="15396">VRV244&amp;VRW244</f>
        <v>#REF!</v>
      </c>
      <c r="VRS244" s="29" t="e">
        <f t="shared" ref="VRS244" si="15397">VRW244&amp;VRX244</f>
        <v>#REF!</v>
      </c>
      <c r="VRT244" s="29" t="e">
        <f t="shared" ref="VRT244" si="15398">VRX244&amp;VRY244</f>
        <v>#REF!</v>
      </c>
      <c r="VRU244" s="29" t="e">
        <f t="shared" ref="VRU244" si="15399">VRY244&amp;VRZ244</f>
        <v>#REF!</v>
      </c>
      <c r="VRV244" s="29" t="e">
        <f t="shared" ref="VRV244" si="15400">VRZ244&amp;VSA244</f>
        <v>#REF!</v>
      </c>
      <c r="VRW244" s="29" t="e">
        <f t="shared" ref="VRW244" si="15401">VSA244&amp;VSB244</f>
        <v>#REF!</v>
      </c>
      <c r="VRX244" s="29" t="e">
        <f t="shared" ref="VRX244" si="15402">VSB244&amp;VSC244</f>
        <v>#REF!</v>
      </c>
      <c r="VRY244" s="29" t="e">
        <f t="shared" ref="VRY244" si="15403">VSC244&amp;VSD244</f>
        <v>#REF!</v>
      </c>
      <c r="VRZ244" s="29" t="e">
        <f t="shared" ref="VRZ244" si="15404">VSD244&amp;VSE244</f>
        <v>#REF!</v>
      </c>
      <c r="VSA244" s="29" t="e">
        <f t="shared" ref="VSA244" si="15405">VSE244&amp;VSF244</f>
        <v>#REF!</v>
      </c>
      <c r="VSB244" s="29" t="e">
        <f t="shared" ref="VSB244" si="15406">VSF244&amp;VSG244</f>
        <v>#REF!</v>
      </c>
      <c r="VSC244" s="29" t="e">
        <f t="shared" ref="VSC244" si="15407">VSG244&amp;VSH244</f>
        <v>#REF!</v>
      </c>
      <c r="VSD244" s="29" t="e">
        <f t="shared" ref="VSD244" si="15408">VSH244&amp;VSI244</f>
        <v>#REF!</v>
      </c>
      <c r="VSE244" s="29" t="e">
        <f t="shared" ref="VSE244" si="15409">VSI244&amp;VSJ244</f>
        <v>#REF!</v>
      </c>
      <c r="VSF244" s="29" t="e">
        <f t="shared" ref="VSF244" si="15410">VSJ244&amp;VSK244</f>
        <v>#REF!</v>
      </c>
      <c r="VSG244" s="29" t="e">
        <f t="shared" ref="VSG244" si="15411">VSK244&amp;VSL244</f>
        <v>#REF!</v>
      </c>
      <c r="VSH244" s="29" t="e">
        <f t="shared" ref="VSH244" si="15412">VSL244&amp;VSM244</f>
        <v>#REF!</v>
      </c>
      <c r="VSI244" s="29" t="e">
        <f t="shared" ref="VSI244" si="15413">VSM244&amp;VSN244</f>
        <v>#REF!</v>
      </c>
      <c r="VSJ244" s="29" t="e">
        <f t="shared" ref="VSJ244" si="15414">VSN244&amp;VSO244</f>
        <v>#REF!</v>
      </c>
      <c r="VSK244" s="29" t="e">
        <f t="shared" ref="VSK244" si="15415">VSO244&amp;VSP244</f>
        <v>#REF!</v>
      </c>
      <c r="VSL244" s="29" t="e">
        <f t="shared" ref="VSL244" si="15416">VSP244&amp;VSQ244</f>
        <v>#REF!</v>
      </c>
      <c r="VSM244" s="29" t="e">
        <f t="shared" ref="VSM244" si="15417">VSQ244&amp;VSR244</f>
        <v>#REF!</v>
      </c>
      <c r="VSN244" s="29" t="e">
        <f t="shared" ref="VSN244" si="15418">VSR244&amp;VSS244</f>
        <v>#REF!</v>
      </c>
      <c r="VSO244" s="29" t="e">
        <f t="shared" ref="VSO244" si="15419">VSS244&amp;VST244</f>
        <v>#REF!</v>
      </c>
      <c r="VSP244" s="29" t="e">
        <f t="shared" ref="VSP244" si="15420">VST244&amp;VSU244</f>
        <v>#REF!</v>
      </c>
      <c r="VSQ244" s="29" t="e">
        <f t="shared" ref="VSQ244" si="15421">VSU244&amp;VSV244</f>
        <v>#REF!</v>
      </c>
      <c r="VSR244" s="29" t="e">
        <f t="shared" ref="VSR244" si="15422">VSV244&amp;VSW244</f>
        <v>#REF!</v>
      </c>
      <c r="VSS244" s="29" t="e">
        <f t="shared" ref="VSS244" si="15423">VSW244&amp;VSX244</f>
        <v>#REF!</v>
      </c>
      <c r="VST244" s="29" t="e">
        <f t="shared" ref="VST244" si="15424">VSX244&amp;VSY244</f>
        <v>#REF!</v>
      </c>
      <c r="VSU244" s="29" t="e">
        <f t="shared" ref="VSU244" si="15425">VSY244&amp;VSZ244</f>
        <v>#REF!</v>
      </c>
      <c r="VSV244" s="29" t="e">
        <f t="shared" ref="VSV244" si="15426">VSZ244&amp;VTA244</f>
        <v>#REF!</v>
      </c>
      <c r="VSW244" s="29" t="e">
        <f t="shared" ref="VSW244" si="15427">VTA244&amp;VTB244</f>
        <v>#REF!</v>
      </c>
      <c r="VSX244" s="29" t="e">
        <f t="shared" ref="VSX244" si="15428">VTB244&amp;VTC244</f>
        <v>#REF!</v>
      </c>
      <c r="VSY244" s="29" t="e">
        <f t="shared" ref="VSY244" si="15429">VTC244&amp;VTD244</f>
        <v>#REF!</v>
      </c>
      <c r="VSZ244" s="29" t="e">
        <f t="shared" ref="VSZ244" si="15430">VTD244&amp;VTE244</f>
        <v>#REF!</v>
      </c>
      <c r="VTA244" s="29" t="e">
        <f t="shared" ref="VTA244" si="15431">VTE244&amp;VTF244</f>
        <v>#REF!</v>
      </c>
      <c r="VTB244" s="29" t="e">
        <f t="shared" ref="VTB244" si="15432">VTF244&amp;VTG244</f>
        <v>#REF!</v>
      </c>
      <c r="VTC244" s="29" t="e">
        <f t="shared" ref="VTC244" si="15433">VTG244&amp;VTH244</f>
        <v>#REF!</v>
      </c>
      <c r="VTD244" s="29" t="e">
        <f t="shared" ref="VTD244" si="15434">VTH244&amp;VTI244</f>
        <v>#REF!</v>
      </c>
      <c r="VTE244" s="29" t="e">
        <f t="shared" ref="VTE244" si="15435">VTI244&amp;VTJ244</f>
        <v>#REF!</v>
      </c>
      <c r="VTF244" s="29" t="e">
        <f t="shared" ref="VTF244" si="15436">VTJ244&amp;VTK244</f>
        <v>#REF!</v>
      </c>
      <c r="VTG244" s="29" t="e">
        <f t="shared" ref="VTG244" si="15437">VTK244&amp;VTL244</f>
        <v>#REF!</v>
      </c>
      <c r="VTH244" s="29" t="e">
        <f t="shared" ref="VTH244" si="15438">VTL244&amp;VTM244</f>
        <v>#REF!</v>
      </c>
      <c r="VTI244" s="29" t="e">
        <f t="shared" ref="VTI244" si="15439">VTM244&amp;VTN244</f>
        <v>#REF!</v>
      </c>
      <c r="VTJ244" s="29" t="e">
        <f t="shared" ref="VTJ244" si="15440">VTN244&amp;VTO244</f>
        <v>#REF!</v>
      </c>
      <c r="VTK244" s="29" t="e">
        <f t="shared" ref="VTK244" si="15441">VTO244&amp;VTP244</f>
        <v>#REF!</v>
      </c>
      <c r="VTL244" s="29" t="e">
        <f t="shared" ref="VTL244" si="15442">VTP244&amp;VTQ244</f>
        <v>#REF!</v>
      </c>
      <c r="VTM244" s="29" t="e">
        <f t="shared" ref="VTM244" si="15443">VTQ244&amp;VTR244</f>
        <v>#REF!</v>
      </c>
      <c r="VTN244" s="29" t="e">
        <f t="shared" ref="VTN244" si="15444">VTR244&amp;VTS244</f>
        <v>#REF!</v>
      </c>
      <c r="VTO244" s="29" t="e">
        <f t="shared" ref="VTO244" si="15445">VTS244&amp;VTT244</f>
        <v>#REF!</v>
      </c>
      <c r="VTP244" s="29" t="e">
        <f t="shared" ref="VTP244" si="15446">VTT244&amp;VTU244</f>
        <v>#REF!</v>
      </c>
      <c r="VTQ244" s="29" t="e">
        <f t="shared" ref="VTQ244" si="15447">VTU244&amp;VTV244</f>
        <v>#REF!</v>
      </c>
      <c r="VTR244" s="29" t="e">
        <f t="shared" ref="VTR244" si="15448">VTV244&amp;VTW244</f>
        <v>#REF!</v>
      </c>
      <c r="VTS244" s="29" t="e">
        <f t="shared" ref="VTS244" si="15449">VTW244&amp;VTX244</f>
        <v>#REF!</v>
      </c>
      <c r="VTT244" s="29" t="e">
        <f t="shared" ref="VTT244" si="15450">VTX244&amp;VTY244</f>
        <v>#REF!</v>
      </c>
      <c r="VTU244" s="29" t="e">
        <f t="shared" ref="VTU244" si="15451">VTY244&amp;VTZ244</f>
        <v>#REF!</v>
      </c>
      <c r="VTV244" s="29" t="e">
        <f t="shared" ref="VTV244" si="15452">VTZ244&amp;VUA244</f>
        <v>#REF!</v>
      </c>
      <c r="VTW244" s="29" t="e">
        <f t="shared" ref="VTW244" si="15453">VUA244&amp;VUB244</f>
        <v>#REF!</v>
      </c>
      <c r="VTX244" s="29" t="e">
        <f t="shared" ref="VTX244" si="15454">VUB244&amp;VUC244</f>
        <v>#REF!</v>
      </c>
      <c r="VTY244" s="29" t="e">
        <f t="shared" ref="VTY244" si="15455">VUC244&amp;VUD244</f>
        <v>#REF!</v>
      </c>
      <c r="VTZ244" s="29" t="e">
        <f t="shared" ref="VTZ244" si="15456">VUD244&amp;VUE244</f>
        <v>#REF!</v>
      </c>
      <c r="VUA244" s="29" t="e">
        <f t="shared" ref="VUA244" si="15457">VUE244&amp;VUF244</f>
        <v>#REF!</v>
      </c>
      <c r="VUB244" s="29" t="e">
        <f t="shared" ref="VUB244" si="15458">VUF244&amp;VUG244</f>
        <v>#REF!</v>
      </c>
      <c r="VUC244" s="29" t="e">
        <f t="shared" ref="VUC244" si="15459">VUG244&amp;VUH244</f>
        <v>#REF!</v>
      </c>
      <c r="VUD244" s="29" t="e">
        <f t="shared" ref="VUD244" si="15460">VUH244&amp;VUI244</f>
        <v>#REF!</v>
      </c>
      <c r="VUE244" s="29" t="e">
        <f t="shared" ref="VUE244" si="15461">VUI244&amp;VUJ244</f>
        <v>#REF!</v>
      </c>
      <c r="VUF244" s="29" t="e">
        <f t="shared" ref="VUF244" si="15462">VUJ244&amp;VUK244</f>
        <v>#REF!</v>
      </c>
      <c r="VUG244" s="29" t="e">
        <f t="shared" ref="VUG244" si="15463">VUK244&amp;VUL244</f>
        <v>#REF!</v>
      </c>
      <c r="VUH244" s="29" t="e">
        <f t="shared" ref="VUH244" si="15464">VUL244&amp;VUM244</f>
        <v>#REF!</v>
      </c>
      <c r="VUI244" s="29" t="e">
        <f t="shared" ref="VUI244" si="15465">VUM244&amp;VUN244</f>
        <v>#REF!</v>
      </c>
      <c r="VUJ244" s="29" t="e">
        <f t="shared" ref="VUJ244" si="15466">VUN244&amp;VUO244</f>
        <v>#REF!</v>
      </c>
      <c r="VUK244" s="29" t="e">
        <f t="shared" ref="VUK244" si="15467">VUO244&amp;VUP244</f>
        <v>#REF!</v>
      </c>
      <c r="VUL244" s="29" t="e">
        <f t="shared" ref="VUL244" si="15468">VUP244&amp;VUQ244</f>
        <v>#REF!</v>
      </c>
      <c r="VUM244" s="29" t="e">
        <f t="shared" ref="VUM244" si="15469">VUQ244&amp;VUR244</f>
        <v>#REF!</v>
      </c>
      <c r="VUN244" s="29" t="e">
        <f t="shared" ref="VUN244" si="15470">VUR244&amp;VUS244</f>
        <v>#REF!</v>
      </c>
      <c r="VUO244" s="29" t="e">
        <f t="shared" ref="VUO244" si="15471">VUS244&amp;VUT244</f>
        <v>#REF!</v>
      </c>
      <c r="VUP244" s="29" t="e">
        <f t="shared" ref="VUP244" si="15472">VUT244&amp;VUU244</f>
        <v>#REF!</v>
      </c>
      <c r="VUQ244" s="29" t="e">
        <f t="shared" ref="VUQ244" si="15473">VUU244&amp;VUV244</f>
        <v>#REF!</v>
      </c>
      <c r="VUR244" s="29" t="e">
        <f t="shared" ref="VUR244" si="15474">VUV244&amp;VUW244</f>
        <v>#REF!</v>
      </c>
      <c r="VUS244" s="29" t="e">
        <f t="shared" ref="VUS244" si="15475">VUW244&amp;VUX244</f>
        <v>#REF!</v>
      </c>
      <c r="VUT244" s="29" t="e">
        <f t="shared" ref="VUT244" si="15476">VUX244&amp;VUY244</f>
        <v>#REF!</v>
      </c>
      <c r="VUU244" s="29" t="e">
        <f t="shared" ref="VUU244" si="15477">VUY244&amp;VUZ244</f>
        <v>#REF!</v>
      </c>
      <c r="VUV244" s="29" t="e">
        <f t="shared" ref="VUV244" si="15478">VUZ244&amp;VVA244</f>
        <v>#REF!</v>
      </c>
      <c r="VUW244" s="29" t="e">
        <f t="shared" ref="VUW244" si="15479">VVA244&amp;VVB244</f>
        <v>#REF!</v>
      </c>
      <c r="VUX244" s="29" t="e">
        <f t="shared" ref="VUX244" si="15480">VVB244&amp;VVC244</f>
        <v>#REF!</v>
      </c>
      <c r="VUY244" s="29" t="e">
        <f t="shared" ref="VUY244" si="15481">VVC244&amp;VVD244</f>
        <v>#REF!</v>
      </c>
      <c r="VUZ244" s="29" t="e">
        <f t="shared" ref="VUZ244" si="15482">VVD244&amp;VVE244</f>
        <v>#REF!</v>
      </c>
      <c r="VVA244" s="29" t="e">
        <f t="shared" ref="VVA244" si="15483">VVE244&amp;VVF244</f>
        <v>#REF!</v>
      </c>
      <c r="VVB244" s="29" t="e">
        <f t="shared" ref="VVB244" si="15484">VVF244&amp;VVG244</f>
        <v>#REF!</v>
      </c>
      <c r="VVC244" s="29" t="e">
        <f t="shared" ref="VVC244" si="15485">VVG244&amp;VVH244</f>
        <v>#REF!</v>
      </c>
      <c r="VVD244" s="29" t="e">
        <f t="shared" ref="VVD244" si="15486">VVH244&amp;VVI244</f>
        <v>#REF!</v>
      </c>
      <c r="VVE244" s="29" t="e">
        <f t="shared" ref="VVE244" si="15487">VVI244&amp;VVJ244</f>
        <v>#REF!</v>
      </c>
      <c r="VVF244" s="29" t="e">
        <f t="shared" ref="VVF244" si="15488">VVJ244&amp;VVK244</f>
        <v>#REF!</v>
      </c>
      <c r="VVG244" s="29" t="e">
        <f t="shared" ref="VVG244" si="15489">VVK244&amp;VVL244</f>
        <v>#REF!</v>
      </c>
      <c r="VVH244" s="29" t="e">
        <f t="shared" ref="VVH244" si="15490">VVL244&amp;VVM244</f>
        <v>#REF!</v>
      </c>
      <c r="VVI244" s="29" t="e">
        <f t="shared" ref="VVI244" si="15491">VVM244&amp;VVN244</f>
        <v>#REF!</v>
      </c>
      <c r="VVJ244" s="29" t="e">
        <f t="shared" ref="VVJ244" si="15492">VVN244&amp;VVO244</f>
        <v>#REF!</v>
      </c>
      <c r="VVK244" s="29" t="e">
        <f t="shared" ref="VVK244" si="15493">VVO244&amp;VVP244</f>
        <v>#REF!</v>
      </c>
      <c r="VVL244" s="29" t="e">
        <f t="shared" ref="VVL244" si="15494">VVP244&amp;VVQ244</f>
        <v>#REF!</v>
      </c>
      <c r="VVM244" s="29" t="e">
        <f t="shared" ref="VVM244" si="15495">VVQ244&amp;VVR244</f>
        <v>#REF!</v>
      </c>
      <c r="VVN244" s="29" t="e">
        <f t="shared" ref="VVN244" si="15496">VVR244&amp;VVS244</f>
        <v>#REF!</v>
      </c>
      <c r="VVO244" s="29" t="e">
        <f t="shared" ref="VVO244" si="15497">VVS244&amp;VVT244</f>
        <v>#REF!</v>
      </c>
      <c r="VVP244" s="29" t="e">
        <f t="shared" ref="VVP244" si="15498">VVT244&amp;VVU244</f>
        <v>#REF!</v>
      </c>
      <c r="VVQ244" s="29" t="e">
        <f t="shared" ref="VVQ244" si="15499">VVU244&amp;VVV244</f>
        <v>#REF!</v>
      </c>
      <c r="VVR244" s="29" t="e">
        <f t="shared" ref="VVR244" si="15500">VVV244&amp;VVW244</f>
        <v>#REF!</v>
      </c>
      <c r="VVS244" s="29" t="e">
        <f t="shared" ref="VVS244" si="15501">VVW244&amp;VVX244</f>
        <v>#REF!</v>
      </c>
      <c r="VVT244" s="29" t="e">
        <f t="shared" ref="VVT244" si="15502">VVX244&amp;VVY244</f>
        <v>#REF!</v>
      </c>
      <c r="VVU244" s="29" t="e">
        <f t="shared" ref="VVU244" si="15503">VVY244&amp;VVZ244</f>
        <v>#REF!</v>
      </c>
      <c r="VVV244" s="29" t="e">
        <f t="shared" ref="VVV244" si="15504">VVZ244&amp;VWA244</f>
        <v>#REF!</v>
      </c>
      <c r="VVW244" s="29" t="e">
        <f t="shared" ref="VVW244" si="15505">VWA244&amp;VWB244</f>
        <v>#REF!</v>
      </c>
      <c r="VVX244" s="29" t="e">
        <f t="shared" ref="VVX244" si="15506">VWB244&amp;VWC244</f>
        <v>#REF!</v>
      </c>
      <c r="VVY244" s="29" t="e">
        <f t="shared" ref="VVY244" si="15507">VWC244&amp;VWD244</f>
        <v>#REF!</v>
      </c>
      <c r="VVZ244" s="29" t="e">
        <f t="shared" ref="VVZ244" si="15508">VWD244&amp;VWE244</f>
        <v>#REF!</v>
      </c>
      <c r="VWA244" s="29" t="e">
        <f t="shared" ref="VWA244" si="15509">VWE244&amp;VWF244</f>
        <v>#REF!</v>
      </c>
      <c r="VWB244" s="29" t="e">
        <f t="shared" ref="VWB244" si="15510">VWF244&amp;VWG244</f>
        <v>#REF!</v>
      </c>
      <c r="VWC244" s="29" t="e">
        <f t="shared" ref="VWC244" si="15511">VWG244&amp;VWH244</f>
        <v>#REF!</v>
      </c>
      <c r="VWD244" s="29" t="e">
        <f t="shared" ref="VWD244" si="15512">VWH244&amp;VWI244</f>
        <v>#REF!</v>
      </c>
      <c r="VWE244" s="29" t="e">
        <f t="shared" ref="VWE244" si="15513">VWI244&amp;VWJ244</f>
        <v>#REF!</v>
      </c>
      <c r="VWF244" s="29" t="e">
        <f t="shared" ref="VWF244" si="15514">VWJ244&amp;VWK244</f>
        <v>#REF!</v>
      </c>
      <c r="VWG244" s="29" t="e">
        <f t="shared" ref="VWG244" si="15515">VWK244&amp;VWL244</f>
        <v>#REF!</v>
      </c>
      <c r="VWH244" s="29" t="e">
        <f t="shared" ref="VWH244" si="15516">VWL244&amp;VWM244</f>
        <v>#REF!</v>
      </c>
      <c r="VWI244" s="29" t="e">
        <f t="shared" ref="VWI244" si="15517">VWM244&amp;VWN244</f>
        <v>#REF!</v>
      </c>
      <c r="VWJ244" s="29" t="e">
        <f t="shared" ref="VWJ244" si="15518">VWN244&amp;VWO244</f>
        <v>#REF!</v>
      </c>
      <c r="VWK244" s="29" t="e">
        <f t="shared" ref="VWK244" si="15519">VWO244&amp;VWP244</f>
        <v>#REF!</v>
      </c>
      <c r="VWL244" s="29" t="e">
        <f t="shared" ref="VWL244" si="15520">VWP244&amp;VWQ244</f>
        <v>#REF!</v>
      </c>
      <c r="VWM244" s="29" t="e">
        <f t="shared" ref="VWM244" si="15521">VWQ244&amp;VWR244</f>
        <v>#REF!</v>
      </c>
      <c r="VWN244" s="29" t="e">
        <f t="shared" ref="VWN244" si="15522">VWR244&amp;VWS244</f>
        <v>#REF!</v>
      </c>
      <c r="VWO244" s="29" t="e">
        <f t="shared" ref="VWO244" si="15523">VWS244&amp;VWT244</f>
        <v>#REF!</v>
      </c>
      <c r="VWP244" s="29" t="e">
        <f t="shared" ref="VWP244" si="15524">VWT244&amp;VWU244</f>
        <v>#REF!</v>
      </c>
      <c r="VWQ244" s="29" t="e">
        <f t="shared" ref="VWQ244" si="15525">VWU244&amp;VWV244</f>
        <v>#REF!</v>
      </c>
      <c r="VWR244" s="29" t="e">
        <f t="shared" ref="VWR244" si="15526">VWV244&amp;VWW244</f>
        <v>#REF!</v>
      </c>
      <c r="VWS244" s="29" t="e">
        <f t="shared" ref="VWS244" si="15527">VWW244&amp;VWX244</f>
        <v>#REF!</v>
      </c>
      <c r="VWT244" s="29" t="e">
        <f t="shared" ref="VWT244" si="15528">VWX244&amp;VWY244</f>
        <v>#REF!</v>
      </c>
      <c r="VWU244" s="29" t="e">
        <f t="shared" ref="VWU244" si="15529">VWY244&amp;VWZ244</f>
        <v>#REF!</v>
      </c>
      <c r="VWV244" s="29" t="e">
        <f t="shared" ref="VWV244" si="15530">VWZ244&amp;VXA244</f>
        <v>#REF!</v>
      </c>
      <c r="VWW244" s="29" t="e">
        <f t="shared" ref="VWW244" si="15531">VXA244&amp;VXB244</f>
        <v>#REF!</v>
      </c>
      <c r="VWX244" s="29" t="e">
        <f t="shared" ref="VWX244" si="15532">VXB244&amp;VXC244</f>
        <v>#REF!</v>
      </c>
      <c r="VWY244" s="29" t="e">
        <f t="shared" ref="VWY244" si="15533">VXC244&amp;VXD244</f>
        <v>#REF!</v>
      </c>
      <c r="VWZ244" s="29" t="e">
        <f t="shared" ref="VWZ244" si="15534">VXD244&amp;VXE244</f>
        <v>#REF!</v>
      </c>
      <c r="VXA244" s="29" t="e">
        <f t="shared" ref="VXA244" si="15535">VXE244&amp;VXF244</f>
        <v>#REF!</v>
      </c>
      <c r="VXB244" s="29" t="e">
        <f t="shared" ref="VXB244" si="15536">VXF244&amp;VXG244</f>
        <v>#REF!</v>
      </c>
      <c r="VXC244" s="29" t="e">
        <f t="shared" ref="VXC244" si="15537">VXG244&amp;VXH244</f>
        <v>#REF!</v>
      </c>
      <c r="VXD244" s="29" t="e">
        <f t="shared" ref="VXD244" si="15538">VXH244&amp;VXI244</f>
        <v>#REF!</v>
      </c>
      <c r="VXE244" s="29" t="e">
        <f t="shared" ref="VXE244" si="15539">VXI244&amp;VXJ244</f>
        <v>#REF!</v>
      </c>
      <c r="VXF244" s="29" t="e">
        <f t="shared" ref="VXF244" si="15540">VXJ244&amp;VXK244</f>
        <v>#REF!</v>
      </c>
      <c r="VXG244" s="29" t="e">
        <f t="shared" ref="VXG244" si="15541">VXK244&amp;VXL244</f>
        <v>#REF!</v>
      </c>
      <c r="VXH244" s="29" t="e">
        <f t="shared" ref="VXH244" si="15542">VXL244&amp;VXM244</f>
        <v>#REF!</v>
      </c>
      <c r="VXI244" s="29" t="e">
        <f t="shared" ref="VXI244" si="15543">VXM244&amp;VXN244</f>
        <v>#REF!</v>
      </c>
      <c r="VXJ244" s="29" t="e">
        <f t="shared" ref="VXJ244" si="15544">VXN244&amp;VXO244</f>
        <v>#REF!</v>
      </c>
      <c r="VXK244" s="29" t="e">
        <f t="shared" ref="VXK244" si="15545">VXO244&amp;VXP244</f>
        <v>#REF!</v>
      </c>
      <c r="VXL244" s="29" t="e">
        <f t="shared" ref="VXL244" si="15546">VXP244&amp;VXQ244</f>
        <v>#REF!</v>
      </c>
      <c r="VXM244" s="29" t="e">
        <f t="shared" ref="VXM244" si="15547">VXQ244&amp;VXR244</f>
        <v>#REF!</v>
      </c>
      <c r="VXN244" s="29" t="e">
        <f t="shared" ref="VXN244" si="15548">VXR244&amp;VXS244</f>
        <v>#REF!</v>
      </c>
      <c r="VXO244" s="29" t="e">
        <f t="shared" ref="VXO244" si="15549">VXS244&amp;VXT244</f>
        <v>#REF!</v>
      </c>
      <c r="VXP244" s="29" t="e">
        <f t="shared" ref="VXP244" si="15550">VXT244&amp;VXU244</f>
        <v>#REF!</v>
      </c>
      <c r="VXQ244" s="29" t="e">
        <f t="shared" ref="VXQ244" si="15551">VXU244&amp;VXV244</f>
        <v>#REF!</v>
      </c>
      <c r="VXR244" s="29" t="e">
        <f t="shared" ref="VXR244" si="15552">VXV244&amp;VXW244</f>
        <v>#REF!</v>
      </c>
      <c r="VXS244" s="29" t="e">
        <f t="shared" ref="VXS244" si="15553">VXW244&amp;VXX244</f>
        <v>#REF!</v>
      </c>
      <c r="VXT244" s="29" t="e">
        <f t="shared" ref="VXT244" si="15554">VXX244&amp;VXY244</f>
        <v>#REF!</v>
      </c>
      <c r="VXU244" s="29" t="e">
        <f t="shared" ref="VXU244" si="15555">VXY244&amp;VXZ244</f>
        <v>#REF!</v>
      </c>
      <c r="VXV244" s="29" t="e">
        <f t="shared" ref="VXV244" si="15556">VXZ244&amp;VYA244</f>
        <v>#REF!</v>
      </c>
      <c r="VXW244" s="29" t="e">
        <f t="shared" ref="VXW244" si="15557">VYA244&amp;VYB244</f>
        <v>#REF!</v>
      </c>
      <c r="VXX244" s="29" t="e">
        <f t="shared" ref="VXX244" si="15558">VYB244&amp;VYC244</f>
        <v>#REF!</v>
      </c>
      <c r="VXY244" s="29" t="e">
        <f t="shared" ref="VXY244" si="15559">VYC244&amp;VYD244</f>
        <v>#REF!</v>
      </c>
      <c r="VXZ244" s="29" t="e">
        <f t="shared" ref="VXZ244" si="15560">VYD244&amp;VYE244</f>
        <v>#REF!</v>
      </c>
      <c r="VYA244" s="29" t="e">
        <f t="shared" ref="VYA244" si="15561">VYE244&amp;VYF244</f>
        <v>#REF!</v>
      </c>
      <c r="VYB244" s="29" t="e">
        <f t="shared" ref="VYB244" si="15562">VYF244&amp;VYG244</f>
        <v>#REF!</v>
      </c>
      <c r="VYC244" s="29" t="e">
        <f t="shared" ref="VYC244" si="15563">VYG244&amp;VYH244</f>
        <v>#REF!</v>
      </c>
      <c r="VYD244" s="29" t="e">
        <f t="shared" ref="VYD244" si="15564">VYH244&amp;VYI244</f>
        <v>#REF!</v>
      </c>
      <c r="VYE244" s="29" t="e">
        <f t="shared" ref="VYE244" si="15565">VYI244&amp;VYJ244</f>
        <v>#REF!</v>
      </c>
      <c r="VYF244" s="29" t="e">
        <f t="shared" ref="VYF244" si="15566">VYJ244&amp;VYK244</f>
        <v>#REF!</v>
      </c>
      <c r="VYG244" s="29" t="e">
        <f t="shared" ref="VYG244" si="15567">VYK244&amp;VYL244</f>
        <v>#REF!</v>
      </c>
      <c r="VYH244" s="29" t="e">
        <f t="shared" ref="VYH244" si="15568">VYL244&amp;VYM244</f>
        <v>#REF!</v>
      </c>
      <c r="VYI244" s="29" t="e">
        <f t="shared" ref="VYI244" si="15569">VYM244&amp;VYN244</f>
        <v>#REF!</v>
      </c>
      <c r="VYJ244" s="29" t="e">
        <f t="shared" ref="VYJ244" si="15570">VYN244&amp;VYO244</f>
        <v>#REF!</v>
      </c>
      <c r="VYK244" s="29" t="e">
        <f t="shared" ref="VYK244" si="15571">VYO244&amp;VYP244</f>
        <v>#REF!</v>
      </c>
      <c r="VYL244" s="29" t="e">
        <f t="shared" ref="VYL244" si="15572">VYP244&amp;VYQ244</f>
        <v>#REF!</v>
      </c>
      <c r="VYM244" s="29" t="e">
        <f t="shared" ref="VYM244" si="15573">VYQ244&amp;VYR244</f>
        <v>#REF!</v>
      </c>
      <c r="VYN244" s="29" t="e">
        <f t="shared" ref="VYN244" si="15574">VYR244&amp;VYS244</f>
        <v>#REF!</v>
      </c>
      <c r="VYO244" s="29" t="e">
        <f t="shared" ref="VYO244" si="15575">VYS244&amp;VYT244</f>
        <v>#REF!</v>
      </c>
      <c r="VYP244" s="29" t="e">
        <f t="shared" ref="VYP244" si="15576">VYT244&amp;VYU244</f>
        <v>#REF!</v>
      </c>
      <c r="VYQ244" s="29" t="e">
        <f t="shared" ref="VYQ244" si="15577">VYU244&amp;VYV244</f>
        <v>#REF!</v>
      </c>
      <c r="VYR244" s="29" t="e">
        <f t="shared" ref="VYR244" si="15578">VYV244&amp;VYW244</f>
        <v>#REF!</v>
      </c>
      <c r="VYS244" s="29" t="e">
        <f t="shared" ref="VYS244" si="15579">VYW244&amp;VYX244</f>
        <v>#REF!</v>
      </c>
      <c r="VYT244" s="29" t="e">
        <f t="shared" ref="VYT244" si="15580">VYX244&amp;VYY244</f>
        <v>#REF!</v>
      </c>
      <c r="VYU244" s="29" t="e">
        <f t="shared" ref="VYU244" si="15581">VYY244&amp;VYZ244</f>
        <v>#REF!</v>
      </c>
      <c r="VYV244" s="29" t="e">
        <f t="shared" ref="VYV244" si="15582">VYZ244&amp;VZA244</f>
        <v>#REF!</v>
      </c>
      <c r="VYW244" s="29" t="e">
        <f t="shared" ref="VYW244" si="15583">VZA244&amp;VZB244</f>
        <v>#REF!</v>
      </c>
      <c r="VYX244" s="29" t="e">
        <f t="shared" ref="VYX244" si="15584">VZB244&amp;VZC244</f>
        <v>#REF!</v>
      </c>
      <c r="VYY244" s="29" t="e">
        <f t="shared" ref="VYY244" si="15585">VZC244&amp;VZD244</f>
        <v>#REF!</v>
      </c>
      <c r="VYZ244" s="29" t="e">
        <f t="shared" ref="VYZ244" si="15586">VZD244&amp;VZE244</f>
        <v>#REF!</v>
      </c>
      <c r="VZA244" s="29" t="e">
        <f t="shared" ref="VZA244" si="15587">VZE244&amp;VZF244</f>
        <v>#REF!</v>
      </c>
      <c r="VZB244" s="29" t="e">
        <f t="shared" ref="VZB244" si="15588">VZF244&amp;VZG244</f>
        <v>#REF!</v>
      </c>
      <c r="VZC244" s="29" t="e">
        <f t="shared" ref="VZC244" si="15589">VZG244&amp;VZH244</f>
        <v>#REF!</v>
      </c>
      <c r="VZD244" s="29" t="e">
        <f t="shared" ref="VZD244" si="15590">VZH244&amp;VZI244</f>
        <v>#REF!</v>
      </c>
      <c r="VZE244" s="29" t="e">
        <f t="shared" ref="VZE244" si="15591">VZI244&amp;VZJ244</f>
        <v>#REF!</v>
      </c>
      <c r="VZF244" s="29" t="e">
        <f t="shared" ref="VZF244" si="15592">VZJ244&amp;VZK244</f>
        <v>#REF!</v>
      </c>
      <c r="VZG244" s="29" t="e">
        <f t="shared" ref="VZG244" si="15593">VZK244&amp;VZL244</f>
        <v>#REF!</v>
      </c>
      <c r="VZH244" s="29" t="e">
        <f t="shared" ref="VZH244" si="15594">VZL244&amp;VZM244</f>
        <v>#REF!</v>
      </c>
      <c r="VZI244" s="29" t="e">
        <f t="shared" ref="VZI244" si="15595">VZM244&amp;VZN244</f>
        <v>#REF!</v>
      </c>
      <c r="VZJ244" s="29" t="e">
        <f t="shared" ref="VZJ244" si="15596">VZN244&amp;VZO244</f>
        <v>#REF!</v>
      </c>
      <c r="VZK244" s="29" t="e">
        <f t="shared" ref="VZK244" si="15597">VZO244&amp;VZP244</f>
        <v>#REF!</v>
      </c>
      <c r="VZL244" s="29" t="e">
        <f t="shared" ref="VZL244" si="15598">VZP244&amp;VZQ244</f>
        <v>#REF!</v>
      </c>
      <c r="VZM244" s="29" t="e">
        <f t="shared" ref="VZM244" si="15599">VZQ244&amp;VZR244</f>
        <v>#REF!</v>
      </c>
      <c r="VZN244" s="29" t="e">
        <f t="shared" ref="VZN244" si="15600">VZR244&amp;VZS244</f>
        <v>#REF!</v>
      </c>
      <c r="VZO244" s="29" t="e">
        <f t="shared" ref="VZO244" si="15601">VZS244&amp;VZT244</f>
        <v>#REF!</v>
      </c>
      <c r="VZP244" s="29" t="e">
        <f t="shared" ref="VZP244" si="15602">VZT244&amp;VZU244</f>
        <v>#REF!</v>
      </c>
      <c r="VZQ244" s="29" t="e">
        <f t="shared" ref="VZQ244" si="15603">VZU244&amp;VZV244</f>
        <v>#REF!</v>
      </c>
      <c r="VZR244" s="29" t="e">
        <f t="shared" ref="VZR244" si="15604">VZV244&amp;VZW244</f>
        <v>#REF!</v>
      </c>
      <c r="VZS244" s="29" t="e">
        <f t="shared" ref="VZS244" si="15605">VZW244&amp;VZX244</f>
        <v>#REF!</v>
      </c>
      <c r="VZT244" s="29" t="e">
        <f t="shared" ref="VZT244" si="15606">VZX244&amp;VZY244</f>
        <v>#REF!</v>
      </c>
      <c r="VZU244" s="29" t="e">
        <f t="shared" ref="VZU244" si="15607">VZY244&amp;VZZ244</f>
        <v>#REF!</v>
      </c>
      <c r="VZV244" s="29" t="e">
        <f t="shared" ref="VZV244" si="15608">VZZ244&amp;WAA244</f>
        <v>#REF!</v>
      </c>
      <c r="VZW244" s="29" t="e">
        <f t="shared" ref="VZW244" si="15609">WAA244&amp;WAB244</f>
        <v>#REF!</v>
      </c>
      <c r="VZX244" s="29" t="e">
        <f t="shared" ref="VZX244" si="15610">WAB244&amp;WAC244</f>
        <v>#REF!</v>
      </c>
      <c r="VZY244" s="29" t="e">
        <f t="shared" ref="VZY244" si="15611">WAC244&amp;WAD244</f>
        <v>#REF!</v>
      </c>
      <c r="VZZ244" s="29" t="e">
        <f t="shared" ref="VZZ244" si="15612">WAD244&amp;WAE244</f>
        <v>#REF!</v>
      </c>
      <c r="WAA244" s="29" t="e">
        <f t="shared" ref="WAA244" si="15613">WAE244&amp;WAF244</f>
        <v>#REF!</v>
      </c>
      <c r="WAB244" s="29" t="e">
        <f t="shared" ref="WAB244" si="15614">WAF244&amp;WAG244</f>
        <v>#REF!</v>
      </c>
      <c r="WAC244" s="29" t="e">
        <f t="shared" ref="WAC244" si="15615">WAG244&amp;WAH244</f>
        <v>#REF!</v>
      </c>
      <c r="WAD244" s="29" t="e">
        <f t="shared" ref="WAD244" si="15616">WAH244&amp;WAI244</f>
        <v>#REF!</v>
      </c>
      <c r="WAE244" s="29" t="e">
        <f t="shared" ref="WAE244" si="15617">WAI244&amp;WAJ244</f>
        <v>#REF!</v>
      </c>
      <c r="WAF244" s="29" t="e">
        <f t="shared" ref="WAF244" si="15618">WAJ244&amp;WAK244</f>
        <v>#REF!</v>
      </c>
      <c r="WAG244" s="29" t="e">
        <f t="shared" ref="WAG244" si="15619">WAK244&amp;WAL244</f>
        <v>#REF!</v>
      </c>
      <c r="WAH244" s="29" t="e">
        <f t="shared" ref="WAH244" si="15620">WAL244&amp;WAM244</f>
        <v>#REF!</v>
      </c>
      <c r="WAI244" s="29" t="e">
        <f t="shared" ref="WAI244" si="15621">WAM244&amp;WAN244</f>
        <v>#REF!</v>
      </c>
      <c r="WAJ244" s="29" t="e">
        <f t="shared" ref="WAJ244" si="15622">WAN244&amp;WAO244</f>
        <v>#REF!</v>
      </c>
      <c r="WAK244" s="29" t="e">
        <f t="shared" ref="WAK244" si="15623">WAO244&amp;WAP244</f>
        <v>#REF!</v>
      </c>
      <c r="WAL244" s="29" t="e">
        <f t="shared" ref="WAL244" si="15624">WAP244&amp;WAQ244</f>
        <v>#REF!</v>
      </c>
      <c r="WAM244" s="29" t="e">
        <f t="shared" ref="WAM244" si="15625">WAQ244&amp;WAR244</f>
        <v>#REF!</v>
      </c>
      <c r="WAN244" s="29" t="e">
        <f t="shared" ref="WAN244" si="15626">WAR244&amp;WAS244</f>
        <v>#REF!</v>
      </c>
      <c r="WAO244" s="29" t="e">
        <f t="shared" ref="WAO244" si="15627">WAS244&amp;WAT244</f>
        <v>#REF!</v>
      </c>
      <c r="WAP244" s="29" t="e">
        <f t="shared" ref="WAP244" si="15628">WAT244&amp;WAU244</f>
        <v>#REF!</v>
      </c>
      <c r="WAQ244" s="29" t="e">
        <f t="shared" ref="WAQ244" si="15629">WAU244&amp;WAV244</f>
        <v>#REF!</v>
      </c>
      <c r="WAR244" s="29" t="e">
        <f t="shared" ref="WAR244" si="15630">WAV244&amp;WAW244</f>
        <v>#REF!</v>
      </c>
      <c r="WAS244" s="29" t="e">
        <f t="shared" ref="WAS244" si="15631">WAW244&amp;WAX244</f>
        <v>#REF!</v>
      </c>
      <c r="WAT244" s="29" t="e">
        <f t="shared" ref="WAT244" si="15632">WAX244&amp;WAY244</f>
        <v>#REF!</v>
      </c>
      <c r="WAU244" s="29" t="e">
        <f t="shared" ref="WAU244" si="15633">WAY244&amp;WAZ244</f>
        <v>#REF!</v>
      </c>
      <c r="WAV244" s="29" t="e">
        <f t="shared" ref="WAV244" si="15634">WAZ244&amp;WBA244</f>
        <v>#REF!</v>
      </c>
      <c r="WAW244" s="29" t="e">
        <f t="shared" ref="WAW244" si="15635">WBA244&amp;WBB244</f>
        <v>#REF!</v>
      </c>
      <c r="WAX244" s="29" t="e">
        <f t="shared" ref="WAX244" si="15636">WBB244&amp;WBC244</f>
        <v>#REF!</v>
      </c>
      <c r="WAY244" s="29" t="e">
        <f t="shared" ref="WAY244" si="15637">WBC244&amp;WBD244</f>
        <v>#REF!</v>
      </c>
      <c r="WAZ244" s="29" t="e">
        <f t="shared" ref="WAZ244" si="15638">WBD244&amp;WBE244</f>
        <v>#REF!</v>
      </c>
      <c r="WBA244" s="29" t="e">
        <f t="shared" ref="WBA244" si="15639">WBE244&amp;WBF244</f>
        <v>#REF!</v>
      </c>
      <c r="WBB244" s="29" t="e">
        <f t="shared" ref="WBB244" si="15640">WBF244&amp;WBG244</f>
        <v>#REF!</v>
      </c>
      <c r="WBC244" s="29" t="e">
        <f t="shared" ref="WBC244" si="15641">WBG244&amp;WBH244</f>
        <v>#REF!</v>
      </c>
      <c r="WBD244" s="29" t="e">
        <f t="shared" ref="WBD244" si="15642">WBH244&amp;WBI244</f>
        <v>#REF!</v>
      </c>
      <c r="WBE244" s="29" t="e">
        <f t="shared" ref="WBE244" si="15643">WBI244&amp;WBJ244</f>
        <v>#REF!</v>
      </c>
      <c r="WBF244" s="29" t="e">
        <f t="shared" ref="WBF244" si="15644">WBJ244&amp;WBK244</f>
        <v>#REF!</v>
      </c>
      <c r="WBG244" s="29" t="e">
        <f t="shared" ref="WBG244" si="15645">WBK244&amp;WBL244</f>
        <v>#REF!</v>
      </c>
      <c r="WBH244" s="29" t="e">
        <f t="shared" ref="WBH244" si="15646">WBL244&amp;WBM244</f>
        <v>#REF!</v>
      </c>
      <c r="WBI244" s="29" t="e">
        <f t="shared" ref="WBI244" si="15647">WBM244&amp;WBN244</f>
        <v>#REF!</v>
      </c>
      <c r="WBJ244" s="29" t="e">
        <f t="shared" ref="WBJ244" si="15648">WBN244&amp;WBO244</f>
        <v>#REF!</v>
      </c>
      <c r="WBK244" s="29" t="e">
        <f t="shared" ref="WBK244" si="15649">WBO244&amp;WBP244</f>
        <v>#REF!</v>
      </c>
      <c r="WBL244" s="29" t="e">
        <f t="shared" ref="WBL244" si="15650">WBP244&amp;WBQ244</f>
        <v>#REF!</v>
      </c>
      <c r="WBM244" s="29" t="e">
        <f t="shared" ref="WBM244" si="15651">WBQ244&amp;WBR244</f>
        <v>#REF!</v>
      </c>
      <c r="WBN244" s="29" t="e">
        <f t="shared" ref="WBN244" si="15652">WBR244&amp;WBS244</f>
        <v>#REF!</v>
      </c>
      <c r="WBO244" s="29" t="e">
        <f t="shared" ref="WBO244" si="15653">WBS244&amp;WBT244</f>
        <v>#REF!</v>
      </c>
      <c r="WBP244" s="29" t="e">
        <f t="shared" ref="WBP244" si="15654">WBT244&amp;WBU244</f>
        <v>#REF!</v>
      </c>
      <c r="WBQ244" s="29" t="e">
        <f t="shared" ref="WBQ244" si="15655">WBU244&amp;WBV244</f>
        <v>#REF!</v>
      </c>
      <c r="WBR244" s="29" t="e">
        <f t="shared" ref="WBR244" si="15656">WBV244&amp;WBW244</f>
        <v>#REF!</v>
      </c>
      <c r="WBS244" s="29" t="e">
        <f t="shared" ref="WBS244" si="15657">WBW244&amp;WBX244</f>
        <v>#REF!</v>
      </c>
      <c r="WBT244" s="29" t="e">
        <f t="shared" ref="WBT244" si="15658">WBX244&amp;WBY244</f>
        <v>#REF!</v>
      </c>
      <c r="WBU244" s="29" t="e">
        <f t="shared" ref="WBU244" si="15659">WBY244&amp;WBZ244</f>
        <v>#REF!</v>
      </c>
      <c r="WBV244" s="29" t="e">
        <f t="shared" ref="WBV244" si="15660">WBZ244&amp;WCA244</f>
        <v>#REF!</v>
      </c>
      <c r="WBW244" s="29" t="e">
        <f t="shared" ref="WBW244" si="15661">WCA244&amp;WCB244</f>
        <v>#REF!</v>
      </c>
      <c r="WBX244" s="29" t="e">
        <f t="shared" ref="WBX244" si="15662">WCB244&amp;WCC244</f>
        <v>#REF!</v>
      </c>
      <c r="WBY244" s="29" t="e">
        <f t="shared" ref="WBY244" si="15663">WCC244&amp;WCD244</f>
        <v>#REF!</v>
      </c>
      <c r="WBZ244" s="29" t="e">
        <f t="shared" ref="WBZ244" si="15664">WCD244&amp;WCE244</f>
        <v>#REF!</v>
      </c>
      <c r="WCA244" s="29" t="e">
        <f t="shared" ref="WCA244" si="15665">WCE244&amp;WCF244</f>
        <v>#REF!</v>
      </c>
      <c r="WCB244" s="29" t="e">
        <f t="shared" ref="WCB244" si="15666">WCF244&amp;WCG244</f>
        <v>#REF!</v>
      </c>
      <c r="WCC244" s="29" t="e">
        <f t="shared" ref="WCC244" si="15667">WCG244&amp;WCH244</f>
        <v>#REF!</v>
      </c>
      <c r="WCD244" s="29" t="e">
        <f t="shared" ref="WCD244" si="15668">WCH244&amp;WCI244</f>
        <v>#REF!</v>
      </c>
      <c r="WCE244" s="29" t="e">
        <f t="shared" ref="WCE244" si="15669">WCI244&amp;WCJ244</f>
        <v>#REF!</v>
      </c>
      <c r="WCF244" s="29" t="e">
        <f t="shared" ref="WCF244" si="15670">WCJ244&amp;WCK244</f>
        <v>#REF!</v>
      </c>
      <c r="WCG244" s="29" t="e">
        <f t="shared" ref="WCG244" si="15671">WCK244&amp;WCL244</f>
        <v>#REF!</v>
      </c>
      <c r="WCH244" s="29" t="e">
        <f t="shared" ref="WCH244" si="15672">WCL244&amp;WCM244</f>
        <v>#REF!</v>
      </c>
      <c r="WCI244" s="29" t="e">
        <f t="shared" ref="WCI244" si="15673">WCM244&amp;WCN244</f>
        <v>#REF!</v>
      </c>
      <c r="WCJ244" s="29" t="e">
        <f t="shared" ref="WCJ244" si="15674">WCN244&amp;WCO244</f>
        <v>#REF!</v>
      </c>
      <c r="WCK244" s="29" t="e">
        <f t="shared" ref="WCK244" si="15675">WCO244&amp;WCP244</f>
        <v>#REF!</v>
      </c>
      <c r="WCL244" s="29" t="e">
        <f t="shared" ref="WCL244" si="15676">WCP244&amp;WCQ244</f>
        <v>#REF!</v>
      </c>
      <c r="WCM244" s="29" t="e">
        <f t="shared" ref="WCM244" si="15677">WCQ244&amp;WCR244</f>
        <v>#REF!</v>
      </c>
      <c r="WCN244" s="29" t="e">
        <f t="shared" ref="WCN244" si="15678">WCR244&amp;WCS244</f>
        <v>#REF!</v>
      </c>
      <c r="WCO244" s="29" t="e">
        <f t="shared" ref="WCO244" si="15679">WCS244&amp;WCT244</f>
        <v>#REF!</v>
      </c>
      <c r="WCP244" s="29" t="e">
        <f t="shared" ref="WCP244" si="15680">WCT244&amp;WCU244</f>
        <v>#REF!</v>
      </c>
      <c r="WCQ244" s="29" t="e">
        <f t="shared" ref="WCQ244" si="15681">WCU244&amp;WCV244</f>
        <v>#REF!</v>
      </c>
      <c r="WCR244" s="29" t="e">
        <f t="shared" ref="WCR244" si="15682">WCV244&amp;WCW244</f>
        <v>#REF!</v>
      </c>
      <c r="WCS244" s="29" t="e">
        <f t="shared" ref="WCS244" si="15683">WCW244&amp;WCX244</f>
        <v>#REF!</v>
      </c>
      <c r="WCT244" s="29" t="e">
        <f t="shared" ref="WCT244" si="15684">WCX244&amp;WCY244</f>
        <v>#REF!</v>
      </c>
      <c r="WCU244" s="29" t="e">
        <f t="shared" ref="WCU244" si="15685">WCY244&amp;WCZ244</f>
        <v>#REF!</v>
      </c>
      <c r="WCV244" s="29" t="e">
        <f t="shared" ref="WCV244" si="15686">WCZ244&amp;WDA244</f>
        <v>#REF!</v>
      </c>
      <c r="WCW244" s="29" t="e">
        <f t="shared" ref="WCW244" si="15687">WDA244&amp;WDB244</f>
        <v>#REF!</v>
      </c>
      <c r="WCX244" s="29" t="e">
        <f t="shared" ref="WCX244" si="15688">WDB244&amp;WDC244</f>
        <v>#REF!</v>
      </c>
      <c r="WCY244" s="29" t="e">
        <f t="shared" ref="WCY244" si="15689">WDC244&amp;WDD244</f>
        <v>#REF!</v>
      </c>
      <c r="WCZ244" s="29" t="e">
        <f t="shared" ref="WCZ244" si="15690">WDD244&amp;WDE244</f>
        <v>#REF!</v>
      </c>
      <c r="WDA244" s="29" t="e">
        <f t="shared" ref="WDA244" si="15691">WDE244&amp;WDF244</f>
        <v>#REF!</v>
      </c>
      <c r="WDB244" s="29" t="e">
        <f t="shared" ref="WDB244" si="15692">WDF244&amp;WDG244</f>
        <v>#REF!</v>
      </c>
      <c r="WDC244" s="29" t="e">
        <f t="shared" ref="WDC244" si="15693">WDG244&amp;WDH244</f>
        <v>#REF!</v>
      </c>
      <c r="WDD244" s="29" t="e">
        <f t="shared" ref="WDD244" si="15694">WDH244&amp;WDI244</f>
        <v>#REF!</v>
      </c>
      <c r="WDE244" s="29" t="e">
        <f t="shared" ref="WDE244" si="15695">WDI244&amp;WDJ244</f>
        <v>#REF!</v>
      </c>
      <c r="WDF244" s="29" t="e">
        <f t="shared" ref="WDF244" si="15696">WDJ244&amp;WDK244</f>
        <v>#REF!</v>
      </c>
      <c r="WDG244" s="29" t="e">
        <f t="shared" ref="WDG244" si="15697">WDK244&amp;WDL244</f>
        <v>#REF!</v>
      </c>
      <c r="WDH244" s="29" t="e">
        <f t="shared" ref="WDH244" si="15698">WDL244&amp;WDM244</f>
        <v>#REF!</v>
      </c>
      <c r="WDI244" s="29" t="e">
        <f t="shared" ref="WDI244" si="15699">WDM244&amp;WDN244</f>
        <v>#REF!</v>
      </c>
      <c r="WDJ244" s="29" t="e">
        <f t="shared" ref="WDJ244" si="15700">WDN244&amp;WDO244</f>
        <v>#REF!</v>
      </c>
      <c r="WDK244" s="29" t="e">
        <f t="shared" ref="WDK244" si="15701">WDO244&amp;WDP244</f>
        <v>#REF!</v>
      </c>
      <c r="WDL244" s="29" t="e">
        <f t="shared" ref="WDL244" si="15702">WDP244&amp;WDQ244</f>
        <v>#REF!</v>
      </c>
      <c r="WDM244" s="29" t="e">
        <f t="shared" ref="WDM244" si="15703">WDQ244&amp;WDR244</f>
        <v>#REF!</v>
      </c>
      <c r="WDN244" s="29" t="e">
        <f t="shared" ref="WDN244" si="15704">WDR244&amp;WDS244</f>
        <v>#REF!</v>
      </c>
      <c r="WDO244" s="29" t="e">
        <f t="shared" ref="WDO244" si="15705">WDS244&amp;WDT244</f>
        <v>#REF!</v>
      </c>
      <c r="WDP244" s="29" t="e">
        <f t="shared" ref="WDP244" si="15706">WDT244&amp;WDU244</f>
        <v>#REF!</v>
      </c>
      <c r="WDQ244" s="29" t="e">
        <f t="shared" ref="WDQ244" si="15707">WDU244&amp;WDV244</f>
        <v>#REF!</v>
      </c>
      <c r="WDR244" s="29" t="e">
        <f t="shared" ref="WDR244" si="15708">WDV244&amp;WDW244</f>
        <v>#REF!</v>
      </c>
      <c r="WDS244" s="29" t="e">
        <f t="shared" ref="WDS244" si="15709">WDW244&amp;WDX244</f>
        <v>#REF!</v>
      </c>
      <c r="WDT244" s="29" t="e">
        <f t="shared" ref="WDT244" si="15710">WDX244&amp;WDY244</f>
        <v>#REF!</v>
      </c>
      <c r="WDU244" s="29" t="e">
        <f t="shared" ref="WDU244" si="15711">WDY244&amp;WDZ244</f>
        <v>#REF!</v>
      </c>
      <c r="WDV244" s="29" t="e">
        <f t="shared" ref="WDV244" si="15712">WDZ244&amp;WEA244</f>
        <v>#REF!</v>
      </c>
      <c r="WDW244" s="29" t="e">
        <f t="shared" ref="WDW244" si="15713">WEA244&amp;WEB244</f>
        <v>#REF!</v>
      </c>
      <c r="WDX244" s="29" t="e">
        <f t="shared" ref="WDX244" si="15714">WEB244&amp;WEC244</f>
        <v>#REF!</v>
      </c>
      <c r="WDY244" s="29" t="e">
        <f t="shared" ref="WDY244" si="15715">WEC244&amp;WED244</f>
        <v>#REF!</v>
      </c>
      <c r="WDZ244" s="29" t="e">
        <f t="shared" ref="WDZ244" si="15716">WED244&amp;WEE244</f>
        <v>#REF!</v>
      </c>
      <c r="WEA244" s="29" t="e">
        <f t="shared" ref="WEA244" si="15717">WEE244&amp;WEF244</f>
        <v>#REF!</v>
      </c>
      <c r="WEB244" s="29" t="e">
        <f t="shared" ref="WEB244" si="15718">WEF244&amp;WEG244</f>
        <v>#REF!</v>
      </c>
      <c r="WEC244" s="29" t="e">
        <f t="shared" ref="WEC244" si="15719">WEG244&amp;WEH244</f>
        <v>#REF!</v>
      </c>
      <c r="WED244" s="29" t="e">
        <f t="shared" ref="WED244" si="15720">WEH244&amp;WEI244</f>
        <v>#REF!</v>
      </c>
      <c r="WEE244" s="29" t="e">
        <f t="shared" ref="WEE244" si="15721">WEI244&amp;WEJ244</f>
        <v>#REF!</v>
      </c>
      <c r="WEF244" s="29" t="e">
        <f t="shared" ref="WEF244" si="15722">WEJ244&amp;WEK244</f>
        <v>#REF!</v>
      </c>
      <c r="WEG244" s="29" t="e">
        <f t="shared" ref="WEG244" si="15723">WEK244&amp;WEL244</f>
        <v>#REF!</v>
      </c>
      <c r="WEH244" s="29" t="e">
        <f t="shared" ref="WEH244" si="15724">WEL244&amp;WEM244</f>
        <v>#REF!</v>
      </c>
      <c r="WEI244" s="29" t="e">
        <f t="shared" ref="WEI244" si="15725">WEM244&amp;WEN244</f>
        <v>#REF!</v>
      </c>
      <c r="WEJ244" s="29" t="e">
        <f t="shared" ref="WEJ244" si="15726">WEN244&amp;WEO244</f>
        <v>#REF!</v>
      </c>
      <c r="WEK244" s="29" t="e">
        <f t="shared" ref="WEK244" si="15727">WEO244&amp;WEP244</f>
        <v>#REF!</v>
      </c>
      <c r="WEL244" s="29" t="e">
        <f t="shared" ref="WEL244" si="15728">WEP244&amp;WEQ244</f>
        <v>#REF!</v>
      </c>
      <c r="WEM244" s="29" t="e">
        <f t="shared" ref="WEM244" si="15729">WEQ244&amp;WER244</f>
        <v>#REF!</v>
      </c>
      <c r="WEN244" s="29" t="e">
        <f t="shared" ref="WEN244" si="15730">WER244&amp;WES244</f>
        <v>#REF!</v>
      </c>
      <c r="WEO244" s="29" t="e">
        <f t="shared" ref="WEO244" si="15731">WES244&amp;WET244</f>
        <v>#REF!</v>
      </c>
      <c r="WEP244" s="29" t="e">
        <f t="shared" ref="WEP244" si="15732">WET244&amp;WEU244</f>
        <v>#REF!</v>
      </c>
      <c r="WEQ244" s="29" t="e">
        <f t="shared" ref="WEQ244" si="15733">WEU244&amp;WEV244</f>
        <v>#REF!</v>
      </c>
      <c r="WER244" s="29" t="e">
        <f t="shared" ref="WER244" si="15734">WEV244&amp;WEW244</f>
        <v>#REF!</v>
      </c>
      <c r="WES244" s="29" t="e">
        <f t="shared" ref="WES244" si="15735">WEW244&amp;WEX244</f>
        <v>#REF!</v>
      </c>
      <c r="WET244" s="29" t="e">
        <f t="shared" ref="WET244" si="15736">WEX244&amp;WEY244</f>
        <v>#REF!</v>
      </c>
      <c r="WEU244" s="29" t="e">
        <f t="shared" ref="WEU244" si="15737">WEY244&amp;WEZ244</f>
        <v>#REF!</v>
      </c>
      <c r="WEV244" s="29" t="e">
        <f t="shared" ref="WEV244" si="15738">WEZ244&amp;WFA244</f>
        <v>#REF!</v>
      </c>
      <c r="WEW244" s="29" t="e">
        <f t="shared" ref="WEW244" si="15739">WFA244&amp;WFB244</f>
        <v>#REF!</v>
      </c>
      <c r="WEX244" s="29" t="e">
        <f t="shared" ref="WEX244" si="15740">WFB244&amp;WFC244</f>
        <v>#REF!</v>
      </c>
      <c r="WEY244" s="29" t="e">
        <f t="shared" ref="WEY244" si="15741">WFC244&amp;WFD244</f>
        <v>#REF!</v>
      </c>
      <c r="WEZ244" s="29" t="e">
        <f t="shared" ref="WEZ244" si="15742">WFD244&amp;WFE244</f>
        <v>#REF!</v>
      </c>
      <c r="WFA244" s="29" t="e">
        <f t="shared" ref="WFA244" si="15743">WFE244&amp;WFF244</f>
        <v>#REF!</v>
      </c>
      <c r="WFB244" s="29" t="e">
        <f t="shared" ref="WFB244" si="15744">WFF244&amp;WFG244</f>
        <v>#REF!</v>
      </c>
      <c r="WFC244" s="29" t="e">
        <f t="shared" ref="WFC244" si="15745">WFG244&amp;WFH244</f>
        <v>#REF!</v>
      </c>
      <c r="WFD244" s="29" t="e">
        <f t="shared" ref="WFD244" si="15746">WFH244&amp;WFI244</f>
        <v>#REF!</v>
      </c>
      <c r="WFE244" s="29" t="e">
        <f t="shared" ref="WFE244" si="15747">WFI244&amp;WFJ244</f>
        <v>#REF!</v>
      </c>
      <c r="WFF244" s="29" t="e">
        <f t="shared" ref="WFF244" si="15748">WFJ244&amp;WFK244</f>
        <v>#REF!</v>
      </c>
      <c r="WFG244" s="29" t="e">
        <f t="shared" ref="WFG244" si="15749">WFK244&amp;WFL244</f>
        <v>#REF!</v>
      </c>
      <c r="WFH244" s="29" t="e">
        <f t="shared" ref="WFH244" si="15750">WFL244&amp;WFM244</f>
        <v>#REF!</v>
      </c>
      <c r="WFI244" s="29" t="e">
        <f t="shared" ref="WFI244" si="15751">WFM244&amp;WFN244</f>
        <v>#REF!</v>
      </c>
      <c r="WFJ244" s="29" t="e">
        <f t="shared" ref="WFJ244" si="15752">WFN244&amp;WFO244</f>
        <v>#REF!</v>
      </c>
      <c r="WFK244" s="29" t="e">
        <f t="shared" ref="WFK244" si="15753">WFO244&amp;WFP244</f>
        <v>#REF!</v>
      </c>
      <c r="WFL244" s="29" t="e">
        <f t="shared" ref="WFL244" si="15754">WFP244&amp;WFQ244</f>
        <v>#REF!</v>
      </c>
      <c r="WFM244" s="29" t="e">
        <f t="shared" ref="WFM244" si="15755">WFQ244&amp;WFR244</f>
        <v>#REF!</v>
      </c>
      <c r="WFN244" s="29" t="e">
        <f t="shared" ref="WFN244" si="15756">WFR244&amp;WFS244</f>
        <v>#REF!</v>
      </c>
      <c r="WFO244" s="29" t="e">
        <f t="shared" ref="WFO244" si="15757">WFS244&amp;WFT244</f>
        <v>#REF!</v>
      </c>
      <c r="WFP244" s="29" t="e">
        <f t="shared" ref="WFP244" si="15758">WFT244&amp;WFU244</f>
        <v>#REF!</v>
      </c>
      <c r="WFQ244" s="29" t="e">
        <f t="shared" ref="WFQ244" si="15759">WFU244&amp;WFV244</f>
        <v>#REF!</v>
      </c>
      <c r="WFR244" s="29" t="e">
        <f t="shared" ref="WFR244" si="15760">WFV244&amp;WFW244</f>
        <v>#REF!</v>
      </c>
      <c r="WFS244" s="29" t="e">
        <f t="shared" ref="WFS244" si="15761">WFW244&amp;WFX244</f>
        <v>#REF!</v>
      </c>
      <c r="WFT244" s="29" t="e">
        <f t="shared" ref="WFT244" si="15762">WFX244&amp;WFY244</f>
        <v>#REF!</v>
      </c>
      <c r="WFU244" s="29" t="e">
        <f t="shared" ref="WFU244" si="15763">WFY244&amp;WFZ244</f>
        <v>#REF!</v>
      </c>
      <c r="WFV244" s="29" t="e">
        <f t="shared" ref="WFV244" si="15764">WFZ244&amp;WGA244</f>
        <v>#REF!</v>
      </c>
      <c r="WFW244" s="29" t="e">
        <f t="shared" ref="WFW244" si="15765">WGA244&amp;WGB244</f>
        <v>#REF!</v>
      </c>
      <c r="WFX244" s="29" t="e">
        <f t="shared" ref="WFX244" si="15766">WGB244&amp;WGC244</f>
        <v>#REF!</v>
      </c>
      <c r="WFY244" s="29" t="e">
        <f t="shared" ref="WFY244" si="15767">WGC244&amp;WGD244</f>
        <v>#REF!</v>
      </c>
      <c r="WFZ244" s="29" t="e">
        <f t="shared" ref="WFZ244" si="15768">WGD244&amp;WGE244</f>
        <v>#REF!</v>
      </c>
      <c r="WGA244" s="29" t="e">
        <f t="shared" ref="WGA244" si="15769">WGE244&amp;WGF244</f>
        <v>#REF!</v>
      </c>
      <c r="WGB244" s="29" t="e">
        <f t="shared" ref="WGB244" si="15770">WGF244&amp;WGG244</f>
        <v>#REF!</v>
      </c>
      <c r="WGC244" s="29" t="e">
        <f t="shared" ref="WGC244" si="15771">WGG244&amp;WGH244</f>
        <v>#REF!</v>
      </c>
      <c r="WGD244" s="29" t="e">
        <f t="shared" ref="WGD244" si="15772">WGH244&amp;WGI244</f>
        <v>#REF!</v>
      </c>
      <c r="WGE244" s="29" t="e">
        <f t="shared" ref="WGE244" si="15773">WGI244&amp;WGJ244</f>
        <v>#REF!</v>
      </c>
      <c r="WGF244" s="29" t="e">
        <f t="shared" ref="WGF244" si="15774">WGJ244&amp;WGK244</f>
        <v>#REF!</v>
      </c>
      <c r="WGG244" s="29" t="e">
        <f t="shared" ref="WGG244" si="15775">WGK244&amp;WGL244</f>
        <v>#REF!</v>
      </c>
      <c r="WGH244" s="29" t="e">
        <f t="shared" ref="WGH244" si="15776">WGL244&amp;WGM244</f>
        <v>#REF!</v>
      </c>
      <c r="WGI244" s="29" t="e">
        <f t="shared" ref="WGI244" si="15777">WGM244&amp;WGN244</f>
        <v>#REF!</v>
      </c>
      <c r="WGJ244" s="29" t="e">
        <f t="shared" ref="WGJ244" si="15778">WGN244&amp;WGO244</f>
        <v>#REF!</v>
      </c>
      <c r="WGK244" s="29" t="e">
        <f t="shared" ref="WGK244" si="15779">WGO244&amp;WGP244</f>
        <v>#REF!</v>
      </c>
      <c r="WGL244" s="29" t="e">
        <f t="shared" ref="WGL244" si="15780">WGP244&amp;WGQ244</f>
        <v>#REF!</v>
      </c>
      <c r="WGM244" s="29" t="e">
        <f t="shared" ref="WGM244" si="15781">WGQ244&amp;WGR244</f>
        <v>#REF!</v>
      </c>
      <c r="WGN244" s="29" t="e">
        <f t="shared" ref="WGN244" si="15782">WGR244&amp;WGS244</f>
        <v>#REF!</v>
      </c>
      <c r="WGO244" s="29" t="e">
        <f t="shared" ref="WGO244" si="15783">WGS244&amp;WGT244</f>
        <v>#REF!</v>
      </c>
      <c r="WGP244" s="29" t="e">
        <f t="shared" ref="WGP244" si="15784">WGT244&amp;WGU244</f>
        <v>#REF!</v>
      </c>
      <c r="WGQ244" s="29" t="e">
        <f t="shared" ref="WGQ244" si="15785">WGU244&amp;WGV244</f>
        <v>#REF!</v>
      </c>
      <c r="WGR244" s="29" t="e">
        <f t="shared" ref="WGR244" si="15786">WGV244&amp;WGW244</f>
        <v>#REF!</v>
      </c>
      <c r="WGS244" s="29" t="e">
        <f t="shared" ref="WGS244" si="15787">WGW244&amp;WGX244</f>
        <v>#REF!</v>
      </c>
      <c r="WGT244" s="29" t="e">
        <f t="shared" ref="WGT244" si="15788">WGX244&amp;WGY244</f>
        <v>#REF!</v>
      </c>
      <c r="WGU244" s="29" t="e">
        <f t="shared" ref="WGU244" si="15789">WGY244&amp;WGZ244</f>
        <v>#REF!</v>
      </c>
      <c r="WGV244" s="29" t="e">
        <f t="shared" ref="WGV244" si="15790">WGZ244&amp;WHA244</f>
        <v>#REF!</v>
      </c>
      <c r="WGW244" s="29" t="e">
        <f t="shared" ref="WGW244" si="15791">WHA244&amp;WHB244</f>
        <v>#REF!</v>
      </c>
      <c r="WGX244" s="29" t="e">
        <f t="shared" ref="WGX244" si="15792">WHB244&amp;WHC244</f>
        <v>#REF!</v>
      </c>
      <c r="WGY244" s="29" t="e">
        <f t="shared" ref="WGY244" si="15793">WHC244&amp;WHD244</f>
        <v>#REF!</v>
      </c>
      <c r="WGZ244" s="29" t="e">
        <f t="shared" ref="WGZ244" si="15794">WHD244&amp;WHE244</f>
        <v>#REF!</v>
      </c>
      <c r="WHA244" s="29" t="e">
        <f t="shared" ref="WHA244" si="15795">WHE244&amp;WHF244</f>
        <v>#REF!</v>
      </c>
      <c r="WHB244" s="29" t="e">
        <f t="shared" ref="WHB244" si="15796">WHF244&amp;WHG244</f>
        <v>#REF!</v>
      </c>
      <c r="WHC244" s="29" t="e">
        <f t="shared" ref="WHC244" si="15797">WHG244&amp;WHH244</f>
        <v>#REF!</v>
      </c>
      <c r="WHD244" s="29" t="e">
        <f t="shared" ref="WHD244" si="15798">WHH244&amp;WHI244</f>
        <v>#REF!</v>
      </c>
      <c r="WHE244" s="29" t="e">
        <f t="shared" ref="WHE244" si="15799">WHI244&amp;WHJ244</f>
        <v>#REF!</v>
      </c>
      <c r="WHF244" s="29" t="e">
        <f t="shared" ref="WHF244" si="15800">WHJ244&amp;WHK244</f>
        <v>#REF!</v>
      </c>
      <c r="WHG244" s="29" t="e">
        <f t="shared" ref="WHG244" si="15801">WHK244&amp;WHL244</f>
        <v>#REF!</v>
      </c>
      <c r="WHH244" s="29" t="e">
        <f t="shared" ref="WHH244" si="15802">WHL244&amp;WHM244</f>
        <v>#REF!</v>
      </c>
      <c r="WHI244" s="29" t="e">
        <f t="shared" ref="WHI244" si="15803">WHM244&amp;WHN244</f>
        <v>#REF!</v>
      </c>
      <c r="WHJ244" s="29" t="e">
        <f t="shared" ref="WHJ244" si="15804">WHN244&amp;WHO244</f>
        <v>#REF!</v>
      </c>
      <c r="WHK244" s="29" t="e">
        <f t="shared" ref="WHK244" si="15805">WHO244&amp;WHP244</f>
        <v>#REF!</v>
      </c>
      <c r="WHL244" s="29" t="e">
        <f t="shared" ref="WHL244" si="15806">WHP244&amp;WHQ244</f>
        <v>#REF!</v>
      </c>
      <c r="WHM244" s="29" t="e">
        <f t="shared" ref="WHM244" si="15807">WHQ244&amp;WHR244</f>
        <v>#REF!</v>
      </c>
      <c r="WHN244" s="29" t="e">
        <f t="shared" ref="WHN244" si="15808">WHR244&amp;WHS244</f>
        <v>#REF!</v>
      </c>
      <c r="WHO244" s="29" t="e">
        <f t="shared" ref="WHO244" si="15809">WHS244&amp;WHT244</f>
        <v>#REF!</v>
      </c>
      <c r="WHP244" s="29" t="e">
        <f t="shared" ref="WHP244" si="15810">WHT244&amp;WHU244</f>
        <v>#REF!</v>
      </c>
      <c r="WHQ244" s="29" t="e">
        <f t="shared" ref="WHQ244" si="15811">WHU244&amp;WHV244</f>
        <v>#REF!</v>
      </c>
      <c r="WHR244" s="29" t="e">
        <f t="shared" ref="WHR244" si="15812">WHV244&amp;WHW244</f>
        <v>#REF!</v>
      </c>
      <c r="WHS244" s="29" t="e">
        <f t="shared" ref="WHS244" si="15813">WHW244&amp;WHX244</f>
        <v>#REF!</v>
      </c>
      <c r="WHT244" s="29" t="e">
        <f t="shared" ref="WHT244" si="15814">WHX244&amp;WHY244</f>
        <v>#REF!</v>
      </c>
      <c r="WHU244" s="29" t="e">
        <f t="shared" ref="WHU244" si="15815">WHY244&amp;WHZ244</f>
        <v>#REF!</v>
      </c>
      <c r="WHV244" s="29" t="e">
        <f t="shared" ref="WHV244" si="15816">WHZ244&amp;WIA244</f>
        <v>#REF!</v>
      </c>
      <c r="WHW244" s="29" t="e">
        <f t="shared" ref="WHW244" si="15817">WIA244&amp;WIB244</f>
        <v>#REF!</v>
      </c>
      <c r="WHX244" s="29" t="e">
        <f t="shared" ref="WHX244" si="15818">WIB244&amp;WIC244</f>
        <v>#REF!</v>
      </c>
      <c r="WHY244" s="29" t="e">
        <f t="shared" ref="WHY244" si="15819">WIC244&amp;WID244</f>
        <v>#REF!</v>
      </c>
      <c r="WHZ244" s="29" t="e">
        <f t="shared" ref="WHZ244" si="15820">WID244&amp;WIE244</f>
        <v>#REF!</v>
      </c>
      <c r="WIA244" s="29" t="e">
        <f t="shared" ref="WIA244" si="15821">WIE244&amp;WIF244</f>
        <v>#REF!</v>
      </c>
      <c r="WIB244" s="29" t="e">
        <f t="shared" ref="WIB244" si="15822">WIF244&amp;WIG244</f>
        <v>#REF!</v>
      </c>
      <c r="WIC244" s="29" t="e">
        <f t="shared" ref="WIC244" si="15823">WIG244&amp;WIH244</f>
        <v>#REF!</v>
      </c>
      <c r="WID244" s="29" t="e">
        <f t="shared" ref="WID244" si="15824">WIH244&amp;WII244</f>
        <v>#REF!</v>
      </c>
      <c r="WIE244" s="29" t="e">
        <f t="shared" ref="WIE244" si="15825">WII244&amp;WIJ244</f>
        <v>#REF!</v>
      </c>
      <c r="WIF244" s="29" t="e">
        <f t="shared" ref="WIF244" si="15826">WIJ244&amp;WIK244</f>
        <v>#REF!</v>
      </c>
      <c r="WIG244" s="29" t="e">
        <f t="shared" ref="WIG244" si="15827">WIK244&amp;WIL244</f>
        <v>#REF!</v>
      </c>
      <c r="WIH244" s="29" t="e">
        <f t="shared" ref="WIH244" si="15828">WIL244&amp;WIM244</f>
        <v>#REF!</v>
      </c>
      <c r="WII244" s="29" t="e">
        <f t="shared" ref="WII244" si="15829">WIM244&amp;WIN244</f>
        <v>#REF!</v>
      </c>
      <c r="WIJ244" s="29" t="e">
        <f t="shared" ref="WIJ244" si="15830">WIN244&amp;WIO244</f>
        <v>#REF!</v>
      </c>
      <c r="WIK244" s="29" t="e">
        <f t="shared" ref="WIK244" si="15831">WIO244&amp;WIP244</f>
        <v>#REF!</v>
      </c>
      <c r="WIL244" s="29" t="e">
        <f t="shared" ref="WIL244" si="15832">WIP244&amp;WIQ244</f>
        <v>#REF!</v>
      </c>
      <c r="WIM244" s="29" t="e">
        <f t="shared" ref="WIM244" si="15833">WIQ244&amp;WIR244</f>
        <v>#REF!</v>
      </c>
      <c r="WIN244" s="29" t="e">
        <f t="shared" ref="WIN244" si="15834">WIR244&amp;WIS244</f>
        <v>#REF!</v>
      </c>
      <c r="WIO244" s="29" t="e">
        <f t="shared" ref="WIO244" si="15835">WIS244&amp;WIT244</f>
        <v>#REF!</v>
      </c>
      <c r="WIP244" s="29" t="e">
        <f t="shared" ref="WIP244" si="15836">WIT244&amp;WIU244</f>
        <v>#REF!</v>
      </c>
      <c r="WIQ244" s="29" t="e">
        <f t="shared" ref="WIQ244" si="15837">WIU244&amp;WIV244</f>
        <v>#REF!</v>
      </c>
      <c r="WIR244" s="29" t="e">
        <f t="shared" ref="WIR244" si="15838">WIV244&amp;WIW244</f>
        <v>#REF!</v>
      </c>
      <c r="WIS244" s="29" t="e">
        <f t="shared" ref="WIS244" si="15839">WIW244&amp;WIX244</f>
        <v>#REF!</v>
      </c>
      <c r="WIT244" s="29" t="e">
        <f t="shared" ref="WIT244" si="15840">WIX244&amp;WIY244</f>
        <v>#REF!</v>
      </c>
      <c r="WIU244" s="29" t="e">
        <f t="shared" ref="WIU244" si="15841">WIY244&amp;WIZ244</f>
        <v>#REF!</v>
      </c>
      <c r="WIV244" s="29" t="e">
        <f t="shared" ref="WIV244" si="15842">WIZ244&amp;WJA244</f>
        <v>#REF!</v>
      </c>
      <c r="WIW244" s="29" t="e">
        <f t="shared" ref="WIW244" si="15843">WJA244&amp;WJB244</f>
        <v>#REF!</v>
      </c>
      <c r="WIX244" s="29" t="e">
        <f t="shared" ref="WIX244" si="15844">WJB244&amp;WJC244</f>
        <v>#REF!</v>
      </c>
      <c r="WIY244" s="29" t="e">
        <f t="shared" ref="WIY244" si="15845">WJC244&amp;WJD244</f>
        <v>#REF!</v>
      </c>
      <c r="WIZ244" s="29" t="e">
        <f t="shared" ref="WIZ244" si="15846">WJD244&amp;WJE244</f>
        <v>#REF!</v>
      </c>
      <c r="WJA244" s="29" t="e">
        <f t="shared" ref="WJA244" si="15847">WJE244&amp;WJF244</f>
        <v>#REF!</v>
      </c>
      <c r="WJB244" s="29" t="e">
        <f t="shared" ref="WJB244" si="15848">WJF244&amp;WJG244</f>
        <v>#REF!</v>
      </c>
      <c r="WJC244" s="29" t="e">
        <f t="shared" ref="WJC244" si="15849">WJG244&amp;WJH244</f>
        <v>#REF!</v>
      </c>
      <c r="WJD244" s="29" t="e">
        <f t="shared" ref="WJD244" si="15850">WJH244&amp;WJI244</f>
        <v>#REF!</v>
      </c>
      <c r="WJE244" s="29" t="e">
        <f t="shared" ref="WJE244" si="15851">WJI244&amp;WJJ244</f>
        <v>#REF!</v>
      </c>
      <c r="WJF244" s="29" t="e">
        <f t="shared" ref="WJF244" si="15852">WJJ244&amp;WJK244</f>
        <v>#REF!</v>
      </c>
      <c r="WJG244" s="29" t="e">
        <f t="shared" ref="WJG244" si="15853">WJK244&amp;WJL244</f>
        <v>#REF!</v>
      </c>
      <c r="WJH244" s="29" t="e">
        <f t="shared" ref="WJH244" si="15854">WJL244&amp;WJM244</f>
        <v>#REF!</v>
      </c>
      <c r="WJI244" s="29" t="e">
        <f t="shared" ref="WJI244" si="15855">WJM244&amp;WJN244</f>
        <v>#REF!</v>
      </c>
      <c r="WJJ244" s="29" t="e">
        <f t="shared" ref="WJJ244" si="15856">WJN244&amp;WJO244</f>
        <v>#REF!</v>
      </c>
      <c r="WJK244" s="29" t="e">
        <f t="shared" ref="WJK244" si="15857">WJO244&amp;WJP244</f>
        <v>#REF!</v>
      </c>
      <c r="WJL244" s="29" t="e">
        <f t="shared" ref="WJL244" si="15858">WJP244&amp;WJQ244</f>
        <v>#REF!</v>
      </c>
      <c r="WJM244" s="29" t="e">
        <f t="shared" ref="WJM244" si="15859">WJQ244&amp;WJR244</f>
        <v>#REF!</v>
      </c>
      <c r="WJN244" s="29" t="e">
        <f t="shared" ref="WJN244" si="15860">WJR244&amp;WJS244</f>
        <v>#REF!</v>
      </c>
      <c r="WJO244" s="29" t="e">
        <f t="shared" ref="WJO244" si="15861">WJS244&amp;WJT244</f>
        <v>#REF!</v>
      </c>
      <c r="WJP244" s="29" t="e">
        <f t="shared" ref="WJP244" si="15862">WJT244&amp;WJU244</f>
        <v>#REF!</v>
      </c>
      <c r="WJQ244" s="29" t="e">
        <f t="shared" ref="WJQ244" si="15863">WJU244&amp;WJV244</f>
        <v>#REF!</v>
      </c>
      <c r="WJR244" s="29" t="e">
        <f t="shared" ref="WJR244" si="15864">WJV244&amp;WJW244</f>
        <v>#REF!</v>
      </c>
      <c r="WJS244" s="29" t="e">
        <f t="shared" ref="WJS244" si="15865">WJW244&amp;WJX244</f>
        <v>#REF!</v>
      </c>
      <c r="WJT244" s="29" t="e">
        <f t="shared" ref="WJT244" si="15866">WJX244&amp;WJY244</f>
        <v>#REF!</v>
      </c>
      <c r="WJU244" s="29" t="e">
        <f t="shared" ref="WJU244" si="15867">WJY244&amp;WJZ244</f>
        <v>#REF!</v>
      </c>
      <c r="WJV244" s="29" t="e">
        <f t="shared" ref="WJV244" si="15868">WJZ244&amp;WKA244</f>
        <v>#REF!</v>
      </c>
      <c r="WJW244" s="29" t="e">
        <f t="shared" ref="WJW244" si="15869">WKA244&amp;WKB244</f>
        <v>#REF!</v>
      </c>
      <c r="WJX244" s="29" t="e">
        <f t="shared" ref="WJX244" si="15870">WKB244&amp;WKC244</f>
        <v>#REF!</v>
      </c>
      <c r="WJY244" s="29" t="e">
        <f t="shared" ref="WJY244" si="15871">WKC244&amp;WKD244</f>
        <v>#REF!</v>
      </c>
      <c r="WJZ244" s="29" t="e">
        <f t="shared" ref="WJZ244" si="15872">WKD244&amp;WKE244</f>
        <v>#REF!</v>
      </c>
      <c r="WKA244" s="29" t="e">
        <f t="shared" ref="WKA244" si="15873">WKE244&amp;WKF244</f>
        <v>#REF!</v>
      </c>
      <c r="WKB244" s="29" t="e">
        <f t="shared" ref="WKB244" si="15874">WKF244&amp;WKG244</f>
        <v>#REF!</v>
      </c>
      <c r="WKC244" s="29" t="e">
        <f t="shared" ref="WKC244" si="15875">WKG244&amp;WKH244</f>
        <v>#REF!</v>
      </c>
      <c r="WKD244" s="29" t="e">
        <f t="shared" ref="WKD244" si="15876">WKH244&amp;WKI244</f>
        <v>#REF!</v>
      </c>
      <c r="WKE244" s="29" t="e">
        <f t="shared" ref="WKE244" si="15877">WKI244&amp;WKJ244</f>
        <v>#REF!</v>
      </c>
      <c r="WKF244" s="29" t="e">
        <f t="shared" ref="WKF244" si="15878">WKJ244&amp;WKK244</f>
        <v>#REF!</v>
      </c>
      <c r="WKG244" s="29" t="e">
        <f t="shared" ref="WKG244" si="15879">WKK244&amp;WKL244</f>
        <v>#REF!</v>
      </c>
      <c r="WKH244" s="29" t="e">
        <f t="shared" ref="WKH244" si="15880">WKL244&amp;WKM244</f>
        <v>#REF!</v>
      </c>
      <c r="WKI244" s="29" t="e">
        <f t="shared" ref="WKI244" si="15881">WKM244&amp;WKN244</f>
        <v>#REF!</v>
      </c>
      <c r="WKJ244" s="29" t="e">
        <f t="shared" ref="WKJ244" si="15882">WKN244&amp;WKO244</f>
        <v>#REF!</v>
      </c>
      <c r="WKK244" s="29" t="e">
        <f t="shared" ref="WKK244" si="15883">WKO244&amp;WKP244</f>
        <v>#REF!</v>
      </c>
      <c r="WKL244" s="29" t="e">
        <f t="shared" ref="WKL244" si="15884">WKP244&amp;WKQ244</f>
        <v>#REF!</v>
      </c>
      <c r="WKM244" s="29" t="e">
        <f t="shared" ref="WKM244" si="15885">WKQ244&amp;WKR244</f>
        <v>#REF!</v>
      </c>
      <c r="WKN244" s="29" t="e">
        <f t="shared" ref="WKN244" si="15886">WKR244&amp;WKS244</f>
        <v>#REF!</v>
      </c>
      <c r="WKO244" s="29" t="e">
        <f t="shared" ref="WKO244" si="15887">WKS244&amp;WKT244</f>
        <v>#REF!</v>
      </c>
      <c r="WKP244" s="29" t="e">
        <f t="shared" ref="WKP244" si="15888">WKT244&amp;WKU244</f>
        <v>#REF!</v>
      </c>
      <c r="WKQ244" s="29" t="e">
        <f t="shared" ref="WKQ244" si="15889">WKU244&amp;WKV244</f>
        <v>#REF!</v>
      </c>
      <c r="WKR244" s="29" t="e">
        <f t="shared" ref="WKR244" si="15890">WKV244&amp;WKW244</f>
        <v>#REF!</v>
      </c>
      <c r="WKS244" s="29" t="e">
        <f t="shared" ref="WKS244" si="15891">WKW244&amp;WKX244</f>
        <v>#REF!</v>
      </c>
      <c r="WKT244" s="29" t="e">
        <f t="shared" ref="WKT244" si="15892">WKX244&amp;WKY244</f>
        <v>#REF!</v>
      </c>
      <c r="WKU244" s="29" t="e">
        <f t="shared" ref="WKU244" si="15893">WKY244&amp;WKZ244</f>
        <v>#REF!</v>
      </c>
      <c r="WKV244" s="29" t="e">
        <f t="shared" ref="WKV244" si="15894">WKZ244&amp;WLA244</f>
        <v>#REF!</v>
      </c>
      <c r="WKW244" s="29" t="e">
        <f t="shared" ref="WKW244" si="15895">WLA244&amp;WLB244</f>
        <v>#REF!</v>
      </c>
      <c r="WKX244" s="29" t="e">
        <f t="shared" ref="WKX244" si="15896">WLB244&amp;WLC244</f>
        <v>#REF!</v>
      </c>
      <c r="WKY244" s="29" t="e">
        <f t="shared" ref="WKY244" si="15897">WLC244&amp;WLD244</f>
        <v>#REF!</v>
      </c>
      <c r="WKZ244" s="29" t="e">
        <f t="shared" ref="WKZ244" si="15898">WLD244&amp;WLE244</f>
        <v>#REF!</v>
      </c>
      <c r="WLA244" s="29" t="e">
        <f t="shared" ref="WLA244" si="15899">WLE244&amp;WLF244</f>
        <v>#REF!</v>
      </c>
      <c r="WLB244" s="29" t="e">
        <f t="shared" ref="WLB244" si="15900">WLF244&amp;WLG244</f>
        <v>#REF!</v>
      </c>
      <c r="WLC244" s="29" t="e">
        <f t="shared" ref="WLC244" si="15901">WLG244&amp;WLH244</f>
        <v>#REF!</v>
      </c>
      <c r="WLD244" s="29" t="e">
        <f t="shared" ref="WLD244" si="15902">WLH244&amp;WLI244</f>
        <v>#REF!</v>
      </c>
      <c r="WLE244" s="29" t="e">
        <f t="shared" ref="WLE244" si="15903">WLI244&amp;WLJ244</f>
        <v>#REF!</v>
      </c>
      <c r="WLF244" s="29" t="e">
        <f t="shared" ref="WLF244" si="15904">WLJ244&amp;WLK244</f>
        <v>#REF!</v>
      </c>
      <c r="WLG244" s="29" t="e">
        <f t="shared" ref="WLG244" si="15905">WLK244&amp;WLL244</f>
        <v>#REF!</v>
      </c>
      <c r="WLH244" s="29" t="e">
        <f t="shared" ref="WLH244" si="15906">WLL244&amp;WLM244</f>
        <v>#REF!</v>
      </c>
      <c r="WLI244" s="29" t="e">
        <f t="shared" ref="WLI244" si="15907">WLM244&amp;WLN244</f>
        <v>#REF!</v>
      </c>
      <c r="WLJ244" s="29" t="e">
        <f t="shared" ref="WLJ244" si="15908">WLN244&amp;WLO244</f>
        <v>#REF!</v>
      </c>
      <c r="WLK244" s="29" t="e">
        <f t="shared" ref="WLK244" si="15909">WLO244&amp;WLP244</f>
        <v>#REF!</v>
      </c>
      <c r="WLL244" s="29" t="e">
        <f t="shared" ref="WLL244" si="15910">WLP244&amp;WLQ244</f>
        <v>#REF!</v>
      </c>
      <c r="WLM244" s="29" t="e">
        <f t="shared" ref="WLM244" si="15911">WLQ244&amp;WLR244</f>
        <v>#REF!</v>
      </c>
      <c r="WLN244" s="29" t="e">
        <f t="shared" ref="WLN244" si="15912">WLR244&amp;WLS244</f>
        <v>#REF!</v>
      </c>
      <c r="WLO244" s="29" t="e">
        <f t="shared" ref="WLO244" si="15913">WLS244&amp;WLT244</f>
        <v>#REF!</v>
      </c>
      <c r="WLP244" s="29" t="e">
        <f t="shared" ref="WLP244" si="15914">WLT244&amp;WLU244</f>
        <v>#REF!</v>
      </c>
      <c r="WLQ244" s="29" t="e">
        <f t="shared" ref="WLQ244" si="15915">WLU244&amp;WLV244</f>
        <v>#REF!</v>
      </c>
      <c r="WLR244" s="29" t="e">
        <f t="shared" ref="WLR244" si="15916">WLV244&amp;WLW244</f>
        <v>#REF!</v>
      </c>
      <c r="WLS244" s="29" t="e">
        <f t="shared" ref="WLS244" si="15917">WLW244&amp;WLX244</f>
        <v>#REF!</v>
      </c>
      <c r="WLT244" s="29" t="e">
        <f t="shared" ref="WLT244" si="15918">WLX244&amp;WLY244</f>
        <v>#REF!</v>
      </c>
      <c r="WLU244" s="29" t="e">
        <f t="shared" ref="WLU244" si="15919">WLY244&amp;WLZ244</f>
        <v>#REF!</v>
      </c>
      <c r="WLV244" s="29" t="e">
        <f t="shared" ref="WLV244" si="15920">WLZ244&amp;WMA244</f>
        <v>#REF!</v>
      </c>
      <c r="WLW244" s="29" t="e">
        <f t="shared" ref="WLW244" si="15921">WMA244&amp;WMB244</f>
        <v>#REF!</v>
      </c>
      <c r="WLX244" s="29" t="e">
        <f t="shared" ref="WLX244" si="15922">WMB244&amp;WMC244</f>
        <v>#REF!</v>
      </c>
      <c r="WLY244" s="29" t="e">
        <f t="shared" ref="WLY244" si="15923">WMC244&amp;WMD244</f>
        <v>#REF!</v>
      </c>
      <c r="WLZ244" s="29" t="e">
        <f t="shared" ref="WLZ244" si="15924">WMD244&amp;WME244</f>
        <v>#REF!</v>
      </c>
      <c r="WMA244" s="29" t="e">
        <f t="shared" ref="WMA244" si="15925">WME244&amp;WMF244</f>
        <v>#REF!</v>
      </c>
      <c r="WMB244" s="29" t="e">
        <f t="shared" ref="WMB244" si="15926">WMF244&amp;WMG244</f>
        <v>#REF!</v>
      </c>
      <c r="WMC244" s="29" t="e">
        <f t="shared" ref="WMC244" si="15927">WMG244&amp;WMH244</f>
        <v>#REF!</v>
      </c>
      <c r="WMD244" s="29" t="e">
        <f t="shared" ref="WMD244" si="15928">WMH244&amp;WMI244</f>
        <v>#REF!</v>
      </c>
      <c r="WME244" s="29" t="e">
        <f t="shared" ref="WME244" si="15929">WMI244&amp;WMJ244</f>
        <v>#REF!</v>
      </c>
      <c r="WMF244" s="29" t="e">
        <f t="shared" ref="WMF244" si="15930">WMJ244&amp;WMK244</f>
        <v>#REF!</v>
      </c>
      <c r="WMG244" s="29" t="e">
        <f t="shared" ref="WMG244" si="15931">WMK244&amp;WML244</f>
        <v>#REF!</v>
      </c>
      <c r="WMH244" s="29" t="e">
        <f t="shared" ref="WMH244" si="15932">WML244&amp;WMM244</f>
        <v>#REF!</v>
      </c>
      <c r="WMI244" s="29" t="e">
        <f t="shared" ref="WMI244" si="15933">WMM244&amp;WMN244</f>
        <v>#REF!</v>
      </c>
      <c r="WMJ244" s="29" t="e">
        <f t="shared" ref="WMJ244" si="15934">WMN244&amp;WMO244</f>
        <v>#REF!</v>
      </c>
      <c r="WMK244" s="29" t="e">
        <f t="shared" ref="WMK244" si="15935">WMO244&amp;WMP244</f>
        <v>#REF!</v>
      </c>
      <c r="WML244" s="29" t="e">
        <f t="shared" ref="WML244" si="15936">WMP244&amp;WMQ244</f>
        <v>#REF!</v>
      </c>
      <c r="WMM244" s="29" t="e">
        <f t="shared" ref="WMM244" si="15937">WMQ244&amp;WMR244</f>
        <v>#REF!</v>
      </c>
      <c r="WMN244" s="29" t="e">
        <f t="shared" ref="WMN244" si="15938">WMR244&amp;WMS244</f>
        <v>#REF!</v>
      </c>
      <c r="WMO244" s="29" t="e">
        <f t="shared" ref="WMO244" si="15939">WMS244&amp;WMT244</f>
        <v>#REF!</v>
      </c>
      <c r="WMP244" s="29" t="e">
        <f t="shared" ref="WMP244" si="15940">WMT244&amp;WMU244</f>
        <v>#REF!</v>
      </c>
      <c r="WMQ244" s="29" t="e">
        <f t="shared" ref="WMQ244" si="15941">WMU244&amp;WMV244</f>
        <v>#REF!</v>
      </c>
      <c r="WMR244" s="29" t="e">
        <f t="shared" ref="WMR244" si="15942">WMV244&amp;WMW244</f>
        <v>#REF!</v>
      </c>
      <c r="WMS244" s="29" t="e">
        <f t="shared" ref="WMS244" si="15943">WMW244&amp;WMX244</f>
        <v>#REF!</v>
      </c>
      <c r="WMT244" s="29" t="e">
        <f t="shared" ref="WMT244" si="15944">WMX244&amp;WMY244</f>
        <v>#REF!</v>
      </c>
      <c r="WMU244" s="29" t="e">
        <f t="shared" ref="WMU244" si="15945">WMY244&amp;WMZ244</f>
        <v>#REF!</v>
      </c>
      <c r="WMV244" s="29" t="e">
        <f t="shared" ref="WMV244" si="15946">WMZ244&amp;WNA244</f>
        <v>#REF!</v>
      </c>
      <c r="WMW244" s="29" t="e">
        <f t="shared" ref="WMW244" si="15947">WNA244&amp;WNB244</f>
        <v>#REF!</v>
      </c>
      <c r="WMX244" s="29" t="e">
        <f t="shared" ref="WMX244" si="15948">WNB244&amp;WNC244</f>
        <v>#REF!</v>
      </c>
      <c r="WMY244" s="29" t="e">
        <f t="shared" ref="WMY244" si="15949">WNC244&amp;WND244</f>
        <v>#REF!</v>
      </c>
      <c r="WMZ244" s="29" t="e">
        <f t="shared" ref="WMZ244" si="15950">WND244&amp;WNE244</f>
        <v>#REF!</v>
      </c>
      <c r="WNA244" s="29" t="e">
        <f t="shared" ref="WNA244" si="15951">WNE244&amp;WNF244</f>
        <v>#REF!</v>
      </c>
      <c r="WNB244" s="29" t="e">
        <f t="shared" ref="WNB244" si="15952">WNF244&amp;WNG244</f>
        <v>#REF!</v>
      </c>
      <c r="WNC244" s="29" t="e">
        <f t="shared" ref="WNC244" si="15953">WNG244&amp;WNH244</f>
        <v>#REF!</v>
      </c>
      <c r="WND244" s="29" t="e">
        <f t="shared" ref="WND244" si="15954">WNH244&amp;WNI244</f>
        <v>#REF!</v>
      </c>
      <c r="WNE244" s="29" t="e">
        <f t="shared" ref="WNE244" si="15955">WNI244&amp;WNJ244</f>
        <v>#REF!</v>
      </c>
      <c r="WNF244" s="29" t="e">
        <f t="shared" ref="WNF244" si="15956">WNJ244&amp;WNK244</f>
        <v>#REF!</v>
      </c>
      <c r="WNG244" s="29" t="e">
        <f t="shared" ref="WNG244" si="15957">WNK244&amp;WNL244</f>
        <v>#REF!</v>
      </c>
      <c r="WNH244" s="29" t="e">
        <f t="shared" ref="WNH244" si="15958">WNL244&amp;WNM244</f>
        <v>#REF!</v>
      </c>
      <c r="WNI244" s="29" t="e">
        <f t="shared" ref="WNI244" si="15959">WNM244&amp;WNN244</f>
        <v>#REF!</v>
      </c>
      <c r="WNJ244" s="29" t="e">
        <f t="shared" ref="WNJ244" si="15960">WNN244&amp;WNO244</f>
        <v>#REF!</v>
      </c>
      <c r="WNK244" s="29" t="e">
        <f t="shared" ref="WNK244" si="15961">WNO244&amp;WNP244</f>
        <v>#REF!</v>
      </c>
      <c r="WNL244" s="29" t="e">
        <f t="shared" ref="WNL244" si="15962">WNP244&amp;WNQ244</f>
        <v>#REF!</v>
      </c>
      <c r="WNM244" s="29" t="e">
        <f t="shared" ref="WNM244" si="15963">WNQ244&amp;WNR244</f>
        <v>#REF!</v>
      </c>
      <c r="WNN244" s="29" t="e">
        <f t="shared" ref="WNN244" si="15964">WNR244&amp;WNS244</f>
        <v>#REF!</v>
      </c>
      <c r="WNO244" s="29" t="e">
        <f t="shared" ref="WNO244" si="15965">WNS244&amp;WNT244</f>
        <v>#REF!</v>
      </c>
      <c r="WNP244" s="29" t="e">
        <f t="shared" ref="WNP244" si="15966">WNT244&amp;WNU244</f>
        <v>#REF!</v>
      </c>
      <c r="WNQ244" s="29" t="e">
        <f t="shared" ref="WNQ244" si="15967">WNU244&amp;WNV244</f>
        <v>#REF!</v>
      </c>
      <c r="WNR244" s="29" t="e">
        <f t="shared" ref="WNR244" si="15968">WNV244&amp;WNW244</f>
        <v>#REF!</v>
      </c>
      <c r="WNS244" s="29" t="e">
        <f t="shared" ref="WNS244" si="15969">WNW244&amp;WNX244</f>
        <v>#REF!</v>
      </c>
      <c r="WNT244" s="29" t="e">
        <f t="shared" ref="WNT244" si="15970">WNX244&amp;WNY244</f>
        <v>#REF!</v>
      </c>
      <c r="WNU244" s="29" t="e">
        <f t="shared" ref="WNU244" si="15971">WNY244&amp;WNZ244</f>
        <v>#REF!</v>
      </c>
      <c r="WNV244" s="29" t="e">
        <f t="shared" ref="WNV244" si="15972">WNZ244&amp;WOA244</f>
        <v>#REF!</v>
      </c>
      <c r="WNW244" s="29" t="e">
        <f t="shared" ref="WNW244" si="15973">WOA244&amp;WOB244</f>
        <v>#REF!</v>
      </c>
      <c r="WNX244" s="29" t="e">
        <f t="shared" ref="WNX244" si="15974">WOB244&amp;WOC244</f>
        <v>#REF!</v>
      </c>
      <c r="WNY244" s="29" t="e">
        <f t="shared" ref="WNY244" si="15975">WOC244&amp;WOD244</f>
        <v>#REF!</v>
      </c>
      <c r="WNZ244" s="29" t="e">
        <f t="shared" ref="WNZ244" si="15976">WOD244&amp;WOE244</f>
        <v>#REF!</v>
      </c>
      <c r="WOA244" s="29" t="e">
        <f t="shared" ref="WOA244" si="15977">WOE244&amp;WOF244</f>
        <v>#REF!</v>
      </c>
      <c r="WOB244" s="29" t="e">
        <f t="shared" ref="WOB244" si="15978">WOF244&amp;WOG244</f>
        <v>#REF!</v>
      </c>
      <c r="WOC244" s="29" t="e">
        <f t="shared" ref="WOC244" si="15979">WOG244&amp;WOH244</f>
        <v>#REF!</v>
      </c>
      <c r="WOD244" s="29" t="e">
        <f t="shared" ref="WOD244" si="15980">WOH244&amp;WOI244</f>
        <v>#REF!</v>
      </c>
      <c r="WOE244" s="29" t="e">
        <f t="shared" ref="WOE244" si="15981">WOI244&amp;WOJ244</f>
        <v>#REF!</v>
      </c>
      <c r="WOF244" s="29" t="e">
        <f t="shared" ref="WOF244" si="15982">WOJ244&amp;WOK244</f>
        <v>#REF!</v>
      </c>
      <c r="WOG244" s="29" t="e">
        <f t="shared" ref="WOG244" si="15983">WOK244&amp;WOL244</f>
        <v>#REF!</v>
      </c>
      <c r="WOH244" s="29" t="e">
        <f t="shared" ref="WOH244" si="15984">WOL244&amp;WOM244</f>
        <v>#REF!</v>
      </c>
      <c r="WOI244" s="29" t="e">
        <f t="shared" ref="WOI244" si="15985">WOM244&amp;WON244</f>
        <v>#REF!</v>
      </c>
      <c r="WOJ244" s="29" t="e">
        <f t="shared" ref="WOJ244" si="15986">WON244&amp;WOO244</f>
        <v>#REF!</v>
      </c>
      <c r="WOK244" s="29" t="e">
        <f t="shared" ref="WOK244" si="15987">WOO244&amp;WOP244</f>
        <v>#REF!</v>
      </c>
      <c r="WOL244" s="29" t="e">
        <f t="shared" ref="WOL244" si="15988">WOP244&amp;WOQ244</f>
        <v>#REF!</v>
      </c>
      <c r="WOM244" s="29" t="e">
        <f t="shared" ref="WOM244" si="15989">WOQ244&amp;WOR244</f>
        <v>#REF!</v>
      </c>
      <c r="WON244" s="29" t="e">
        <f t="shared" ref="WON244" si="15990">WOR244&amp;WOS244</f>
        <v>#REF!</v>
      </c>
      <c r="WOO244" s="29" t="e">
        <f t="shared" ref="WOO244" si="15991">WOS244&amp;WOT244</f>
        <v>#REF!</v>
      </c>
      <c r="WOP244" s="29" t="e">
        <f t="shared" ref="WOP244" si="15992">WOT244&amp;WOU244</f>
        <v>#REF!</v>
      </c>
      <c r="WOQ244" s="29" t="e">
        <f t="shared" ref="WOQ244" si="15993">WOU244&amp;WOV244</f>
        <v>#REF!</v>
      </c>
      <c r="WOR244" s="29" t="e">
        <f t="shared" ref="WOR244" si="15994">WOV244&amp;WOW244</f>
        <v>#REF!</v>
      </c>
      <c r="WOS244" s="29" t="e">
        <f t="shared" ref="WOS244" si="15995">WOW244&amp;WOX244</f>
        <v>#REF!</v>
      </c>
      <c r="WOT244" s="29" t="e">
        <f t="shared" ref="WOT244" si="15996">WOX244&amp;WOY244</f>
        <v>#REF!</v>
      </c>
      <c r="WOU244" s="29" t="e">
        <f t="shared" ref="WOU244" si="15997">WOY244&amp;WOZ244</f>
        <v>#REF!</v>
      </c>
      <c r="WOV244" s="29" t="e">
        <f t="shared" ref="WOV244" si="15998">WOZ244&amp;WPA244</f>
        <v>#REF!</v>
      </c>
      <c r="WOW244" s="29" t="e">
        <f t="shared" ref="WOW244" si="15999">WPA244&amp;WPB244</f>
        <v>#REF!</v>
      </c>
      <c r="WOX244" s="29" t="e">
        <f t="shared" ref="WOX244" si="16000">WPB244&amp;WPC244</f>
        <v>#REF!</v>
      </c>
      <c r="WOY244" s="29" t="e">
        <f t="shared" ref="WOY244" si="16001">WPC244&amp;WPD244</f>
        <v>#REF!</v>
      </c>
      <c r="WOZ244" s="29" t="e">
        <f t="shared" ref="WOZ244" si="16002">WPD244&amp;WPE244</f>
        <v>#REF!</v>
      </c>
      <c r="WPA244" s="29" t="e">
        <f t="shared" ref="WPA244" si="16003">WPE244&amp;WPF244</f>
        <v>#REF!</v>
      </c>
      <c r="WPB244" s="29" t="e">
        <f t="shared" ref="WPB244" si="16004">WPF244&amp;WPG244</f>
        <v>#REF!</v>
      </c>
      <c r="WPC244" s="29" t="e">
        <f t="shared" ref="WPC244" si="16005">WPG244&amp;WPH244</f>
        <v>#REF!</v>
      </c>
      <c r="WPD244" s="29" t="e">
        <f t="shared" ref="WPD244" si="16006">WPH244&amp;WPI244</f>
        <v>#REF!</v>
      </c>
      <c r="WPE244" s="29" t="e">
        <f t="shared" ref="WPE244" si="16007">WPI244&amp;WPJ244</f>
        <v>#REF!</v>
      </c>
      <c r="WPF244" s="29" t="e">
        <f t="shared" ref="WPF244" si="16008">WPJ244&amp;WPK244</f>
        <v>#REF!</v>
      </c>
      <c r="WPG244" s="29" t="e">
        <f t="shared" ref="WPG244" si="16009">WPK244&amp;WPL244</f>
        <v>#REF!</v>
      </c>
      <c r="WPH244" s="29" t="e">
        <f t="shared" ref="WPH244" si="16010">WPL244&amp;WPM244</f>
        <v>#REF!</v>
      </c>
      <c r="WPI244" s="29" t="e">
        <f t="shared" ref="WPI244" si="16011">WPM244&amp;WPN244</f>
        <v>#REF!</v>
      </c>
      <c r="WPJ244" s="29" t="e">
        <f t="shared" ref="WPJ244" si="16012">WPN244&amp;WPO244</f>
        <v>#REF!</v>
      </c>
      <c r="WPK244" s="29" t="e">
        <f t="shared" ref="WPK244" si="16013">WPO244&amp;WPP244</f>
        <v>#REF!</v>
      </c>
      <c r="WPL244" s="29" t="e">
        <f t="shared" ref="WPL244" si="16014">WPP244&amp;WPQ244</f>
        <v>#REF!</v>
      </c>
      <c r="WPM244" s="29" t="e">
        <f t="shared" ref="WPM244" si="16015">WPQ244&amp;WPR244</f>
        <v>#REF!</v>
      </c>
      <c r="WPN244" s="29" t="e">
        <f t="shared" ref="WPN244" si="16016">WPR244&amp;WPS244</f>
        <v>#REF!</v>
      </c>
      <c r="WPO244" s="29" t="e">
        <f t="shared" ref="WPO244" si="16017">WPS244&amp;WPT244</f>
        <v>#REF!</v>
      </c>
      <c r="WPP244" s="29" t="e">
        <f t="shared" ref="WPP244" si="16018">WPT244&amp;WPU244</f>
        <v>#REF!</v>
      </c>
      <c r="WPQ244" s="29" t="e">
        <f t="shared" ref="WPQ244" si="16019">WPU244&amp;WPV244</f>
        <v>#REF!</v>
      </c>
      <c r="WPR244" s="29" t="e">
        <f t="shared" ref="WPR244" si="16020">WPV244&amp;WPW244</f>
        <v>#REF!</v>
      </c>
      <c r="WPS244" s="29" t="e">
        <f t="shared" ref="WPS244" si="16021">WPW244&amp;WPX244</f>
        <v>#REF!</v>
      </c>
      <c r="WPT244" s="29" t="e">
        <f t="shared" ref="WPT244" si="16022">WPX244&amp;WPY244</f>
        <v>#REF!</v>
      </c>
      <c r="WPU244" s="29" t="e">
        <f t="shared" ref="WPU244" si="16023">WPY244&amp;WPZ244</f>
        <v>#REF!</v>
      </c>
      <c r="WPV244" s="29" t="e">
        <f t="shared" ref="WPV244" si="16024">WPZ244&amp;WQA244</f>
        <v>#REF!</v>
      </c>
      <c r="WPW244" s="29" t="e">
        <f t="shared" ref="WPW244" si="16025">WQA244&amp;WQB244</f>
        <v>#REF!</v>
      </c>
      <c r="WPX244" s="29" t="e">
        <f t="shared" ref="WPX244" si="16026">WQB244&amp;WQC244</f>
        <v>#REF!</v>
      </c>
      <c r="WPY244" s="29" t="e">
        <f t="shared" ref="WPY244" si="16027">WQC244&amp;WQD244</f>
        <v>#REF!</v>
      </c>
      <c r="WPZ244" s="29" t="e">
        <f t="shared" ref="WPZ244" si="16028">WQD244&amp;WQE244</f>
        <v>#REF!</v>
      </c>
      <c r="WQA244" s="29" t="e">
        <f t="shared" ref="WQA244" si="16029">WQE244&amp;WQF244</f>
        <v>#REF!</v>
      </c>
      <c r="WQB244" s="29" t="e">
        <f t="shared" ref="WQB244" si="16030">WQF244&amp;WQG244</f>
        <v>#REF!</v>
      </c>
      <c r="WQC244" s="29" t="e">
        <f t="shared" ref="WQC244" si="16031">WQG244&amp;WQH244</f>
        <v>#REF!</v>
      </c>
      <c r="WQD244" s="29" t="e">
        <f t="shared" ref="WQD244" si="16032">WQH244&amp;WQI244</f>
        <v>#REF!</v>
      </c>
      <c r="WQE244" s="29" t="e">
        <f t="shared" ref="WQE244" si="16033">WQI244&amp;WQJ244</f>
        <v>#REF!</v>
      </c>
      <c r="WQF244" s="29" t="e">
        <f t="shared" ref="WQF244" si="16034">WQJ244&amp;WQK244</f>
        <v>#REF!</v>
      </c>
      <c r="WQG244" s="29" t="e">
        <f t="shared" ref="WQG244" si="16035">WQK244&amp;WQL244</f>
        <v>#REF!</v>
      </c>
      <c r="WQH244" s="29" t="e">
        <f t="shared" ref="WQH244" si="16036">WQL244&amp;WQM244</f>
        <v>#REF!</v>
      </c>
      <c r="WQI244" s="29" t="e">
        <f t="shared" ref="WQI244" si="16037">WQM244&amp;WQN244</f>
        <v>#REF!</v>
      </c>
      <c r="WQJ244" s="29" t="e">
        <f t="shared" ref="WQJ244" si="16038">WQN244&amp;WQO244</f>
        <v>#REF!</v>
      </c>
      <c r="WQK244" s="29" t="e">
        <f t="shared" ref="WQK244" si="16039">WQO244&amp;WQP244</f>
        <v>#REF!</v>
      </c>
      <c r="WQL244" s="29" t="e">
        <f t="shared" ref="WQL244" si="16040">WQP244&amp;WQQ244</f>
        <v>#REF!</v>
      </c>
      <c r="WQM244" s="29" t="e">
        <f t="shared" ref="WQM244" si="16041">WQQ244&amp;WQR244</f>
        <v>#REF!</v>
      </c>
      <c r="WQN244" s="29" t="e">
        <f t="shared" ref="WQN244" si="16042">WQR244&amp;WQS244</f>
        <v>#REF!</v>
      </c>
      <c r="WQO244" s="29" t="e">
        <f t="shared" ref="WQO244" si="16043">WQS244&amp;WQT244</f>
        <v>#REF!</v>
      </c>
      <c r="WQP244" s="29" t="e">
        <f t="shared" ref="WQP244" si="16044">WQT244&amp;WQU244</f>
        <v>#REF!</v>
      </c>
      <c r="WQQ244" s="29" t="e">
        <f t="shared" ref="WQQ244" si="16045">WQU244&amp;WQV244</f>
        <v>#REF!</v>
      </c>
      <c r="WQR244" s="29" t="e">
        <f t="shared" ref="WQR244" si="16046">WQV244&amp;WQW244</f>
        <v>#REF!</v>
      </c>
      <c r="WQS244" s="29" t="e">
        <f t="shared" ref="WQS244" si="16047">WQW244&amp;WQX244</f>
        <v>#REF!</v>
      </c>
      <c r="WQT244" s="29" t="e">
        <f t="shared" ref="WQT244" si="16048">WQX244&amp;WQY244</f>
        <v>#REF!</v>
      </c>
      <c r="WQU244" s="29" t="e">
        <f t="shared" ref="WQU244" si="16049">WQY244&amp;WQZ244</f>
        <v>#REF!</v>
      </c>
      <c r="WQV244" s="29" t="e">
        <f t="shared" ref="WQV244" si="16050">WQZ244&amp;WRA244</f>
        <v>#REF!</v>
      </c>
      <c r="WQW244" s="29" t="e">
        <f t="shared" ref="WQW244" si="16051">WRA244&amp;WRB244</f>
        <v>#REF!</v>
      </c>
      <c r="WQX244" s="29" t="e">
        <f t="shared" ref="WQX244" si="16052">WRB244&amp;WRC244</f>
        <v>#REF!</v>
      </c>
      <c r="WQY244" s="29" t="e">
        <f t="shared" ref="WQY244" si="16053">WRC244&amp;WRD244</f>
        <v>#REF!</v>
      </c>
      <c r="WQZ244" s="29" t="e">
        <f t="shared" ref="WQZ244" si="16054">WRD244&amp;WRE244</f>
        <v>#REF!</v>
      </c>
      <c r="WRA244" s="29" t="e">
        <f t="shared" ref="WRA244" si="16055">WRE244&amp;WRF244</f>
        <v>#REF!</v>
      </c>
      <c r="WRB244" s="29" t="e">
        <f t="shared" ref="WRB244" si="16056">WRF244&amp;WRG244</f>
        <v>#REF!</v>
      </c>
      <c r="WRC244" s="29" t="e">
        <f t="shared" ref="WRC244" si="16057">WRG244&amp;WRH244</f>
        <v>#REF!</v>
      </c>
      <c r="WRD244" s="29" t="e">
        <f t="shared" ref="WRD244" si="16058">WRH244&amp;WRI244</f>
        <v>#REF!</v>
      </c>
      <c r="WRE244" s="29" t="e">
        <f t="shared" ref="WRE244" si="16059">WRI244&amp;WRJ244</f>
        <v>#REF!</v>
      </c>
      <c r="WRF244" s="29" t="e">
        <f t="shared" ref="WRF244" si="16060">WRJ244&amp;WRK244</f>
        <v>#REF!</v>
      </c>
      <c r="WRG244" s="29" t="e">
        <f t="shared" ref="WRG244" si="16061">WRK244&amp;WRL244</f>
        <v>#REF!</v>
      </c>
      <c r="WRH244" s="29" t="e">
        <f t="shared" ref="WRH244" si="16062">WRL244&amp;WRM244</f>
        <v>#REF!</v>
      </c>
      <c r="WRI244" s="29" t="e">
        <f t="shared" ref="WRI244" si="16063">WRM244&amp;WRN244</f>
        <v>#REF!</v>
      </c>
      <c r="WRJ244" s="29" t="e">
        <f t="shared" ref="WRJ244" si="16064">WRN244&amp;WRO244</f>
        <v>#REF!</v>
      </c>
      <c r="WRK244" s="29" t="e">
        <f t="shared" ref="WRK244" si="16065">WRO244&amp;WRP244</f>
        <v>#REF!</v>
      </c>
      <c r="WRL244" s="29" t="e">
        <f t="shared" ref="WRL244" si="16066">WRP244&amp;WRQ244</f>
        <v>#REF!</v>
      </c>
      <c r="WRM244" s="29" t="e">
        <f t="shared" ref="WRM244" si="16067">WRQ244&amp;WRR244</f>
        <v>#REF!</v>
      </c>
      <c r="WRN244" s="29" t="e">
        <f t="shared" ref="WRN244" si="16068">WRR244&amp;WRS244</f>
        <v>#REF!</v>
      </c>
      <c r="WRO244" s="29" t="e">
        <f t="shared" ref="WRO244" si="16069">WRS244&amp;WRT244</f>
        <v>#REF!</v>
      </c>
      <c r="WRP244" s="29" t="e">
        <f t="shared" ref="WRP244" si="16070">WRT244&amp;WRU244</f>
        <v>#REF!</v>
      </c>
      <c r="WRQ244" s="29" t="e">
        <f t="shared" ref="WRQ244" si="16071">WRU244&amp;WRV244</f>
        <v>#REF!</v>
      </c>
      <c r="WRR244" s="29" t="e">
        <f t="shared" ref="WRR244" si="16072">WRV244&amp;WRW244</f>
        <v>#REF!</v>
      </c>
      <c r="WRS244" s="29" t="e">
        <f t="shared" ref="WRS244" si="16073">WRW244&amp;WRX244</f>
        <v>#REF!</v>
      </c>
      <c r="WRT244" s="29" t="e">
        <f t="shared" ref="WRT244" si="16074">WRX244&amp;WRY244</f>
        <v>#REF!</v>
      </c>
      <c r="WRU244" s="29" t="e">
        <f t="shared" ref="WRU244" si="16075">WRY244&amp;WRZ244</f>
        <v>#REF!</v>
      </c>
      <c r="WRV244" s="29" t="e">
        <f t="shared" ref="WRV244" si="16076">WRZ244&amp;WSA244</f>
        <v>#REF!</v>
      </c>
      <c r="WRW244" s="29" t="e">
        <f t="shared" ref="WRW244" si="16077">WSA244&amp;WSB244</f>
        <v>#REF!</v>
      </c>
      <c r="WRX244" s="29" t="e">
        <f t="shared" ref="WRX244" si="16078">WSB244&amp;WSC244</f>
        <v>#REF!</v>
      </c>
      <c r="WRY244" s="29" t="e">
        <f t="shared" ref="WRY244" si="16079">WSC244&amp;WSD244</f>
        <v>#REF!</v>
      </c>
      <c r="WRZ244" s="29" t="e">
        <f t="shared" ref="WRZ244" si="16080">WSD244&amp;WSE244</f>
        <v>#REF!</v>
      </c>
      <c r="WSA244" s="29" t="e">
        <f t="shared" ref="WSA244" si="16081">WSE244&amp;WSF244</f>
        <v>#REF!</v>
      </c>
      <c r="WSB244" s="29" t="e">
        <f t="shared" ref="WSB244" si="16082">WSF244&amp;WSG244</f>
        <v>#REF!</v>
      </c>
      <c r="WSC244" s="29" t="e">
        <f t="shared" ref="WSC244" si="16083">WSG244&amp;WSH244</f>
        <v>#REF!</v>
      </c>
      <c r="WSD244" s="29" t="e">
        <f t="shared" ref="WSD244" si="16084">WSH244&amp;WSI244</f>
        <v>#REF!</v>
      </c>
      <c r="WSE244" s="29" t="e">
        <f t="shared" ref="WSE244" si="16085">WSI244&amp;WSJ244</f>
        <v>#REF!</v>
      </c>
      <c r="WSF244" s="29" t="e">
        <f t="shared" ref="WSF244" si="16086">WSJ244&amp;WSK244</f>
        <v>#REF!</v>
      </c>
      <c r="WSG244" s="29" t="e">
        <f t="shared" ref="WSG244" si="16087">WSK244&amp;WSL244</f>
        <v>#REF!</v>
      </c>
      <c r="WSH244" s="29" t="e">
        <f t="shared" ref="WSH244" si="16088">WSL244&amp;WSM244</f>
        <v>#REF!</v>
      </c>
      <c r="WSI244" s="29" t="e">
        <f t="shared" ref="WSI244" si="16089">WSM244&amp;WSN244</f>
        <v>#REF!</v>
      </c>
      <c r="WSJ244" s="29" t="e">
        <f t="shared" ref="WSJ244" si="16090">WSN244&amp;WSO244</f>
        <v>#REF!</v>
      </c>
      <c r="WSK244" s="29" t="e">
        <f t="shared" ref="WSK244" si="16091">WSO244&amp;WSP244</f>
        <v>#REF!</v>
      </c>
      <c r="WSL244" s="29" t="e">
        <f t="shared" ref="WSL244" si="16092">WSP244&amp;WSQ244</f>
        <v>#REF!</v>
      </c>
      <c r="WSM244" s="29" t="e">
        <f t="shared" ref="WSM244" si="16093">WSQ244&amp;WSR244</f>
        <v>#REF!</v>
      </c>
      <c r="WSN244" s="29" t="e">
        <f t="shared" ref="WSN244" si="16094">WSR244&amp;WSS244</f>
        <v>#REF!</v>
      </c>
      <c r="WSO244" s="29" t="e">
        <f t="shared" ref="WSO244" si="16095">WSS244&amp;WST244</f>
        <v>#REF!</v>
      </c>
      <c r="WSP244" s="29" t="e">
        <f t="shared" ref="WSP244" si="16096">WST244&amp;WSU244</f>
        <v>#REF!</v>
      </c>
      <c r="WSQ244" s="29" t="e">
        <f t="shared" ref="WSQ244" si="16097">WSU244&amp;WSV244</f>
        <v>#REF!</v>
      </c>
      <c r="WSR244" s="29" t="e">
        <f t="shared" ref="WSR244" si="16098">WSV244&amp;WSW244</f>
        <v>#REF!</v>
      </c>
      <c r="WSS244" s="29" t="e">
        <f t="shared" ref="WSS244" si="16099">WSW244&amp;WSX244</f>
        <v>#REF!</v>
      </c>
      <c r="WST244" s="29" t="e">
        <f t="shared" ref="WST244" si="16100">WSX244&amp;WSY244</f>
        <v>#REF!</v>
      </c>
      <c r="WSU244" s="29" t="e">
        <f t="shared" ref="WSU244" si="16101">WSY244&amp;WSZ244</f>
        <v>#REF!</v>
      </c>
      <c r="WSV244" s="29" t="e">
        <f t="shared" ref="WSV244" si="16102">WSZ244&amp;WTA244</f>
        <v>#REF!</v>
      </c>
      <c r="WSW244" s="29" t="e">
        <f t="shared" ref="WSW244" si="16103">WTA244&amp;WTB244</f>
        <v>#REF!</v>
      </c>
      <c r="WSX244" s="29" t="e">
        <f t="shared" ref="WSX244" si="16104">WTB244&amp;WTC244</f>
        <v>#REF!</v>
      </c>
      <c r="WSY244" s="29" t="e">
        <f t="shared" ref="WSY244" si="16105">WTC244&amp;WTD244</f>
        <v>#REF!</v>
      </c>
      <c r="WSZ244" s="29" t="e">
        <f t="shared" ref="WSZ244" si="16106">WTD244&amp;WTE244</f>
        <v>#REF!</v>
      </c>
      <c r="WTA244" s="29" t="e">
        <f t="shared" ref="WTA244" si="16107">WTE244&amp;WTF244</f>
        <v>#REF!</v>
      </c>
      <c r="WTB244" s="29" t="e">
        <f t="shared" ref="WTB244" si="16108">WTF244&amp;WTG244</f>
        <v>#REF!</v>
      </c>
      <c r="WTC244" s="29" t="e">
        <f t="shared" ref="WTC244" si="16109">WTG244&amp;WTH244</f>
        <v>#REF!</v>
      </c>
      <c r="WTD244" s="29" t="e">
        <f t="shared" ref="WTD244" si="16110">WTH244&amp;WTI244</f>
        <v>#REF!</v>
      </c>
      <c r="WTE244" s="29" t="e">
        <f t="shared" ref="WTE244" si="16111">WTI244&amp;WTJ244</f>
        <v>#REF!</v>
      </c>
      <c r="WTF244" s="29" t="e">
        <f t="shared" ref="WTF244" si="16112">WTJ244&amp;WTK244</f>
        <v>#REF!</v>
      </c>
      <c r="WTG244" s="29" t="e">
        <f t="shared" ref="WTG244" si="16113">WTK244&amp;WTL244</f>
        <v>#REF!</v>
      </c>
      <c r="WTH244" s="29" t="e">
        <f t="shared" ref="WTH244" si="16114">WTL244&amp;WTM244</f>
        <v>#REF!</v>
      </c>
      <c r="WTI244" s="29" t="e">
        <f t="shared" ref="WTI244" si="16115">WTM244&amp;WTN244</f>
        <v>#REF!</v>
      </c>
      <c r="WTJ244" s="29" t="e">
        <f t="shared" ref="WTJ244" si="16116">WTN244&amp;WTO244</f>
        <v>#REF!</v>
      </c>
      <c r="WTK244" s="29" t="e">
        <f t="shared" ref="WTK244" si="16117">WTO244&amp;WTP244</f>
        <v>#REF!</v>
      </c>
      <c r="WTL244" s="29" t="e">
        <f t="shared" ref="WTL244" si="16118">WTP244&amp;WTQ244</f>
        <v>#REF!</v>
      </c>
      <c r="WTM244" s="29" t="e">
        <f t="shared" ref="WTM244" si="16119">WTQ244&amp;WTR244</f>
        <v>#REF!</v>
      </c>
      <c r="WTN244" s="29" t="e">
        <f t="shared" ref="WTN244" si="16120">WTR244&amp;WTS244</f>
        <v>#REF!</v>
      </c>
      <c r="WTO244" s="29" t="e">
        <f t="shared" ref="WTO244" si="16121">WTS244&amp;WTT244</f>
        <v>#REF!</v>
      </c>
      <c r="WTP244" s="29" t="e">
        <f t="shared" ref="WTP244" si="16122">WTT244&amp;WTU244</f>
        <v>#REF!</v>
      </c>
      <c r="WTQ244" s="29" t="e">
        <f t="shared" ref="WTQ244" si="16123">WTU244&amp;WTV244</f>
        <v>#REF!</v>
      </c>
      <c r="WTR244" s="29" t="e">
        <f t="shared" ref="WTR244" si="16124">WTV244&amp;WTW244</f>
        <v>#REF!</v>
      </c>
      <c r="WTS244" s="29" t="e">
        <f t="shared" ref="WTS244" si="16125">WTW244&amp;WTX244</f>
        <v>#REF!</v>
      </c>
      <c r="WTT244" s="29" t="e">
        <f t="shared" ref="WTT244" si="16126">WTX244&amp;WTY244</f>
        <v>#REF!</v>
      </c>
      <c r="WTU244" s="29" t="e">
        <f t="shared" ref="WTU244" si="16127">WTY244&amp;WTZ244</f>
        <v>#REF!</v>
      </c>
      <c r="WTV244" s="29" t="e">
        <f t="shared" ref="WTV244" si="16128">WTZ244&amp;WUA244</f>
        <v>#REF!</v>
      </c>
      <c r="WTW244" s="29" t="e">
        <f t="shared" ref="WTW244" si="16129">WUA244&amp;WUB244</f>
        <v>#REF!</v>
      </c>
      <c r="WTX244" s="29" t="e">
        <f t="shared" ref="WTX244" si="16130">WUB244&amp;WUC244</f>
        <v>#REF!</v>
      </c>
      <c r="WTY244" s="29" t="e">
        <f t="shared" ref="WTY244" si="16131">WUC244&amp;WUD244</f>
        <v>#REF!</v>
      </c>
      <c r="WTZ244" s="29" t="e">
        <f t="shared" ref="WTZ244" si="16132">WUD244&amp;WUE244</f>
        <v>#REF!</v>
      </c>
      <c r="WUA244" s="29" t="e">
        <f t="shared" ref="WUA244" si="16133">WUE244&amp;WUF244</f>
        <v>#REF!</v>
      </c>
      <c r="WUB244" s="29" t="e">
        <f t="shared" ref="WUB244" si="16134">WUF244&amp;WUG244</f>
        <v>#REF!</v>
      </c>
      <c r="WUC244" s="29" t="e">
        <f t="shared" ref="WUC244" si="16135">WUG244&amp;WUH244</f>
        <v>#REF!</v>
      </c>
      <c r="WUD244" s="29" t="e">
        <f t="shared" ref="WUD244" si="16136">WUH244&amp;WUI244</f>
        <v>#REF!</v>
      </c>
      <c r="WUE244" s="29" t="e">
        <f t="shared" ref="WUE244" si="16137">WUI244&amp;WUJ244</f>
        <v>#REF!</v>
      </c>
      <c r="WUF244" s="29" t="e">
        <f t="shared" ref="WUF244" si="16138">WUJ244&amp;WUK244</f>
        <v>#REF!</v>
      </c>
      <c r="WUG244" s="29" t="e">
        <f t="shared" ref="WUG244" si="16139">WUK244&amp;WUL244</f>
        <v>#REF!</v>
      </c>
      <c r="WUH244" s="29" t="e">
        <f t="shared" ref="WUH244" si="16140">WUL244&amp;WUM244</f>
        <v>#REF!</v>
      </c>
      <c r="WUI244" s="29" t="e">
        <f t="shared" ref="WUI244" si="16141">WUM244&amp;WUN244</f>
        <v>#REF!</v>
      </c>
      <c r="WUJ244" s="29" t="e">
        <f t="shared" ref="WUJ244" si="16142">WUN244&amp;WUO244</f>
        <v>#REF!</v>
      </c>
      <c r="WUK244" s="29" t="e">
        <f t="shared" ref="WUK244" si="16143">WUO244&amp;WUP244</f>
        <v>#REF!</v>
      </c>
      <c r="WUL244" s="29" t="e">
        <f t="shared" ref="WUL244" si="16144">WUP244&amp;WUQ244</f>
        <v>#REF!</v>
      </c>
      <c r="WUM244" s="29" t="e">
        <f t="shared" ref="WUM244" si="16145">WUQ244&amp;WUR244</f>
        <v>#REF!</v>
      </c>
      <c r="WUN244" s="29" t="e">
        <f t="shared" ref="WUN244" si="16146">WUR244&amp;WUS244</f>
        <v>#REF!</v>
      </c>
      <c r="WUO244" s="29" t="e">
        <f t="shared" ref="WUO244" si="16147">WUS244&amp;WUT244</f>
        <v>#REF!</v>
      </c>
      <c r="WUP244" s="29" t="e">
        <f t="shared" ref="WUP244" si="16148">WUT244&amp;WUU244</f>
        <v>#REF!</v>
      </c>
      <c r="WUQ244" s="29" t="e">
        <f t="shared" ref="WUQ244" si="16149">WUU244&amp;WUV244</f>
        <v>#REF!</v>
      </c>
      <c r="WUR244" s="29" t="e">
        <f t="shared" ref="WUR244" si="16150">WUV244&amp;WUW244</f>
        <v>#REF!</v>
      </c>
      <c r="WUS244" s="29" t="e">
        <f t="shared" ref="WUS244" si="16151">WUW244&amp;WUX244</f>
        <v>#REF!</v>
      </c>
      <c r="WUT244" s="29" t="e">
        <f t="shared" ref="WUT244" si="16152">WUX244&amp;WUY244</f>
        <v>#REF!</v>
      </c>
      <c r="WUU244" s="29" t="e">
        <f t="shared" ref="WUU244" si="16153">WUY244&amp;WUZ244</f>
        <v>#REF!</v>
      </c>
      <c r="WUV244" s="29" t="e">
        <f t="shared" ref="WUV244" si="16154">WUZ244&amp;WVA244</f>
        <v>#REF!</v>
      </c>
      <c r="WUW244" s="29" t="e">
        <f t="shared" ref="WUW244" si="16155">WVA244&amp;WVB244</f>
        <v>#REF!</v>
      </c>
      <c r="WUX244" s="29" t="e">
        <f t="shared" ref="WUX244" si="16156">WVB244&amp;WVC244</f>
        <v>#REF!</v>
      </c>
      <c r="WUY244" s="29" t="e">
        <f t="shared" ref="WUY244" si="16157">WVC244&amp;WVD244</f>
        <v>#REF!</v>
      </c>
      <c r="WUZ244" s="29" t="e">
        <f t="shared" ref="WUZ244" si="16158">WVD244&amp;WVE244</f>
        <v>#REF!</v>
      </c>
      <c r="WVA244" s="29" t="e">
        <f t="shared" ref="WVA244" si="16159">WVE244&amp;WVF244</f>
        <v>#REF!</v>
      </c>
      <c r="WVB244" s="29" t="e">
        <f t="shared" ref="WVB244" si="16160">WVF244&amp;WVG244</f>
        <v>#REF!</v>
      </c>
      <c r="WVC244" s="29" t="e">
        <f t="shared" ref="WVC244" si="16161">WVG244&amp;WVH244</f>
        <v>#REF!</v>
      </c>
      <c r="WVD244" s="29" t="e">
        <f t="shared" ref="WVD244" si="16162">WVH244&amp;WVI244</f>
        <v>#REF!</v>
      </c>
      <c r="WVE244" s="29" t="e">
        <f t="shared" ref="WVE244" si="16163">WVI244&amp;WVJ244</f>
        <v>#REF!</v>
      </c>
      <c r="WVF244" s="29" t="e">
        <f t="shared" ref="WVF244" si="16164">WVJ244&amp;WVK244</f>
        <v>#REF!</v>
      </c>
      <c r="WVG244" s="29" t="e">
        <f t="shared" ref="WVG244" si="16165">WVK244&amp;WVL244</f>
        <v>#REF!</v>
      </c>
      <c r="WVH244" s="29" t="e">
        <f t="shared" ref="WVH244" si="16166">WVL244&amp;WVM244</f>
        <v>#REF!</v>
      </c>
      <c r="WVI244" s="29" t="e">
        <f t="shared" ref="WVI244" si="16167">WVM244&amp;WVN244</f>
        <v>#REF!</v>
      </c>
      <c r="WVJ244" s="29" t="e">
        <f t="shared" ref="WVJ244" si="16168">WVN244&amp;WVO244</f>
        <v>#REF!</v>
      </c>
      <c r="WVK244" s="29" t="e">
        <f t="shared" ref="WVK244" si="16169">WVO244&amp;WVP244</f>
        <v>#REF!</v>
      </c>
      <c r="WVL244" s="29" t="e">
        <f t="shared" ref="WVL244" si="16170">WVP244&amp;WVQ244</f>
        <v>#REF!</v>
      </c>
      <c r="WVM244" s="29" t="e">
        <f t="shared" ref="WVM244" si="16171">WVQ244&amp;WVR244</f>
        <v>#REF!</v>
      </c>
      <c r="WVN244" s="29" t="e">
        <f t="shared" ref="WVN244" si="16172">WVR244&amp;WVS244</f>
        <v>#REF!</v>
      </c>
      <c r="WVO244" s="29" t="e">
        <f t="shared" ref="WVO244" si="16173">WVS244&amp;WVT244</f>
        <v>#REF!</v>
      </c>
      <c r="WVP244" s="29" t="e">
        <f t="shared" ref="WVP244" si="16174">WVT244&amp;WVU244</f>
        <v>#REF!</v>
      </c>
      <c r="WVQ244" s="29" t="e">
        <f t="shared" ref="WVQ244" si="16175">WVU244&amp;WVV244</f>
        <v>#REF!</v>
      </c>
      <c r="WVR244" s="29" t="e">
        <f t="shared" ref="WVR244" si="16176">WVV244&amp;WVW244</f>
        <v>#REF!</v>
      </c>
      <c r="WVS244" s="29" t="e">
        <f t="shared" ref="WVS244" si="16177">WVW244&amp;WVX244</f>
        <v>#REF!</v>
      </c>
      <c r="WVT244" s="29" t="e">
        <f t="shared" ref="WVT244" si="16178">WVX244&amp;WVY244</f>
        <v>#REF!</v>
      </c>
      <c r="WVU244" s="29" t="e">
        <f t="shared" ref="WVU244" si="16179">WVY244&amp;WVZ244</f>
        <v>#REF!</v>
      </c>
      <c r="WVV244" s="29" t="e">
        <f t="shared" ref="WVV244" si="16180">WVZ244&amp;WWA244</f>
        <v>#REF!</v>
      </c>
      <c r="WVW244" s="29" t="e">
        <f t="shared" ref="WVW244" si="16181">WWA244&amp;WWB244</f>
        <v>#REF!</v>
      </c>
      <c r="WVX244" s="29" t="e">
        <f t="shared" ref="WVX244" si="16182">WWB244&amp;WWC244</f>
        <v>#REF!</v>
      </c>
      <c r="WVY244" s="29" t="e">
        <f t="shared" ref="WVY244" si="16183">WWC244&amp;WWD244</f>
        <v>#REF!</v>
      </c>
      <c r="WVZ244" s="29" t="e">
        <f t="shared" ref="WVZ244" si="16184">WWD244&amp;WWE244</f>
        <v>#REF!</v>
      </c>
      <c r="WWA244" s="29" t="e">
        <f t="shared" ref="WWA244" si="16185">WWE244&amp;WWF244</f>
        <v>#REF!</v>
      </c>
      <c r="WWB244" s="29" t="e">
        <f t="shared" ref="WWB244" si="16186">WWF244&amp;WWG244</f>
        <v>#REF!</v>
      </c>
      <c r="WWC244" s="29" t="e">
        <f t="shared" ref="WWC244" si="16187">WWG244&amp;WWH244</f>
        <v>#REF!</v>
      </c>
      <c r="WWD244" s="29" t="e">
        <f t="shared" ref="WWD244" si="16188">WWH244&amp;WWI244</f>
        <v>#REF!</v>
      </c>
      <c r="WWE244" s="29" t="e">
        <f t="shared" ref="WWE244" si="16189">WWI244&amp;WWJ244</f>
        <v>#REF!</v>
      </c>
      <c r="WWF244" s="29" t="e">
        <f t="shared" ref="WWF244" si="16190">WWJ244&amp;WWK244</f>
        <v>#REF!</v>
      </c>
      <c r="WWG244" s="29" t="e">
        <f t="shared" ref="WWG244" si="16191">WWK244&amp;WWL244</f>
        <v>#REF!</v>
      </c>
      <c r="WWH244" s="29" t="e">
        <f t="shared" ref="WWH244" si="16192">WWL244&amp;WWM244</f>
        <v>#REF!</v>
      </c>
      <c r="WWI244" s="29" t="e">
        <f t="shared" ref="WWI244" si="16193">WWM244&amp;WWN244</f>
        <v>#REF!</v>
      </c>
      <c r="WWJ244" s="29" t="e">
        <f t="shared" ref="WWJ244" si="16194">WWN244&amp;WWO244</f>
        <v>#REF!</v>
      </c>
      <c r="WWK244" s="29" t="e">
        <f t="shared" ref="WWK244" si="16195">WWO244&amp;WWP244</f>
        <v>#REF!</v>
      </c>
      <c r="WWL244" s="29" t="e">
        <f t="shared" ref="WWL244" si="16196">WWP244&amp;WWQ244</f>
        <v>#REF!</v>
      </c>
      <c r="WWM244" s="29" t="e">
        <f t="shared" ref="WWM244" si="16197">WWQ244&amp;WWR244</f>
        <v>#REF!</v>
      </c>
      <c r="WWN244" s="29" t="e">
        <f t="shared" ref="WWN244" si="16198">WWR244&amp;WWS244</f>
        <v>#REF!</v>
      </c>
      <c r="WWO244" s="29" t="e">
        <f t="shared" ref="WWO244" si="16199">WWS244&amp;WWT244</f>
        <v>#REF!</v>
      </c>
      <c r="WWP244" s="29" t="e">
        <f t="shared" ref="WWP244" si="16200">WWT244&amp;WWU244</f>
        <v>#REF!</v>
      </c>
      <c r="WWQ244" s="29" t="e">
        <f t="shared" ref="WWQ244" si="16201">WWU244&amp;WWV244</f>
        <v>#REF!</v>
      </c>
      <c r="WWR244" s="29" t="e">
        <f t="shared" ref="WWR244" si="16202">WWV244&amp;WWW244</f>
        <v>#REF!</v>
      </c>
      <c r="WWS244" s="29" t="e">
        <f t="shared" ref="WWS244" si="16203">WWW244&amp;WWX244</f>
        <v>#REF!</v>
      </c>
      <c r="WWT244" s="29" t="e">
        <f t="shared" ref="WWT244" si="16204">WWX244&amp;WWY244</f>
        <v>#REF!</v>
      </c>
      <c r="WWU244" s="29" t="e">
        <f t="shared" ref="WWU244" si="16205">WWY244&amp;WWZ244</f>
        <v>#REF!</v>
      </c>
      <c r="WWV244" s="29" t="e">
        <f t="shared" ref="WWV244" si="16206">WWZ244&amp;WXA244</f>
        <v>#REF!</v>
      </c>
      <c r="WWW244" s="29" t="e">
        <f t="shared" ref="WWW244" si="16207">WXA244&amp;WXB244</f>
        <v>#REF!</v>
      </c>
      <c r="WWX244" s="29" t="e">
        <f t="shared" ref="WWX244" si="16208">WXB244&amp;WXC244</f>
        <v>#REF!</v>
      </c>
      <c r="WWY244" s="29" t="e">
        <f t="shared" ref="WWY244" si="16209">WXC244&amp;WXD244</f>
        <v>#REF!</v>
      </c>
      <c r="WWZ244" s="29" t="e">
        <f t="shared" ref="WWZ244" si="16210">WXD244&amp;WXE244</f>
        <v>#REF!</v>
      </c>
      <c r="WXA244" s="29" t="e">
        <f t="shared" ref="WXA244" si="16211">WXE244&amp;WXF244</f>
        <v>#REF!</v>
      </c>
      <c r="WXB244" s="29" t="e">
        <f t="shared" ref="WXB244" si="16212">WXF244&amp;WXG244</f>
        <v>#REF!</v>
      </c>
      <c r="WXC244" s="29" t="e">
        <f t="shared" ref="WXC244" si="16213">WXG244&amp;WXH244</f>
        <v>#REF!</v>
      </c>
      <c r="WXD244" s="29" t="e">
        <f t="shared" ref="WXD244" si="16214">WXH244&amp;WXI244</f>
        <v>#REF!</v>
      </c>
      <c r="WXE244" s="29" t="e">
        <f t="shared" ref="WXE244" si="16215">WXI244&amp;WXJ244</f>
        <v>#REF!</v>
      </c>
      <c r="WXF244" s="29" t="e">
        <f t="shared" ref="WXF244" si="16216">WXJ244&amp;WXK244</f>
        <v>#REF!</v>
      </c>
      <c r="WXG244" s="29" t="e">
        <f t="shared" ref="WXG244" si="16217">WXK244&amp;WXL244</f>
        <v>#REF!</v>
      </c>
      <c r="WXH244" s="29" t="e">
        <f t="shared" ref="WXH244" si="16218">WXL244&amp;WXM244</f>
        <v>#REF!</v>
      </c>
      <c r="WXI244" s="29" t="e">
        <f t="shared" ref="WXI244" si="16219">WXM244&amp;WXN244</f>
        <v>#REF!</v>
      </c>
      <c r="WXJ244" s="29" t="e">
        <f t="shared" ref="WXJ244" si="16220">WXN244&amp;WXO244</f>
        <v>#REF!</v>
      </c>
      <c r="WXK244" s="29" t="e">
        <f t="shared" ref="WXK244" si="16221">WXO244&amp;WXP244</f>
        <v>#REF!</v>
      </c>
      <c r="WXL244" s="29" t="e">
        <f t="shared" ref="WXL244" si="16222">WXP244&amp;WXQ244</f>
        <v>#REF!</v>
      </c>
      <c r="WXM244" s="29" t="e">
        <f t="shared" ref="WXM244" si="16223">WXQ244&amp;WXR244</f>
        <v>#REF!</v>
      </c>
      <c r="WXN244" s="29" t="e">
        <f t="shared" ref="WXN244" si="16224">WXR244&amp;WXS244</f>
        <v>#REF!</v>
      </c>
      <c r="WXO244" s="29" t="e">
        <f t="shared" ref="WXO244" si="16225">WXS244&amp;WXT244</f>
        <v>#REF!</v>
      </c>
      <c r="WXP244" s="29" t="e">
        <f t="shared" ref="WXP244" si="16226">WXT244&amp;WXU244</f>
        <v>#REF!</v>
      </c>
      <c r="WXQ244" s="29" t="e">
        <f t="shared" ref="WXQ244" si="16227">WXU244&amp;WXV244</f>
        <v>#REF!</v>
      </c>
      <c r="WXR244" s="29" t="e">
        <f t="shared" ref="WXR244" si="16228">WXV244&amp;WXW244</f>
        <v>#REF!</v>
      </c>
      <c r="WXS244" s="29" t="e">
        <f t="shared" ref="WXS244" si="16229">WXW244&amp;WXX244</f>
        <v>#REF!</v>
      </c>
      <c r="WXT244" s="29" t="e">
        <f t="shared" ref="WXT244" si="16230">WXX244&amp;WXY244</f>
        <v>#REF!</v>
      </c>
      <c r="WXU244" s="29" t="e">
        <f t="shared" ref="WXU244" si="16231">WXY244&amp;WXZ244</f>
        <v>#REF!</v>
      </c>
      <c r="WXV244" s="29" t="e">
        <f t="shared" ref="WXV244" si="16232">WXZ244&amp;WYA244</f>
        <v>#REF!</v>
      </c>
      <c r="WXW244" s="29" t="e">
        <f t="shared" ref="WXW244" si="16233">WYA244&amp;WYB244</f>
        <v>#REF!</v>
      </c>
      <c r="WXX244" s="29" t="e">
        <f t="shared" ref="WXX244" si="16234">WYB244&amp;WYC244</f>
        <v>#REF!</v>
      </c>
      <c r="WXY244" s="29" t="e">
        <f t="shared" ref="WXY244" si="16235">WYC244&amp;WYD244</f>
        <v>#REF!</v>
      </c>
      <c r="WXZ244" s="29" t="e">
        <f t="shared" ref="WXZ244" si="16236">WYD244&amp;WYE244</f>
        <v>#REF!</v>
      </c>
      <c r="WYA244" s="29" t="e">
        <f t="shared" ref="WYA244" si="16237">WYE244&amp;WYF244</f>
        <v>#REF!</v>
      </c>
      <c r="WYB244" s="29" t="e">
        <f t="shared" ref="WYB244" si="16238">WYF244&amp;WYG244</f>
        <v>#REF!</v>
      </c>
      <c r="WYC244" s="29" t="e">
        <f t="shared" ref="WYC244" si="16239">WYG244&amp;WYH244</f>
        <v>#REF!</v>
      </c>
      <c r="WYD244" s="29" t="e">
        <f t="shared" ref="WYD244" si="16240">WYH244&amp;WYI244</f>
        <v>#REF!</v>
      </c>
      <c r="WYE244" s="29" t="e">
        <f t="shared" ref="WYE244" si="16241">WYI244&amp;WYJ244</f>
        <v>#REF!</v>
      </c>
      <c r="WYF244" s="29" t="e">
        <f t="shared" ref="WYF244" si="16242">WYJ244&amp;WYK244</f>
        <v>#REF!</v>
      </c>
      <c r="WYG244" s="29" t="e">
        <f t="shared" ref="WYG244" si="16243">WYK244&amp;WYL244</f>
        <v>#REF!</v>
      </c>
      <c r="WYH244" s="29" t="e">
        <f t="shared" ref="WYH244" si="16244">WYL244&amp;WYM244</f>
        <v>#REF!</v>
      </c>
      <c r="WYI244" s="29" t="e">
        <f t="shared" ref="WYI244" si="16245">WYM244&amp;WYN244</f>
        <v>#REF!</v>
      </c>
      <c r="WYJ244" s="29" t="e">
        <f t="shared" ref="WYJ244" si="16246">WYN244&amp;WYO244</f>
        <v>#REF!</v>
      </c>
      <c r="WYK244" s="29" t="e">
        <f t="shared" ref="WYK244" si="16247">WYO244&amp;WYP244</f>
        <v>#REF!</v>
      </c>
      <c r="WYL244" s="29" t="e">
        <f t="shared" ref="WYL244" si="16248">WYP244&amp;WYQ244</f>
        <v>#REF!</v>
      </c>
      <c r="WYM244" s="29" t="e">
        <f t="shared" ref="WYM244" si="16249">WYQ244&amp;WYR244</f>
        <v>#REF!</v>
      </c>
      <c r="WYN244" s="29" t="e">
        <f t="shared" ref="WYN244" si="16250">WYR244&amp;WYS244</f>
        <v>#REF!</v>
      </c>
      <c r="WYO244" s="29" t="e">
        <f t="shared" ref="WYO244" si="16251">WYS244&amp;WYT244</f>
        <v>#REF!</v>
      </c>
      <c r="WYP244" s="29" t="e">
        <f t="shared" ref="WYP244" si="16252">WYT244&amp;WYU244</f>
        <v>#REF!</v>
      </c>
      <c r="WYQ244" s="29" t="e">
        <f t="shared" ref="WYQ244" si="16253">WYU244&amp;WYV244</f>
        <v>#REF!</v>
      </c>
      <c r="WYR244" s="29" t="e">
        <f t="shared" ref="WYR244" si="16254">WYV244&amp;WYW244</f>
        <v>#REF!</v>
      </c>
      <c r="WYS244" s="29" t="e">
        <f t="shared" ref="WYS244" si="16255">WYW244&amp;WYX244</f>
        <v>#REF!</v>
      </c>
      <c r="WYT244" s="29" t="e">
        <f t="shared" ref="WYT244" si="16256">WYX244&amp;WYY244</f>
        <v>#REF!</v>
      </c>
      <c r="WYU244" s="29" t="e">
        <f t="shared" ref="WYU244" si="16257">WYY244&amp;WYZ244</f>
        <v>#REF!</v>
      </c>
      <c r="WYV244" s="29" t="e">
        <f t="shared" ref="WYV244" si="16258">WYZ244&amp;WZA244</f>
        <v>#REF!</v>
      </c>
      <c r="WYW244" s="29" t="e">
        <f t="shared" ref="WYW244" si="16259">WZA244&amp;WZB244</f>
        <v>#REF!</v>
      </c>
      <c r="WYX244" s="29" t="e">
        <f t="shared" ref="WYX244" si="16260">WZB244&amp;WZC244</f>
        <v>#REF!</v>
      </c>
      <c r="WYY244" s="29" t="e">
        <f t="shared" ref="WYY244" si="16261">WZC244&amp;WZD244</f>
        <v>#REF!</v>
      </c>
      <c r="WYZ244" s="29" t="e">
        <f t="shared" ref="WYZ244" si="16262">WZD244&amp;WZE244</f>
        <v>#REF!</v>
      </c>
      <c r="WZA244" s="29" t="e">
        <f t="shared" ref="WZA244" si="16263">WZE244&amp;WZF244</f>
        <v>#REF!</v>
      </c>
      <c r="WZB244" s="29" t="e">
        <f t="shared" ref="WZB244" si="16264">WZF244&amp;WZG244</f>
        <v>#REF!</v>
      </c>
      <c r="WZC244" s="29" t="e">
        <f t="shared" ref="WZC244" si="16265">WZG244&amp;WZH244</f>
        <v>#REF!</v>
      </c>
      <c r="WZD244" s="29" t="e">
        <f t="shared" ref="WZD244" si="16266">WZH244&amp;WZI244</f>
        <v>#REF!</v>
      </c>
      <c r="WZE244" s="29" t="e">
        <f t="shared" ref="WZE244" si="16267">WZI244&amp;WZJ244</f>
        <v>#REF!</v>
      </c>
      <c r="WZF244" s="29" t="e">
        <f t="shared" ref="WZF244" si="16268">WZJ244&amp;WZK244</f>
        <v>#REF!</v>
      </c>
      <c r="WZG244" s="29" t="e">
        <f t="shared" ref="WZG244" si="16269">WZK244&amp;WZL244</f>
        <v>#REF!</v>
      </c>
      <c r="WZH244" s="29" t="e">
        <f t="shared" ref="WZH244" si="16270">WZL244&amp;WZM244</f>
        <v>#REF!</v>
      </c>
      <c r="WZI244" s="29" t="e">
        <f t="shared" ref="WZI244" si="16271">WZM244&amp;WZN244</f>
        <v>#REF!</v>
      </c>
      <c r="WZJ244" s="29" t="e">
        <f t="shared" ref="WZJ244" si="16272">WZN244&amp;WZO244</f>
        <v>#REF!</v>
      </c>
      <c r="WZK244" s="29" t="e">
        <f t="shared" ref="WZK244" si="16273">WZO244&amp;WZP244</f>
        <v>#REF!</v>
      </c>
      <c r="WZL244" s="29" t="e">
        <f t="shared" ref="WZL244" si="16274">WZP244&amp;WZQ244</f>
        <v>#REF!</v>
      </c>
      <c r="WZM244" s="29" t="e">
        <f t="shared" ref="WZM244" si="16275">WZQ244&amp;WZR244</f>
        <v>#REF!</v>
      </c>
      <c r="WZN244" s="29" t="e">
        <f t="shared" ref="WZN244" si="16276">WZR244&amp;WZS244</f>
        <v>#REF!</v>
      </c>
      <c r="WZO244" s="29" t="e">
        <f t="shared" ref="WZO244" si="16277">WZS244&amp;WZT244</f>
        <v>#REF!</v>
      </c>
      <c r="WZP244" s="29" t="e">
        <f t="shared" ref="WZP244" si="16278">WZT244&amp;WZU244</f>
        <v>#REF!</v>
      </c>
      <c r="WZQ244" s="29" t="e">
        <f t="shared" ref="WZQ244" si="16279">WZU244&amp;WZV244</f>
        <v>#REF!</v>
      </c>
      <c r="WZR244" s="29" t="e">
        <f t="shared" ref="WZR244" si="16280">WZV244&amp;WZW244</f>
        <v>#REF!</v>
      </c>
      <c r="WZS244" s="29" t="e">
        <f t="shared" ref="WZS244" si="16281">WZW244&amp;WZX244</f>
        <v>#REF!</v>
      </c>
      <c r="WZT244" s="29" t="e">
        <f t="shared" ref="WZT244" si="16282">WZX244&amp;WZY244</f>
        <v>#REF!</v>
      </c>
      <c r="WZU244" s="29" t="e">
        <f t="shared" ref="WZU244" si="16283">WZY244&amp;WZZ244</f>
        <v>#REF!</v>
      </c>
      <c r="WZV244" s="29" t="e">
        <f t="shared" ref="WZV244" si="16284">WZZ244&amp;XAA244</f>
        <v>#REF!</v>
      </c>
      <c r="WZW244" s="29" t="e">
        <f t="shared" ref="WZW244" si="16285">XAA244&amp;XAB244</f>
        <v>#REF!</v>
      </c>
      <c r="WZX244" s="29" t="e">
        <f t="shared" ref="WZX244" si="16286">XAB244&amp;XAC244</f>
        <v>#REF!</v>
      </c>
      <c r="WZY244" s="29" t="e">
        <f t="shared" ref="WZY244" si="16287">XAC244&amp;XAD244</f>
        <v>#REF!</v>
      </c>
      <c r="WZZ244" s="29" t="e">
        <f t="shared" ref="WZZ244" si="16288">XAD244&amp;XAE244</f>
        <v>#REF!</v>
      </c>
      <c r="XAA244" s="29" t="e">
        <f t="shared" ref="XAA244" si="16289">XAE244&amp;XAF244</f>
        <v>#REF!</v>
      </c>
      <c r="XAB244" s="29" t="e">
        <f t="shared" ref="XAB244" si="16290">XAF244&amp;XAG244</f>
        <v>#REF!</v>
      </c>
      <c r="XAC244" s="29" t="e">
        <f t="shared" ref="XAC244" si="16291">XAG244&amp;XAH244</f>
        <v>#REF!</v>
      </c>
      <c r="XAD244" s="29" t="e">
        <f t="shared" ref="XAD244" si="16292">XAH244&amp;XAI244</f>
        <v>#REF!</v>
      </c>
      <c r="XAE244" s="29" t="e">
        <f t="shared" ref="XAE244" si="16293">XAI244&amp;XAJ244</f>
        <v>#REF!</v>
      </c>
      <c r="XAF244" s="29" t="e">
        <f t="shared" ref="XAF244" si="16294">XAJ244&amp;XAK244</f>
        <v>#REF!</v>
      </c>
      <c r="XAG244" s="29" t="e">
        <f t="shared" ref="XAG244" si="16295">XAK244&amp;XAL244</f>
        <v>#REF!</v>
      </c>
      <c r="XAH244" s="29" t="e">
        <f t="shared" ref="XAH244" si="16296">XAL244&amp;XAM244</f>
        <v>#REF!</v>
      </c>
      <c r="XAI244" s="29" t="e">
        <f t="shared" ref="XAI244" si="16297">XAM244&amp;XAN244</f>
        <v>#REF!</v>
      </c>
      <c r="XAJ244" s="29" t="e">
        <f t="shared" ref="XAJ244" si="16298">XAN244&amp;XAO244</f>
        <v>#REF!</v>
      </c>
      <c r="XAK244" s="29" t="e">
        <f t="shared" ref="XAK244" si="16299">XAO244&amp;XAP244</f>
        <v>#REF!</v>
      </c>
      <c r="XAL244" s="29" t="e">
        <f t="shared" ref="XAL244" si="16300">XAP244&amp;XAQ244</f>
        <v>#REF!</v>
      </c>
      <c r="XAM244" s="29" t="e">
        <f t="shared" ref="XAM244" si="16301">XAQ244&amp;XAR244</f>
        <v>#REF!</v>
      </c>
      <c r="XAN244" s="29" t="e">
        <f t="shared" ref="XAN244" si="16302">XAR244&amp;XAS244</f>
        <v>#REF!</v>
      </c>
      <c r="XAO244" s="29" t="e">
        <f t="shared" ref="XAO244" si="16303">XAS244&amp;XAT244</f>
        <v>#REF!</v>
      </c>
      <c r="XAP244" s="29" t="e">
        <f t="shared" ref="XAP244" si="16304">XAT244&amp;XAU244</f>
        <v>#REF!</v>
      </c>
      <c r="XAQ244" s="29" t="e">
        <f t="shared" ref="XAQ244" si="16305">XAU244&amp;XAV244</f>
        <v>#REF!</v>
      </c>
      <c r="XAR244" s="29" t="e">
        <f t="shared" ref="XAR244" si="16306">XAV244&amp;XAW244</f>
        <v>#REF!</v>
      </c>
      <c r="XAS244" s="29" t="e">
        <f t="shared" ref="XAS244" si="16307">XAW244&amp;XAX244</f>
        <v>#REF!</v>
      </c>
      <c r="XAT244" s="29" t="e">
        <f t="shared" ref="XAT244" si="16308">XAX244&amp;XAY244</f>
        <v>#REF!</v>
      </c>
      <c r="XAU244" s="29" t="e">
        <f t="shared" ref="XAU244" si="16309">XAY244&amp;XAZ244</f>
        <v>#REF!</v>
      </c>
      <c r="XAV244" s="29" t="e">
        <f t="shared" ref="XAV244" si="16310">XAZ244&amp;XBA244</f>
        <v>#REF!</v>
      </c>
      <c r="XAW244" s="29" t="e">
        <f t="shared" ref="XAW244" si="16311">XBA244&amp;XBB244</f>
        <v>#REF!</v>
      </c>
      <c r="XAX244" s="29" t="e">
        <f t="shared" ref="XAX244" si="16312">XBB244&amp;XBC244</f>
        <v>#REF!</v>
      </c>
      <c r="XAY244" s="29" t="e">
        <f t="shared" ref="XAY244" si="16313">XBC244&amp;XBD244</f>
        <v>#REF!</v>
      </c>
      <c r="XAZ244" s="29" t="e">
        <f t="shared" ref="XAZ244" si="16314">XBD244&amp;XBE244</f>
        <v>#REF!</v>
      </c>
      <c r="XBA244" s="29" t="e">
        <f t="shared" ref="XBA244" si="16315">XBE244&amp;XBF244</f>
        <v>#REF!</v>
      </c>
      <c r="XBB244" s="29" t="e">
        <f t="shared" ref="XBB244" si="16316">XBF244&amp;XBG244</f>
        <v>#REF!</v>
      </c>
      <c r="XBC244" s="29" t="e">
        <f t="shared" ref="XBC244" si="16317">XBG244&amp;XBH244</f>
        <v>#REF!</v>
      </c>
      <c r="XBD244" s="29" t="e">
        <f t="shared" ref="XBD244" si="16318">XBH244&amp;XBI244</f>
        <v>#REF!</v>
      </c>
      <c r="XBE244" s="29" t="e">
        <f t="shared" ref="XBE244" si="16319">XBI244&amp;XBJ244</f>
        <v>#REF!</v>
      </c>
      <c r="XBF244" s="29" t="e">
        <f t="shared" ref="XBF244" si="16320">XBJ244&amp;XBK244</f>
        <v>#REF!</v>
      </c>
      <c r="XBG244" s="29" t="e">
        <f t="shared" ref="XBG244" si="16321">XBK244&amp;XBL244</f>
        <v>#REF!</v>
      </c>
      <c r="XBH244" s="29" t="e">
        <f t="shared" ref="XBH244" si="16322">XBL244&amp;XBM244</f>
        <v>#REF!</v>
      </c>
      <c r="XBI244" s="29" t="e">
        <f t="shared" ref="XBI244" si="16323">XBM244&amp;XBN244</f>
        <v>#REF!</v>
      </c>
      <c r="XBJ244" s="29" t="e">
        <f t="shared" ref="XBJ244" si="16324">XBN244&amp;XBO244</f>
        <v>#REF!</v>
      </c>
      <c r="XBK244" s="29" t="e">
        <f t="shared" ref="XBK244" si="16325">XBO244&amp;XBP244</f>
        <v>#REF!</v>
      </c>
      <c r="XBL244" s="29" t="e">
        <f t="shared" ref="XBL244" si="16326">XBP244&amp;XBQ244</f>
        <v>#REF!</v>
      </c>
      <c r="XBM244" s="29" t="e">
        <f t="shared" ref="XBM244" si="16327">XBQ244&amp;XBR244</f>
        <v>#REF!</v>
      </c>
      <c r="XBN244" s="29" t="e">
        <f t="shared" ref="XBN244" si="16328">XBR244&amp;XBS244</f>
        <v>#REF!</v>
      </c>
      <c r="XBO244" s="29" t="e">
        <f t="shared" ref="XBO244" si="16329">XBS244&amp;XBT244</f>
        <v>#REF!</v>
      </c>
      <c r="XBP244" s="29" t="e">
        <f t="shared" ref="XBP244" si="16330">XBT244&amp;XBU244</f>
        <v>#REF!</v>
      </c>
      <c r="XBQ244" s="29" t="e">
        <f t="shared" ref="XBQ244" si="16331">XBU244&amp;XBV244</f>
        <v>#REF!</v>
      </c>
      <c r="XBR244" s="29" t="e">
        <f t="shared" ref="XBR244" si="16332">XBV244&amp;XBW244</f>
        <v>#REF!</v>
      </c>
      <c r="XBS244" s="29" t="e">
        <f t="shared" ref="XBS244" si="16333">XBW244&amp;XBX244</f>
        <v>#REF!</v>
      </c>
      <c r="XBT244" s="29" t="e">
        <f t="shared" ref="XBT244" si="16334">XBX244&amp;XBY244</f>
        <v>#REF!</v>
      </c>
      <c r="XBU244" s="29" t="e">
        <f t="shared" ref="XBU244" si="16335">XBY244&amp;XBZ244</f>
        <v>#REF!</v>
      </c>
      <c r="XBV244" s="29" t="e">
        <f t="shared" ref="XBV244" si="16336">XBZ244&amp;XCA244</f>
        <v>#REF!</v>
      </c>
      <c r="XBW244" s="29" t="e">
        <f t="shared" ref="XBW244" si="16337">XCA244&amp;XCB244</f>
        <v>#REF!</v>
      </c>
      <c r="XBX244" s="29" t="e">
        <f t="shared" ref="XBX244" si="16338">XCB244&amp;XCC244</f>
        <v>#REF!</v>
      </c>
      <c r="XBY244" s="29" t="e">
        <f t="shared" ref="XBY244" si="16339">XCC244&amp;XCD244</f>
        <v>#REF!</v>
      </c>
      <c r="XBZ244" s="29" t="e">
        <f t="shared" ref="XBZ244" si="16340">XCD244&amp;XCE244</f>
        <v>#REF!</v>
      </c>
      <c r="XCA244" s="29" t="e">
        <f t="shared" ref="XCA244" si="16341">XCE244&amp;XCF244</f>
        <v>#REF!</v>
      </c>
      <c r="XCB244" s="29" t="e">
        <f t="shared" ref="XCB244" si="16342">XCF244&amp;XCG244</f>
        <v>#REF!</v>
      </c>
      <c r="XCC244" s="29" t="e">
        <f t="shared" ref="XCC244" si="16343">XCG244&amp;XCH244</f>
        <v>#REF!</v>
      </c>
      <c r="XCD244" s="29" t="e">
        <f t="shared" ref="XCD244" si="16344">XCH244&amp;XCI244</f>
        <v>#REF!</v>
      </c>
      <c r="XCE244" s="29" t="e">
        <f t="shared" ref="XCE244" si="16345">XCI244&amp;XCJ244</f>
        <v>#REF!</v>
      </c>
      <c r="XCF244" s="29" t="e">
        <f t="shared" ref="XCF244" si="16346">XCJ244&amp;XCK244</f>
        <v>#REF!</v>
      </c>
      <c r="XCG244" s="29" t="e">
        <f t="shared" ref="XCG244" si="16347">XCK244&amp;XCL244</f>
        <v>#REF!</v>
      </c>
      <c r="XCH244" s="29" t="e">
        <f t="shared" ref="XCH244" si="16348">XCL244&amp;XCM244</f>
        <v>#REF!</v>
      </c>
      <c r="XCI244" s="29" t="e">
        <f t="shared" ref="XCI244" si="16349">XCM244&amp;XCN244</f>
        <v>#REF!</v>
      </c>
      <c r="XCJ244" s="29" t="e">
        <f t="shared" ref="XCJ244" si="16350">XCN244&amp;XCO244</f>
        <v>#REF!</v>
      </c>
      <c r="XCK244" s="29" t="e">
        <f t="shared" ref="XCK244" si="16351">XCO244&amp;XCP244</f>
        <v>#REF!</v>
      </c>
      <c r="XCL244" s="29" t="e">
        <f t="shared" ref="XCL244" si="16352">XCP244&amp;XCQ244</f>
        <v>#REF!</v>
      </c>
      <c r="XCM244" s="29" t="e">
        <f t="shared" ref="XCM244" si="16353">XCQ244&amp;XCR244</f>
        <v>#REF!</v>
      </c>
      <c r="XCN244" s="29" t="e">
        <f t="shared" ref="XCN244" si="16354">XCR244&amp;XCS244</f>
        <v>#REF!</v>
      </c>
      <c r="XCO244" s="29" t="e">
        <f t="shared" ref="XCO244" si="16355">XCS244&amp;XCT244</f>
        <v>#REF!</v>
      </c>
      <c r="XCP244" s="29" t="e">
        <f t="shared" ref="XCP244" si="16356">XCT244&amp;XCU244</f>
        <v>#REF!</v>
      </c>
      <c r="XCQ244" s="29" t="e">
        <f t="shared" ref="XCQ244" si="16357">XCU244&amp;XCV244</f>
        <v>#REF!</v>
      </c>
      <c r="XCR244" s="29" t="e">
        <f t="shared" ref="XCR244" si="16358">XCV244&amp;XCW244</f>
        <v>#REF!</v>
      </c>
      <c r="XCS244" s="29" t="e">
        <f t="shared" ref="XCS244" si="16359">XCW244&amp;XCX244</f>
        <v>#REF!</v>
      </c>
      <c r="XCT244" s="29" t="e">
        <f t="shared" ref="XCT244" si="16360">XCX244&amp;XCY244</f>
        <v>#REF!</v>
      </c>
      <c r="XCU244" s="29" t="e">
        <f t="shared" ref="XCU244" si="16361">XCY244&amp;XCZ244</f>
        <v>#REF!</v>
      </c>
      <c r="XCV244" s="29" t="e">
        <f t="shared" ref="XCV244" si="16362">XCZ244&amp;XDA244</f>
        <v>#REF!</v>
      </c>
      <c r="XCW244" s="29" t="e">
        <f t="shared" ref="XCW244" si="16363">XDA244&amp;XDB244</f>
        <v>#REF!</v>
      </c>
      <c r="XCX244" s="29" t="e">
        <f t="shared" ref="XCX244" si="16364">XDB244&amp;XDC244</f>
        <v>#REF!</v>
      </c>
      <c r="XCY244" s="29" t="e">
        <f t="shared" ref="XCY244" si="16365">XDC244&amp;XDD244</f>
        <v>#REF!</v>
      </c>
      <c r="XCZ244" s="29" t="e">
        <f t="shared" ref="XCZ244" si="16366">XDD244&amp;XDE244</f>
        <v>#REF!</v>
      </c>
      <c r="XDA244" s="29" t="e">
        <f t="shared" ref="XDA244" si="16367">XDE244&amp;XDF244</f>
        <v>#REF!</v>
      </c>
      <c r="XDB244" s="29" t="e">
        <f t="shared" ref="XDB244" si="16368">XDF244&amp;XDG244</f>
        <v>#REF!</v>
      </c>
      <c r="XDC244" s="29" t="e">
        <f t="shared" ref="XDC244" si="16369">XDG244&amp;XDH244</f>
        <v>#REF!</v>
      </c>
      <c r="XDD244" s="29" t="e">
        <f t="shared" ref="XDD244" si="16370">XDH244&amp;XDI244</f>
        <v>#REF!</v>
      </c>
      <c r="XDE244" s="29" t="e">
        <f t="shared" ref="XDE244" si="16371">XDI244&amp;XDJ244</f>
        <v>#REF!</v>
      </c>
      <c r="XDF244" s="29" t="e">
        <f t="shared" ref="XDF244" si="16372">XDJ244&amp;XDK244</f>
        <v>#REF!</v>
      </c>
      <c r="XDG244" s="29" t="e">
        <f t="shared" ref="XDG244" si="16373">XDK244&amp;XDL244</f>
        <v>#REF!</v>
      </c>
      <c r="XDH244" s="29" t="e">
        <f t="shared" ref="XDH244" si="16374">XDL244&amp;XDM244</f>
        <v>#REF!</v>
      </c>
      <c r="XDI244" s="29" t="e">
        <f t="shared" ref="XDI244" si="16375">XDM244&amp;XDN244</f>
        <v>#REF!</v>
      </c>
      <c r="XDJ244" s="29" t="e">
        <f t="shared" ref="XDJ244" si="16376">XDN244&amp;XDO244</f>
        <v>#REF!</v>
      </c>
      <c r="XDK244" s="29" t="e">
        <f t="shared" ref="XDK244" si="16377">XDO244&amp;XDP244</f>
        <v>#REF!</v>
      </c>
      <c r="XDL244" s="29" t="e">
        <f t="shared" ref="XDL244" si="16378">XDP244&amp;XDQ244</f>
        <v>#REF!</v>
      </c>
      <c r="XDM244" s="29" t="e">
        <f t="shared" ref="XDM244" si="16379">XDQ244&amp;XDR244</f>
        <v>#REF!</v>
      </c>
      <c r="XDN244" s="29" t="e">
        <f t="shared" ref="XDN244" si="16380">XDR244&amp;XDS244</f>
        <v>#REF!</v>
      </c>
      <c r="XDO244" s="29" t="e">
        <f t="shared" ref="XDO244" si="16381">XDS244&amp;XDT244</f>
        <v>#REF!</v>
      </c>
      <c r="XDP244" s="29" t="e">
        <f t="shared" ref="XDP244" si="16382">XDT244&amp;XDU244</f>
        <v>#REF!</v>
      </c>
      <c r="XDQ244" s="29" t="e">
        <f t="shared" ref="XDQ244" si="16383">XDU244&amp;XDV244</f>
        <v>#REF!</v>
      </c>
      <c r="XDR244" s="29" t="e">
        <f t="shared" ref="XDR244" si="16384">XDV244&amp;XDW244</f>
        <v>#REF!</v>
      </c>
      <c r="XDS244" s="29" t="e">
        <f t="shared" ref="XDS244" si="16385">XDW244&amp;XDX244</f>
        <v>#REF!</v>
      </c>
      <c r="XDT244" s="29" t="e">
        <f t="shared" ref="XDT244" si="16386">XDX244&amp;XDY244</f>
        <v>#REF!</v>
      </c>
      <c r="XDU244" s="29" t="e">
        <f t="shared" ref="XDU244" si="16387">XDY244&amp;XDZ244</f>
        <v>#REF!</v>
      </c>
      <c r="XDV244" s="29" t="e">
        <f t="shared" ref="XDV244" si="16388">XDZ244&amp;XEA244</f>
        <v>#REF!</v>
      </c>
      <c r="XDW244" s="29" t="e">
        <f t="shared" ref="XDW244" si="16389">XEA244&amp;XEB244</f>
        <v>#REF!</v>
      </c>
      <c r="XDX244" s="29" t="e">
        <f t="shared" ref="XDX244" si="16390">XEB244&amp;XEC244</f>
        <v>#REF!</v>
      </c>
      <c r="XDY244" s="29" t="e">
        <f t="shared" ref="XDY244" si="16391">XEC244&amp;XED244</f>
        <v>#REF!</v>
      </c>
      <c r="XDZ244" s="29" t="e">
        <f t="shared" ref="XDZ244" si="16392">XED244&amp;XEE244</f>
        <v>#REF!</v>
      </c>
      <c r="XEA244" s="29" t="e">
        <f t="shared" ref="XEA244" si="16393">XEE244&amp;XEF244</f>
        <v>#REF!</v>
      </c>
      <c r="XEB244" s="29" t="e">
        <f t="shared" ref="XEB244" si="16394">XEF244&amp;XEG244</f>
        <v>#REF!</v>
      </c>
      <c r="XEC244" s="29" t="e">
        <f t="shared" ref="XEC244" si="16395">XEG244&amp;XEH244</f>
        <v>#REF!</v>
      </c>
      <c r="XED244" s="29" t="e">
        <f t="shared" ref="XED244" si="16396">XEH244&amp;XEI244</f>
        <v>#REF!</v>
      </c>
      <c r="XEE244" s="29" t="e">
        <f t="shared" ref="XEE244" si="16397">XEI244&amp;XEJ244</f>
        <v>#REF!</v>
      </c>
      <c r="XEF244" s="29" t="e">
        <f t="shared" ref="XEF244" si="16398">XEJ244&amp;XEK244</f>
        <v>#REF!</v>
      </c>
      <c r="XEG244" s="29" t="e">
        <f t="shared" ref="XEG244" si="16399">XEK244&amp;XEL244</f>
        <v>#REF!</v>
      </c>
      <c r="XEH244" s="29" t="e">
        <f t="shared" ref="XEH244" si="16400">XEL244&amp;XEM244</f>
        <v>#REF!</v>
      </c>
      <c r="XEI244" s="29" t="e">
        <f t="shared" ref="XEI244" si="16401">XEM244&amp;XEN244</f>
        <v>#REF!</v>
      </c>
      <c r="XEJ244" s="29" t="e">
        <f t="shared" ref="XEJ244" si="16402">XEN244&amp;XEO244</f>
        <v>#REF!</v>
      </c>
      <c r="XEK244" s="29" t="e">
        <f t="shared" ref="XEK244" si="16403">XEO244&amp;XEP244</f>
        <v>#REF!</v>
      </c>
      <c r="XEL244" s="29" t="e">
        <f t="shared" ref="XEL244" si="16404">XEP244&amp;XEQ244</f>
        <v>#REF!</v>
      </c>
      <c r="XEM244" s="29" t="e">
        <f t="shared" ref="XEM244" si="16405">XEQ244&amp;XER244</f>
        <v>#REF!</v>
      </c>
      <c r="XEN244" s="29" t="e">
        <f t="shared" ref="XEN244" si="16406">XER244&amp;XES244</f>
        <v>#REF!</v>
      </c>
      <c r="XEO244" s="29" t="e">
        <f t="shared" ref="XEO244" si="16407">XES244&amp;XET244</f>
        <v>#REF!</v>
      </c>
      <c r="XEP244" s="29" t="e">
        <f t="shared" ref="XEP244" si="16408">XET244&amp;XEU244</f>
        <v>#REF!</v>
      </c>
      <c r="XEQ244" s="29" t="e">
        <f t="shared" ref="XEQ244" si="16409">XEU244&amp;XEV244</f>
        <v>#REF!</v>
      </c>
      <c r="XER244" s="29" t="e">
        <f t="shared" ref="XER244" si="16410">XEV244&amp;XEW244</f>
        <v>#REF!</v>
      </c>
      <c r="XES244" s="29" t="e">
        <f t="shared" ref="XES244" si="16411">XEW244&amp;XEX244</f>
        <v>#REF!</v>
      </c>
      <c r="XET244" s="29" t="e">
        <f t="shared" ref="XET244" si="16412">XEX244&amp;XEY244</f>
        <v>#REF!</v>
      </c>
      <c r="XEU244" s="29" t="e">
        <f t="shared" ref="XEU244" si="16413">XEY244&amp;XEZ244</f>
        <v>#REF!</v>
      </c>
      <c r="XEV244" s="29" t="e">
        <f t="shared" ref="XEV244" si="16414">XEZ244&amp;XFA244</f>
        <v>#REF!</v>
      </c>
      <c r="XEW244" s="29" t="e">
        <f t="shared" ref="XEW244" si="16415">XFA244&amp;XFB244</f>
        <v>#REF!</v>
      </c>
      <c r="XEX244" s="29" t="e">
        <f t="shared" ref="XEX244" si="16416">XFB244&amp;XFC244</f>
        <v>#REF!</v>
      </c>
      <c r="XEY244" s="29" t="e">
        <f t="shared" ref="XEY244" si="16417">XFC244&amp;XFD244</f>
        <v>#REF!</v>
      </c>
      <c r="XEZ244" s="29" t="e">
        <f t="shared" ref="XEZ244" si="16418">XFD244&amp;#REF!</f>
        <v>#REF!</v>
      </c>
      <c r="XFA244" s="29" t="e">
        <f t="shared" ref="XFA244" si="16419">#REF!&amp;#REF!</f>
        <v>#REF!</v>
      </c>
      <c r="XFB244" s="29" t="e">
        <f t="shared" ref="XFB244" si="16420">#REF!&amp;#REF!</f>
        <v>#REF!</v>
      </c>
      <c r="XFC244" s="29" t="e">
        <f t="shared" ref="XFC244" si="16421">#REF!&amp;#REF!</f>
        <v>#REF!</v>
      </c>
      <c r="XFD244" s="29" t="e">
        <f t="shared" ref="XFD244" si="16422">#REF!&amp;#REF!</f>
        <v>#REF!</v>
      </c>
    </row>
    <row r="245" spans="1:16384" hidden="1" outlineLevel="1">
      <c r="A245" s="29" t="str">
        <f t="shared" si="47"/>
        <v>modesg_param_sfics_taxon_europeiadscrc</v>
      </c>
      <c r="B245" s="67" t="s">
        <v>26</v>
      </c>
      <c r="C245" s="68" t="s">
        <v>181</v>
      </c>
      <c r="D245" s="64" t="s">
        <v>40</v>
      </c>
      <c r="E245" s="66" t="s">
        <v>2103</v>
      </c>
      <c r="F245" s="64" t="s">
        <v>197</v>
      </c>
      <c r="G245" s="64" t="str">
        <f>INDEX(Auxiliar!$B$16:$B$24,MATCH(Plano_V3!H245,Auxiliar!$C$16:$C$24,0),1)</f>
        <v xml:space="preserve">6. Em implementação </v>
      </c>
      <c r="H245" s="64">
        <f>VLOOKUP(A245,'Aux - pivots1'!$A:$B,2,0)</f>
        <v>7</v>
      </c>
      <c r="I245" s="184">
        <f>SUMIFS(Table1[Estimação (horas)],Table1[Tabela],Plano_V3!E245,Table1[Campo],Plano_V3!F245)</f>
        <v>0.6</v>
      </c>
      <c r="J245" s="184">
        <f t="shared" si="48"/>
        <v>7.4999999999999997E-2</v>
      </c>
      <c r="K245" s="184">
        <f>SUMIFS(Table1[Horas efetivas],Table1[Tabela],Plano_V3!E245,Table1[Campo],Plano_V3!F245)</f>
        <v>0.15</v>
      </c>
      <c r="L245" s="184">
        <f t="shared" si="49"/>
        <v>1.8749999999999999E-2</v>
      </c>
      <c r="M245" s="178"/>
      <c r="N245" s="178">
        <f t="shared" si="50"/>
        <v>0.25</v>
      </c>
      <c r="O245" s="178">
        <f t="shared" si="31"/>
        <v>0.25</v>
      </c>
      <c r="P245" s="89" t="s">
        <v>39</v>
      </c>
      <c r="Q245" s="90">
        <f t="shared" si="32"/>
        <v>7.4999999999999997E-2</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7"/>
        <v>modesg_param_sfics_taxon_europeiacomite</v>
      </c>
      <c r="B246" s="67" t="s">
        <v>26</v>
      </c>
      <c r="C246" s="68" t="s">
        <v>181</v>
      </c>
      <c r="D246" s="64" t="s">
        <v>40</v>
      </c>
      <c r="E246" s="66" t="s">
        <v>2103</v>
      </c>
      <c r="F246" s="64" t="s">
        <v>192</v>
      </c>
      <c r="G246" s="64" t="str">
        <f>INDEX(Auxiliar!$B$16:$B$24,MATCH(Plano_V3!H246,Auxiliar!$C$16:$C$24,0),1)</f>
        <v xml:space="preserve">6. Em implementação </v>
      </c>
      <c r="H246" s="64">
        <f>VLOOKUP(A246,'Aux - pivots1'!$A:$B,2,0)</f>
        <v>7</v>
      </c>
      <c r="I246" s="184">
        <f>SUMIFS(Table1[Estimação (horas)],Table1[Tabela],Plano_V3!E246,Table1[Campo],Plano_V3!F246)</f>
        <v>0.6</v>
      </c>
      <c r="J246" s="184">
        <f t="shared" si="48"/>
        <v>7.4999999999999997E-2</v>
      </c>
      <c r="K246" s="184">
        <f>SUMIFS(Table1[Horas efetivas],Table1[Tabela],Plano_V3!E246,Table1[Campo],Plano_V3!F246)</f>
        <v>0.15</v>
      </c>
      <c r="L246" s="184">
        <f t="shared" si="49"/>
        <v>1.8749999999999999E-2</v>
      </c>
      <c r="M246" s="178"/>
      <c r="N246" s="178">
        <f t="shared" si="50"/>
        <v>0.25</v>
      </c>
      <c r="O246" s="178">
        <f t="shared" si="31"/>
        <v>0.25</v>
      </c>
      <c r="P246" s="89" t="s">
        <v>39</v>
      </c>
      <c r="Q246" s="90">
        <f t="shared" si="32"/>
        <v>7.4999999999999997E-2</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7"/>
        <v>modesg_param_sfics_taxon_europeiadata_aprvc</v>
      </c>
      <c r="B247" s="67" t="s">
        <v>26</v>
      </c>
      <c r="C247" s="68" t="s">
        <v>181</v>
      </c>
      <c r="D247" s="64" t="s">
        <v>40</v>
      </c>
      <c r="E247" s="66" t="s">
        <v>2103</v>
      </c>
      <c r="F247" s="64" t="s">
        <v>193</v>
      </c>
      <c r="G247" s="64" t="str">
        <f>INDEX(Auxiliar!$B$16:$B$24,MATCH(Plano_V3!H247,Auxiliar!$C$16:$C$24,0),1)</f>
        <v xml:space="preserve">6. Em implementação </v>
      </c>
      <c r="H247" s="64">
        <f>VLOOKUP(A247,'Aux - pivots1'!$A:$B,2,0)</f>
        <v>7</v>
      </c>
      <c r="I247" s="184" t="e">
        <f>SUMIFS(Table1[Estimação (horas)],Table1[Tabela],Plano_V3!E247,Table1[Campo],Plano_V3!F247)</f>
        <v>#N/A</v>
      </c>
      <c r="J247" s="184" t="e">
        <f t="shared" si="48"/>
        <v>#N/A</v>
      </c>
      <c r="K247" s="184" t="e">
        <f>SUMIFS(Table1[Horas efetivas],Table1[Tabela],Plano_V3!E247,Table1[Campo],Plano_V3!F247)</f>
        <v>#N/A</v>
      </c>
      <c r="L247" s="184" t="e">
        <f t="shared" si="49"/>
        <v>#N/A</v>
      </c>
      <c r="M247" s="178"/>
      <c r="N247" s="178" t="e">
        <f t="shared" si="50"/>
        <v>#N/A</v>
      </c>
      <c r="O247" s="178" t="e">
        <f t="shared" si="31"/>
        <v>#N/A</v>
      </c>
      <c r="P247" s="89" t="s">
        <v>39</v>
      </c>
      <c r="Q247" s="90" t="e">
        <f t="shared" si="32"/>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6384" hidden="1" outlineLevel="1">
      <c r="A248" s="29" t="str">
        <f t="shared" si="47"/>
        <v>modesg_param_sfics_taxon_europeiadata_inicial</v>
      </c>
      <c r="B248" s="67" t="s">
        <v>26</v>
      </c>
      <c r="C248" s="68" t="s">
        <v>181</v>
      </c>
      <c r="D248" s="64" t="s">
        <v>40</v>
      </c>
      <c r="E248" s="66" t="s">
        <v>2103</v>
      </c>
      <c r="F248" s="64" t="s">
        <v>195</v>
      </c>
      <c r="G248" s="64" t="str">
        <f>INDEX(Auxiliar!$B$16:$B$24,MATCH(Plano_V3!H248,Auxiliar!$C$16:$C$24,0),1)</f>
        <v xml:space="preserve">6. Em implementação </v>
      </c>
      <c r="H248" s="64">
        <f>VLOOKUP(A248,'Aux - pivots1'!$A:$B,2,0)</f>
        <v>7</v>
      </c>
      <c r="I248" s="184" t="e">
        <f>SUMIFS(Table1[Estimação (horas)],Table1[Tabela],Plano_V3!E248,Table1[Campo],Plano_V3!F248)</f>
        <v>#N/A</v>
      </c>
      <c r="J248" s="184" t="e">
        <f t="shared" si="48"/>
        <v>#N/A</v>
      </c>
      <c r="K248" s="184" t="e">
        <f>SUMIFS(Table1[Horas efetivas],Table1[Tabela],Plano_V3!E248,Table1[Campo],Plano_V3!F248)</f>
        <v>#N/A</v>
      </c>
      <c r="L248" s="184" t="e">
        <f t="shared" si="49"/>
        <v>#N/A</v>
      </c>
      <c r="M248" s="178"/>
      <c r="N248" s="178" t="e">
        <f t="shared" si="50"/>
        <v>#N/A</v>
      </c>
      <c r="O248" s="178" t="e">
        <f t="shared" si="31"/>
        <v>#N/A</v>
      </c>
      <c r="P248" s="89" t="s">
        <v>39</v>
      </c>
      <c r="Q248" s="90" t="e">
        <f t="shared" si="32"/>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7"/>
        <v>modesg_param_sfics_taxon_europeiadata_final</v>
      </c>
      <c r="B249" s="67" t="s">
        <v>26</v>
      </c>
      <c r="C249" s="68" t="s">
        <v>181</v>
      </c>
      <c r="D249" s="64" t="s">
        <v>40</v>
      </c>
      <c r="E249" s="66" t="s">
        <v>2103</v>
      </c>
      <c r="F249" s="64" t="s">
        <v>194</v>
      </c>
      <c r="G249" s="64" t="str">
        <f>INDEX(Auxiliar!$B$16:$B$24,MATCH(Plano_V3!H249,Auxiliar!$C$16:$C$24,0),1)</f>
        <v xml:space="preserve">6. Em implementação </v>
      </c>
      <c r="H249" s="64">
        <f>VLOOKUP(A249,'Aux - pivots1'!$A:$B,2,0)</f>
        <v>7</v>
      </c>
      <c r="I249" s="184" t="e">
        <f>SUMIFS(Table1[Estimação (horas)],Table1[Tabela],Plano_V3!E249,Table1[Campo],Plano_V3!F249)</f>
        <v>#N/A</v>
      </c>
      <c r="J249" s="184" t="e">
        <f t="shared" si="48"/>
        <v>#N/A</v>
      </c>
      <c r="K249" s="184" t="e">
        <f>SUMIFS(Table1[Horas efetivas],Table1[Tabela],Plano_V3!E249,Table1[Campo],Plano_V3!F249)</f>
        <v>#N/A</v>
      </c>
      <c r="L249" s="184" t="e">
        <f t="shared" si="49"/>
        <v>#N/A</v>
      </c>
      <c r="M249" s="178"/>
      <c r="N249" s="178" t="e">
        <f t="shared" si="50"/>
        <v>#N/A</v>
      </c>
      <c r="O249" s="178" t="e">
        <f t="shared" si="31"/>
        <v>#N/A</v>
      </c>
      <c r="P249" s="89" t="s">
        <v>39</v>
      </c>
      <c r="Q249" s="90" t="e">
        <f t="shared" si="32"/>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7"/>
        <v>modesg_param_sfics_taxon_europeiazcliente</v>
      </c>
      <c r="B250" s="67" t="s">
        <v>26</v>
      </c>
      <c r="C250" s="68" t="s">
        <v>181</v>
      </c>
      <c r="D250" s="64" t="s">
        <v>40</v>
      </c>
      <c r="E250" s="66" t="s">
        <v>2103</v>
      </c>
      <c r="F250" s="64" t="s">
        <v>209</v>
      </c>
      <c r="G250" s="64" t="str">
        <f>INDEX(Auxiliar!$B$16:$B$24,MATCH(Plano_V3!H250,Auxiliar!$C$16:$C$24,0),1)</f>
        <v xml:space="preserve">6. Em implementação </v>
      </c>
      <c r="H250" s="64">
        <f>VLOOKUP(A250,'Aux - pivots1'!$A:$B,2,0)</f>
        <v>7</v>
      </c>
      <c r="I250" s="184" t="e">
        <f>SUMIFS(Table1[Estimação (horas)],Table1[Tabela],Plano_V3!E250,Table1[Campo],Plano_V3!F250)</f>
        <v>#N/A</v>
      </c>
      <c r="J250" s="184" t="e">
        <f t="shared" si="48"/>
        <v>#N/A</v>
      </c>
      <c r="K250" s="184" t="e">
        <f>SUMIFS(Table1[Horas efetivas],Table1[Tabela],Plano_V3!E250,Table1[Campo],Plano_V3!F250)</f>
        <v>#N/A</v>
      </c>
      <c r="L250" s="184" t="e">
        <f t="shared" si="49"/>
        <v>#N/A</v>
      </c>
      <c r="M250" s="178"/>
      <c r="N250" s="178" t="e">
        <f t="shared" si="50"/>
        <v>#N/A</v>
      </c>
      <c r="O250" s="178" t="e">
        <f t="shared" si="31"/>
        <v>#N/A</v>
      </c>
      <c r="P250" s="89" t="s">
        <v>39</v>
      </c>
      <c r="Q250" s="90" t="e">
        <f t="shared" si="32"/>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7"/>
        <v>modesg_param_sfics_taxon_europeiacempcta</v>
      </c>
      <c r="B251" s="67" t="s">
        <v>26</v>
      </c>
      <c r="C251" s="68" t="s">
        <v>181</v>
      </c>
      <c r="D251" s="64" t="s">
        <v>40</v>
      </c>
      <c r="E251" s="66" t="s">
        <v>2103</v>
      </c>
      <c r="F251" s="64" t="s">
        <v>2413</v>
      </c>
      <c r="G251" s="64" t="str">
        <f>INDEX(Auxiliar!$B$16:$B$24,MATCH(Plano_V3!H251,Auxiliar!$C$16:$C$24,0),1)</f>
        <v xml:space="preserve">6. Em implementação </v>
      </c>
      <c r="H251" s="64">
        <f>VLOOKUP(A251,'Aux - pivots1'!$A:$B,2,0)</f>
        <v>7</v>
      </c>
      <c r="I251" s="184">
        <f>SUMIFS(Table1[Estimação (horas)],Table1[Tabela],Plano_V3!E251,Table1[Campo],Plano_V3!F251)</f>
        <v>0.6</v>
      </c>
      <c r="J251" s="184">
        <f t="shared" si="48"/>
        <v>7.4999999999999997E-2</v>
      </c>
      <c r="K251" s="184">
        <f>SUMIFS(Table1[Horas efetivas],Table1[Tabela],Plano_V3!E251,Table1[Campo],Plano_V3!F251)</f>
        <v>0.15</v>
      </c>
      <c r="L251" s="184">
        <f t="shared" si="49"/>
        <v>1.8749999999999999E-2</v>
      </c>
      <c r="M251" s="178"/>
      <c r="N251" s="178">
        <f t="shared" si="50"/>
        <v>0.25</v>
      </c>
      <c r="O251" s="178">
        <f t="shared" si="31"/>
        <v>0.25</v>
      </c>
      <c r="P251" s="89" t="s">
        <v>39</v>
      </c>
      <c r="Q251" s="90">
        <f t="shared" si="32"/>
        <v>7.4999999999999997E-2</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7"/>
        <v>modesg_param_sfics_taxon_europeiackbalcao</v>
      </c>
      <c r="B252" s="67" t="s">
        <v>26</v>
      </c>
      <c r="C252" s="68" t="s">
        <v>181</v>
      </c>
      <c r="D252" s="64" t="s">
        <v>40</v>
      </c>
      <c r="E252" s="66" t="s">
        <v>2103</v>
      </c>
      <c r="F252" s="64" t="s">
        <v>457</v>
      </c>
      <c r="G252" s="64" t="str">
        <f>INDEX(Auxiliar!$B$16:$B$24,MATCH(Plano_V3!H252,Auxiliar!$C$16:$C$24,0),1)</f>
        <v xml:space="preserve">6. Em implementação </v>
      </c>
      <c r="H252" s="64">
        <f>VLOOKUP(A252,'Aux - pivots1'!$A:$B,2,0)</f>
        <v>7</v>
      </c>
      <c r="I252" s="184">
        <f>SUMIFS(Table1[Estimação (horas)],Table1[Tabela],Plano_V3!E252,Table1[Campo],Plano_V3!F252)</f>
        <v>0.6</v>
      </c>
      <c r="J252" s="184">
        <f t="shared" si="48"/>
        <v>7.4999999999999997E-2</v>
      </c>
      <c r="K252" s="184">
        <f>SUMIFS(Table1[Horas efetivas],Table1[Tabela],Plano_V3!E252,Table1[Campo],Plano_V3!F252)</f>
        <v>0.15</v>
      </c>
      <c r="L252" s="184">
        <f t="shared" si="49"/>
        <v>1.8749999999999999E-2</v>
      </c>
      <c r="M252" s="178"/>
      <c r="N252" s="178">
        <f t="shared" si="50"/>
        <v>0.25</v>
      </c>
      <c r="O252" s="178">
        <f t="shared" si="31"/>
        <v>0.25</v>
      </c>
      <c r="P252" s="89" t="s">
        <v>39</v>
      </c>
      <c r="Q252" s="90">
        <f t="shared" si="32"/>
        <v>7.4999999999999997E-2</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7"/>
        <v>modesg_param_sfics_taxon_europeiacknumcta</v>
      </c>
      <c r="B253" s="67" t="s">
        <v>26</v>
      </c>
      <c r="C253" s="68" t="s">
        <v>181</v>
      </c>
      <c r="D253" s="64" t="s">
        <v>40</v>
      </c>
      <c r="E253" s="66" t="s">
        <v>2103</v>
      </c>
      <c r="F253" s="64" t="s">
        <v>458</v>
      </c>
      <c r="G253" s="64" t="str">
        <f>INDEX(Auxiliar!$B$16:$B$24,MATCH(Plano_V3!H253,Auxiliar!$C$16:$C$24,0),1)</f>
        <v xml:space="preserve">6. Em implementação </v>
      </c>
      <c r="H253" s="64">
        <f>VLOOKUP(A253,'Aux - pivots1'!$A:$B,2,0)</f>
        <v>7</v>
      </c>
      <c r="I253" s="184">
        <f>SUMIFS(Table1[Estimação (horas)],Table1[Tabela],Plano_V3!E253,Table1[Campo],Plano_V3!F253)</f>
        <v>0.5</v>
      </c>
      <c r="J253" s="184">
        <f t="shared" si="48"/>
        <v>6.25E-2</v>
      </c>
      <c r="K253" s="184">
        <f>SUMIFS(Table1[Horas efetivas],Table1[Tabela],Plano_V3!E253,Table1[Campo],Plano_V3!F253)</f>
        <v>0.125</v>
      </c>
      <c r="L253" s="184">
        <f t="shared" si="49"/>
        <v>1.5625E-2</v>
      </c>
      <c r="M253" s="178"/>
      <c r="N253" s="178">
        <f t="shared" si="50"/>
        <v>0.25</v>
      </c>
      <c r="O253" s="178">
        <f t="shared" si="31"/>
        <v>0.25</v>
      </c>
      <c r="P253" s="89" t="s">
        <v>39</v>
      </c>
      <c r="Q253" s="90">
        <f t="shared" si="32"/>
        <v>6.25E-2</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7"/>
        <v>modesg_param_sfics_taxon_europeiazdeposit</v>
      </c>
      <c r="B254" s="67" t="s">
        <v>26</v>
      </c>
      <c r="C254" s="68" t="s">
        <v>181</v>
      </c>
      <c r="D254" s="64" t="s">
        <v>40</v>
      </c>
      <c r="E254" s="66" t="s">
        <v>2103</v>
      </c>
      <c r="F254" s="64" t="s">
        <v>210</v>
      </c>
      <c r="G254" s="64" t="str">
        <f>INDEX(Auxiliar!$B$16:$B$24,MATCH(Plano_V3!H254,Auxiliar!$C$16:$C$24,0),1)</f>
        <v xml:space="preserve">6. Em implementação </v>
      </c>
      <c r="H254" s="64">
        <f>VLOOKUP(A254,'Aux - pivots1'!$A:$B,2,0)</f>
        <v>7</v>
      </c>
      <c r="I254" s="184"/>
      <c r="J254" s="184"/>
      <c r="K254" s="184"/>
      <c r="L254" s="184"/>
      <c r="M254" s="178"/>
      <c r="N254" s="178"/>
      <c r="O254" s="178"/>
      <c r="P254" s="89"/>
      <c r="Q254" s="90"/>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7"/>
        <v>modesg_param_sfics_taxon_europeiackmetamis</v>
      </c>
      <c r="B255" s="67" t="s">
        <v>26</v>
      </c>
      <c r="C255" s="68" t="s">
        <v>181</v>
      </c>
      <c r="D255" s="64" t="s">
        <v>40</v>
      </c>
      <c r="E255" s="66" t="s">
        <v>2103</v>
      </c>
      <c r="F255" s="64" t="s">
        <v>185</v>
      </c>
      <c r="G255" s="64" t="str">
        <f>INDEX(Auxiliar!$B$16:$B$24,MATCH(Plano_V3!H255,Auxiliar!$C$16:$C$24,0),1)</f>
        <v xml:space="preserve">6. Em implementação </v>
      </c>
      <c r="H255" s="64">
        <f>VLOOKUP(A255,'Aux - pivots1'!$A:$B,2,0)</f>
        <v>7</v>
      </c>
      <c r="I255" s="184"/>
      <c r="J255" s="184"/>
      <c r="K255" s="184"/>
      <c r="L255" s="184"/>
      <c r="M255" s="178"/>
      <c r="N255" s="178"/>
      <c r="O255" s="178"/>
      <c r="P255" s="89"/>
      <c r="Q255" s="90"/>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7"/>
        <v>modesg_param_sfics_taxon_europeiackprodmi</v>
      </c>
      <c r="B256" s="67" t="s">
        <v>26</v>
      </c>
      <c r="C256" s="68" t="s">
        <v>181</v>
      </c>
      <c r="D256" s="64" t="s">
        <v>40</v>
      </c>
      <c r="E256" s="66" t="s">
        <v>2103</v>
      </c>
      <c r="F256" s="64" t="s">
        <v>186</v>
      </c>
      <c r="G256" s="64" t="str">
        <f>INDEX(Auxiliar!$B$16:$B$24,MATCH(Plano_V3!H256,Auxiliar!$C$16:$C$24,0),1)</f>
        <v xml:space="preserve">6. Em implementação </v>
      </c>
      <c r="H256" s="64">
        <f>VLOOKUP(A256,'Aux - pivots1'!$A:$B,2,0)</f>
        <v>7</v>
      </c>
      <c r="I256" s="184"/>
      <c r="J256" s="184"/>
      <c r="K256" s="184"/>
      <c r="L256" s="184"/>
      <c r="M256" s="178"/>
      <c r="N256" s="178"/>
      <c r="O256" s="178"/>
      <c r="P256" s="89"/>
      <c r="Q256" s="90"/>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7"/>
        <v>modesg_param_sfics_taxon_europeiacmetanseg</v>
      </c>
      <c r="B257" s="67" t="s">
        <v>26</v>
      </c>
      <c r="C257" s="68" t="s">
        <v>181</v>
      </c>
      <c r="D257" s="64" t="s">
        <v>40</v>
      </c>
      <c r="E257" s="66" t="s">
        <v>2103</v>
      </c>
      <c r="F257" s="64" t="s">
        <v>187</v>
      </c>
      <c r="G257" s="64" t="str">
        <f>INDEX(Auxiliar!$B$16:$B$24,MATCH(Plano_V3!H257,Auxiliar!$C$16:$C$24,0),1)</f>
        <v xml:space="preserve">6. Em implementação </v>
      </c>
      <c r="H257" s="64">
        <f>VLOOKUP(A257,'Aux - pivots1'!$A:$B,2,0)</f>
        <v>7</v>
      </c>
      <c r="I257" s="184"/>
      <c r="J257" s="184"/>
      <c r="K257" s="184"/>
      <c r="L257" s="184"/>
      <c r="M257" s="178"/>
      <c r="N257" s="178"/>
      <c r="O257" s="178"/>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7"/>
        <v>modesg_param_sfics_taxon_europeiaepc</v>
      </c>
      <c r="B258" s="67" t="s">
        <v>26</v>
      </c>
      <c r="C258" s="68" t="s">
        <v>181</v>
      </c>
      <c r="D258" s="64" t="s">
        <v>40</v>
      </c>
      <c r="E258" s="66" t="s">
        <v>2103</v>
      </c>
      <c r="F258" s="64" t="s">
        <v>198</v>
      </c>
      <c r="G258" s="64" t="str">
        <f>INDEX(Auxiliar!$B$16:$B$24,MATCH(Plano_V3!H258,Auxiliar!$C$16:$C$24,0),1)</f>
        <v xml:space="preserve">6. Em implementação </v>
      </c>
      <c r="H258" s="64">
        <f>VLOOKUP(A258,'Aux - pivots1'!$A:$B,2,0)</f>
        <v>7</v>
      </c>
      <c r="I258" s="184">
        <f>SUMIFS(Table1[Estimação (horas)],Table1[Tabela],Plano_V3!E258,Table1[Campo],Plano_V3!F258)</f>
        <v>0.6</v>
      </c>
      <c r="J258" s="184">
        <f t="shared" si="48"/>
        <v>7.4999999999999997E-2</v>
      </c>
      <c r="K258" s="184">
        <f>SUMIFS(Table1[Horas efetivas],Table1[Tabela],Plano_V3!E258,Table1[Campo],Plano_V3!F258)</f>
        <v>0.15</v>
      </c>
      <c r="L258" s="184">
        <f t="shared" si="49"/>
        <v>1.8749999999999999E-2</v>
      </c>
      <c r="M258" s="178"/>
      <c r="N258" s="178">
        <f t="shared" si="50"/>
        <v>0.25</v>
      </c>
      <c r="O258" s="178">
        <f t="shared" ref="O258:O337" si="16423">N258-M258</f>
        <v>0.25</v>
      </c>
      <c r="P258" s="89" t="s">
        <v>39</v>
      </c>
      <c r="Q258" s="90">
        <f t="shared" si="32"/>
        <v>7.4999999999999997E-2</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7"/>
        <v>modesg_param_sfics_taxon_europeiaambito</v>
      </c>
      <c r="B259" s="67" t="s">
        <v>26</v>
      </c>
      <c r="C259" s="68" t="s">
        <v>181</v>
      </c>
      <c r="D259" s="64" t="s">
        <v>40</v>
      </c>
      <c r="E259" s="66" t="s">
        <v>2103</v>
      </c>
      <c r="F259" s="64" t="s">
        <v>390</v>
      </c>
      <c r="G259" s="64" t="str">
        <f>INDEX(Auxiliar!$B$16:$B$24,MATCH(Plano_V3!H259,Auxiliar!$C$16:$C$24,0),1)</f>
        <v xml:space="preserve">6. Em implementação </v>
      </c>
      <c r="H259" s="64">
        <f>VLOOKUP(A259,'Aux - pivots1'!$A:$B,2,0)</f>
        <v>7</v>
      </c>
      <c r="I259" s="184" t="e">
        <f>SUMIFS(Table1[Estimação (horas)],Table1[Tabela],Plano_V3!E259,Table1[Campo],Plano_V3!F259)</f>
        <v>#N/A</v>
      </c>
      <c r="J259" s="184" t="e">
        <f t="shared" si="48"/>
        <v>#N/A</v>
      </c>
      <c r="K259" s="184" t="e">
        <f>SUMIFS(Table1[Horas efetivas],Table1[Tabela],Plano_V3!E259,Table1[Campo],Plano_V3!F259)</f>
        <v>#N/A</v>
      </c>
      <c r="L259" s="184" t="e">
        <f t="shared" si="49"/>
        <v>#N/A</v>
      </c>
      <c r="M259" s="178"/>
      <c r="N259" s="178" t="e">
        <f t="shared" si="50"/>
        <v>#N/A</v>
      </c>
      <c r="O259" s="178" t="e">
        <f t="shared" si="16423"/>
        <v>#N/A</v>
      </c>
      <c r="P259" s="89" t="s">
        <v>39</v>
      </c>
      <c r="Q259" s="90" t="e">
        <f t="shared" si="32"/>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7"/>
        <v>modesg_param_sfics_taxon_europeianome_ctgr_sfics</v>
      </c>
      <c r="B260" s="67" t="s">
        <v>26</v>
      </c>
      <c r="C260" s="68" t="s">
        <v>181</v>
      </c>
      <c r="D260" s="64" t="s">
        <v>40</v>
      </c>
      <c r="E260" s="66" t="s">
        <v>2103</v>
      </c>
      <c r="F260" s="64" t="s">
        <v>2054</v>
      </c>
      <c r="G260" s="64" t="str">
        <f>INDEX(Auxiliar!$B$16:$B$24,MATCH(Plano_V3!H260,Auxiliar!$C$16:$C$24,0),1)</f>
        <v xml:space="preserve">6. Em implementação </v>
      </c>
      <c r="H260" s="64">
        <f>VLOOKUP(A260,'Aux - pivots1'!$A:$B,2,0)</f>
        <v>7</v>
      </c>
      <c r="I260" s="184" t="e">
        <f>SUMIFS(Table1[Estimação (horas)],Table1[Tabela],Plano_V3!E260,Table1[Campo],Plano_V3!F260)</f>
        <v>#N/A</v>
      </c>
      <c r="J260" s="184" t="e">
        <f t="shared" si="48"/>
        <v>#N/A</v>
      </c>
      <c r="K260" s="184" t="e">
        <f>SUMIFS(Table1[Horas efetivas],Table1[Tabela],Plano_V3!E260,Table1[Campo],Plano_V3!F260)</f>
        <v>#N/A</v>
      </c>
      <c r="L260" s="184" t="e">
        <f t="shared" si="49"/>
        <v>#N/A</v>
      </c>
      <c r="M260" s="178"/>
      <c r="N260" s="178" t="e">
        <f t="shared" si="50"/>
        <v>#N/A</v>
      </c>
      <c r="O260" s="178" t="e">
        <f t="shared" si="16423"/>
        <v>#N/A</v>
      </c>
      <c r="P260" s="89" t="s">
        <v>39</v>
      </c>
      <c r="Q260" s="90" t="e">
        <f t="shared" si="32"/>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7"/>
        <v>modesg_param_sfics_taxon_europeiamontante_pndrc</v>
      </c>
      <c r="B261" s="67" t="s">
        <v>26</v>
      </c>
      <c r="C261" s="68" t="s">
        <v>181</v>
      </c>
      <c r="D261" s="64" t="s">
        <v>40</v>
      </c>
      <c r="E261" s="66" t="s">
        <v>2103</v>
      </c>
      <c r="F261" s="64" t="s">
        <v>202</v>
      </c>
      <c r="G261" s="64" t="str">
        <f>INDEX(Auxiliar!$B$16:$B$24,MATCH(Plano_V3!H261,Auxiliar!$C$16:$C$24,0),1)</f>
        <v xml:space="preserve">6. Em implementação </v>
      </c>
      <c r="H261" s="64">
        <f>VLOOKUP(A261,'Aux - pivots1'!$A:$B,2,0)</f>
        <v>7</v>
      </c>
      <c r="I261" s="184" t="e">
        <f>SUMIFS(Table1[Estimação (horas)],Table1[Tabela],Plano_V3!E261,Table1[Campo],Plano_V3!F261)</f>
        <v>#N/A</v>
      </c>
      <c r="J261" s="184" t="e">
        <f t="shared" si="48"/>
        <v>#N/A</v>
      </c>
      <c r="K261" s="184" t="e">
        <f>SUMIFS(Table1[Horas efetivas],Table1[Tabela],Plano_V3!E261,Table1[Campo],Plano_V3!F261)</f>
        <v>#N/A</v>
      </c>
      <c r="L261" s="184" t="e">
        <f t="shared" si="49"/>
        <v>#N/A</v>
      </c>
      <c r="M261" s="178"/>
      <c r="N261" s="178" t="e">
        <f t="shared" si="50"/>
        <v>#N/A</v>
      </c>
      <c r="O261" s="178" t="e">
        <f t="shared" si="16423"/>
        <v>#N/A</v>
      </c>
      <c r="P261" s="89" t="s">
        <v>39</v>
      </c>
      <c r="Q261" s="90" t="e">
        <f t="shared" si="32"/>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7"/>
        <v>modesg_param_sfics_taxon_europeiacontraparte</v>
      </c>
      <c r="B262" s="67" t="s">
        <v>26</v>
      </c>
      <c r="C262" s="68" t="s">
        <v>181</v>
      </c>
      <c r="D262" s="64" t="s">
        <v>40</v>
      </c>
      <c r="E262" s="66" t="s">
        <v>2103</v>
      </c>
      <c r="F262" s="64" t="s">
        <v>394</v>
      </c>
      <c r="G262" s="64" t="str">
        <f>INDEX(Auxiliar!$B$16:$B$24,MATCH(Plano_V3!H262,Auxiliar!$C$16:$C$24,0),1)</f>
        <v xml:space="preserve">6. Em implementação </v>
      </c>
      <c r="H262" s="64">
        <f>VLOOKUP(A262,'Aux - pivots1'!$A:$B,2,0)</f>
        <v>7</v>
      </c>
      <c r="I262" s="184" t="e">
        <f>SUMIFS(Table1[Estimação (horas)],Table1[Tabela],Plano_V3!E262,Table1[Campo],Plano_V3!F262)</f>
        <v>#N/A</v>
      </c>
      <c r="J262" s="184" t="e">
        <f t="shared" si="48"/>
        <v>#N/A</v>
      </c>
      <c r="K262" s="184" t="e">
        <f>SUMIFS(Table1[Horas efetivas],Table1[Tabela],Plano_V3!E262,Table1[Campo],Plano_V3!F262)</f>
        <v>#N/A</v>
      </c>
      <c r="L262" s="184" t="e">
        <f t="shared" si="49"/>
        <v>#N/A</v>
      </c>
      <c r="M262" s="178"/>
      <c r="N262" s="178" t="e">
        <f t="shared" si="50"/>
        <v>#N/A</v>
      </c>
      <c r="O262" s="178" t="e">
        <f t="shared" si="16423"/>
        <v>#N/A</v>
      </c>
      <c r="P262" s="89" t="s">
        <v>39</v>
      </c>
      <c r="Q262" s="90" t="e">
        <f t="shared" si="32"/>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7"/>
        <v>modesg_param_sfics_taxon_europeiaflag_project_finance</v>
      </c>
      <c r="B263" s="67" t="s">
        <v>26</v>
      </c>
      <c r="C263" s="68" t="s">
        <v>181</v>
      </c>
      <c r="D263" s="64" t="s">
        <v>40</v>
      </c>
      <c r="E263" s="66" t="s">
        <v>2103</v>
      </c>
      <c r="F263" s="64" t="s">
        <v>199</v>
      </c>
      <c r="G263" s="64" t="str">
        <f>INDEX(Auxiliar!$B$16:$B$24,MATCH(Plano_V3!H263,Auxiliar!$C$16:$C$24,0),1)</f>
        <v xml:space="preserve">6. Em implementação </v>
      </c>
      <c r="H263" s="64">
        <f>VLOOKUP(A263,'Aux - pivots1'!$A:$B,2,0)</f>
        <v>7</v>
      </c>
      <c r="I263" s="184" t="e">
        <f>SUMIFS(Table1[Estimação (horas)],Table1[Tabela],Plano_V3!E263,Table1[Campo],Plano_V3!F263)</f>
        <v>#N/A</v>
      </c>
      <c r="J263" s="184" t="e">
        <f t="shared" si="48"/>
        <v>#N/A</v>
      </c>
      <c r="K263" s="184" t="e">
        <f>SUMIFS(Table1[Horas efetivas],Table1[Tabela],Plano_V3!E263,Table1[Campo],Plano_V3!F263)</f>
        <v>#N/A</v>
      </c>
      <c r="L263" s="184" t="e">
        <f t="shared" si="49"/>
        <v>#N/A</v>
      </c>
      <c r="M263" s="178"/>
      <c r="N263" s="178" t="e">
        <f t="shared" si="50"/>
        <v>#N/A</v>
      </c>
      <c r="O263" s="178" t="e">
        <f t="shared" si="16423"/>
        <v>#N/A</v>
      </c>
      <c r="P263" s="89" t="s">
        <v>39</v>
      </c>
      <c r="Q263" s="90" t="e">
        <f t="shared" si="32"/>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7"/>
        <v>modesg_param_sfics_taxon_europeiaprdt_sprdt</v>
      </c>
      <c r="B264" s="67" t="s">
        <v>26</v>
      </c>
      <c r="C264" s="68" t="s">
        <v>181</v>
      </c>
      <c r="D264" s="64" t="s">
        <v>40</v>
      </c>
      <c r="E264" s="66" t="s">
        <v>2103</v>
      </c>
      <c r="F264" s="64" t="s">
        <v>2055</v>
      </c>
      <c r="G264" s="64" t="str">
        <f>INDEX(Auxiliar!$B$16:$B$24,MATCH(Plano_V3!H264,Auxiliar!$C$16:$C$24,0),1)</f>
        <v xml:space="preserve">6. Em implementação </v>
      </c>
      <c r="H264" s="64">
        <f>VLOOKUP(A264,'Aux - pivots1'!$A:$B,2,0)</f>
        <v>7</v>
      </c>
      <c r="I264" s="184" t="e">
        <f>SUMIFS(Table1[Estimação (horas)],Table1[Tabela],Plano_V3!E264,Table1[Campo],Plano_V3!F264)</f>
        <v>#N/A</v>
      </c>
      <c r="J264" s="184" t="e">
        <f t="shared" si="48"/>
        <v>#N/A</v>
      </c>
      <c r="K264" s="184" t="e">
        <f>SUMIFS(Table1[Horas efetivas],Table1[Tabela],Plano_V3!E264,Table1[Campo],Plano_V3!F264)</f>
        <v>#N/A</v>
      </c>
      <c r="L264" s="184" t="e">
        <f t="shared" si="49"/>
        <v>#N/A</v>
      </c>
      <c r="M264" s="178"/>
      <c r="N264" s="178" t="e">
        <f t="shared" si="50"/>
        <v>#N/A</v>
      </c>
      <c r="O264" s="178" t="e">
        <f t="shared" si="16423"/>
        <v>#N/A</v>
      </c>
      <c r="P264" s="89" t="s">
        <v>39</v>
      </c>
      <c r="Q264" s="90" t="e">
        <f t="shared" si="32"/>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7"/>
        <v>modesg_param_sfics_taxon_europeiaflg_csrd</v>
      </c>
      <c r="B265" s="67" t="s">
        <v>26</v>
      </c>
      <c r="C265" s="68" t="s">
        <v>181</v>
      </c>
      <c r="D265" s="64" t="s">
        <v>40</v>
      </c>
      <c r="E265" s="66" t="s">
        <v>2103</v>
      </c>
      <c r="F265" s="64" t="s">
        <v>2056</v>
      </c>
      <c r="G265" s="64" t="str">
        <f>INDEX(Auxiliar!$B$16:$B$24,MATCH(Plano_V3!H265,Auxiliar!$C$16:$C$24,0),1)</f>
        <v xml:space="preserve">6. Em implementação </v>
      </c>
      <c r="H265" s="64">
        <f>VLOOKUP(A265,'Aux - pivots1'!$A:$B,2,0)</f>
        <v>7</v>
      </c>
      <c r="I265" s="184">
        <f>SUMIFS(Table1[Estimação (horas)],Table1[Tabela],Plano_V3!E265,Table1[Campo],Plano_V3!F265)</f>
        <v>0.6</v>
      </c>
      <c r="J265" s="184">
        <f t="shared" si="48"/>
        <v>7.4999999999999997E-2</v>
      </c>
      <c r="K265" s="184">
        <f>SUMIFS(Table1[Horas efetivas],Table1[Tabela],Plano_V3!E265,Table1[Campo],Plano_V3!F265)</f>
        <v>0.15</v>
      </c>
      <c r="L265" s="184">
        <f t="shared" si="49"/>
        <v>1.8749999999999999E-2</v>
      </c>
      <c r="M265" s="178"/>
      <c r="N265" s="178">
        <f t="shared" si="50"/>
        <v>0.25</v>
      </c>
      <c r="O265" s="178">
        <f t="shared" si="16423"/>
        <v>0.25</v>
      </c>
      <c r="P265" s="89" t="s">
        <v>39</v>
      </c>
      <c r="Q265" s="90">
        <f t="shared" si="32"/>
        <v>7.4999999999999997E-2</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7"/>
        <v>modesg_param_sfics_taxon_europeiacombustivel</v>
      </c>
      <c r="B266" s="67" t="s">
        <v>26</v>
      </c>
      <c r="C266" s="68" t="s">
        <v>181</v>
      </c>
      <c r="D266" s="64" t="s">
        <v>40</v>
      </c>
      <c r="E266" s="66" t="s">
        <v>2103</v>
      </c>
      <c r="F266" s="64" t="s">
        <v>2057</v>
      </c>
      <c r="G266" s="64" t="str">
        <f>INDEX(Auxiliar!$B$16:$B$24,MATCH(Plano_V3!H266,Auxiliar!$C$16:$C$24,0),1)</f>
        <v xml:space="preserve">6. Em implementação </v>
      </c>
      <c r="H266" s="64">
        <f>VLOOKUP(A266,'Aux - pivots1'!$A:$B,2,0)</f>
        <v>7</v>
      </c>
      <c r="I266" s="184">
        <f>SUMIFS(Table1[Estimação (horas)],Table1[Tabela],Plano_V3!E266,Table1[Campo],Plano_V3!F266)</f>
        <v>0.6</v>
      </c>
      <c r="J266" s="184">
        <f t="shared" si="48"/>
        <v>7.4999999999999997E-2</v>
      </c>
      <c r="K266" s="184">
        <f>SUMIFS(Table1[Horas efetivas],Table1[Tabela],Plano_V3!E266,Table1[Campo],Plano_V3!F266)</f>
        <v>0.15</v>
      </c>
      <c r="L266" s="184">
        <f t="shared" si="49"/>
        <v>1.8749999999999999E-2</v>
      </c>
      <c r="M266" s="178"/>
      <c r="N266" s="178">
        <f t="shared" si="50"/>
        <v>0.25</v>
      </c>
      <c r="O266" s="178">
        <f t="shared" si="16423"/>
        <v>0.25</v>
      </c>
      <c r="P266" s="89" t="s">
        <v>39</v>
      </c>
      <c r="Q266" s="90">
        <f t="shared" ref="Q266:Q348" si="16424">J266-SUM(R266:ES266)</f>
        <v>7.4999999999999997E-2</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7"/>
        <v>modesg_param_sfics_taxon_europeiaco2</v>
      </c>
      <c r="B267" s="67" t="s">
        <v>26</v>
      </c>
      <c r="C267" s="68" t="s">
        <v>181</v>
      </c>
      <c r="D267" s="64" t="s">
        <v>40</v>
      </c>
      <c r="E267" s="66" t="s">
        <v>2103</v>
      </c>
      <c r="F267" s="64" t="s">
        <v>2058</v>
      </c>
      <c r="G267" s="64" t="str">
        <f>INDEX(Auxiliar!$B$16:$B$24,MATCH(Plano_V3!H267,Auxiliar!$C$16:$C$24,0),1)</f>
        <v xml:space="preserve">6. Em implementação </v>
      </c>
      <c r="H267" s="64">
        <f>VLOOKUP(A267,'Aux - pivots1'!$A:$B,2,0)</f>
        <v>7</v>
      </c>
      <c r="I267" s="184" t="e">
        <f>SUMIFS(Table1[Estimação (horas)],Table1[Tabela],Plano_V3!E267,Table1[Campo],Plano_V3!F267)</f>
        <v>#N/A</v>
      </c>
      <c r="J267" s="184" t="e">
        <f t="shared" si="48"/>
        <v>#N/A</v>
      </c>
      <c r="K267" s="184" t="e">
        <f>SUMIFS(Table1[Horas efetivas],Table1[Tabela],Plano_V3!E267,Table1[Campo],Plano_V3!F267)</f>
        <v>#N/A</v>
      </c>
      <c r="L267" s="184" t="e">
        <f t="shared" si="49"/>
        <v>#N/A</v>
      </c>
      <c r="M267" s="178"/>
      <c r="N267" s="178" t="e">
        <f t="shared" si="50"/>
        <v>#N/A</v>
      </c>
      <c r="O267" s="178" t="e">
        <f t="shared" si="16423"/>
        <v>#N/A</v>
      </c>
      <c r="P267" s="89" t="s">
        <v>39</v>
      </c>
      <c r="Q267" s="90" t="e">
        <f t="shared" si="16424"/>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7"/>
        <v>modesg_param_sfics_taxon_europeiacfamilia</v>
      </c>
      <c r="B268" s="67" t="s">
        <v>26</v>
      </c>
      <c r="C268" s="68" t="s">
        <v>181</v>
      </c>
      <c r="D268" s="64" t="s">
        <v>40</v>
      </c>
      <c r="E268" s="66" t="s">
        <v>2103</v>
      </c>
      <c r="F268" s="64" t="s">
        <v>2059</v>
      </c>
      <c r="G268" s="64" t="str">
        <f>INDEX(Auxiliar!$B$16:$B$24,MATCH(Plano_V3!H268,Auxiliar!$C$16:$C$24,0),1)</f>
        <v xml:space="preserve">6. Em implementação </v>
      </c>
      <c r="H268" s="64">
        <f>VLOOKUP(A268,'Aux - pivots1'!$A:$B,2,0)</f>
        <v>7</v>
      </c>
      <c r="I268" s="184">
        <f>SUMIFS(Table1[Estimação (horas)],Table1[Tabela],Plano_V3!E268,Table1[Campo],Plano_V3!F268)</f>
        <v>0.6</v>
      </c>
      <c r="J268" s="184">
        <f t="shared" si="48"/>
        <v>7.4999999999999997E-2</v>
      </c>
      <c r="K268" s="184">
        <f>SUMIFS(Table1[Horas efetivas],Table1[Tabela],Plano_V3!E268,Table1[Campo],Plano_V3!F268)</f>
        <v>0.15</v>
      </c>
      <c r="L268" s="184">
        <f t="shared" si="49"/>
        <v>1.8749999999999999E-2</v>
      </c>
      <c r="M268" s="178"/>
      <c r="N268" s="178">
        <f t="shared" si="50"/>
        <v>0.25</v>
      </c>
      <c r="O268" s="178">
        <f t="shared" si="16423"/>
        <v>0.25</v>
      </c>
      <c r="P268" s="89" t="s">
        <v>39</v>
      </c>
      <c r="Q268" s="90">
        <f t="shared" si="16424"/>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7"/>
        <v>modesg_param_sfics_taxon_europeiaflg_rsc_fsc_crnc</v>
      </c>
      <c r="B269" s="67" t="s">
        <v>26</v>
      </c>
      <c r="C269" s="68" t="s">
        <v>181</v>
      </c>
      <c r="D269" s="64" t="s">
        <v>40</v>
      </c>
      <c r="E269" s="66" t="s">
        <v>2103</v>
      </c>
      <c r="F269" s="64" t="s">
        <v>283</v>
      </c>
      <c r="G269" s="64" t="str">
        <f>INDEX(Auxiliar!$B$16:$B$24,MATCH(Plano_V3!H269,Auxiliar!$C$16:$C$24,0),1)</f>
        <v xml:space="preserve">6. Em implementação </v>
      </c>
      <c r="H269" s="64">
        <f>VLOOKUP(A269,'Aux - pivots1'!$A:$B,2,0)</f>
        <v>7</v>
      </c>
      <c r="I269" s="184">
        <f>SUMIFS(Table1[Estimação (horas)],Table1[Tabela],Plano_V3!E269,Table1[Campo],Plano_V3!F269)</f>
        <v>0.6</v>
      </c>
      <c r="J269" s="184">
        <f t="shared" si="48"/>
        <v>7.4999999999999997E-2</v>
      </c>
      <c r="K269" s="184">
        <f>SUMIFS(Table1[Horas efetivas],Table1[Tabela],Plano_V3!E269,Table1[Campo],Plano_V3!F269)</f>
        <v>0.15</v>
      </c>
      <c r="L269" s="184">
        <f t="shared" si="49"/>
        <v>1.8749999999999999E-2</v>
      </c>
      <c r="M269" s="178"/>
      <c r="N269" s="178">
        <f t="shared" si="50"/>
        <v>0.25</v>
      </c>
      <c r="O269" s="178">
        <f t="shared" si="16423"/>
        <v>0.25</v>
      </c>
      <c r="P269" s="89" t="s">
        <v>39</v>
      </c>
      <c r="Q269" s="90">
        <f t="shared" si="16424"/>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7"/>
        <v>modesg_param_sfics_taxon_europeiaflg_rsc_fsc_agd</v>
      </c>
      <c r="B270" s="67" t="s">
        <v>26</v>
      </c>
      <c r="C270" s="68" t="s">
        <v>181</v>
      </c>
      <c r="D270" s="64" t="s">
        <v>40</v>
      </c>
      <c r="E270" s="66" t="s">
        <v>2103</v>
      </c>
      <c r="F270" s="64" t="s">
        <v>282</v>
      </c>
      <c r="G270" s="64" t="str">
        <f>INDEX(Auxiliar!$B$16:$B$24,MATCH(Plano_V3!H270,Auxiliar!$C$16:$C$24,0),1)</f>
        <v xml:space="preserve">6. Em implementação </v>
      </c>
      <c r="H270" s="64">
        <f>VLOOKUP(A270,'Aux - pivots1'!$A:$B,2,0)</f>
        <v>7</v>
      </c>
      <c r="I270" s="184">
        <f>SUMIFS(Table1[Estimação (horas)],Table1[Tabela],Plano_V3!E270,Table1[Campo],Plano_V3!F270)</f>
        <v>0.6</v>
      </c>
      <c r="J270" s="184">
        <f t="shared" si="48"/>
        <v>7.4999999999999997E-2</v>
      </c>
      <c r="K270" s="184">
        <f>SUMIFS(Table1[Horas efetivas],Table1[Tabela],Plano_V3!E270,Table1[Campo],Plano_V3!F270)</f>
        <v>0.15</v>
      </c>
      <c r="L270" s="184">
        <f t="shared" si="49"/>
        <v>1.8749999999999999E-2</v>
      </c>
      <c r="M270" s="178"/>
      <c r="N270" s="178">
        <f t="shared" si="50"/>
        <v>0.25</v>
      </c>
      <c r="O270" s="178">
        <f t="shared" si="16423"/>
        <v>0.25</v>
      </c>
      <c r="P270" s="89" t="s">
        <v>39</v>
      </c>
      <c r="Q270" s="90">
        <f t="shared" si="16424"/>
        <v>7.4999999999999997E-2</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7"/>
        <v>modesg_param_sfics_taxon_europeiaproperty_purpose_code</v>
      </c>
      <c r="B271" s="67" t="s">
        <v>26</v>
      </c>
      <c r="C271" s="68" t="s">
        <v>181</v>
      </c>
      <c r="D271" s="64" t="s">
        <v>40</v>
      </c>
      <c r="E271" s="66" t="s">
        <v>2103</v>
      </c>
      <c r="F271" s="64" t="s">
        <v>2060</v>
      </c>
      <c r="G271" s="64" t="str">
        <f>INDEX(Auxiliar!$B$16:$B$24,MATCH(Plano_V3!H271,Auxiliar!$C$16:$C$24,0),1)</f>
        <v xml:space="preserve">6. Em implementação </v>
      </c>
      <c r="H271" s="64">
        <f>VLOOKUP(A271,'Aux - pivots1'!$A:$B,2,0)</f>
        <v>7</v>
      </c>
      <c r="I271" s="184" t="e">
        <f>SUMIFS(Table1[Estimação (horas)],Table1[Tabela],Plano_V3!E271,Table1[Campo],Plano_V3!F271)</f>
        <v>#N/A</v>
      </c>
      <c r="J271" s="184" t="e">
        <f t="shared" si="48"/>
        <v>#N/A</v>
      </c>
      <c r="K271" s="184" t="e">
        <f>SUMIFS(Table1[Horas efetivas],Table1[Tabela],Plano_V3!E271,Table1[Campo],Plano_V3!F271)</f>
        <v>#N/A</v>
      </c>
      <c r="L271" s="184" t="e">
        <f t="shared" si="49"/>
        <v>#N/A</v>
      </c>
      <c r="M271" s="178"/>
      <c r="N271" s="178" t="e">
        <f t="shared" si="50"/>
        <v>#N/A</v>
      </c>
      <c r="O271" s="178" t="e">
        <f t="shared" si="16423"/>
        <v>#N/A</v>
      </c>
      <c r="P271" s="89" t="s">
        <v>39</v>
      </c>
      <c r="Q271" s="90" t="e">
        <f t="shared" si="16424"/>
        <v>#N/A</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ref="A272:A339" si="16425">E272&amp;F272</f>
        <v>modesg_param_sfics_taxon_europeiadabertur</v>
      </c>
      <c r="B272" s="67" t="s">
        <v>26</v>
      </c>
      <c r="C272" s="68" t="s">
        <v>181</v>
      </c>
      <c r="D272" s="64" t="s">
        <v>40</v>
      </c>
      <c r="E272" s="66" t="s">
        <v>2103</v>
      </c>
      <c r="F272" s="64" t="s">
        <v>2061</v>
      </c>
      <c r="G272" s="64" t="str">
        <f>INDEX(Auxiliar!$B$16:$B$24,MATCH(Plano_V3!H272,Auxiliar!$C$16:$C$24,0),1)</f>
        <v xml:space="preserve">6. Em implementação </v>
      </c>
      <c r="H272" s="64">
        <f>VLOOKUP(A272,'Aux - pivots1'!$A:$B,2,0)</f>
        <v>7</v>
      </c>
      <c r="I272" s="184" t="e">
        <f>SUMIFS(Table1[Estimação (horas)],Table1[Tabela],Plano_V3!E272,Table1[Campo],Plano_V3!F272)</f>
        <v>#N/A</v>
      </c>
      <c r="J272" s="184" t="e">
        <f t="shared" si="48"/>
        <v>#N/A</v>
      </c>
      <c r="K272" s="184" t="e">
        <f>SUMIFS(Table1[Horas efetivas],Table1[Tabela],Plano_V3!E272,Table1[Campo],Plano_V3!F272)</f>
        <v>#N/A</v>
      </c>
      <c r="L272" s="184" t="e">
        <f t="shared" si="49"/>
        <v>#N/A</v>
      </c>
      <c r="M272" s="178"/>
      <c r="N272" s="178" t="e">
        <f t="shared" si="50"/>
        <v>#N/A</v>
      </c>
      <c r="O272" s="178" t="e">
        <f t="shared" si="16423"/>
        <v>#N/A</v>
      </c>
      <c r="P272" s="89" t="s">
        <v>39</v>
      </c>
      <c r="Q272" s="90" t="e">
        <f t="shared" si="16424"/>
        <v>#N/A</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16425"/>
        <v>modesg_param_sfics_taxon_europeiatipo_eqp</v>
      </c>
      <c r="B273" s="67" t="s">
        <v>26</v>
      </c>
      <c r="C273" s="68" t="s">
        <v>181</v>
      </c>
      <c r="D273" s="64" t="s">
        <v>40</v>
      </c>
      <c r="E273" s="66" t="s">
        <v>2103</v>
      </c>
      <c r="F273" s="64" t="s">
        <v>2062</v>
      </c>
      <c r="G273" s="64" t="str">
        <f>INDEX(Auxiliar!$B$16:$B$24,MATCH(Plano_V3!H273,Auxiliar!$C$16:$C$24,0),1)</f>
        <v xml:space="preserve">6. Em implementação </v>
      </c>
      <c r="H273" s="64">
        <f>VLOOKUP(A273,'Aux - pivots1'!$A:$B,2,0)</f>
        <v>7</v>
      </c>
      <c r="I273" s="184">
        <f>SUMIFS(Table1[Estimação (horas)],Table1[Tabela],Plano_V3!E273,Table1[Campo],Plano_V3!F273)</f>
        <v>0.6</v>
      </c>
      <c r="J273" s="184">
        <f t="shared" si="48"/>
        <v>7.4999999999999997E-2</v>
      </c>
      <c r="K273" s="184">
        <f>SUMIFS(Table1[Horas efetivas],Table1[Tabela],Plano_V3!E273,Table1[Campo],Plano_V3!F273)</f>
        <v>0.15</v>
      </c>
      <c r="L273" s="184">
        <f t="shared" si="49"/>
        <v>1.8749999999999999E-2</v>
      </c>
      <c r="M273" s="178"/>
      <c r="N273" s="178">
        <f t="shared" si="50"/>
        <v>0.25</v>
      </c>
      <c r="O273" s="178">
        <f t="shared" si="16423"/>
        <v>0.25</v>
      </c>
      <c r="P273" s="89" t="s">
        <v>39</v>
      </c>
      <c r="Q273" s="90">
        <f t="shared" si="16424"/>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16425"/>
        <v>modesg_param_sfics_taxon_europeiaconstruction_year</v>
      </c>
      <c r="B274" s="67" t="s">
        <v>26</v>
      </c>
      <c r="C274" s="68" t="s">
        <v>181</v>
      </c>
      <c r="D274" s="64" t="s">
        <v>40</v>
      </c>
      <c r="E274" s="66" t="s">
        <v>2103</v>
      </c>
      <c r="F274" s="64" t="s">
        <v>2063</v>
      </c>
      <c r="G274" s="64" t="str">
        <f>INDEX(Auxiliar!$B$16:$B$24,MATCH(Plano_V3!H274,Auxiliar!$C$16:$C$24,0),1)</f>
        <v xml:space="preserve">6. Em implementação </v>
      </c>
      <c r="H274" s="64">
        <f>VLOOKUP(A274,'Aux - pivots1'!$A:$B,2,0)</f>
        <v>7</v>
      </c>
      <c r="I274" s="184" t="e">
        <f>SUMIFS(Table1[Estimação (horas)],Table1[Tabela],Plano_V3!E274,Table1[Campo],Plano_V3!F274)</f>
        <v>#N/A</v>
      </c>
      <c r="J274" s="184" t="e">
        <f t="shared" si="48"/>
        <v>#N/A</v>
      </c>
      <c r="K274" s="184" t="e">
        <f>SUMIFS(Table1[Horas efetivas],Table1[Tabela],Plano_V3!E274,Table1[Campo],Plano_V3!F274)</f>
        <v>#N/A</v>
      </c>
      <c r="L274" s="184" t="e">
        <f t="shared" si="49"/>
        <v>#N/A</v>
      </c>
      <c r="M274" s="178"/>
      <c r="N274" s="178" t="e">
        <f t="shared" si="50"/>
        <v>#N/A</v>
      </c>
      <c r="O274" s="178" t="e">
        <f t="shared" si="16423"/>
        <v>#N/A</v>
      </c>
      <c r="P274" s="89" t="s">
        <v>39</v>
      </c>
      <c r="Q274" s="90" t="e">
        <f t="shared" si="16424"/>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si="16425"/>
        <v>modesg_param_sfics_taxon_europeiaref_date</v>
      </c>
      <c r="B275" s="67" t="s">
        <v>26</v>
      </c>
      <c r="C275" s="68" t="s">
        <v>181</v>
      </c>
      <c r="D275" s="64" t="s">
        <v>40</v>
      </c>
      <c r="E275" s="66" t="s">
        <v>2103</v>
      </c>
      <c r="F275" s="64" t="s">
        <v>208</v>
      </c>
      <c r="G275" s="64" t="str">
        <f>INDEX(Auxiliar!$B$16:$B$24,MATCH(Plano_V3!H275,Auxiliar!$C$16:$C$24,0),1)</f>
        <v xml:space="preserve">6. Em implementação </v>
      </c>
      <c r="H275" s="64">
        <f>VLOOKUP(A275,'Aux - pivots1'!$A:$B,2,0)</f>
        <v>7</v>
      </c>
      <c r="I275" s="184">
        <f>SUMIFS(Table1[Estimação (horas)],Table1[Tabela],Plano_V3!E275,Table1[Campo],Plano_V3!F275)</f>
        <v>0.6</v>
      </c>
      <c r="J275" s="184">
        <f>I275/8</f>
        <v>7.4999999999999997E-2</v>
      </c>
      <c r="K275" s="184">
        <f>SUMIFS(Table1[Horas efetivas],Table1[Tabela],Plano_V3!E275,Table1[Campo],Plano_V3!F275)</f>
        <v>0.15</v>
      </c>
      <c r="L275" s="184">
        <f>K275/8</f>
        <v>1.8749999999999999E-2</v>
      </c>
      <c r="M275" s="178"/>
      <c r="N275" s="178">
        <f>L275/J275</f>
        <v>0.25</v>
      </c>
      <c r="O275" s="178">
        <f t="shared" si="16423"/>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16425"/>
        <v>modesg_param_sfics_taxon_europeiaquality_score</v>
      </c>
      <c r="B276" s="67" t="s">
        <v>26</v>
      </c>
      <c r="C276" s="68" t="s">
        <v>181</v>
      </c>
      <c r="D276" s="64" t="s">
        <v>40</v>
      </c>
      <c r="E276" s="66" t="s">
        <v>2103</v>
      </c>
      <c r="F276" s="64" t="s">
        <v>2064</v>
      </c>
      <c r="G276" s="64" t="str">
        <f>INDEX(Auxiliar!$B$16:$B$24,MATCH(Plano_V3!H276,Auxiliar!$C$16:$C$24,0),1)</f>
        <v xml:space="preserve">6. Em implementação </v>
      </c>
      <c r="H276" s="64">
        <f>VLOOKUP(A276,'Aux - pivots1'!$A:$B,2,0)</f>
        <v>7</v>
      </c>
      <c r="I276" s="184" t="e">
        <f>SUMIFS(Table1[Estimação (horas)],Table1[Tabela],Plano_V3!E276,Table1[Campo],Plano_V3!F276)</f>
        <v>#N/A</v>
      </c>
      <c r="J276" s="184" t="e">
        <f t="shared" ref="J276:J284" si="16426">I276/8</f>
        <v>#N/A</v>
      </c>
      <c r="K276" s="184" t="e">
        <f>SUMIFS(Table1[Horas efetivas],Table1[Tabela],Plano_V3!E276,Table1[Campo],Plano_V3!F276)</f>
        <v>#N/A</v>
      </c>
      <c r="L276" s="184" t="e">
        <f t="shared" ref="L276:L284" si="16427">K276/8</f>
        <v>#N/A</v>
      </c>
      <c r="M276" s="178"/>
      <c r="N276" s="178" t="e">
        <f t="shared" ref="N276:N284" si="16428">L276/J276</f>
        <v>#N/A</v>
      </c>
      <c r="O276" s="178" t="e">
        <f t="shared" ref="O276:O284" si="16429">N276-M276</f>
        <v>#N/A</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16425"/>
        <v>modesg_param_sfics_taxon_europeiaprimary_energy_req_value</v>
      </c>
      <c r="B277" s="67" t="s">
        <v>26</v>
      </c>
      <c r="C277" s="68" t="s">
        <v>181</v>
      </c>
      <c r="D277" s="64" t="s">
        <v>40</v>
      </c>
      <c r="E277" s="66" t="s">
        <v>2103</v>
      </c>
      <c r="F277" s="64" t="s">
        <v>2422</v>
      </c>
      <c r="G277" s="64" t="str">
        <f>INDEX(Auxiliar!$B$16:$B$24,MATCH(Plano_V3!H277,Auxiliar!$C$16:$C$24,0),1)</f>
        <v xml:space="preserve">6. Em implementação </v>
      </c>
      <c r="H277" s="64">
        <f>VLOOKUP(A277,'Aux - pivots1'!$A:$B,2,0)</f>
        <v>7</v>
      </c>
      <c r="I277" s="184" t="e">
        <f>SUMIFS(Table1[Estimação (horas)],Table1[Tabela],Plano_V3!E277,Table1[Campo],Plano_V3!F277)</f>
        <v>#N/A</v>
      </c>
      <c r="J277" s="184" t="e">
        <f t="shared" si="16426"/>
        <v>#N/A</v>
      </c>
      <c r="K277" s="184" t="e">
        <f>SUMIFS(Table1[Horas efetivas],Table1[Tabela],Plano_V3!E277,Table1[Campo],Plano_V3!F277)</f>
        <v>#N/A</v>
      </c>
      <c r="L277" s="184" t="e">
        <f t="shared" si="16427"/>
        <v>#N/A</v>
      </c>
      <c r="M277" s="178"/>
      <c r="N277" s="178" t="e">
        <f t="shared" si="16428"/>
        <v>#N/A</v>
      </c>
      <c r="O277" s="178" t="e">
        <f t="shared" si="16429"/>
        <v>#N/A</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16425"/>
        <v>modesg_param_sfics_taxon_europeianet_floor_area</v>
      </c>
      <c r="B278" s="67" t="s">
        <v>26</v>
      </c>
      <c r="C278" s="68" t="s">
        <v>181</v>
      </c>
      <c r="D278" s="64" t="s">
        <v>40</v>
      </c>
      <c r="E278" s="66" t="s">
        <v>2103</v>
      </c>
      <c r="F278" s="64" t="s">
        <v>2411</v>
      </c>
      <c r="G278" s="64" t="str">
        <f>INDEX(Auxiliar!$B$16:$B$24,MATCH(Plano_V3!H278,Auxiliar!$C$16:$C$24,0),1)</f>
        <v xml:space="preserve">6. Em implementação </v>
      </c>
      <c r="H278" s="64">
        <f>VLOOKUP(A278,'Aux - pivots1'!$A:$B,2,0)</f>
        <v>7</v>
      </c>
      <c r="I278" s="184">
        <f>SUMIFS(Table1[Estimação (horas)],Table1[Tabela],Plano_V3!E278,Table1[Campo],Plano_V3!F278)</f>
        <v>0.6</v>
      </c>
      <c r="J278" s="184">
        <f t="shared" si="16426"/>
        <v>7.4999999999999997E-2</v>
      </c>
      <c r="K278" s="184">
        <f>SUMIFS(Table1[Horas efetivas],Table1[Tabela],Plano_V3!E278,Table1[Campo],Plano_V3!F278)</f>
        <v>0.15</v>
      </c>
      <c r="L278" s="184">
        <f t="shared" si="16427"/>
        <v>1.8749999999999999E-2</v>
      </c>
      <c r="M278" s="178"/>
      <c r="N278" s="178">
        <f t="shared" si="16428"/>
        <v>0.25</v>
      </c>
      <c r="O278" s="178">
        <f t="shared" si="16429"/>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16425"/>
        <v>modesg_param_sfics_taxon_europeianome_purpose_esg_nalinh_tax</v>
      </c>
      <c r="B279" s="67" t="s">
        <v>26</v>
      </c>
      <c r="C279" s="68" t="s">
        <v>181</v>
      </c>
      <c r="D279" s="64" t="s">
        <v>40</v>
      </c>
      <c r="E279" s="66" t="s">
        <v>2103</v>
      </c>
      <c r="F279" s="64" t="s">
        <v>2066</v>
      </c>
      <c r="G279" s="64" t="str">
        <f>INDEX(Auxiliar!$B$16:$B$24,MATCH(Plano_V3!H279,Auxiliar!$C$16:$C$24,0),1)</f>
        <v xml:space="preserve">6. Em implementação </v>
      </c>
      <c r="H279" s="64">
        <f>VLOOKUP(A279,'Aux - pivots1'!$A:$B,2,0)</f>
        <v>7</v>
      </c>
      <c r="I279" s="184">
        <f>SUMIFS(Table1[Estimação (horas)],Table1[Tabela],Plano_V3!E279,Table1[Campo],Plano_V3!F279)</f>
        <v>0.6</v>
      </c>
      <c r="J279" s="184">
        <f t="shared" si="16426"/>
        <v>7.4999999999999997E-2</v>
      </c>
      <c r="K279" s="184">
        <f>SUMIFS(Table1[Horas efetivas],Table1[Tabela],Plano_V3!E279,Table1[Campo],Plano_V3!F279)</f>
        <v>0.15</v>
      </c>
      <c r="L279" s="184">
        <f t="shared" si="16427"/>
        <v>1.8749999999999999E-2</v>
      </c>
      <c r="M279" s="178"/>
      <c r="N279" s="178">
        <f t="shared" si="16428"/>
        <v>0.25</v>
      </c>
      <c r="O279" s="178">
        <f t="shared" si="16429"/>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16425"/>
        <v>modesg_param_sfics_taxon_europeianome_purpose_esg_alinh_tax</v>
      </c>
      <c r="B280" s="67" t="s">
        <v>26</v>
      </c>
      <c r="C280" s="68" t="s">
        <v>181</v>
      </c>
      <c r="D280" s="64" t="s">
        <v>40</v>
      </c>
      <c r="E280" s="66" t="s">
        <v>2103</v>
      </c>
      <c r="F280" s="64" t="s">
        <v>2065</v>
      </c>
      <c r="G280" s="64" t="str">
        <f>INDEX(Auxiliar!$B$16:$B$24,MATCH(Plano_V3!H280,Auxiliar!$C$16:$C$24,0),1)</f>
        <v xml:space="preserve">6. Em implementação </v>
      </c>
      <c r="H280" s="64">
        <f>VLOOKUP(A280,'Aux - pivots1'!$A:$B,2,0)</f>
        <v>7</v>
      </c>
      <c r="I280" s="184">
        <f>SUMIFS(Table1[Estimação (horas)],Table1[Tabela],Plano_V3!E280,Table1[Campo],Plano_V3!F280)</f>
        <v>0.6</v>
      </c>
      <c r="J280" s="184">
        <f t="shared" si="16426"/>
        <v>7.4999999999999997E-2</v>
      </c>
      <c r="K280" s="184">
        <f>SUMIFS(Table1[Horas efetivas],Table1[Tabela],Plano_V3!E280,Table1[Campo],Plano_V3!F280)</f>
        <v>0.15</v>
      </c>
      <c r="L280" s="184">
        <f t="shared" si="16427"/>
        <v>1.8749999999999999E-2</v>
      </c>
      <c r="M280" s="178"/>
      <c r="N280" s="178">
        <f t="shared" si="16428"/>
        <v>0.25</v>
      </c>
      <c r="O280" s="178">
        <f t="shared" si="16429"/>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16425"/>
        <v>modesg_param_sfics_taxon_europeianome_general_specific_purpose</v>
      </c>
      <c r="B281" s="67" t="s">
        <v>26</v>
      </c>
      <c r="C281" s="68" t="s">
        <v>181</v>
      </c>
      <c r="D281" s="64" t="s">
        <v>40</v>
      </c>
      <c r="E281" s="66" t="s">
        <v>2103</v>
      </c>
      <c r="F281" s="64" t="s">
        <v>204</v>
      </c>
      <c r="G281" s="64" t="str">
        <f>INDEX(Auxiliar!$B$16:$B$24,MATCH(Plano_V3!H281,Auxiliar!$C$16:$C$24,0),1)</f>
        <v xml:space="preserve">6. Em implementação </v>
      </c>
      <c r="H281" s="64">
        <f>VLOOKUP(A281,'Aux - pivots1'!$A:$B,2,0)</f>
        <v>7</v>
      </c>
      <c r="I281" s="184">
        <f>SUMIFS(Table1[Estimação (horas)],Table1[Tabela],Plano_V3!E281,Table1[Campo],Plano_V3!F281)</f>
        <v>0.6</v>
      </c>
      <c r="J281" s="184">
        <f t="shared" si="16426"/>
        <v>7.4999999999999997E-2</v>
      </c>
      <c r="K281" s="184">
        <f>SUMIFS(Table1[Horas efetivas],Table1[Tabela],Plano_V3!E281,Table1[Campo],Plano_V3!F281)</f>
        <v>0.15</v>
      </c>
      <c r="L281" s="184">
        <f t="shared" si="16427"/>
        <v>1.8749999999999999E-2</v>
      </c>
      <c r="M281" s="178"/>
      <c r="N281" s="178">
        <f t="shared" si="16428"/>
        <v>0.25</v>
      </c>
      <c r="O281" s="178">
        <f t="shared" si="16429"/>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16425"/>
        <v>modesg_param_sfics_taxon_europeianome_specific_eligible</v>
      </c>
      <c r="B282" s="67" t="s">
        <v>26</v>
      </c>
      <c r="C282" s="68" t="s">
        <v>181</v>
      </c>
      <c r="D282" s="64" t="s">
        <v>40</v>
      </c>
      <c r="E282" s="66" t="s">
        <v>2103</v>
      </c>
      <c r="F282" s="64" t="s">
        <v>206</v>
      </c>
      <c r="G282" s="64" t="str">
        <f>INDEX(Auxiliar!$B$16:$B$24,MATCH(Plano_V3!H282,Auxiliar!$C$16:$C$24,0),1)</f>
        <v xml:space="preserve">6. Em implementação </v>
      </c>
      <c r="H282" s="64">
        <f>VLOOKUP(A282,'Aux - pivots1'!$A:$B,2,0)</f>
        <v>7</v>
      </c>
      <c r="I282" s="184" t="e">
        <f>SUMIFS(Table1[Estimação (horas)],Table1[Tabela],Plano_V3!E282,Table1[Campo],Plano_V3!F282)</f>
        <v>#N/A</v>
      </c>
      <c r="J282" s="184" t="e">
        <f t="shared" si="16426"/>
        <v>#N/A</v>
      </c>
      <c r="K282" s="184" t="e">
        <f>SUMIFS(Table1[Horas efetivas],Table1[Tabela],Plano_V3!E282,Table1[Campo],Plano_V3!F282)</f>
        <v>#N/A</v>
      </c>
      <c r="L282" s="184" t="e">
        <f t="shared" si="16427"/>
        <v>#N/A</v>
      </c>
      <c r="M282" s="178"/>
      <c r="N282" s="178" t="e">
        <f t="shared" si="16428"/>
        <v>#N/A</v>
      </c>
      <c r="O282" s="178" t="e">
        <f t="shared" si="16429"/>
        <v>#N/A</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16425"/>
        <v>modesg_param_sfics_taxon_europeiasst_indctr_aux</v>
      </c>
      <c r="B283" s="67" t="s">
        <v>26</v>
      </c>
      <c r="C283" s="68" t="s">
        <v>181</v>
      </c>
      <c r="D283" s="64" t="s">
        <v>40</v>
      </c>
      <c r="E283" s="66" t="s">
        <v>2103</v>
      </c>
      <c r="F283" s="64" t="s">
        <v>2431</v>
      </c>
      <c r="G283" s="64" t="s">
        <v>2328</v>
      </c>
      <c r="H283" s="64">
        <f>VLOOKUP(A283,'Aux - pivots1'!$A:$B,2,0)</f>
        <v>7</v>
      </c>
      <c r="I283" s="184">
        <f>SUMIFS(Table1[Estimação (horas)],Table1[Tabela],Plano_V3!E283,Table1[Campo],Plano_V3!F283)</f>
        <v>0.5</v>
      </c>
      <c r="J283" s="184">
        <f t="shared" ref="J283" si="16430">I283/8</f>
        <v>6.25E-2</v>
      </c>
      <c r="K283" s="184">
        <f>SUMIFS(Table1[Horas efetivas],Table1[Tabela],Plano_V3!E283,Table1[Campo],Plano_V3!F283)</f>
        <v>0.125</v>
      </c>
      <c r="L283" s="184">
        <f t="shared" ref="L283" si="16431">K283/8</f>
        <v>1.5625E-2</v>
      </c>
      <c r="M283" s="178"/>
      <c r="N283" s="178">
        <f t="shared" ref="N283" si="16432">L283/J283</f>
        <v>0.25</v>
      </c>
      <c r="O283" s="178">
        <f t="shared" ref="O283" si="16433">N283-M283</f>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16425"/>
        <v>modesg_param_sfics_taxon_europeianome_specific_sustainable</v>
      </c>
      <c r="B284" s="67" t="s">
        <v>26</v>
      </c>
      <c r="C284" s="68" t="s">
        <v>181</v>
      </c>
      <c r="D284" s="64" t="s">
        <v>40</v>
      </c>
      <c r="E284" s="66" t="s">
        <v>2103</v>
      </c>
      <c r="F284" s="64" t="s">
        <v>207</v>
      </c>
      <c r="G284" s="64" t="str">
        <f>INDEX(Auxiliar!$B$16:$B$24,MATCH(Plano_V3!H284,Auxiliar!$C$16:$C$24,0),1)</f>
        <v xml:space="preserve">6. Em implementação </v>
      </c>
      <c r="H284" s="64">
        <f>VLOOKUP(A284,'Aux - pivots1'!$A:$B,2,0)</f>
        <v>7</v>
      </c>
      <c r="I284" s="184" t="e">
        <f>SUMIFS(Table1[Estimação (horas)],Table1[Tabela],Plano_V3!E284,Table1[Campo],Plano_V3!F284)</f>
        <v>#N/A</v>
      </c>
      <c r="J284" s="184" t="e">
        <f t="shared" si="16426"/>
        <v>#N/A</v>
      </c>
      <c r="K284" s="184" t="e">
        <f>SUMIFS(Table1[Horas efetivas],Table1[Tabela],Plano_V3!E284,Table1[Campo],Plano_V3!F284)</f>
        <v>#N/A</v>
      </c>
      <c r="L284" s="184" t="e">
        <f t="shared" si="16427"/>
        <v>#N/A</v>
      </c>
      <c r="M284" s="178"/>
      <c r="N284" s="178" t="e">
        <f t="shared" si="16428"/>
        <v>#N/A</v>
      </c>
      <c r="O284" s="178" t="e">
        <f t="shared" si="16429"/>
        <v>#N/A</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ref="A285" si="16434">E285&amp;F285</f>
        <v>modesg_param_sfics_taxon_europeiacgarante_bem</v>
      </c>
      <c r="B285" s="67" t="s">
        <v>26</v>
      </c>
      <c r="C285" s="68" t="s">
        <v>181</v>
      </c>
      <c r="D285" s="64" t="s">
        <v>40</v>
      </c>
      <c r="E285" s="66" t="s">
        <v>2103</v>
      </c>
      <c r="F285" s="64" t="s">
        <v>2420</v>
      </c>
      <c r="G285" s="64" t="str">
        <f>INDEX(Auxiliar!$B$16:$B$24,MATCH(Plano_V3!H285,Auxiliar!$C$16:$C$24,0),1)</f>
        <v xml:space="preserve">6. Em implementação </v>
      </c>
      <c r="H285" s="64">
        <f>VLOOKUP(A285,'Aux - pivots1'!$A:$B,2,0)</f>
        <v>7</v>
      </c>
      <c r="I285" s="184" t="e">
        <f>SUMIFS(Table1[Estimação (horas)],Table1[Tabela],Plano_V3!E285,Table1[Campo],Plano_V3!F285)</f>
        <v>#N/A</v>
      </c>
      <c r="J285" s="184" t="e">
        <f t="shared" ref="J285" si="16435">I285/8</f>
        <v>#N/A</v>
      </c>
      <c r="K285" s="184" t="e">
        <f>SUMIFS(Table1[Horas efetivas],Table1[Tabela],Plano_V3!E285,Table1[Campo],Plano_V3!F285)</f>
        <v>#N/A</v>
      </c>
      <c r="L285" s="184" t="e">
        <f t="shared" ref="L285" si="16436">K285/8</f>
        <v>#N/A</v>
      </c>
      <c r="M285" s="178"/>
      <c r="N285" s="178" t="e">
        <f t="shared" ref="N285" si="16437">L285/J285</f>
        <v>#N/A</v>
      </c>
      <c r="O285" s="178" t="e">
        <f t="shared" ref="O285" si="16438">N285-M285</f>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ref="A286:A289" si="16439">E286&amp;F286</f>
        <v>modesg_param_sfics_taxon_europeiaordem</v>
      </c>
      <c r="B286" s="67" t="s">
        <v>26</v>
      </c>
      <c r="C286" s="68" t="s">
        <v>181</v>
      </c>
      <c r="D286" s="64" t="s">
        <v>40</v>
      </c>
      <c r="E286" s="66" t="s">
        <v>2103</v>
      </c>
      <c r="F286" s="64" t="s">
        <v>211</v>
      </c>
      <c r="G286" s="64" t="str">
        <f>INDEX(Auxiliar!$B$16:$B$24,MATCH(Plano_V3!H286,Auxiliar!$C$16:$C$24,0),1)</f>
        <v>0. Cancelado</v>
      </c>
      <c r="H286" s="64">
        <f>VLOOKUP(A286,'Aux - pivots1'!$A:$B,2,0)</f>
        <v>0</v>
      </c>
      <c r="I286" s="184" t="e">
        <f>SUMIFS(Table1[Estimação (horas)],Table1[Tabela],Plano_V3!E286,Table1[Campo],Plano_V3!F286)</f>
        <v>#N/A</v>
      </c>
      <c r="J286" s="184" t="e">
        <f t="shared" ref="J286:J289" si="16440">I286/8</f>
        <v>#N/A</v>
      </c>
      <c r="K286" s="184" t="e">
        <f>SUMIFS(Table1[Horas efetivas],Table1[Tabela],Plano_V3!E286,Table1[Campo],Plano_V3!F286)</f>
        <v>#N/A</v>
      </c>
      <c r="L286" s="184" t="e">
        <f t="shared" ref="L286:L289" si="16441">K286/8</f>
        <v>#N/A</v>
      </c>
      <c r="M286" s="178"/>
      <c r="N286" s="178" t="e">
        <f t="shared" ref="N286:N289" si="16442">L286/J286</f>
        <v>#N/A</v>
      </c>
      <c r="O286" s="178" t="e">
        <f t="shared" ref="O286:O289" si="16443">N286-M286</f>
        <v>#N/A</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16439"/>
        <v>modesg_param_sfics_taxon_europeiacfinalidad</v>
      </c>
      <c r="B287" s="67" t="s">
        <v>26</v>
      </c>
      <c r="C287" s="68" t="s">
        <v>181</v>
      </c>
      <c r="D287" s="64" t="s">
        <v>40</v>
      </c>
      <c r="E287" s="66" t="s">
        <v>2103</v>
      </c>
      <c r="F287" s="64" t="s">
        <v>200</v>
      </c>
      <c r="G287" s="64" t="str">
        <f>INDEX(Auxiliar!$B$16:$B$24,MATCH(Plano_V3!H287,Auxiliar!$C$16:$C$24,0),1)</f>
        <v xml:space="preserve">6. Em implementação </v>
      </c>
      <c r="H287" s="64">
        <f>VLOOKUP(A287,'Aux - pivots1'!$A:$B,2,0)</f>
        <v>7</v>
      </c>
      <c r="I287" s="184" t="e">
        <f>SUMIFS(Table1[Estimação (horas)],Table1[Tabela],Plano_V3!E287,Table1[Campo],Plano_V3!F287)</f>
        <v>#N/A</v>
      </c>
      <c r="J287" s="184" t="e">
        <f t="shared" si="16440"/>
        <v>#N/A</v>
      </c>
      <c r="K287" s="184" t="e">
        <f>SUMIFS(Table1[Horas efetivas],Table1[Tabela],Plano_V3!E287,Table1[Campo],Plano_V3!F287)</f>
        <v>#N/A</v>
      </c>
      <c r="L287" s="184" t="e">
        <f t="shared" si="16441"/>
        <v>#N/A</v>
      </c>
      <c r="M287" s="178"/>
      <c r="N287" s="178" t="e">
        <f t="shared" si="16442"/>
        <v>#N/A</v>
      </c>
      <c r="O287" s="178" t="e">
        <f t="shared" si="16443"/>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 t="shared" si="16439"/>
        <v>modesg_param_sfics_taxon_europeianome_purpose_esg</v>
      </c>
      <c r="B288" s="67" t="s">
        <v>26</v>
      </c>
      <c r="C288" s="68" t="s">
        <v>181</v>
      </c>
      <c r="D288" s="64" t="s">
        <v>40</v>
      </c>
      <c r="E288" s="66" t="s">
        <v>2103</v>
      </c>
      <c r="F288" s="64" t="s">
        <v>205</v>
      </c>
      <c r="G288" s="64" t="str">
        <f>INDEX(Auxiliar!$B$16:$B$24,MATCH(Plano_V3!H288,Auxiliar!$C$16:$C$24,0),1)</f>
        <v>0. Cancelado</v>
      </c>
      <c r="H288" s="64">
        <f>VLOOKUP(A288,'Aux - pivots1'!$A:$B,2,0)</f>
        <v>0</v>
      </c>
      <c r="I288" s="184" t="e">
        <f>SUMIFS(Table1[Estimação (horas)],Table1[Tabela],Plano_V3!E288,Table1[Campo],Plano_V3!F288)</f>
        <v>#N/A</v>
      </c>
      <c r="J288" s="184" t="e">
        <f t="shared" si="16440"/>
        <v>#N/A</v>
      </c>
      <c r="K288" s="184" t="e">
        <f>SUMIFS(Table1[Horas efetivas],Table1[Tabela],Plano_V3!E288,Table1[Campo],Plano_V3!F288)</f>
        <v>#N/A</v>
      </c>
      <c r="L288" s="184" t="e">
        <f t="shared" si="16441"/>
        <v>#N/A</v>
      </c>
      <c r="M288" s="178"/>
      <c r="N288" s="178" t="e">
        <f t="shared" si="16442"/>
        <v>#N/A</v>
      </c>
      <c r="O288" s="178" t="e">
        <f t="shared" si="16443"/>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 t="shared" si="16439"/>
        <v>modesg_param_sfics_taxon_europeiadominio</v>
      </c>
      <c r="B289" s="67" t="s">
        <v>26</v>
      </c>
      <c r="C289" s="68" t="s">
        <v>181</v>
      </c>
      <c r="D289" s="64" t="s">
        <v>40</v>
      </c>
      <c r="E289" s="66" t="s">
        <v>2103</v>
      </c>
      <c r="F289" s="64" t="s">
        <v>196</v>
      </c>
      <c r="G289" s="64" t="str">
        <f>INDEX(Auxiliar!$B$16:$B$24,MATCH(Plano_V3!H289,Auxiliar!$C$16:$C$24,0),1)</f>
        <v>0. Cancelado</v>
      </c>
      <c r="H289" s="64">
        <f>VLOOKUP(A289,'Aux - pivots1'!$A:$B,2,0)</f>
        <v>0</v>
      </c>
      <c r="I289" s="184" t="e">
        <f>SUMIFS(Table1[Estimação (horas)],Table1[Tabela],Plano_V3!E289,Table1[Campo],Plano_V3!F289)</f>
        <v>#N/A</v>
      </c>
      <c r="J289" s="184" t="e">
        <f t="shared" si="16440"/>
        <v>#N/A</v>
      </c>
      <c r="K289" s="184" t="e">
        <f>SUMIFS(Table1[Horas efetivas],Table1[Tabela],Plano_V3!E289,Table1[Campo],Plano_V3!F289)</f>
        <v>#N/A</v>
      </c>
      <c r="L289" s="184" t="e">
        <f t="shared" si="16441"/>
        <v>#N/A</v>
      </c>
      <c r="M289" s="178"/>
      <c r="N289" s="178" t="e">
        <f t="shared" si="16442"/>
        <v>#N/A</v>
      </c>
      <c r="O289" s="178" t="e">
        <f t="shared" si="16443"/>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 t="shared" si="16425"/>
        <v>modesg_inp_emss_vclsn.a.</v>
      </c>
      <c r="B290" s="67" t="s">
        <v>26</v>
      </c>
      <c r="C290" s="68" t="s">
        <v>181</v>
      </c>
      <c r="D290" s="64" t="s">
        <v>36</v>
      </c>
      <c r="E290" s="66" t="s">
        <v>212</v>
      </c>
      <c r="F290" s="64" t="s">
        <v>38</v>
      </c>
      <c r="G290" s="64" t="str">
        <f>INDEX(Auxiliar!$B$16:$B$24,MATCH(Plano_V3!H290,Auxiliar!$C$16:$C$24,0),1)</f>
        <v>1. Concluído</v>
      </c>
      <c r="H290" s="64">
        <f>VLOOKUP(A290,'Aux - pivots1'!$A:$B,2,0)</f>
        <v>1</v>
      </c>
      <c r="I290" s="184">
        <f>SUMIFS(Table1[Estimação (horas)],Table1[Tabela],Plano_V3!E290,Table1[Campo],Plano_V3!F290)</f>
        <v>8.5</v>
      </c>
      <c r="J290" s="184">
        <f t="shared" si="48"/>
        <v>1.0625</v>
      </c>
      <c r="K290" s="184">
        <f>SUMIFS(Table1[Horas efetivas],Table1[Tabela],Plano_V3!E290,Table1[Campo],Plano_V3!F290)</f>
        <v>8.5</v>
      </c>
      <c r="L290" s="184">
        <f t="shared" si="49"/>
        <v>1.0625</v>
      </c>
      <c r="M290" s="178"/>
      <c r="N290" s="178">
        <f t="shared" si="50"/>
        <v>1</v>
      </c>
      <c r="O290" s="178">
        <f t="shared" si="16423"/>
        <v>1</v>
      </c>
      <c r="P290" s="89" t="s">
        <v>39</v>
      </c>
      <c r="Q290" s="90">
        <f t="shared" si="16424"/>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 t="shared" si="16425"/>
        <v>modesg_inp_km_medios_emss_vclsn.a.</v>
      </c>
      <c r="B291" s="67" t="s">
        <v>26</v>
      </c>
      <c r="C291" s="68" t="s">
        <v>181</v>
      </c>
      <c r="D291" s="64" t="s">
        <v>36</v>
      </c>
      <c r="E291" s="66" t="s">
        <v>213</v>
      </c>
      <c r="F291" s="64" t="s">
        <v>38</v>
      </c>
      <c r="G291" s="64" t="str">
        <f>INDEX(Auxiliar!$B$16:$B$24,MATCH(Plano_V3!H291,Auxiliar!$C$16:$C$24,0),1)</f>
        <v>1. Concluído</v>
      </c>
      <c r="H291" s="64">
        <f>VLOOKUP(A291,'Aux - pivots1'!$A:$B,2,0)</f>
        <v>1</v>
      </c>
      <c r="I291" s="184">
        <f>SUMIFS(Table1[Estimação (horas)],Table1[Tabela],Plano_V3!E291,Table1[Campo],Plano_V3!F291)</f>
        <v>8.5</v>
      </c>
      <c r="J291" s="184">
        <f t="shared" si="48"/>
        <v>1.0625</v>
      </c>
      <c r="K291" s="184">
        <f>SUMIFS(Table1[Horas efetivas],Table1[Tabela],Plano_V3!E291,Table1[Campo],Plano_V3!F291)</f>
        <v>8.5</v>
      </c>
      <c r="L291" s="184">
        <f t="shared" si="49"/>
        <v>1.0625</v>
      </c>
      <c r="M291" s="178"/>
      <c r="N291" s="178">
        <f t="shared" si="50"/>
        <v>1</v>
      </c>
      <c r="O291" s="178">
        <f t="shared" si="16423"/>
        <v>1</v>
      </c>
      <c r="P291" s="89" t="s">
        <v>39</v>
      </c>
      <c r="Q291" s="90">
        <f t="shared" si="16424"/>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 t="shared" si="16425"/>
        <v>modesg_inp_empr_excl_parisn.a.</v>
      </c>
      <c r="B292" s="67" t="s">
        <v>26</v>
      </c>
      <c r="C292" s="68" t="s">
        <v>181</v>
      </c>
      <c r="D292" s="64" t="s">
        <v>36</v>
      </c>
      <c r="E292" s="66" t="s">
        <v>214</v>
      </c>
      <c r="F292" s="64" t="s">
        <v>38</v>
      </c>
      <c r="G292" s="64" t="str">
        <f>INDEX(Auxiliar!$B$16:$B$24,MATCH(Plano_V3!H292,Auxiliar!$C$16:$C$24,0),1)</f>
        <v>1. Concluído</v>
      </c>
      <c r="H292" s="64">
        <f>VLOOKUP(A292,'Aux - pivots1'!$A:$B,2,0)</f>
        <v>1</v>
      </c>
      <c r="I292" s="184">
        <f>SUMIFS(Table1[Estimação (horas)],Table1[Tabela],Plano_V3!E292,Table1[Campo],Plano_V3!F292)</f>
        <v>8.5</v>
      </c>
      <c r="J292" s="184">
        <f t="shared" si="48"/>
        <v>1.0625</v>
      </c>
      <c r="K292" s="184">
        <f>SUMIFS(Table1[Horas efetivas],Table1[Tabela],Plano_V3!E292,Table1[Campo],Plano_V3!F292)</f>
        <v>8.5</v>
      </c>
      <c r="L292" s="184">
        <f t="shared" si="49"/>
        <v>1.0625</v>
      </c>
      <c r="M292" s="178"/>
      <c r="N292" s="178">
        <f t="shared" si="50"/>
        <v>1</v>
      </c>
      <c r="O292" s="178">
        <f t="shared" si="16423"/>
        <v>1</v>
      </c>
      <c r="P292" s="89" t="s">
        <v>39</v>
      </c>
      <c r="Q292" s="90">
        <f t="shared" si="16424"/>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16425"/>
        <v>modesg_inp_nfrd_alinhamento_taxn.a.</v>
      </c>
      <c r="B293" s="67" t="s">
        <v>26</v>
      </c>
      <c r="C293" s="68" t="s">
        <v>181</v>
      </c>
      <c r="D293" s="64" t="s">
        <v>36</v>
      </c>
      <c r="E293" s="66" t="s">
        <v>215</v>
      </c>
      <c r="F293" s="64" t="s">
        <v>38</v>
      </c>
      <c r="G293" s="64" t="str">
        <f>INDEX(Auxiliar!$B$16:$B$24,MATCH(Plano_V3!H293,Auxiliar!$C$16:$C$24,0),1)</f>
        <v>1. Concluído</v>
      </c>
      <c r="H293" s="64">
        <f>VLOOKUP(A293,'Aux - pivots1'!$A:$B,2,0)</f>
        <v>1</v>
      </c>
      <c r="I293" s="184">
        <f>SUMIFS(Table1[Estimação (horas)],Table1[Tabela],Plano_V3!E293,Table1[Campo],Plano_V3!F293)</f>
        <v>8.5</v>
      </c>
      <c r="J293" s="184">
        <f t="shared" si="48"/>
        <v>1.0625</v>
      </c>
      <c r="K293" s="184">
        <f>SUMIFS(Table1[Horas efetivas],Table1[Tabela],Plano_V3!E293,Table1[Campo],Plano_V3!F293)</f>
        <v>8.5</v>
      </c>
      <c r="L293" s="184">
        <f t="shared" si="49"/>
        <v>1.0625</v>
      </c>
      <c r="M293" s="178"/>
      <c r="N293" s="178">
        <f t="shared" si="50"/>
        <v>1</v>
      </c>
      <c r="O293" s="178">
        <f t="shared" si="16423"/>
        <v>1</v>
      </c>
      <c r="P293" s="89" t="s">
        <v>39</v>
      </c>
      <c r="Q293" s="90">
        <f t="shared" si="16424"/>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16425"/>
        <v>modesg_inp_risco_fisicon.a.</v>
      </c>
      <c r="B294" s="67" t="s">
        <v>26</v>
      </c>
      <c r="C294" s="68" t="s">
        <v>181</v>
      </c>
      <c r="D294" s="64" t="s">
        <v>36</v>
      </c>
      <c r="E294" s="66" t="s">
        <v>216</v>
      </c>
      <c r="F294" s="64" t="s">
        <v>38</v>
      </c>
      <c r="G294" s="64" t="str">
        <f>INDEX(Auxiliar!$B$16:$B$24,MATCH(Plano_V3!H294,Auxiliar!$C$16:$C$24,0),1)</f>
        <v>1. Concluído</v>
      </c>
      <c r="H294" s="64">
        <f>VLOOKUP(A294,'Aux - pivots1'!$A:$B,2,0)</f>
        <v>1</v>
      </c>
      <c r="I294" s="184">
        <f>SUMIFS(Table1[Estimação (horas)],Table1[Tabela],Plano_V3!E294,Table1[Campo],Plano_V3!F294)</f>
        <v>8.5</v>
      </c>
      <c r="J294" s="184">
        <f t="shared" si="48"/>
        <v>1.0625</v>
      </c>
      <c r="K294" s="184">
        <f>SUMIFS(Table1[Horas efetivas],Table1[Tabela],Plano_V3!E294,Table1[Campo],Plano_V3!F294)</f>
        <v>8.5</v>
      </c>
      <c r="L294" s="184">
        <f t="shared" si="49"/>
        <v>1.0625</v>
      </c>
      <c r="M294" s="178"/>
      <c r="N294" s="178">
        <f t="shared" si="50"/>
        <v>1</v>
      </c>
      <c r="O294" s="178">
        <f t="shared" si="16423"/>
        <v>1</v>
      </c>
      <c r="P294" s="89" t="s">
        <v>39</v>
      </c>
      <c r="Q294" s="90">
        <f t="shared" si="16424"/>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16425"/>
        <v>modesg_inp_emss_scibn.a.</v>
      </c>
      <c r="B295" s="67" t="s">
        <v>26</v>
      </c>
      <c r="C295" s="68" t="s">
        <v>181</v>
      </c>
      <c r="D295" s="64" t="s">
        <v>36</v>
      </c>
      <c r="E295" s="66" t="s">
        <v>217</v>
      </c>
      <c r="F295" s="64" t="s">
        <v>38</v>
      </c>
      <c r="G295" s="64" t="str">
        <f>INDEX(Auxiliar!$B$16:$B$24,MATCH(Plano_V3!H295,Auxiliar!$C$16:$C$24,0),1)</f>
        <v>1. Concluído</v>
      </c>
      <c r="H295" s="64">
        <f>VLOOKUP(A295,'Aux - pivots1'!$A:$B,2,0)</f>
        <v>1</v>
      </c>
      <c r="I295" s="184">
        <f>SUMIFS(Table1[Estimação (horas)],Table1[Tabela],Plano_V3!E295,Table1[Campo],Plano_V3!F295)</f>
        <v>8.5</v>
      </c>
      <c r="J295" s="184">
        <f t="shared" si="48"/>
        <v>1.0625</v>
      </c>
      <c r="K295" s="184">
        <f>SUMIFS(Table1[Horas efetivas],Table1[Tabela],Plano_V3!E295,Table1[Campo],Plano_V3!F295)</f>
        <v>8.5</v>
      </c>
      <c r="L295" s="184">
        <f t="shared" si="49"/>
        <v>1.0625</v>
      </c>
      <c r="M295" s="178"/>
      <c r="N295" s="178">
        <f t="shared" si="50"/>
        <v>1</v>
      </c>
      <c r="O295" s="178">
        <f t="shared" si="16423"/>
        <v>1</v>
      </c>
      <c r="P295" s="89" t="s">
        <v>39</v>
      </c>
      <c r="Q295" s="90">
        <f t="shared" si="16424"/>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16425"/>
        <v>modesg_inp_emss_nacen.a.</v>
      </c>
      <c r="B296" s="67" t="s">
        <v>26</v>
      </c>
      <c r="C296" s="68" t="s">
        <v>181</v>
      </c>
      <c r="D296" s="64" t="s">
        <v>36</v>
      </c>
      <c r="E296" s="66" t="s">
        <v>218</v>
      </c>
      <c r="F296" s="64" t="s">
        <v>38</v>
      </c>
      <c r="G296" s="64" t="str">
        <f>INDEX(Auxiliar!$B$16:$B$24,MATCH(Plano_V3!H296,Auxiliar!$C$16:$C$24,0),1)</f>
        <v>1. Concluído</v>
      </c>
      <c r="H296" s="64">
        <f>VLOOKUP(A296,'Aux - pivots1'!$A:$B,2,0)</f>
        <v>1</v>
      </c>
      <c r="I296" s="184">
        <f>SUMIFS(Table1[Estimação (horas)],Table1[Tabela],Plano_V3!E296,Table1[Campo],Plano_V3!F296)</f>
        <v>8.5</v>
      </c>
      <c r="J296" s="184">
        <f t="shared" si="48"/>
        <v>1.0625</v>
      </c>
      <c r="K296" s="184">
        <f>SUMIFS(Table1[Horas efetivas],Table1[Tabela],Plano_V3!E296,Table1[Campo],Plano_V3!F296)</f>
        <v>8.5</v>
      </c>
      <c r="L296" s="184">
        <f t="shared" si="49"/>
        <v>1.0625</v>
      </c>
      <c r="M296" s="178"/>
      <c r="N296" s="178">
        <f t="shared" si="50"/>
        <v>1</v>
      </c>
      <c r="O296" s="178">
        <f t="shared" si="16423"/>
        <v>1</v>
      </c>
      <c r="P296" s="89" t="s">
        <v>39</v>
      </c>
      <c r="Q296" s="90">
        <f t="shared" si="16424"/>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16425"/>
        <v>modesg_inp_emss_bens_imoveisn.a.</v>
      </c>
      <c r="B297" s="67" t="s">
        <v>26</v>
      </c>
      <c r="C297" s="68" t="s">
        <v>181</v>
      </c>
      <c r="D297" s="64" t="s">
        <v>36</v>
      </c>
      <c r="E297" s="66" t="s">
        <v>219</v>
      </c>
      <c r="F297" s="64" t="s">
        <v>38</v>
      </c>
      <c r="G297" s="64" t="str">
        <f>INDEX(Auxiliar!$B$16:$B$24,MATCH(Plano_V3!H297,Auxiliar!$C$16:$C$24,0),1)</f>
        <v>1. Concluído</v>
      </c>
      <c r="H297" s="64">
        <f>VLOOKUP(A297,'Aux - pivots1'!$A:$B,2,0)</f>
        <v>1</v>
      </c>
      <c r="I297" s="184">
        <f>SUMIFS(Table1[Estimação (horas)],Table1[Tabela],Plano_V3!E297,Table1[Campo],Plano_V3!F297)</f>
        <v>8.5</v>
      </c>
      <c r="J297" s="184">
        <f t="shared" si="48"/>
        <v>1.0625</v>
      </c>
      <c r="K297" s="184">
        <f>SUMIFS(Table1[Horas efetivas],Table1[Tabela],Plano_V3!E297,Table1[Campo],Plano_V3!F297)</f>
        <v>8.5</v>
      </c>
      <c r="L297" s="184">
        <f t="shared" si="49"/>
        <v>1.0625</v>
      </c>
      <c r="M297" s="178"/>
      <c r="N297" s="178">
        <f t="shared" si="50"/>
        <v>1</v>
      </c>
      <c r="O297" s="178">
        <f t="shared" si="16423"/>
        <v>1</v>
      </c>
      <c r="P297" s="89" t="s">
        <v>39</v>
      </c>
      <c r="Q297" s="90">
        <f t="shared" si="16424"/>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16425"/>
        <v>modesg_inp_emss_vclsref_date</v>
      </c>
      <c r="B298" s="67" t="s">
        <v>26</v>
      </c>
      <c r="C298" s="68" t="s">
        <v>181</v>
      </c>
      <c r="D298" s="64" t="s">
        <v>40</v>
      </c>
      <c r="E298" s="66" t="s">
        <v>212</v>
      </c>
      <c r="F298" s="64" t="s">
        <v>208</v>
      </c>
      <c r="G298" s="64" t="str">
        <f>INDEX(Auxiliar!$B$16:$B$24,MATCH(Plano_V3!H298,Auxiliar!$C$16:$C$24,0),1)</f>
        <v>1. Concluído</v>
      </c>
      <c r="H298" s="64">
        <f>VLOOKUP(A298,'Aux - pivots1'!$A:$B,2,0)</f>
        <v>1</v>
      </c>
      <c r="I298" s="184">
        <f>SUMIFS(Table1[Estimação (horas)],Table1[Tabela],Plano_V3!E298,Table1[Campo],Plano_V3!F298)</f>
        <v>0.5</v>
      </c>
      <c r="J298" s="184">
        <f t="shared" si="48"/>
        <v>6.25E-2</v>
      </c>
      <c r="K298" s="184">
        <f>SUMIFS(Table1[Horas efetivas],Table1[Tabela],Plano_V3!E298,Table1[Campo],Plano_V3!F298)</f>
        <v>0.5</v>
      </c>
      <c r="L298" s="184">
        <f t="shared" si="49"/>
        <v>6.25E-2</v>
      </c>
      <c r="M298" s="178"/>
      <c r="N298" s="178">
        <f t="shared" si="50"/>
        <v>1</v>
      </c>
      <c r="O298" s="178">
        <f t="shared" si="16423"/>
        <v>1</v>
      </c>
      <c r="P298" s="89" t="s">
        <v>39</v>
      </c>
      <c r="Q298" s="90">
        <f t="shared" si="16424"/>
        <v>6.25E-2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16425"/>
        <v>modesg_inp_emss_vclsnome_regiao</v>
      </c>
      <c r="B299" s="67" t="s">
        <v>26</v>
      </c>
      <c r="C299" s="68" t="s">
        <v>181</v>
      </c>
      <c r="D299" s="64" t="s">
        <v>40</v>
      </c>
      <c r="E299" s="66" t="s">
        <v>212</v>
      </c>
      <c r="F299" s="64" t="s">
        <v>220</v>
      </c>
      <c r="G299" s="64" t="str">
        <f>INDEX(Auxiliar!$B$16:$B$24,MATCH(Plano_V3!H299,Auxiliar!$C$16:$C$24,0),1)</f>
        <v>1. Concluído</v>
      </c>
      <c r="H299" s="64">
        <f>VLOOKUP(A299,'Aux - pivots1'!$A:$B,2,0)</f>
        <v>1</v>
      </c>
      <c r="I299" s="184">
        <f>SUMIFS(Table1[Estimação (horas)],Table1[Tabela],Plano_V3!E299,Table1[Campo],Plano_V3!F299)</f>
        <v>0.6</v>
      </c>
      <c r="J299" s="184">
        <f t="shared" si="48"/>
        <v>7.4999999999999997E-2</v>
      </c>
      <c r="K299" s="184">
        <f>SUMIFS(Table1[Horas efetivas],Table1[Tabela],Plano_V3!E299,Table1[Campo],Plano_V3!F299)</f>
        <v>0.6</v>
      </c>
      <c r="L299" s="184">
        <f t="shared" si="49"/>
        <v>7.4999999999999997E-2</v>
      </c>
      <c r="M299" s="178"/>
      <c r="N299" s="178">
        <f t="shared" si="50"/>
        <v>1</v>
      </c>
      <c r="O299" s="178">
        <f t="shared" si="16423"/>
        <v>1</v>
      </c>
      <c r="P299" s="89" t="s">
        <v>39</v>
      </c>
      <c r="Q299" s="90">
        <f t="shared" si="16424"/>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16425"/>
        <v>modesg_inp_emss_vclsnome_pais</v>
      </c>
      <c r="B300" s="67" t="s">
        <v>26</v>
      </c>
      <c r="C300" s="68" t="s">
        <v>181</v>
      </c>
      <c r="D300" s="64" t="s">
        <v>40</v>
      </c>
      <c r="E300" s="66" t="s">
        <v>212</v>
      </c>
      <c r="F300" s="64" t="s">
        <v>221</v>
      </c>
      <c r="G300" s="64" t="str">
        <f>INDEX(Auxiliar!$B$16:$B$24,MATCH(Plano_V3!H300,Auxiliar!$C$16:$C$24,0),1)</f>
        <v>1. Concluído</v>
      </c>
      <c r="H300" s="64">
        <f>VLOOKUP(A300,'Aux - pivots1'!$A:$B,2,0)</f>
        <v>1</v>
      </c>
      <c r="I300" s="184">
        <f>SUMIFS(Table1[Estimação (horas)],Table1[Tabela],Plano_V3!E300,Table1[Campo],Plano_V3!F300)</f>
        <v>0.6</v>
      </c>
      <c r="J300" s="184">
        <f t="shared" si="48"/>
        <v>7.4999999999999997E-2</v>
      </c>
      <c r="K300" s="184">
        <f>SUMIFS(Table1[Horas efetivas],Table1[Tabela],Plano_V3!E300,Table1[Campo],Plano_V3!F300)</f>
        <v>0.6</v>
      </c>
      <c r="L300" s="184">
        <f t="shared" si="49"/>
        <v>7.4999999999999997E-2</v>
      </c>
      <c r="M300" s="178"/>
      <c r="N300" s="178">
        <f t="shared" si="50"/>
        <v>1</v>
      </c>
      <c r="O300" s="178">
        <f t="shared" si="16423"/>
        <v>1</v>
      </c>
      <c r="P300" s="89" t="s">
        <v>39</v>
      </c>
      <c r="Q300" s="90">
        <f t="shared" si="16424"/>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16425"/>
        <v>modesg_inp_emss_vclsnome_estado</v>
      </c>
      <c r="B301" s="67" t="s">
        <v>26</v>
      </c>
      <c r="C301" s="68" t="s">
        <v>181</v>
      </c>
      <c r="D301" s="64" t="s">
        <v>40</v>
      </c>
      <c r="E301" s="66" t="s">
        <v>212</v>
      </c>
      <c r="F301" s="64" t="s">
        <v>222</v>
      </c>
      <c r="G301" s="64" t="str">
        <f>INDEX(Auxiliar!$B$16:$B$24,MATCH(Plano_V3!H301,Auxiliar!$C$16:$C$24,0),1)</f>
        <v>1. Concluído</v>
      </c>
      <c r="H301" s="64">
        <f>VLOOKUP(A301,'Aux - pivots1'!$A:$B,2,0)</f>
        <v>1</v>
      </c>
      <c r="I301" s="184">
        <f>SUMIFS(Table1[Estimação (horas)],Table1[Tabela],Plano_V3!E301,Table1[Campo],Plano_V3!F301)</f>
        <v>0.5</v>
      </c>
      <c r="J301" s="184">
        <f t="shared" si="48"/>
        <v>6.25E-2</v>
      </c>
      <c r="K301" s="184">
        <f>SUMIFS(Table1[Horas efetivas],Table1[Tabela],Plano_V3!E301,Table1[Campo],Plano_V3!F301)</f>
        <v>0.5</v>
      </c>
      <c r="L301" s="184">
        <f t="shared" si="49"/>
        <v>6.25E-2</v>
      </c>
      <c r="M301" s="178"/>
      <c r="N301" s="178">
        <f t="shared" si="50"/>
        <v>1</v>
      </c>
      <c r="O301" s="178">
        <f t="shared" si="16423"/>
        <v>1</v>
      </c>
      <c r="P301" s="89" t="s">
        <v>39</v>
      </c>
      <c r="Q301" s="90">
        <f t="shared" si="16424"/>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16425"/>
        <v>modesg_inp_emss_vclstipo_veiculo</v>
      </c>
      <c r="B302" s="67" t="s">
        <v>26</v>
      </c>
      <c r="C302" s="68" t="s">
        <v>181</v>
      </c>
      <c r="D302" s="64" t="s">
        <v>40</v>
      </c>
      <c r="E302" s="66" t="s">
        <v>212</v>
      </c>
      <c r="F302" s="64" t="s">
        <v>223</v>
      </c>
      <c r="G302" s="64" t="str">
        <f>INDEX(Auxiliar!$B$16:$B$24,MATCH(Plano_V3!H302,Auxiliar!$C$16:$C$24,0),1)</f>
        <v>1. Concluído</v>
      </c>
      <c r="H302" s="64">
        <f>VLOOKUP(A302,'Aux - pivots1'!$A:$B,2,0)</f>
        <v>1</v>
      </c>
      <c r="I302" s="184">
        <f>SUMIFS(Table1[Estimação (horas)],Table1[Tabela],Plano_V3!E302,Table1[Campo],Plano_V3!F302)</f>
        <v>0.6</v>
      </c>
      <c r="J302" s="184">
        <f t="shared" si="48"/>
        <v>7.4999999999999997E-2</v>
      </c>
      <c r="K302" s="184">
        <f>SUMIFS(Table1[Horas efetivas],Table1[Tabela],Plano_V3!E302,Table1[Campo],Plano_V3!F302)</f>
        <v>0.6</v>
      </c>
      <c r="L302" s="184">
        <f t="shared" si="49"/>
        <v>7.4999999999999997E-2</v>
      </c>
      <c r="M302" s="178"/>
      <c r="N302" s="178">
        <f t="shared" si="50"/>
        <v>1</v>
      </c>
      <c r="O302" s="178">
        <f t="shared" si="16423"/>
        <v>1</v>
      </c>
      <c r="P302" s="89" t="s">
        <v>39</v>
      </c>
      <c r="Q302" s="90">
        <f t="shared" si="16424"/>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16425"/>
        <v>modesg_inp_emss_vclstipo_motor</v>
      </c>
      <c r="B303" s="67" t="s">
        <v>26</v>
      </c>
      <c r="C303" s="68" t="s">
        <v>181</v>
      </c>
      <c r="D303" s="64" t="s">
        <v>40</v>
      </c>
      <c r="E303" s="66" t="s">
        <v>212</v>
      </c>
      <c r="F303" s="64" t="s">
        <v>224</v>
      </c>
      <c r="G303" s="64" t="str">
        <f>INDEX(Auxiliar!$B$16:$B$24,MATCH(Plano_V3!H303,Auxiliar!$C$16:$C$24,0),1)</f>
        <v>1. Concluído</v>
      </c>
      <c r="H303" s="64">
        <f>VLOOKUP(A303,'Aux - pivots1'!$A:$B,2,0)</f>
        <v>1</v>
      </c>
      <c r="I303" s="184">
        <f>SUMIFS(Table1[Estimação (horas)],Table1[Tabela],Plano_V3!E303,Table1[Campo],Plano_V3!F303)</f>
        <v>0.6</v>
      </c>
      <c r="J303" s="184">
        <f t="shared" si="48"/>
        <v>7.4999999999999997E-2</v>
      </c>
      <c r="K303" s="184">
        <f>SUMIFS(Table1[Horas efetivas],Table1[Tabela],Plano_V3!E303,Table1[Campo],Plano_V3!F303)</f>
        <v>0.6</v>
      </c>
      <c r="L303" s="184">
        <f t="shared" si="49"/>
        <v>7.4999999999999997E-2</v>
      </c>
      <c r="M303" s="178"/>
      <c r="N303" s="178">
        <f t="shared" si="50"/>
        <v>1</v>
      </c>
      <c r="O303" s="178">
        <f t="shared" si="16423"/>
        <v>1</v>
      </c>
      <c r="P303" s="89" t="s">
        <v>39</v>
      </c>
      <c r="Q303" s="90">
        <f t="shared" si="16424"/>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16425"/>
        <v>modesg_inp_emss_vclsmarca</v>
      </c>
      <c r="B304" s="67" t="s">
        <v>26</v>
      </c>
      <c r="C304" s="68" t="s">
        <v>181</v>
      </c>
      <c r="D304" s="64" t="s">
        <v>40</v>
      </c>
      <c r="E304" s="66" t="s">
        <v>212</v>
      </c>
      <c r="F304" s="64" t="s">
        <v>225</v>
      </c>
      <c r="G304" s="64" t="str">
        <f>INDEX(Auxiliar!$B$16:$B$24,MATCH(Plano_V3!H304,Auxiliar!$C$16:$C$24,0),1)</f>
        <v>1. Concluído</v>
      </c>
      <c r="H304" s="64">
        <f>VLOOKUP(A304,'Aux - pivots1'!$A:$B,2,0)</f>
        <v>1</v>
      </c>
      <c r="I304" s="184">
        <f>SUMIFS(Table1[Estimação (horas)],Table1[Tabela],Plano_V3!E304,Table1[Campo],Plano_V3!F304)</f>
        <v>0.6</v>
      </c>
      <c r="J304" s="184">
        <f t="shared" si="48"/>
        <v>7.4999999999999997E-2</v>
      </c>
      <c r="K304" s="184">
        <f>SUMIFS(Table1[Horas efetivas],Table1[Tabela],Plano_V3!E304,Table1[Campo],Plano_V3!F304)</f>
        <v>0.6</v>
      </c>
      <c r="L304" s="184">
        <f t="shared" si="49"/>
        <v>7.4999999999999997E-2</v>
      </c>
      <c r="M304" s="178"/>
      <c r="N304" s="178">
        <f t="shared" si="50"/>
        <v>1</v>
      </c>
      <c r="O304" s="178">
        <f t="shared" si="16423"/>
        <v>1</v>
      </c>
      <c r="P304" s="89" t="s">
        <v>39</v>
      </c>
      <c r="Q304" s="90">
        <f t="shared" si="16424"/>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16425"/>
        <v>modesg_inp_emss_vclsmodelo</v>
      </c>
      <c r="B305" s="67" t="s">
        <v>26</v>
      </c>
      <c r="C305" s="68" t="s">
        <v>181</v>
      </c>
      <c r="D305" s="64" t="s">
        <v>40</v>
      </c>
      <c r="E305" s="66" t="s">
        <v>212</v>
      </c>
      <c r="F305" s="64" t="s">
        <v>226</v>
      </c>
      <c r="G305" s="64" t="str">
        <f>INDEX(Auxiliar!$B$16:$B$24,MATCH(Plano_V3!H305,Auxiliar!$C$16:$C$24,0),1)</f>
        <v>1. Concluído</v>
      </c>
      <c r="H305" s="64">
        <f>VLOOKUP(A305,'Aux - pivots1'!$A:$B,2,0)</f>
        <v>1</v>
      </c>
      <c r="I305" s="184">
        <f>SUMIFS(Table1[Estimação (horas)],Table1[Tabela],Plano_V3!E305,Table1[Campo],Plano_V3!F305)</f>
        <v>0.6</v>
      </c>
      <c r="J305" s="184">
        <f t="shared" si="48"/>
        <v>7.4999999999999997E-2</v>
      </c>
      <c r="K305" s="184">
        <f>SUMIFS(Table1[Horas efetivas],Table1[Tabela],Plano_V3!E305,Table1[Campo],Plano_V3!F305)</f>
        <v>0.6</v>
      </c>
      <c r="L305" s="184">
        <f t="shared" si="49"/>
        <v>7.4999999999999997E-2</v>
      </c>
      <c r="M305" s="178"/>
      <c r="N305" s="178">
        <f t="shared" si="50"/>
        <v>1</v>
      </c>
      <c r="O305" s="178">
        <f t="shared" si="16423"/>
        <v>1</v>
      </c>
      <c r="P305" s="89" t="s">
        <v>39</v>
      </c>
      <c r="Q305" s="90">
        <f t="shared" si="16424"/>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16425"/>
        <v>modesg_inp_emss_vclssubgrupo</v>
      </c>
      <c r="B306" s="67" t="s">
        <v>26</v>
      </c>
      <c r="C306" s="68" t="s">
        <v>181</v>
      </c>
      <c r="D306" s="64" t="s">
        <v>40</v>
      </c>
      <c r="E306" s="66" t="s">
        <v>212</v>
      </c>
      <c r="F306" s="64" t="s">
        <v>227</v>
      </c>
      <c r="G306" s="64" t="str">
        <f>INDEX(Auxiliar!$B$16:$B$24,MATCH(Plano_V3!H306,Auxiliar!$C$16:$C$24,0),1)</f>
        <v>1. Concluído</v>
      </c>
      <c r="H306" s="64">
        <f>VLOOKUP(A306,'Aux - pivots1'!$A:$B,2,0)</f>
        <v>1</v>
      </c>
      <c r="I306" s="184">
        <f>SUMIFS(Table1[Estimação (horas)],Table1[Tabela],Plano_V3!E306,Table1[Campo],Plano_V3!F306)</f>
        <v>0.6</v>
      </c>
      <c r="J306" s="184">
        <f t="shared" si="48"/>
        <v>7.4999999999999997E-2</v>
      </c>
      <c r="K306" s="184">
        <f>SUMIFS(Table1[Horas efetivas],Table1[Tabela],Plano_V3!E306,Table1[Campo],Plano_V3!F306)</f>
        <v>0.6</v>
      </c>
      <c r="L306" s="184">
        <f t="shared" si="49"/>
        <v>7.4999999999999997E-2</v>
      </c>
      <c r="M306" s="178"/>
      <c r="N306" s="178">
        <f t="shared" si="50"/>
        <v>1</v>
      </c>
      <c r="O306" s="178">
        <f t="shared" si="16423"/>
        <v>1</v>
      </c>
      <c r="P306" s="89" t="s">
        <v>39</v>
      </c>
      <c r="Q306" s="90">
        <f t="shared" si="16424"/>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16425"/>
        <v>modesg_inp_emss_vclsnome_unidade_funcional</v>
      </c>
      <c r="B307" s="67" t="s">
        <v>26</v>
      </c>
      <c r="C307" s="68" t="s">
        <v>181</v>
      </c>
      <c r="D307" s="64" t="s">
        <v>40</v>
      </c>
      <c r="E307" s="66" t="s">
        <v>212</v>
      </c>
      <c r="F307" s="64" t="s">
        <v>228</v>
      </c>
      <c r="G307" s="64" t="str">
        <f>INDEX(Auxiliar!$B$16:$B$24,MATCH(Plano_V3!H307,Auxiliar!$C$16:$C$24,0),1)</f>
        <v>1. Concluído</v>
      </c>
      <c r="H307" s="64">
        <f>VLOOKUP(A307,'Aux - pivots1'!$A:$B,2,0)</f>
        <v>1</v>
      </c>
      <c r="I307" s="184">
        <f>SUMIFS(Table1[Estimação (horas)],Table1[Tabela],Plano_V3!E307,Table1[Campo],Plano_V3!F307)</f>
        <v>0.6</v>
      </c>
      <c r="J307" s="184">
        <f t="shared" si="48"/>
        <v>7.4999999999999997E-2</v>
      </c>
      <c r="K307" s="184">
        <f>SUMIFS(Table1[Horas efetivas],Table1[Tabela],Plano_V3!E307,Table1[Campo],Plano_V3!F307)</f>
        <v>0.6</v>
      </c>
      <c r="L307" s="184">
        <f t="shared" si="49"/>
        <v>7.4999999999999997E-2</v>
      </c>
      <c r="M307" s="178"/>
      <c r="N307" s="178">
        <f t="shared" si="50"/>
        <v>1</v>
      </c>
      <c r="O307" s="178">
        <f t="shared" si="16423"/>
        <v>1</v>
      </c>
      <c r="P307" s="89" t="s">
        <v>39</v>
      </c>
      <c r="Q307" s="90">
        <f t="shared" si="16424"/>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16425"/>
        <v>modesg_inp_emss_vclsunidade_funcional</v>
      </c>
      <c r="B308" s="67" t="s">
        <v>26</v>
      </c>
      <c r="C308" s="68" t="s">
        <v>181</v>
      </c>
      <c r="D308" s="64" t="s">
        <v>40</v>
      </c>
      <c r="E308" s="66" t="s">
        <v>212</v>
      </c>
      <c r="F308" s="64" t="s">
        <v>229</v>
      </c>
      <c r="G308" s="64" t="str">
        <f>INDEX(Auxiliar!$B$16:$B$24,MATCH(Plano_V3!H308,Auxiliar!$C$16:$C$24,0),1)</f>
        <v>1. Concluído</v>
      </c>
      <c r="H308" s="64">
        <f>VLOOKUP(A308,'Aux - pivots1'!$A:$B,2,0)</f>
        <v>1</v>
      </c>
      <c r="I308" s="184">
        <f>SUMIFS(Table1[Estimação (horas)],Table1[Tabela],Plano_V3!E308,Table1[Campo],Plano_V3!F308)</f>
        <v>0.6</v>
      </c>
      <c r="J308" s="184">
        <f t="shared" si="48"/>
        <v>7.4999999999999997E-2</v>
      </c>
      <c r="K308" s="184">
        <f>SUMIFS(Table1[Horas efetivas],Table1[Tabela],Plano_V3!E308,Table1[Campo],Plano_V3!F308)</f>
        <v>0.6</v>
      </c>
      <c r="L308" s="184">
        <f t="shared" si="49"/>
        <v>7.4999999999999997E-2</v>
      </c>
      <c r="M308" s="178"/>
      <c r="N308" s="178">
        <f t="shared" si="50"/>
        <v>1</v>
      </c>
      <c r="O308" s="178">
        <f t="shared" si="16423"/>
        <v>1</v>
      </c>
      <c r="P308" s="89" t="s">
        <v>39</v>
      </c>
      <c r="Q308" s="90">
        <f t="shared" si="16424"/>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16425"/>
        <v>modesg_inp_emss_vclsnome_fator_emissao</v>
      </c>
      <c r="B309" s="67" t="s">
        <v>26</v>
      </c>
      <c r="C309" s="68" t="s">
        <v>181</v>
      </c>
      <c r="D309" s="64" t="s">
        <v>40</v>
      </c>
      <c r="E309" s="66" t="s">
        <v>212</v>
      </c>
      <c r="F309" s="64" t="s">
        <v>230</v>
      </c>
      <c r="G309" s="64" t="str">
        <f>INDEX(Auxiliar!$B$16:$B$24,MATCH(Plano_V3!H309,Auxiliar!$C$16:$C$24,0),1)</f>
        <v>1. Concluído</v>
      </c>
      <c r="H309" s="64">
        <f>VLOOKUP(A309,'Aux - pivots1'!$A:$B,2,0)</f>
        <v>1</v>
      </c>
      <c r="I309" s="184">
        <f>SUMIFS(Table1[Estimação (horas)],Table1[Tabela],Plano_V3!E309,Table1[Campo],Plano_V3!F309)</f>
        <v>0.6</v>
      </c>
      <c r="J309" s="184">
        <f t="shared" si="48"/>
        <v>7.4999999999999997E-2</v>
      </c>
      <c r="K309" s="184">
        <f>SUMIFS(Table1[Horas efetivas],Table1[Tabela],Plano_V3!E309,Table1[Campo],Plano_V3!F309)</f>
        <v>0.6</v>
      </c>
      <c r="L309" s="184">
        <f t="shared" si="49"/>
        <v>7.4999999999999997E-2</v>
      </c>
      <c r="M309" s="178"/>
      <c r="N309" s="178">
        <f t="shared" si="50"/>
        <v>1</v>
      </c>
      <c r="O309" s="178">
        <f t="shared" si="16423"/>
        <v>1</v>
      </c>
      <c r="P309" s="89" t="s">
        <v>39</v>
      </c>
      <c r="Q309" s="90">
        <f t="shared" si="16424"/>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16425"/>
        <v>modesg_inp_emss_vclsunidade_fator_de_emissao</v>
      </c>
      <c r="B310" s="67" t="s">
        <v>26</v>
      </c>
      <c r="C310" s="68" t="s">
        <v>181</v>
      </c>
      <c r="D310" s="64" t="s">
        <v>40</v>
      </c>
      <c r="E310" s="66" t="s">
        <v>212</v>
      </c>
      <c r="F310" s="64" t="s">
        <v>231</v>
      </c>
      <c r="G310" s="64" t="str">
        <f>INDEX(Auxiliar!$B$16:$B$24,MATCH(Plano_V3!H310,Auxiliar!$C$16:$C$24,0),1)</f>
        <v>1. Concluído</v>
      </c>
      <c r="H310" s="64">
        <f>VLOOKUP(A310,'Aux - pivots1'!$A:$B,2,0)</f>
        <v>1</v>
      </c>
      <c r="I310" s="184">
        <f>SUMIFS(Table1[Estimação (horas)],Table1[Tabela],Plano_V3!E310,Table1[Campo],Plano_V3!F310)</f>
        <v>0.6</v>
      </c>
      <c r="J310" s="184">
        <f t="shared" si="48"/>
        <v>7.4999999999999997E-2</v>
      </c>
      <c r="K310" s="184">
        <f>SUMIFS(Table1[Horas efetivas],Table1[Tabela],Plano_V3!E310,Table1[Campo],Plano_V3!F310)</f>
        <v>0.6</v>
      </c>
      <c r="L310" s="184">
        <f t="shared" si="49"/>
        <v>7.4999999999999997E-2</v>
      </c>
      <c r="M310" s="178"/>
      <c r="N310" s="178">
        <f t="shared" si="50"/>
        <v>1</v>
      </c>
      <c r="O310" s="178">
        <f t="shared" si="16423"/>
        <v>1</v>
      </c>
      <c r="P310" s="89" t="s">
        <v>39</v>
      </c>
      <c r="Q310" s="90">
        <f t="shared" si="16424"/>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16425"/>
        <v>modesg_inp_emss_vclsscore_qualidade</v>
      </c>
      <c r="B311" s="67" t="s">
        <v>26</v>
      </c>
      <c r="C311" s="68" t="s">
        <v>181</v>
      </c>
      <c r="D311" s="64" t="s">
        <v>40</v>
      </c>
      <c r="E311" s="66" t="s">
        <v>212</v>
      </c>
      <c r="F311" s="64" t="s">
        <v>232</v>
      </c>
      <c r="G311" s="64" t="str">
        <f>INDEX(Auxiliar!$B$16:$B$24,MATCH(Plano_V3!H311,Auxiliar!$C$16:$C$24,0),1)</f>
        <v>1. Concluído</v>
      </c>
      <c r="H311" s="64">
        <f>VLOOKUP(A311,'Aux - pivots1'!$A:$B,2,0)</f>
        <v>1</v>
      </c>
      <c r="I311" s="184">
        <f>SUMIFS(Table1[Estimação (horas)],Table1[Tabela],Plano_V3!E311,Table1[Campo],Plano_V3!F311)</f>
        <v>0.6</v>
      </c>
      <c r="J311" s="184">
        <f t="shared" si="48"/>
        <v>7.4999999999999997E-2</v>
      </c>
      <c r="K311" s="184">
        <f>SUMIFS(Table1[Horas efetivas],Table1[Tabela],Plano_V3!E311,Table1[Campo],Plano_V3!F311)</f>
        <v>0.6</v>
      </c>
      <c r="L311" s="184">
        <f t="shared" si="49"/>
        <v>7.4999999999999997E-2</v>
      </c>
      <c r="M311" s="178"/>
      <c r="N311" s="178">
        <f t="shared" si="50"/>
        <v>1</v>
      </c>
      <c r="O311" s="178">
        <f t="shared" si="16423"/>
        <v>1</v>
      </c>
      <c r="P311" s="89" t="s">
        <v>39</v>
      </c>
      <c r="Q311" s="90">
        <f t="shared" si="16424"/>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16425"/>
        <v>modesg_inp_emss_vclsscp1_ftr_emss</v>
      </c>
      <c r="B312" s="67" t="s">
        <v>26</v>
      </c>
      <c r="C312" s="68" t="s">
        <v>181</v>
      </c>
      <c r="D312" s="64" t="s">
        <v>40</v>
      </c>
      <c r="E312" s="66" t="s">
        <v>212</v>
      </c>
      <c r="F312" s="64" t="s">
        <v>233</v>
      </c>
      <c r="G312" s="64" t="str">
        <f>INDEX(Auxiliar!$B$16:$B$24,MATCH(Plano_V3!H312,Auxiliar!$C$16:$C$24,0),1)</f>
        <v>1. Concluído</v>
      </c>
      <c r="H312" s="64">
        <f>VLOOKUP(A312,'Aux - pivots1'!$A:$B,2,0)</f>
        <v>1</v>
      </c>
      <c r="I312" s="184">
        <f>SUMIFS(Table1[Estimação (horas)],Table1[Tabela],Plano_V3!E312,Table1[Campo],Plano_V3!F312)</f>
        <v>0.6</v>
      </c>
      <c r="J312" s="184">
        <f t="shared" si="48"/>
        <v>7.4999999999999997E-2</v>
      </c>
      <c r="K312" s="184">
        <f>SUMIFS(Table1[Horas efetivas],Table1[Tabela],Plano_V3!E312,Table1[Campo],Plano_V3!F312)</f>
        <v>0.6</v>
      </c>
      <c r="L312" s="184">
        <f t="shared" si="49"/>
        <v>7.4999999999999997E-2</v>
      </c>
      <c r="M312" s="178"/>
      <c r="N312" s="178">
        <f t="shared" si="50"/>
        <v>1</v>
      </c>
      <c r="O312" s="178">
        <f t="shared" si="16423"/>
        <v>1</v>
      </c>
      <c r="P312" s="89" t="s">
        <v>39</v>
      </c>
      <c r="Q312" s="90">
        <f t="shared" si="16424"/>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16425"/>
        <v>modesg_inp_emss_vclsscp2_ftr_emss</v>
      </c>
      <c r="B313" s="67" t="s">
        <v>26</v>
      </c>
      <c r="C313" s="68" t="s">
        <v>181</v>
      </c>
      <c r="D313" s="64" t="s">
        <v>40</v>
      </c>
      <c r="E313" s="66" t="s">
        <v>212</v>
      </c>
      <c r="F313" s="64" t="s">
        <v>234</v>
      </c>
      <c r="G313" s="64" t="str">
        <f>INDEX(Auxiliar!$B$16:$B$24,MATCH(Plano_V3!H313,Auxiliar!$C$16:$C$24,0),1)</f>
        <v>1. Concluído</v>
      </c>
      <c r="H313" s="64">
        <f>VLOOKUP(A313,'Aux - pivots1'!$A:$B,2,0)</f>
        <v>1</v>
      </c>
      <c r="I313" s="184">
        <f>SUMIFS(Table1[Estimação (horas)],Table1[Tabela],Plano_V3!E313,Table1[Campo],Plano_V3!F313)</f>
        <v>0.6</v>
      </c>
      <c r="J313" s="184">
        <f t="shared" si="48"/>
        <v>7.4999999999999997E-2</v>
      </c>
      <c r="K313" s="184">
        <f>SUMIFS(Table1[Horas efetivas],Table1[Tabela],Plano_V3!E313,Table1[Campo],Plano_V3!F313)</f>
        <v>0.6</v>
      </c>
      <c r="L313" s="184">
        <f t="shared" si="49"/>
        <v>7.4999999999999997E-2</v>
      </c>
      <c r="M313" s="178"/>
      <c r="N313" s="178">
        <f t="shared" si="50"/>
        <v>1</v>
      </c>
      <c r="O313" s="178">
        <f t="shared" si="16423"/>
        <v>1</v>
      </c>
      <c r="P313" s="89" t="s">
        <v>39</v>
      </c>
      <c r="Q313" s="90">
        <f t="shared" si="16424"/>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16425"/>
        <v>modesg_inp_emss_vclsscp3_ftr_emss</v>
      </c>
      <c r="B314" s="67" t="s">
        <v>26</v>
      </c>
      <c r="C314" s="68" t="s">
        <v>181</v>
      </c>
      <c r="D314" s="64" t="s">
        <v>40</v>
      </c>
      <c r="E314" s="66" t="s">
        <v>212</v>
      </c>
      <c r="F314" s="64" t="s">
        <v>235</v>
      </c>
      <c r="G314" s="64" t="str">
        <f>INDEX(Auxiliar!$B$16:$B$24,MATCH(Plano_V3!H314,Auxiliar!$C$16:$C$24,0),1)</f>
        <v>1. Concluído</v>
      </c>
      <c r="H314" s="64">
        <f>VLOOKUP(A314,'Aux - pivots1'!$A:$B,2,0)</f>
        <v>1</v>
      </c>
      <c r="I314" s="184">
        <f>SUMIFS(Table1[Estimação (horas)],Table1[Tabela],Plano_V3!E314,Table1[Campo],Plano_V3!F314)</f>
        <v>0.6</v>
      </c>
      <c r="J314" s="184">
        <f t="shared" si="48"/>
        <v>7.4999999999999997E-2</v>
      </c>
      <c r="K314" s="184">
        <f>SUMIFS(Table1[Horas efetivas],Table1[Tabela],Plano_V3!E314,Table1[Campo],Plano_V3!F314)</f>
        <v>0.6</v>
      </c>
      <c r="L314" s="184">
        <f t="shared" si="49"/>
        <v>7.4999999999999997E-2</v>
      </c>
      <c r="M314" s="178"/>
      <c r="N314" s="178">
        <f t="shared" si="50"/>
        <v>1</v>
      </c>
      <c r="O314" s="178">
        <f t="shared" si="16423"/>
        <v>1</v>
      </c>
      <c r="P314" s="89" t="s">
        <v>39</v>
      </c>
      <c r="Q314" s="90">
        <f t="shared" si="16424"/>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16425"/>
        <v>modesg_inp_km_medios_emss_vclsref_date</v>
      </c>
      <c r="B315" s="67" t="s">
        <v>26</v>
      </c>
      <c r="C315" s="68" t="s">
        <v>181</v>
      </c>
      <c r="D315" s="64" t="s">
        <v>40</v>
      </c>
      <c r="E315" s="66" t="s">
        <v>213</v>
      </c>
      <c r="F315" s="64" t="s">
        <v>208</v>
      </c>
      <c r="G315" s="64" t="str">
        <f>INDEX(Auxiliar!$B$16:$B$24,MATCH(Plano_V3!H315,Auxiliar!$C$16:$C$24,0),1)</f>
        <v>1. Concluído</v>
      </c>
      <c r="H315" s="64">
        <f>VLOOKUP(A315,'Aux - pivots1'!$A:$B,2,0)</f>
        <v>1</v>
      </c>
      <c r="I315" s="184">
        <f>SUMIFS(Table1[Estimação (horas)],Table1[Tabela],Plano_V3!E315,Table1[Campo],Plano_V3!F315)</f>
        <v>0.5</v>
      </c>
      <c r="J315" s="184">
        <f t="shared" si="48"/>
        <v>6.25E-2</v>
      </c>
      <c r="K315" s="184">
        <f>SUMIFS(Table1[Horas efetivas],Table1[Tabela],Plano_V3!E315,Table1[Campo],Plano_V3!F315)</f>
        <v>0.5</v>
      </c>
      <c r="L315" s="184">
        <f t="shared" si="49"/>
        <v>6.25E-2</v>
      </c>
      <c r="M315" s="178"/>
      <c r="N315" s="178">
        <f t="shared" si="50"/>
        <v>1</v>
      </c>
      <c r="O315" s="178">
        <f t="shared" si="16423"/>
        <v>1</v>
      </c>
      <c r="P315" s="89" t="s">
        <v>39</v>
      </c>
      <c r="Q315" s="90">
        <f t="shared" si="16424"/>
        <v>6.25E-2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16425"/>
        <v>modesg_inp_km_medios_emss_vclsnome_pais</v>
      </c>
      <c r="B316" s="67" t="s">
        <v>26</v>
      </c>
      <c r="C316" s="68" t="s">
        <v>181</v>
      </c>
      <c r="D316" s="64" t="s">
        <v>40</v>
      </c>
      <c r="E316" s="66" t="s">
        <v>213</v>
      </c>
      <c r="F316" s="64" t="s">
        <v>221</v>
      </c>
      <c r="G316" s="64" t="str">
        <f>INDEX(Auxiliar!$B$16:$B$24,MATCH(Plano_V3!H316,Auxiliar!$C$16:$C$24,0),1)</f>
        <v>1. Concluído</v>
      </c>
      <c r="H316" s="64">
        <f>VLOOKUP(A316,'Aux - pivots1'!$A:$B,2,0)</f>
        <v>1</v>
      </c>
      <c r="I316" s="184">
        <f>SUMIFS(Table1[Estimação (horas)],Table1[Tabela],Plano_V3!E316,Table1[Campo],Plano_V3!F316)</f>
        <v>0.6</v>
      </c>
      <c r="J316" s="184">
        <f t="shared" si="48"/>
        <v>7.4999999999999997E-2</v>
      </c>
      <c r="K316" s="184">
        <f>SUMIFS(Table1[Horas efetivas],Table1[Tabela],Plano_V3!E316,Table1[Campo],Plano_V3!F316)</f>
        <v>0.6</v>
      </c>
      <c r="L316" s="184">
        <f t="shared" si="49"/>
        <v>7.4999999999999997E-2</v>
      </c>
      <c r="M316" s="178"/>
      <c r="N316" s="178">
        <f t="shared" si="50"/>
        <v>1</v>
      </c>
      <c r="O316" s="178">
        <f t="shared" si="16423"/>
        <v>1</v>
      </c>
      <c r="P316" s="89" t="s">
        <v>39</v>
      </c>
      <c r="Q316" s="90">
        <f t="shared" si="16424"/>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16425"/>
        <v>modesg_inp_km_medios_emss_vclstipo_vcl</v>
      </c>
      <c r="B317" s="67" t="s">
        <v>26</v>
      </c>
      <c r="C317" s="68" t="s">
        <v>181</v>
      </c>
      <c r="D317" s="64" t="s">
        <v>40</v>
      </c>
      <c r="E317" s="66" t="s">
        <v>213</v>
      </c>
      <c r="F317" s="64" t="s">
        <v>236</v>
      </c>
      <c r="G317" s="64" t="str">
        <f>INDEX(Auxiliar!$B$16:$B$24,MATCH(Plano_V3!H317,Auxiliar!$C$16:$C$24,0),1)</f>
        <v>1. Concluído</v>
      </c>
      <c r="H317" s="64">
        <f>VLOOKUP(A317,'Aux - pivots1'!$A:$B,2,0)</f>
        <v>1</v>
      </c>
      <c r="I317" s="184">
        <f>SUMIFS(Table1[Estimação (horas)],Table1[Tabela],Plano_V3!E317,Table1[Campo],Plano_V3!F317)</f>
        <v>0.6</v>
      </c>
      <c r="J317" s="184">
        <f t="shared" si="48"/>
        <v>7.4999999999999997E-2</v>
      </c>
      <c r="K317" s="184">
        <f>SUMIFS(Table1[Horas efetivas],Table1[Tabela],Plano_V3!E317,Table1[Campo],Plano_V3!F317)</f>
        <v>0.6</v>
      </c>
      <c r="L317" s="184">
        <f t="shared" si="49"/>
        <v>7.4999999999999997E-2</v>
      </c>
      <c r="M317" s="178"/>
      <c r="N317" s="178">
        <f t="shared" si="50"/>
        <v>1</v>
      </c>
      <c r="O317" s="178">
        <f t="shared" si="16423"/>
        <v>1</v>
      </c>
      <c r="P317" s="89" t="s">
        <v>39</v>
      </c>
      <c r="Q317" s="90">
        <f t="shared" si="16424"/>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16425"/>
        <v>modesg_inp_km_medios_emss_vclstipo_motor</v>
      </c>
      <c r="B318" s="67" t="s">
        <v>26</v>
      </c>
      <c r="C318" s="68" t="s">
        <v>181</v>
      </c>
      <c r="D318" s="64" t="s">
        <v>40</v>
      </c>
      <c r="E318" s="66" t="s">
        <v>213</v>
      </c>
      <c r="F318" s="64" t="s">
        <v>224</v>
      </c>
      <c r="G318" s="64" t="str">
        <f>INDEX(Auxiliar!$B$16:$B$24,MATCH(Plano_V3!H318,Auxiliar!$C$16:$C$24,0),1)</f>
        <v>1. Concluído</v>
      </c>
      <c r="H318" s="64">
        <f>VLOOKUP(A318,'Aux - pivots1'!$A:$B,2,0)</f>
        <v>1</v>
      </c>
      <c r="I318" s="184">
        <f>SUMIFS(Table1[Estimação (horas)],Table1[Tabela],Plano_V3!E318,Table1[Campo],Plano_V3!F318)</f>
        <v>0.6</v>
      </c>
      <c r="J318" s="184">
        <f t="shared" si="48"/>
        <v>7.4999999999999997E-2</v>
      </c>
      <c r="K318" s="184">
        <f>SUMIFS(Table1[Horas efetivas],Table1[Tabela],Plano_V3!E318,Table1[Campo],Plano_V3!F318)</f>
        <v>0.6</v>
      </c>
      <c r="L318" s="184">
        <f t="shared" si="49"/>
        <v>7.4999999999999997E-2</v>
      </c>
      <c r="M318" s="178"/>
      <c r="N318" s="178">
        <f t="shared" si="50"/>
        <v>1</v>
      </c>
      <c r="O318" s="178">
        <f t="shared" si="16423"/>
        <v>1</v>
      </c>
      <c r="P318" s="89" t="s">
        <v>39</v>
      </c>
      <c r="Q318" s="90">
        <f t="shared" si="16424"/>
        <v>7.4999999999999997E-2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16425"/>
        <v>modesg_inp_km_medios_emss_vclssubgrupo</v>
      </c>
      <c r="B319" s="67" t="s">
        <v>26</v>
      </c>
      <c r="C319" s="68" t="s">
        <v>181</v>
      </c>
      <c r="D319" s="64" t="s">
        <v>40</v>
      </c>
      <c r="E319" s="66" t="s">
        <v>213</v>
      </c>
      <c r="F319" s="64" t="s">
        <v>227</v>
      </c>
      <c r="G319" s="64" t="str">
        <f>INDEX(Auxiliar!$B$16:$B$24,MATCH(Plano_V3!H319,Auxiliar!$C$16:$C$24,0),1)</f>
        <v>1. Concluído</v>
      </c>
      <c r="H319" s="64">
        <f>VLOOKUP(A319,'Aux - pivots1'!$A:$B,2,0)</f>
        <v>1</v>
      </c>
      <c r="I319" s="184">
        <f>SUMIFS(Table1[Estimação (horas)],Table1[Tabela],Plano_V3!E319,Table1[Campo],Plano_V3!F319)</f>
        <v>0.6</v>
      </c>
      <c r="J319" s="184">
        <f t="shared" si="48"/>
        <v>7.4999999999999997E-2</v>
      </c>
      <c r="K319" s="184">
        <f>SUMIFS(Table1[Horas efetivas],Table1[Tabela],Plano_V3!E319,Table1[Campo],Plano_V3!F319)</f>
        <v>0.6</v>
      </c>
      <c r="L319" s="184">
        <f t="shared" si="49"/>
        <v>7.4999999999999997E-2</v>
      </c>
      <c r="M319" s="178"/>
      <c r="N319" s="178">
        <f t="shared" si="50"/>
        <v>1</v>
      </c>
      <c r="O319" s="178">
        <f t="shared" si="16423"/>
        <v>1</v>
      </c>
      <c r="P319" s="89" t="s">
        <v>39</v>
      </c>
      <c r="Q319" s="90">
        <f t="shared" si="16424"/>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16425"/>
        <v>modesg_inp_km_medios_emss_vclsmedia_km</v>
      </c>
      <c r="B320" s="67" t="s">
        <v>26</v>
      </c>
      <c r="C320" s="68" t="s">
        <v>181</v>
      </c>
      <c r="D320" s="64" t="s">
        <v>40</v>
      </c>
      <c r="E320" s="66" t="s">
        <v>213</v>
      </c>
      <c r="F320" s="64" t="s">
        <v>237</v>
      </c>
      <c r="G320" s="64" t="str">
        <f>INDEX(Auxiliar!$B$16:$B$24,MATCH(Plano_V3!H320,Auxiliar!$C$16:$C$24,0),1)</f>
        <v>1. Concluído</v>
      </c>
      <c r="H320" s="64">
        <f>VLOOKUP(A320,'Aux - pivots1'!$A:$B,2,0)</f>
        <v>1</v>
      </c>
      <c r="I320" s="184">
        <f>SUMIFS(Table1[Estimação (horas)],Table1[Tabela],Plano_V3!E320,Table1[Campo],Plano_V3!F320)</f>
        <v>0.6</v>
      </c>
      <c r="J320" s="184">
        <f t="shared" si="48"/>
        <v>7.4999999999999997E-2</v>
      </c>
      <c r="K320" s="184">
        <f>SUMIFS(Table1[Horas efetivas],Table1[Tabela],Plano_V3!E320,Table1[Campo],Plano_V3!F320)</f>
        <v>0.6</v>
      </c>
      <c r="L320" s="184">
        <f t="shared" si="49"/>
        <v>7.4999999999999997E-2</v>
      </c>
      <c r="M320" s="178"/>
      <c r="N320" s="178">
        <f t="shared" si="50"/>
        <v>1</v>
      </c>
      <c r="O320" s="178">
        <f t="shared" si="16423"/>
        <v>1</v>
      </c>
      <c r="P320" s="89" t="s">
        <v>39</v>
      </c>
      <c r="Q320" s="90">
        <f t="shared" si="16424"/>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16425"/>
        <v>modesg_inp_km_medios_emss_vclsmedia_scp1_emss</v>
      </c>
      <c r="B321" s="67" t="s">
        <v>26</v>
      </c>
      <c r="C321" s="68" t="s">
        <v>181</v>
      </c>
      <c r="D321" s="64" t="s">
        <v>40</v>
      </c>
      <c r="E321" s="66" t="s">
        <v>213</v>
      </c>
      <c r="F321" s="64" t="s">
        <v>649</v>
      </c>
      <c r="G321" s="64" t="str">
        <f>INDEX(Auxiliar!$B$16:$B$24,MATCH(Plano_V3!H321,Auxiliar!$C$16:$C$24,0),1)</f>
        <v>0. Cancelado</v>
      </c>
      <c r="H321" s="64">
        <f>VLOOKUP(A321,'Aux - pivots1'!$A:$B,2,0)</f>
        <v>0</v>
      </c>
      <c r="I321" s="184">
        <f>SUMIFS(Table1[Estimação (horas)],Table1[Tabela],Plano_V3!E321,Table1[Campo],Plano_V3!F321)</f>
        <v>0.5</v>
      </c>
      <c r="J321" s="184">
        <f>I321/8</f>
        <v>6.25E-2</v>
      </c>
      <c r="K321" s="184">
        <f>SUMIFS(Table1[Horas efetivas],Table1[Tabela],Plano_V3!E321,Table1[Campo],Plano_V3!F321)</f>
        <v>0</v>
      </c>
      <c r="L321" s="184">
        <f>K321/8</f>
        <v>0</v>
      </c>
      <c r="M321" s="178"/>
      <c r="N321" s="178">
        <f>L321/J321</f>
        <v>0</v>
      </c>
      <c r="O321" s="178">
        <f>N321-M321</f>
        <v>0</v>
      </c>
      <c r="P321" s="89" t="s">
        <v>39</v>
      </c>
      <c r="Q321" s="90"/>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16425"/>
        <v>modesg_inp_km_medios_emss_vclsmedia_scp2_emss</v>
      </c>
      <c r="B322" s="67" t="s">
        <v>26</v>
      </c>
      <c r="C322" s="68" t="s">
        <v>181</v>
      </c>
      <c r="D322" s="64" t="s">
        <v>40</v>
      </c>
      <c r="E322" s="66" t="s">
        <v>213</v>
      </c>
      <c r="F322" s="64" t="s">
        <v>650</v>
      </c>
      <c r="G322" s="64" t="str">
        <f>INDEX(Auxiliar!$B$16:$B$24,MATCH(Plano_V3!H322,Auxiliar!$C$16:$C$24,0),1)</f>
        <v>0. Cancelado</v>
      </c>
      <c r="H322" s="64">
        <f>VLOOKUP(A322,'Aux - pivots1'!$A:$B,2,0)</f>
        <v>0</v>
      </c>
      <c r="I322" s="184">
        <f>SUMIFS(Table1[Estimação (horas)],Table1[Tabela],Plano_V3!E322,Table1[Campo],Plano_V3!F322)</f>
        <v>0.5</v>
      </c>
      <c r="J322" s="184">
        <f>I322/8</f>
        <v>6.25E-2</v>
      </c>
      <c r="K322" s="184">
        <f>SUMIFS(Table1[Horas efetivas],Table1[Tabela],Plano_V3!E322,Table1[Campo],Plano_V3!F322)</f>
        <v>0</v>
      </c>
      <c r="L322" s="184">
        <f>K322/8</f>
        <v>0</v>
      </c>
      <c r="M322" s="178"/>
      <c r="N322" s="178">
        <f>L322/J322</f>
        <v>0</v>
      </c>
      <c r="O322" s="178">
        <f>N322-M322</f>
        <v>0</v>
      </c>
      <c r="P322" s="89" t="s">
        <v>39</v>
      </c>
      <c r="Q322" s="90"/>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16425"/>
        <v>modesg_inp_km_medios_emss_vclsmedia_scp3_emss</v>
      </c>
      <c r="B323" s="67" t="s">
        <v>26</v>
      </c>
      <c r="C323" s="68" t="s">
        <v>181</v>
      </c>
      <c r="D323" s="64" t="s">
        <v>40</v>
      </c>
      <c r="E323" s="66" t="s">
        <v>213</v>
      </c>
      <c r="F323" s="64" t="s">
        <v>651</v>
      </c>
      <c r="G323" s="64" t="str">
        <f>INDEX(Auxiliar!$B$16:$B$24,MATCH(Plano_V3!H323,Auxiliar!$C$16:$C$24,0),1)</f>
        <v>0. Cancelado</v>
      </c>
      <c r="H323" s="64">
        <f>VLOOKUP(A323,'Aux - pivots1'!$A:$B,2,0)</f>
        <v>0</v>
      </c>
      <c r="I323" s="184">
        <f>SUMIFS(Table1[Estimação (horas)],Table1[Tabela],Plano_V3!E323,Table1[Campo],Plano_V3!F323)</f>
        <v>0.5</v>
      </c>
      <c r="J323" s="184">
        <f>I323/8</f>
        <v>6.25E-2</v>
      </c>
      <c r="K323" s="184">
        <f>SUMIFS(Table1[Horas efetivas],Table1[Tabela],Plano_V3!E323,Table1[Campo],Plano_V3!F323)</f>
        <v>0</v>
      </c>
      <c r="L323" s="184">
        <f>K323/8</f>
        <v>0</v>
      </c>
      <c r="M323" s="178"/>
      <c r="N323" s="178">
        <f>L323/J323</f>
        <v>0</v>
      </c>
      <c r="O323" s="178">
        <f>N323-M323</f>
        <v>0</v>
      </c>
      <c r="P323" s="89" t="s">
        <v>39</v>
      </c>
      <c r="Q323" s="90"/>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16425"/>
        <v>modesg_inp_empr_excl_parisref_date</v>
      </c>
      <c r="B324" s="67" t="s">
        <v>26</v>
      </c>
      <c r="C324" s="68" t="s">
        <v>181</v>
      </c>
      <c r="D324" s="64" t="s">
        <v>40</v>
      </c>
      <c r="E324" s="66" t="s">
        <v>214</v>
      </c>
      <c r="F324" s="64" t="s">
        <v>208</v>
      </c>
      <c r="G324" s="64" t="str">
        <f>INDEX(Auxiliar!$B$16:$B$24,MATCH(Plano_V3!H324,Auxiliar!$C$16:$C$24,0),1)</f>
        <v>1. Concluído</v>
      </c>
      <c r="H324" s="64">
        <f>VLOOKUP(A324,'Aux - pivots1'!$A:$B,2,0)</f>
        <v>1</v>
      </c>
      <c r="I324" s="184">
        <f>SUMIFS(Table1[Estimação (horas)],Table1[Tabela],Plano_V3!E324,Table1[Campo],Plano_V3!F324)</f>
        <v>0.5</v>
      </c>
      <c r="J324" s="184">
        <f t="shared" si="48"/>
        <v>6.25E-2</v>
      </c>
      <c r="K324" s="184">
        <f>SUMIFS(Table1[Horas efetivas],Table1[Tabela],Plano_V3!E324,Table1[Campo],Plano_V3!F324)</f>
        <v>0.5</v>
      </c>
      <c r="L324" s="184">
        <f t="shared" si="49"/>
        <v>6.25E-2</v>
      </c>
      <c r="M324" s="178"/>
      <c r="N324" s="178">
        <f t="shared" si="50"/>
        <v>1</v>
      </c>
      <c r="O324" s="178">
        <f t="shared" si="16423"/>
        <v>1</v>
      </c>
      <c r="P324" s="89" t="s">
        <v>39</v>
      </c>
      <c r="Q324" s="90">
        <f t="shared" si="16424"/>
        <v>6.25E-2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16425"/>
        <v>modesg_inp_empr_excl_parisisin</v>
      </c>
      <c r="B325" s="67" t="s">
        <v>26</v>
      </c>
      <c r="C325" s="68" t="s">
        <v>181</v>
      </c>
      <c r="D325" s="64" t="s">
        <v>40</v>
      </c>
      <c r="E325" s="66" t="s">
        <v>214</v>
      </c>
      <c r="F325" s="64" t="s">
        <v>238</v>
      </c>
      <c r="G325" s="64" t="str">
        <f>INDEX(Auxiliar!$B$16:$B$24,MATCH(Plano_V3!H325,Auxiliar!$C$16:$C$24,0),1)</f>
        <v>1. Concluído</v>
      </c>
      <c r="H325" s="64">
        <f>VLOOKUP(A325,'Aux - pivots1'!$A:$B,2,0)</f>
        <v>1</v>
      </c>
      <c r="I325" s="184">
        <f>SUMIFS(Table1[Estimação (horas)],Table1[Tabela],Plano_V3!E325,Table1[Campo],Plano_V3!F325)</f>
        <v>0.6</v>
      </c>
      <c r="J325" s="184">
        <f t="shared" si="48"/>
        <v>7.4999999999999997E-2</v>
      </c>
      <c r="K325" s="184">
        <f>SUMIFS(Table1[Horas efetivas],Table1[Tabela],Plano_V3!E325,Table1[Campo],Plano_V3!F325)</f>
        <v>0.6</v>
      </c>
      <c r="L325" s="184">
        <f t="shared" si="49"/>
        <v>7.4999999999999997E-2</v>
      </c>
      <c r="M325" s="178"/>
      <c r="N325" s="178">
        <f t="shared" si="50"/>
        <v>1</v>
      </c>
      <c r="O325" s="178">
        <f t="shared" si="16423"/>
        <v>1</v>
      </c>
      <c r="P325" s="89" t="s">
        <v>39</v>
      </c>
      <c r="Q325" s="90">
        <f t="shared" si="16424"/>
        <v>7.4999999999999997E-2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16425"/>
        <v>modesg_inp_empr_excl_parisclei</v>
      </c>
      <c r="B326" s="67" t="s">
        <v>26</v>
      </c>
      <c r="C326" s="68" t="s">
        <v>181</v>
      </c>
      <c r="D326" s="64" t="s">
        <v>40</v>
      </c>
      <c r="E326" s="66" t="s">
        <v>214</v>
      </c>
      <c r="F326" s="64" t="s">
        <v>239</v>
      </c>
      <c r="G326" s="64" t="str">
        <f>INDEX(Auxiliar!$B$16:$B$24,MATCH(Plano_V3!H326,Auxiliar!$C$16:$C$24,0),1)</f>
        <v>1. Concluído</v>
      </c>
      <c r="H326" s="64">
        <f>VLOOKUP(A326,'Aux - pivots1'!$A:$B,2,0)</f>
        <v>1</v>
      </c>
      <c r="I326" s="184">
        <f>SUMIFS(Table1[Estimação (horas)],Table1[Tabela],Plano_V3!E326,Table1[Campo],Plano_V3!F326)</f>
        <v>0.6</v>
      </c>
      <c r="J326" s="184">
        <f t="shared" si="48"/>
        <v>7.4999999999999997E-2</v>
      </c>
      <c r="K326" s="184">
        <f>SUMIFS(Table1[Horas efetivas],Table1[Tabela],Plano_V3!E326,Table1[Campo],Plano_V3!F326)</f>
        <v>0.6</v>
      </c>
      <c r="L326" s="184">
        <f t="shared" si="49"/>
        <v>7.4999999999999997E-2</v>
      </c>
      <c r="M326" s="178"/>
      <c r="N326" s="178">
        <f t="shared" si="50"/>
        <v>1</v>
      </c>
      <c r="O326" s="178">
        <f t="shared" si="16423"/>
        <v>1</v>
      </c>
      <c r="P326" s="89" t="s">
        <v>39</v>
      </c>
      <c r="Q326" s="90">
        <f t="shared" si="16424"/>
        <v>7.4999999999999997E-2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16425"/>
        <v>modesg_inp_empr_excl_parisccli_kgl</v>
      </c>
      <c r="B327" s="67" t="s">
        <v>26</v>
      </c>
      <c r="C327" s="68" t="s">
        <v>181</v>
      </c>
      <c r="D327" s="64" t="s">
        <v>40</v>
      </c>
      <c r="E327" s="66" t="s">
        <v>214</v>
      </c>
      <c r="F327" s="64" t="s">
        <v>240</v>
      </c>
      <c r="G327" s="64" t="str">
        <f>INDEX(Auxiliar!$B$16:$B$24,MATCH(Plano_V3!H327,Auxiliar!$C$16:$C$24,0),1)</f>
        <v>1. Concluído</v>
      </c>
      <c r="H327" s="64">
        <f>VLOOKUP(A327,'Aux - pivots1'!$A:$B,2,0)</f>
        <v>1</v>
      </c>
      <c r="I327" s="184">
        <f>SUMIFS(Table1[Estimação (horas)],Table1[Tabela],Plano_V3!E327,Table1[Campo],Plano_V3!F327)</f>
        <v>0.6</v>
      </c>
      <c r="J327" s="184">
        <f t="shared" si="48"/>
        <v>7.4999999999999997E-2</v>
      </c>
      <c r="K327" s="184">
        <f>SUMIFS(Table1[Horas efetivas],Table1[Tabela],Plano_V3!E327,Table1[Campo],Plano_V3!F327)</f>
        <v>0.6</v>
      </c>
      <c r="L327" s="184">
        <f t="shared" si="49"/>
        <v>7.4999999999999997E-2</v>
      </c>
      <c r="M327" s="178"/>
      <c r="N327" s="178">
        <f t="shared" si="50"/>
        <v>1</v>
      </c>
      <c r="O327" s="178">
        <f t="shared" si="16423"/>
        <v>1</v>
      </c>
      <c r="P327" s="89" t="s">
        <v>39</v>
      </c>
      <c r="Q327" s="90">
        <f t="shared" si="16424"/>
        <v>7.4999999999999997E-2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16425"/>
        <v>modesg_inp_empr_excl_parisnome_entidade</v>
      </c>
      <c r="B328" s="67" t="s">
        <v>26</v>
      </c>
      <c r="C328" s="68" t="s">
        <v>181</v>
      </c>
      <c r="D328" s="64" t="s">
        <v>40</v>
      </c>
      <c r="E328" s="66" t="s">
        <v>214</v>
      </c>
      <c r="F328" s="64" t="s">
        <v>241</v>
      </c>
      <c r="G328" s="64" t="str">
        <f>INDEX(Auxiliar!$B$16:$B$24,MATCH(Plano_V3!H328,Auxiliar!$C$16:$C$24,0),1)</f>
        <v>1. Concluído</v>
      </c>
      <c r="H328" s="64">
        <f>VLOOKUP(A328,'Aux - pivots1'!$A:$B,2,0)</f>
        <v>1</v>
      </c>
      <c r="I328" s="184">
        <f>SUMIFS(Table1[Estimação (horas)],Table1[Tabela],Plano_V3!E328,Table1[Campo],Plano_V3!F328)</f>
        <v>0.5</v>
      </c>
      <c r="J328" s="184">
        <f t="shared" ref="J328:J397" si="16444">I328/8</f>
        <v>6.25E-2</v>
      </c>
      <c r="K328" s="184">
        <f>SUMIFS(Table1[Horas efetivas],Table1[Tabela],Plano_V3!E328,Table1[Campo],Plano_V3!F328)</f>
        <v>0.5</v>
      </c>
      <c r="L328" s="184">
        <f t="shared" si="49"/>
        <v>6.25E-2</v>
      </c>
      <c r="M328" s="178"/>
      <c r="N328" s="178">
        <f t="shared" si="50"/>
        <v>1</v>
      </c>
      <c r="O328" s="178">
        <f t="shared" si="16423"/>
        <v>1</v>
      </c>
      <c r="P328" s="89" t="s">
        <v>39</v>
      </c>
      <c r="Q328" s="90">
        <f t="shared" si="16424"/>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16425"/>
        <v>modesg_inp_empr_excl_parisflg_scib</v>
      </c>
      <c r="B329" s="67" t="s">
        <v>26</v>
      </c>
      <c r="C329" s="68" t="s">
        <v>181</v>
      </c>
      <c r="D329" s="64" t="s">
        <v>40</v>
      </c>
      <c r="E329" s="66" t="s">
        <v>214</v>
      </c>
      <c r="F329" s="64" t="s">
        <v>242</v>
      </c>
      <c r="G329" s="64" t="str">
        <f>INDEX(Auxiliar!$B$16:$B$24,MATCH(Plano_V3!H329,Auxiliar!$C$16:$C$24,0),1)</f>
        <v>1. Concluído</v>
      </c>
      <c r="H329" s="64">
        <f>VLOOKUP(A329,'Aux - pivots1'!$A:$B,2,0)</f>
        <v>1</v>
      </c>
      <c r="I329" s="184">
        <f>SUMIFS(Table1[Estimação (horas)],Table1[Tabela],Plano_V3!E329,Table1[Campo],Plano_V3!F329)</f>
        <v>0.5</v>
      </c>
      <c r="J329" s="184">
        <f t="shared" si="16444"/>
        <v>6.25E-2</v>
      </c>
      <c r="K329" s="184">
        <f>SUMIFS(Table1[Horas efetivas],Table1[Tabela],Plano_V3!E329,Table1[Campo],Plano_V3!F329)</f>
        <v>0.5</v>
      </c>
      <c r="L329" s="184">
        <f t="shared" ref="L329:L398" si="16445">K329/8</f>
        <v>6.25E-2</v>
      </c>
      <c r="M329" s="178"/>
      <c r="N329" s="178">
        <f t="shared" ref="N329:N398" si="16446">L329/J329</f>
        <v>1</v>
      </c>
      <c r="O329" s="178">
        <f t="shared" si="16423"/>
        <v>1</v>
      </c>
      <c r="P329" s="89" t="s">
        <v>39</v>
      </c>
      <c r="Q329" s="90">
        <f t="shared" si="16424"/>
        <v>6.25E-2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16425"/>
        <v>modesg_inp_empr_excl_parisnome_pais</v>
      </c>
      <c r="B330" s="67" t="s">
        <v>26</v>
      </c>
      <c r="C330" s="68" t="s">
        <v>181</v>
      </c>
      <c r="D330" s="64" t="s">
        <v>40</v>
      </c>
      <c r="E330" s="66" t="s">
        <v>214</v>
      </c>
      <c r="F330" s="64" t="s">
        <v>221</v>
      </c>
      <c r="G330" s="64" t="str">
        <f>INDEX(Auxiliar!$B$16:$B$24,MATCH(Plano_V3!H330,Auxiliar!$C$16:$C$24,0),1)</f>
        <v>1. Concluído</v>
      </c>
      <c r="H330" s="64">
        <f>VLOOKUP(A330,'Aux - pivots1'!$A:$B,2,0)</f>
        <v>1</v>
      </c>
      <c r="I330" s="184">
        <f>SUMIFS(Table1[Estimação (horas)],Table1[Tabela],Plano_V3!E330,Table1[Campo],Plano_V3!F330)</f>
        <v>0.5</v>
      </c>
      <c r="J330" s="184">
        <f t="shared" si="16444"/>
        <v>6.25E-2</v>
      </c>
      <c r="K330" s="184">
        <f>SUMIFS(Table1[Horas efetivas],Table1[Tabela],Plano_V3!E330,Table1[Campo],Plano_V3!F330)</f>
        <v>0.5</v>
      </c>
      <c r="L330" s="184">
        <f t="shared" si="16445"/>
        <v>6.25E-2</v>
      </c>
      <c r="M330" s="178"/>
      <c r="N330" s="178">
        <f t="shared" si="16446"/>
        <v>1</v>
      </c>
      <c r="O330" s="178">
        <f t="shared" si="16423"/>
        <v>1</v>
      </c>
      <c r="P330" s="89" t="s">
        <v>39</v>
      </c>
      <c r="Q330" s="90">
        <f t="shared" si="16424"/>
        <v>6.25E-2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16425"/>
        <v>modesg_inp_nfrd_alinhamento_taxref_date</v>
      </c>
      <c r="B331" s="67" t="s">
        <v>26</v>
      </c>
      <c r="C331" s="68" t="s">
        <v>181</v>
      </c>
      <c r="D331" s="64" t="s">
        <v>40</v>
      </c>
      <c r="E331" s="66" t="s">
        <v>215</v>
      </c>
      <c r="F331" s="64" t="s">
        <v>208</v>
      </c>
      <c r="G331" s="64" t="str">
        <f>INDEX(Auxiliar!$B$16:$B$24,MATCH(Plano_V3!H331,Auxiliar!$C$16:$C$24,0),1)</f>
        <v>1. Concluído</v>
      </c>
      <c r="H331" s="64">
        <f>VLOOKUP(A331,'Aux - pivots1'!$A:$B,2,0)</f>
        <v>1</v>
      </c>
      <c r="I331" s="184">
        <f>SUMIFS(Table1[Estimação (horas)],Table1[Tabela],Plano_V3!E331,Table1[Campo],Plano_V3!F331)</f>
        <v>0.5</v>
      </c>
      <c r="J331" s="184">
        <f t="shared" si="16444"/>
        <v>6.25E-2</v>
      </c>
      <c r="K331" s="184">
        <f>SUMIFS(Table1[Horas efetivas],Table1[Tabela],Plano_V3!E331,Table1[Campo],Plano_V3!F331)</f>
        <v>0.5</v>
      </c>
      <c r="L331" s="184">
        <f t="shared" si="16445"/>
        <v>6.25E-2</v>
      </c>
      <c r="M331" s="178"/>
      <c r="N331" s="178">
        <f t="shared" si="16446"/>
        <v>1</v>
      </c>
      <c r="O331" s="178">
        <f t="shared" si="16423"/>
        <v>1</v>
      </c>
      <c r="P331" s="89" t="s">
        <v>39</v>
      </c>
      <c r="Q331" s="90">
        <f t="shared" si="16424"/>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16425"/>
        <v>modesg_inp_nfrd_alinhamento_taxccli_kgl</v>
      </c>
      <c r="B332" s="67" t="s">
        <v>26</v>
      </c>
      <c r="C332" s="68" t="s">
        <v>181</v>
      </c>
      <c r="D332" s="64" t="s">
        <v>40</v>
      </c>
      <c r="E332" s="66" t="s">
        <v>215</v>
      </c>
      <c r="F332" s="64" t="s">
        <v>240</v>
      </c>
      <c r="G332" s="64" t="str">
        <f>INDEX(Auxiliar!$B$16:$B$24,MATCH(Plano_V3!H332,Auxiliar!$C$16:$C$24,0),1)</f>
        <v>1. Concluído</v>
      </c>
      <c r="H332" s="64">
        <f>VLOOKUP(A332,'Aux - pivots1'!$A:$B,2,0)</f>
        <v>1</v>
      </c>
      <c r="I332" s="184">
        <f>SUMIFS(Table1[Estimação (horas)],Table1[Tabela],Plano_V3!E332,Table1[Campo],Plano_V3!F332)</f>
        <v>0.6</v>
      </c>
      <c r="J332" s="184">
        <f t="shared" si="16444"/>
        <v>7.4999999999999997E-2</v>
      </c>
      <c r="K332" s="184">
        <f>SUMIFS(Table1[Horas efetivas],Table1[Tabela],Plano_V3!E332,Table1[Campo],Plano_V3!F332)</f>
        <v>0.6</v>
      </c>
      <c r="L332" s="184">
        <f t="shared" si="16445"/>
        <v>7.4999999999999997E-2</v>
      </c>
      <c r="M332" s="178"/>
      <c r="N332" s="178">
        <f t="shared" si="16446"/>
        <v>1</v>
      </c>
      <c r="O332" s="178">
        <f t="shared" si="16423"/>
        <v>1</v>
      </c>
      <c r="P332" s="89" t="s">
        <v>39</v>
      </c>
      <c r="Q332" s="90">
        <f t="shared" si="16424"/>
        <v>7.4999999999999997E-2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16425"/>
        <v>modesg_inp_nfrd_alinhamento_taxclei</v>
      </c>
      <c r="B333" s="67" t="s">
        <v>26</v>
      </c>
      <c r="C333" s="68" t="s">
        <v>181</v>
      </c>
      <c r="D333" s="64" t="s">
        <v>40</v>
      </c>
      <c r="E333" s="66" t="s">
        <v>215</v>
      </c>
      <c r="F333" s="64" t="s">
        <v>239</v>
      </c>
      <c r="G333" s="64" t="str">
        <f>INDEX(Auxiliar!$B$16:$B$24,MATCH(Plano_V3!H333,Auxiliar!$C$16:$C$24,0),1)</f>
        <v>1. Concluído</v>
      </c>
      <c r="H333" s="64">
        <f>VLOOKUP(A333,'Aux - pivots1'!$A:$B,2,0)</f>
        <v>1</v>
      </c>
      <c r="I333" s="184">
        <f>SUMIFS(Table1[Estimação (horas)],Table1[Tabela],Plano_V3!E333,Table1[Campo],Plano_V3!F333)</f>
        <v>0.6</v>
      </c>
      <c r="J333" s="184">
        <f t="shared" si="16444"/>
        <v>7.4999999999999997E-2</v>
      </c>
      <c r="K333" s="184">
        <f>SUMIFS(Table1[Horas efetivas],Table1[Tabela],Plano_V3!E333,Table1[Campo],Plano_V3!F333)</f>
        <v>0.6</v>
      </c>
      <c r="L333" s="184">
        <f t="shared" si="16445"/>
        <v>7.4999999999999997E-2</v>
      </c>
      <c r="M333" s="178"/>
      <c r="N333" s="178">
        <f t="shared" si="16446"/>
        <v>1</v>
      </c>
      <c r="O333" s="178">
        <f t="shared" si="16423"/>
        <v>1</v>
      </c>
      <c r="P333" s="89" t="s">
        <v>39</v>
      </c>
      <c r="Q333" s="90">
        <f t="shared" si="16424"/>
        <v>7.4999999999999997E-2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16425"/>
        <v>modesg_inp_nfrd_alinhamento_taxperm_id</v>
      </c>
      <c r="B334" s="67" t="s">
        <v>26</v>
      </c>
      <c r="C334" s="68" t="s">
        <v>181</v>
      </c>
      <c r="D334" s="64" t="s">
        <v>40</v>
      </c>
      <c r="E334" s="66" t="s">
        <v>215</v>
      </c>
      <c r="F334" s="64" t="s">
        <v>243</v>
      </c>
      <c r="G334" s="64" t="str">
        <f>INDEX(Auxiliar!$B$16:$B$24,MATCH(Plano_V3!H334,Auxiliar!$C$16:$C$24,0),1)</f>
        <v>1. Concluído</v>
      </c>
      <c r="H334" s="64">
        <f>VLOOKUP(A334,'Aux - pivots1'!$A:$B,2,0)</f>
        <v>1</v>
      </c>
      <c r="I334" s="184">
        <f>SUMIFS(Table1[Estimação (horas)],Table1[Tabela],Plano_V3!E334,Table1[Campo],Plano_V3!F334)</f>
        <v>0.5</v>
      </c>
      <c r="J334" s="184">
        <f t="shared" si="16444"/>
        <v>6.25E-2</v>
      </c>
      <c r="K334" s="184">
        <f>SUMIFS(Table1[Horas efetivas],Table1[Tabela],Plano_V3!E334,Table1[Campo],Plano_V3!F334)</f>
        <v>0.5</v>
      </c>
      <c r="L334" s="184">
        <f t="shared" si="16445"/>
        <v>6.25E-2</v>
      </c>
      <c r="M334" s="178"/>
      <c r="N334" s="178">
        <f t="shared" si="16446"/>
        <v>1</v>
      </c>
      <c r="O334" s="178">
        <f t="shared" si="16423"/>
        <v>1</v>
      </c>
      <c r="P334" s="89" t="s">
        <v>39</v>
      </c>
      <c r="Q334" s="90">
        <f t="shared" si="16424"/>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16425"/>
        <v>modesg_inp_nfrd_alinhamento_taxnome_entidade</v>
      </c>
      <c r="B335" s="67" t="s">
        <v>26</v>
      </c>
      <c r="C335" s="68" t="s">
        <v>181</v>
      </c>
      <c r="D335" s="64" t="s">
        <v>40</v>
      </c>
      <c r="E335" s="66" t="s">
        <v>215</v>
      </c>
      <c r="F335" s="64" t="s">
        <v>241</v>
      </c>
      <c r="G335" s="64" t="str">
        <f>INDEX(Auxiliar!$B$16:$B$24,MATCH(Plano_V3!H335,Auxiliar!$C$16:$C$24,0),1)</f>
        <v>1. Concluído</v>
      </c>
      <c r="H335" s="64">
        <f>VLOOKUP(A335,'Aux - pivots1'!$A:$B,2,0)</f>
        <v>1</v>
      </c>
      <c r="I335" s="184">
        <f>SUMIFS(Table1[Estimação (horas)],Table1[Tabela],Plano_V3!E335,Table1[Campo],Plano_V3!F335)</f>
        <v>0.5</v>
      </c>
      <c r="J335" s="184">
        <f t="shared" si="16444"/>
        <v>6.25E-2</v>
      </c>
      <c r="K335" s="184">
        <f>SUMIFS(Table1[Horas efetivas],Table1[Tabela],Plano_V3!E335,Table1[Campo],Plano_V3!F335)</f>
        <v>0.5</v>
      </c>
      <c r="L335" s="184">
        <f t="shared" si="16445"/>
        <v>6.25E-2</v>
      </c>
      <c r="M335" s="178"/>
      <c r="N335" s="178">
        <f t="shared" si="16446"/>
        <v>1</v>
      </c>
      <c r="O335" s="178">
        <f t="shared" si="16423"/>
        <v>1</v>
      </c>
      <c r="P335" s="89" t="s">
        <v>39</v>
      </c>
      <c r="Q335" s="90">
        <f t="shared" si="16424"/>
        <v>6.25E-2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16425"/>
        <v>modesg_inp_nfrd_alinhamento_taxnome_pais</v>
      </c>
      <c r="B336" s="67" t="s">
        <v>26</v>
      </c>
      <c r="C336" s="68" t="s">
        <v>181</v>
      </c>
      <c r="D336" s="64" t="s">
        <v>40</v>
      </c>
      <c r="E336" s="66" t="s">
        <v>215</v>
      </c>
      <c r="F336" s="64" t="s">
        <v>221</v>
      </c>
      <c r="G336" s="64" t="str">
        <f>INDEX(Auxiliar!$B$16:$B$24,MATCH(Plano_V3!H336,Auxiliar!$C$16:$C$24,0),1)</f>
        <v>1. Concluído</v>
      </c>
      <c r="H336" s="64">
        <f>VLOOKUP(A336,'Aux - pivots1'!$A:$B,2,0)</f>
        <v>1</v>
      </c>
      <c r="I336" s="184"/>
      <c r="J336" s="184"/>
      <c r="K336" s="184"/>
      <c r="L336" s="184"/>
      <c r="M336" s="178"/>
      <c r="N336" s="178"/>
      <c r="O336" s="178">
        <f t="shared" si="16423"/>
        <v>0</v>
      </c>
      <c r="P336" s="89" t="s">
        <v>39</v>
      </c>
      <c r="Q336" s="90"/>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16425"/>
        <v>modesg_inp_nfrd_alinhamento_taxflg_nfrd</v>
      </c>
      <c r="B337" s="67" t="s">
        <v>26</v>
      </c>
      <c r="C337" s="68" t="s">
        <v>181</v>
      </c>
      <c r="D337" s="64" t="s">
        <v>40</v>
      </c>
      <c r="E337" s="66" t="s">
        <v>215</v>
      </c>
      <c r="F337" s="64" t="s">
        <v>244</v>
      </c>
      <c r="G337" s="64" t="str">
        <f>INDEX(Auxiliar!$B$16:$B$24,MATCH(Plano_V3!H337,Auxiliar!$C$16:$C$24,0),1)</f>
        <v>1. Concluído</v>
      </c>
      <c r="H337" s="64">
        <f>VLOOKUP(A337,'Aux - pivots1'!$A:$B,2,0)</f>
        <v>1</v>
      </c>
      <c r="I337" s="184">
        <f>SUMIFS(Table1[Estimação (horas)],Table1[Tabela],Plano_V3!E337,Table1[Campo],Plano_V3!F337)</f>
        <v>0.5</v>
      </c>
      <c r="J337" s="184">
        <f t="shared" si="16444"/>
        <v>6.25E-2</v>
      </c>
      <c r="K337" s="184">
        <f>SUMIFS(Table1[Horas efetivas],Table1[Tabela],Plano_V3!E337,Table1[Campo],Plano_V3!F337)</f>
        <v>0.5</v>
      </c>
      <c r="L337" s="184">
        <f t="shared" si="16445"/>
        <v>6.25E-2</v>
      </c>
      <c r="M337" s="178"/>
      <c r="N337" s="178">
        <f t="shared" si="16446"/>
        <v>1</v>
      </c>
      <c r="O337" s="178">
        <f t="shared" si="16423"/>
        <v>1</v>
      </c>
      <c r="P337" s="89" t="s">
        <v>39</v>
      </c>
      <c r="Q337" s="90">
        <f t="shared" si="16424"/>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16425"/>
        <v>modesg_inp_nfrd_alinhamento_taxcca_trnvr_ttl_elgbl</v>
      </c>
      <c r="B338" s="67" t="s">
        <v>26</v>
      </c>
      <c r="C338" s="68" t="s">
        <v>181</v>
      </c>
      <c r="D338" s="64" t="s">
        <v>40</v>
      </c>
      <c r="E338" s="66" t="s">
        <v>215</v>
      </c>
      <c r="F338" s="64" t="s">
        <v>245</v>
      </c>
      <c r="G338" s="64" t="str">
        <f>INDEX(Auxiliar!$B$16:$B$24,MATCH(Plano_V3!H338,Auxiliar!$C$16:$C$24,0),1)</f>
        <v>1. Concluído</v>
      </c>
      <c r="H338" s="64">
        <f>VLOOKUP(A338,'Aux - pivots1'!$A:$B,2,0)</f>
        <v>1</v>
      </c>
      <c r="I338" s="184">
        <f>SUMIFS(Table1[Estimação (horas)],Table1[Tabela],Plano_V3!E338,Table1[Campo],Plano_V3!F338)</f>
        <v>0.6</v>
      </c>
      <c r="J338" s="184">
        <f t="shared" si="16444"/>
        <v>7.4999999999999997E-2</v>
      </c>
      <c r="K338" s="184">
        <f>SUMIFS(Table1[Horas efetivas],Table1[Tabela],Plano_V3!E338,Table1[Campo],Plano_V3!F338)</f>
        <v>0.6</v>
      </c>
      <c r="L338" s="184">
        <f t="shared" si="16445"/>
        <v>7.4999999999999997E-2</v>
      </c>
      <c r="M338" s="178"/>
      <c r="N338" s="178">
        <f t="shared" si="16446"/>
        <v>1</v>
      </c>
      <c r="O338" s="178">
        <f t="shared" ref="O338:O406" si="16447">N338-M338</f>
        <v>1</v>
      </c>
      <c r="P338" s="89" t="s">
        <v>39</v>
      </c>
      <c r="Q338" s="90">
        <f t="shared" si="16424"/>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16425"/>
        <v>modesg_inp_nfrd_alinhamento_taxcca_trnvr_enblng_alignd</v>
      </c>
      <c r="B339" s="67" t="s">
        <v>26</v>
      </c>
      <c r="C339" s="68" t="s">
        <v>181</v>
      </c>
      <c r="D339" s="64" t="s">
        <v>40</v>
      </c>
      <c r="E339" s="66" t="s">
        <v>215</v>
      </c>
      <c r="F339" s="64" t="s">
        <v>246</v>
      </c>
      <c r="G339" s="64" t="str">
        <f>INDEX(Auxiliar!$B$16:$B$24,MATCH(Plano_V3!H339,Auxiliar!$C$16:$C$24,0),1)</f>
        <v>1. Concluído</v>
      </c>
      <c r="H339" s="64">
        <f>VLOOKUP(A339,'Aux - pivots1'!$A:$B,2,0)</f>
        <v>1</v>
      </c>
      <c r="I339" s="184">
        <f>SUMIFS(Table1[Estimação (horas)],Table1[Tabela],Plano_V3!E339,Table1[Campo],Plano_V3!F339)</f>
        <v>0.6</v>
      </c>
      <c r="J339" s="184">
        <f t="shared" si="16444"/>
        <v>7.4999999999999997E-2</v>
      </c>
      <c r="K339" s="184">
        <f>SUMIFS(Table1[Horas efetivas],Table1[Tabela],Plano_V3!E339,Table1[Campo],Plano_V3!F339)</f>
        <v>0.6</v>
      </c>
      <c r="L339" s="184">
        <f t="shared" si="16445"/>
        <v>7.4999999999999997E-2</v>
      </c>
      <c r="M339" s="178"/>
      <c r="N339" s="178">
        <f t="shared" si="16446"/>
        <v>1</v>
      </c>
      <c r="O339" s="178">
        <f t="shared" si="16447"/>
        <v>1</v>
      </c>
      <c r="P339" s="89" t="s">
        <v>39</v>
      </c>
      <c r="Q339" s="90">
        <f t="shared" si="16424"/>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ref="A340:A408" si="16448">E340&amp;F340</f>
        <v>modesg_inp_nfrd_alinhamento_taxcca_turnover_own_prfrmnce_algnd</v>
      </c>
      <c r="B340" s="67" t="s">
        <v>26</v>
      </c>
      <c r="C340" s="68" t="s">
        <v>181</v>
      </c>
      <c r="D340" s="64" t="s">
        <v>40</v>
      </c>
      <c r="E340" s="66" t="s">
        <v>215</v>
      </c>
      <c r="F340" s="64" t="s">
        <v>247</v>
      </c>
      <c r="G340" s="64" t="str">
        <f>INDEX(Auxiliar!$B$16:$B$24,MATCH(Plano_V3!H340,Auxiliar!$C$16:$C$24,0),1)</f>
        <v>1. Concluído</v>
      </c>
      <c r="H340" s="64">
        <f>VLOOKUP(A340,'Aux - pivots1'!$A:$B,2,0)</f>
        <v>1</v>
      </c>
      <c r="I340" s="184">
        <f>SUMIFS(Table1[Estimação (horas)],Table1[Tabela],Plano_V3!E340,Table1[Campo],Plano_V3!F340)</f>
        <v>0.6</v>
      </c>
      <c r="J340" s="184">
        <f t="shared" si="16444"/>
        <v>7.4999999999999997E-2</v>
      </c>
      <c r="K340" s="184">
        <f>SUMIFS(Table1[Horas efetivas],Table1[Tabela],Plano_V3!E340,Table1[Campo],Plano_V3!F340)</f>
        <v>0.6</v>
      </c>
      <c r="L340" s="184">
        <f t="shared" si="16445"/>
        <v>7.4999999999999997E-2</v>
      </c>
      <c r="M340" s="178"/>
      <c r="N340" s="178">
        <f t="shared" si="16446"/>
        <v>1</v>
      </c>
      <c r="O340" s="178">
        <f t="shared" si="16447"/>
        <v>1</v>
      </c>
      <c r="P340" s="89" t="s">
        <v>39</v>
      </c>
      <c r="Q340" s="90">
        <f t="shared" si="16424"/>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16448"/>
        <v>modesg_inp_nfrd_alinhamento_taxcca_capex_ttl_elgbl</v>
      </c>
      <c r="B341" s="67" t="s">
        <v>26</v>
      </c>
      <c r="C341" s="68" t="s">
        <v>181</v>
      </c>
      <c r="D341" s="64" t="s">
        <v>40</v>
      </c>
      <c r="E341" s="66" t="s">
        <v>215</v>
      </c>
      <c r="F341" s="64" t="s">
        <v>248</v>
      </c>
      <c r="G341" s="64" t="str">
        <f>INDEX(Auxiliar!$B$16:$B$24,MATCH(Plano_V3!H341,Auxiliar!$C$16:$C$24,0),1)</f>
        <v>1. Concluído</v>
      </c>
      <c r="H341" s="64">
        <f>VLOOKUP(A341,'Aux - pivots1'!$A:$B,2,0)</f>
        <v>1</v>
      </c>
      <c r="I341" s="184">
        <f>SUMIFS(Table1[Estimação (horas)],Table1[Tabela],Plano_V3!E341,Table1[Campo],Plano_V3!F341)</f>
        <v>0.6</v>
      </c>
      <c r="J341" s="184">
        <f t="shared" si="16444"/>
        <v>7.4999999999999997E-2</v>
      </c>
      <c r="K341" s="184">
        <f>SUMIFS(Table1[Horas efetivas],Table1[Tabela],Plano_V3!E341,Table1[Campo],Plano_V3!F341)</f>
        <v>0.6</v>
      </c>
      <c r="L341" s="184">
        <f t="shared" si="16445"/>
        <v>7.4999999999999997E-2</v>
      </c>
      <c r="M341" s="178"/>
      <c r="N341" s="178">
        <f t="shared" si="16446"/>
        <v>1</v>
      </c>
      <c r="O341" s="178">
        <f t="shared" si="16447"/>
        <v>1</v>
      </c>
      <c r="P341" s="89" t="s">
        <v>39</v>
      </c>
      <c r="Q341" s="90">
        <f t="shared" si="16424"/>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16448"/>
        <v>modesg_inp_nfrd_alinhamento_taxcca_capex_enblng_algnd</v>
      </c>
      <c r="B342" s="67" t="s">
        <v>26</v>
      </c>
      <c r="C342" s="68" t="s">
        <v>181</v>
      </c>
      <c r="D342" s="64" t="s">
        <v>40</v>
      </c>
      <c r="E342" s="66" t="s">
        <v>215</v>
      </c>
      <c r="F342" s="64" t="s">
        <v>249</v>
      </c>
      <c r="G342" s="64" t="str">
        <f>INDEX(Auxiliar!$B$16:$B$24,MATCH(Plano_V3!H342,Auxiliar!$C$16:$C$24,0),1)</f>
        <v>1. Concluído</v>
      </c>
      <c r="H342" s="64">
        <f>VLOOKUP(A342,'Aux - pivots1'!$A:$B,2,0)</f>
        <v>1</v>
      </c>
      <c r="I342" s="184">
        <f>SUMIFS(Table1[Estimação (horas)],Table1[Tabela],Plano_V3!E342,Table1[Campo],Plano_V3!F342)</f>
        <v>0.6</v>
      </c>
      <c r="J342" s="184">
        <f t="shared" si="16444"/>
        <v>7.4999999999999997E-2</v>
      </c>
      <c r="K342" s="184">
        <f>SUMIFS(Table1[Horas efetivas],Table1[Tabela],Plano_V3!E342,Table1[Campo],Plano_V3!F342)</f>
        <v>0.6</v>
      </c>
      <c r="L342" s="184">
        <f t="shared" si="16445"/>
        <v>7.4999999999999997E-2</v>
      </c>
      <c r="M342" s="178"/>
      <c r="N342" s="178">
        <f t="shared" si="16446"/>
        <v>1</v>
      </c>
      <c r="O342" s="178">
        <f t="shared" si="16447"/>
        <v>1</v>
      </c>
      <c r="P342" s="89" t="s">
        <v>39</v>
      </c>
      <c r="Q342" s="90">
        <f t="shared" si="16424"/>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si="16448"/>
        <v>modesg_inp_nfrd_alinhamento_taxcca_capex_own_prfrmnce_algnd</v>
      </c>
      <c r="B343" s="67" t="s">
        <v>26</v>
      </c>
      <c r="C343" s="68" t="s">
        <v>181</v>
      </c>
      <c r="D343" s="64" t="s">
        <v>40</v>
      </c>
      <c r="E343" s="66" t="s">
        <v>215</v>
      </c>
      <c r="F343" s="64" t="s">
        <v>250</v>
      </c>
      <c r="G343" s="64" t="str">
        <f>INDEX(Auxiliar!$B$16:$B$24,MATCH(Plano_V3!H343,Auxiliar!$C$16:$C$24,0),1)</f>
        <v>1. Concluído</v>
      </c>
      <c r="H343" s="64">
        <f>VLOOKUP(A343,'Aux - pivots1'!$A:$B,2,0)</f>
        <v>1</v>
      </c>
      <c r="I343" s="184">
        <f>SUMIFS(Table1[Estimação (horas)],Table1[Tabela],Plano_V3!E343,Table1[Campo],Plano_V3!F343)</f>
        <v>0.6</v>
      </c>
      <c r="J343" s="184">
        <f t="shared" si="16444"/>
        <v>7.4999999999999997E-2</v>
      </c>
      <c r="K343" s="184">
        <f>SUMIFS(Table1[Horas efetivas],Table1[Tabela],Plano_V3!E343,Table1[Campo],Plano_V3!F343)</f>
        <v>0.6</v>
      </c>
      <c r="L343" s="184">
        <f t="shared" si="16445"/>
        <v>7.4999999999999997E-2</v>
      </c>
      <c r="M343" s="178"/>
      <c r="N343" s="178">
        <f t="shared" si="16446"/>
        <v>1</v>
      </c>
      <c r="O343" s="178">
        <f t="shared" si="16447"/>
        <v>1</v>
      </c>
      <c r="P343" s="89" t="s">
        <v>39</v>
      </c>
      <c r="Q343" s="90">
        <f t="shared" si="16424"/>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16448"/>
        <v>modesg_inp_nfrd_alinhamento_taxccm_trnvr_ttl_elgbl</v>
      </c>
      <c r="B344" s="67" t="s">
        <v>26</v>
      </c>
      <c r="C344" s="68" t="s">
        <v>181</v>
      </c>
      <c r="D344" s="64" t="s">
        <v>40</v>
      </c>
      <c r="E344" s="66" t="s">
        <v>215</v>
      </c>
      <c r="F344" s="64" t="s">
        <v>251</v>
      </c>
      <c r="G344" s="64" t="str">
        <f>INDEX(Auxiliar!$B$16:$B$24,MATCH(Plano_V3!H344,Auxiliar!$C$16:$C$24,0),1)</f>
        <v>1. Concluído</v>
      </c>
      <c r="H344" s="64">
        <f>VLOOKUP(A344,'Aux - pivots1'!$A:$B,2,0)</f>
        <v>1</v>
      </c>
      <c r="I344" s="184">
        <f>SUMIFS(Table1[Estimação (horas)],Table1[Tabela],Plano_V3!E344,Table1[Campo],Plano_V3!F344)</f>
        <v>0.6</v>
      </c>
      <c r="J344" s="184">
        <f t="shared" si="16444"/>
        <v>7.4999999999999997E-2</v>
      </c>
      <c r="K344" s="184">
        <f>SUMIFS(Table1[Horas efetivas],Table1[Tabela],Plano_V3!E344,Table1[Campo],Plano_V3!F344)</f>
        <v>0.6</v>
      </c>
      <c r="L344" s="184">
        <f t="shared" si="16445"/>
        <v>7.4999999999999997E-2</v>
      </c>
      <c r="M344" s="178"/>
      <c r="N344" s="178">
        <f t="shared" si="16446"/>
        <v>1</v>
      </c>
      <c r="O344" s="178">
        <f t="shared" si="16447"/>
        <v>1</v>
      </c>
      <c r="P344" s="89" t="s">
        <v>39</v>
      </c>
      <c r="Q344" s="90">
        <f t="shared" si="16424"/>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16448"/>
        <v>modesg_inp_nfrd_alinhamento_taxccm_trnvr_enblng_algnd</v>
      </c>
      <c r="B345" s="67" t="s">
        <v>26</v>
      </c>
      <c r="C345" s="68" t="s">
        <v>181</v>
      </c>
      <c r="D345" s="64" t="s">
        <v>40</v>
      </c>
      <c r="E345" s="66" t="s">
        <v>215</v>
      </c>
      <c r="F345" s="64" t="s">
        <v>252</v>
      </c>
      <c r="G345" s="64" t="str">
        <f>INDEX(Auxiliar!$B$16:$B$24,MATCH(Plano_V3!H345,Auxiliar!$C$16:$C$24,0),1)</f>
        <v>1. Concluído</v>
      </c>
      <c r="H345" s="64">
        <f>VLOOKUP(A345,'Aux - pivots1'!$A:$B,2,0)</f>
        <v>1</v>
      </c>
      <c r="I345" s="184">
        <f>SUMIFS(Table1[Estimação (horas)],Table1[Tabela],Plano_V3!E345,Table1[Campo],Plano_V3!F345)</f>
        <v>0.6</v>
      </c>
      <c r="J345" s="184">
        <f t="shared" si="16444"/>
        <v>7.4999999999999997E-2</v>
      </c>
      <c r="K345" s="184">
        <f>SUMIFS(Table1[Horas efetivas],Table1[Tabela],Plano_V3!E345,Table1[Campo],Plano_V3!F345)</f>
        <v>0.6</v>
      </c>
      <c r="L345" s="184">
        <f t="shared" si="16445"/>
        <v>7.4999999999999997E-2</v>
      </c>
      <c r="M345" s="178"/>
      <c r="N345" s="178">
        <f t="shared" si="16446"/>
        <v>1</v>
      </c>
      <c r="O345" s="178">
        <f t="shared" si="16447"/>
        <v>1</v>
      </c>
      <c r="P345" s="89" t="s">
        <v>39</v>
      </c>
      <c r="Q345" s="90">
        <f t="shared" si="16424"/>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16448"/>
        <v>modesg_inp_nfrd_alinhamento_taxccm_trnvr_trnstn_alignd</v>
      </c>
      <c r="B346" s="67" t="s">
        <v>26</v>
      </c>
      <c r="C346" s="68" t="s">
        <v>181</v>
      </c>
      <c r="D346" s="64" t="s">
        <v>40</v>
      </c>
      <c r="E346" s="66" t="s">
        <v>215</v>
      </c>
      <c r="F346" s="64" t="s">
        <v>253</v>
      </c>
      <c r="G346" s="64" t="str">
        <f>INDEX(Auxiliar!$B$16:$B$24,MATCH(Plano_V3!H346,Auxiliar!$C$16:$C$24,0),1)</f>
        <v>1. Concluído</v>
      </c>
      <c r="H346" s="64">
        <f>VLOOKUP(A346,'Aux - pivots1'!$A:$B,2,0)</f>
        <v>1</v>
      </c>
      <c r="I346" s="184">
        <f>SUMIFS(Table1[Estimação (horas)],Table1[Tabela],Plano_V3!E346,Table1[Campo],Plano_V3!F346)</f>
        <v>0.6</v>
      </c>
      <c r="J346" s="184">
        <f t="shared" si="16444"/>
        <v>7.4999999999999997E-2</v>
      </c>
      <c r="K346" s="184">
        <f>SUMIFS(Table1[Horas efetivas],Table1[Tabela],Plano_V3!E346,Table1[Campo],Plano_V3!F346)</f>
        <v>0.6</v>
      </c>
      <c r="L346" s="184">
        <f t="shared" si="16445"/>
        <v>7.4999999999999997E-2</v>
      </c>
      <c r="M346" s="178"/>
      <c r="N346" s="178">
        <f t="shared" si="16446"/>
        <v>1</v>
      </c>
      <c r="O346" s="178">
        <f t="shared" si="16447"/>
        <v>1</v>
      </c>
      <c r="P346" s="89" t="s">
        <v>39</v>
      </c>
      <c r="Q346" s="90">
        <f t="shared" si="16424"/>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16448"/>
        <v>modesg_inp_nfrd_alinhamento_taxccm_trnvr_own_prfrmnce_algnd</v>
      </c>
      <c r="B347" s="67" t="s">
        <v>26</v>
      </c>
      <c r="C347" s="68" t="s">
        <v>181</v>
      </c>
      <c r="D347" s="64" t="s">
        <v>40</v>
      </c>
      <c r="E347" s="66" t="s">
        <v>215</v>
      </c>
      <c r="F347" s="64" t="s">
        <v>254</v>
      </c>
      <c r="G347" s="64" t="str">
        <f>INDEX(Auxiliar!$B$16:$B$24,MATCH(Plano_V3!H347,Auxiliar!$C$16:$C$24,0),1)</f>
        <v>1. Concluído</v>
      </c>
      <c r="H347" s="64">
        <f>VLOOKUP(A347,'Aux - pivots1'!$A:$B,2,0)</f>
        <v>1</v>
      </c>
      <c r="I347" s="184">
        <f>SUMIFS(Table1[Estimação (horas)],Table1[Tabela],Plano_V3!E347,Table1[Campo],Plano_V3!F347)</f>
        <v>0.6</v>
      </c>
      <c r="J347" s="184">
        <f t="shared" si="16444"/>
        <v>7.4999999999999997E-2</v>
      </c>
      <c r="K347" s="184">
        <f>SUMIFS(Table1[Horas efetivas],Table1[Tabela],Plano_V3!E347,Table1[Campo],Plano_V3!F347)</f>
        <v>0.6</v>
      </c>
      <c r="L347" s="184">
        <f t="shared" si="16445"/>
        <v>7.4999999999999997E-2</v>
      </c>
      <c r="M347" s="178"/>
      <c r="N347" s="178">
        <f t="shared" si="16446"/>
        <v>1</v>
      </c>
      <c r="O347" s="178">
        <f t="shared" si="16447"/>
        <v>1</v>
      </c>
      <c r="P347" s="89" t="s">
        <v>39</v>
      </c>
      <c r="Q347" s="90">
        <f t="shared" si="16424"/>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16448"/>
        <v>modesg_inp_nfrd_alinhamento_taxccm_capex_ttl_elgbl</v>
      </c>
      <c r="B348" s="67" t="s">
        <v>26</v>
      </c>
      <c r="C348" s="68" t="s">
        <v>181</v>
      </c>
      <c r="D348" s="64" t="s">
        <v>40</v>
      </c>
      <c r="E348" s="66" t="s">
        <v>215</v>
      </c>
      <c r="F348" s="64" t="s">
        <v>255</v>
      </c>
      <c r="G348" s="64" t="str">
        <f>INDEX(Auxiliar!$B$16:$B$24,MATCH(Plano_V3!H348,Auxiliar!$C$16:$C$24,0),1)</f>
        <v>1. Concluído</v>
      </c>
      <c r="H348" s="64">
        <f>VLOOKUP(A348,'Aux - pivots1'!$A:$B,2,0)</f>
        <v>1</v>
      </c>
      <c r="I348" s="184">
        <f>SUMIFS(Table1[Estimação (horas)],Table1[Tabela],Plano_V3!E348,Table1[Campo],Plano_V3!F348)</f>
        <v>0.6</v>
      </c>
      <c r="J348" s="184">
        <f t="shared" si="16444"/>
        <v>7.4999999999999997E-2</v>
      </c>
      <c r="K348" s="184">
        <f>SUMIFS(Table1[Horas efetivas],Table1[Tabela],Plano_V3!E348,Table1[Campo],Plano_V3!F348)</f>
        <v>0.6</v>
      </c>
      <c r="L348" s="184">
        <f t="shared" si="16445"/>
        <v>7.4999999999999997E-2</v>
      </c>
      <c r="M348" s="178"/>
      <c r="N348" s="178">
        <f t="shared" si="16446"/>
        <v>1</v>
      </c>
      <c r="O348" s="178">
        <f t="shared" si="16447"/>
        <v>1</v>
      </c>
      <c r="P348" s="89" t="s">
        <v>39</v>
      </c>
      <c r="Q348" s="90">
        <f t="shared" si="16424"/>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16448"/>
        <v>modesg_inp_nfrd_alinhamento_taxccm_capex_enblng_algnd</v>
      </c>
      <c r="B349" s="67" t="s">
        <v>26</v>
      </c>
      <c r="C349" s="68" t="s">
        <v>181</v>
      </c>
      <c r="D349" s="64" t="s">
        <v>40</v>
      </c>
      <c r="E349" s="66" t="s">
        <v>215</v>
      </c>
      <c r="F349" s="64" t="s">
        <v>256</v>
      </c>
      <c r="G349" s="64" t="str">
        <f>INDEX(Auxiliar!$B$16:$B$24,MATCH(Plano_V3!H349,Auxiliar!$C$16:$C$24,0),1)</f>
        <v>1. Concluído</v>
      </c>
      <c r="H349" s="64">
        <f>VLOOKUP(A349,'Aux - pivots1'!$A:$B,2,0)</f>
        <v>1</v>
      </c>
      <c r="I349" s="184">
        <f>SUMIFS(Table1[Estimação (horas)],Table1[Tabela],Plano_V3!E349,Table1[Campo],Plano_V3!F349)</f>
        <v>0.6</v>
      </c>
      <c r="J349" s="184">
        <f t="shared" si="16444"/>
        <v>7.4999999999999997E-2</v>
      </c>
      <c r="K349" s="184">
        <f>SUMIFS(Table1[Horas efetivas],Table1[Tabela],Plano_V3!E349,Table1[Campo],Plano_V3!F349)</f>
        <v>0.6</v>
      </c>
      <c r="L349" s="184">
        <f t="shared" si="16445"/>
        <v>7.4999999999999997E-2</v>
      </c>
      <c r="M349" s="178"/>
      <c r="N349" s="178">
        <f t="shared" si="16446"/>
        <v>1</v>
      </c>
      <c r="O349" s="178">
        <f t="shared" si="16447"/>
        <v>1</v>
      </c>
      <c r="P349" s="89" t="s">
        <v>39</v>
      </c>
      <c r="Q349" s="90">
        <f t="shared" ref="Q349:Q424" si="16449">J349-SUM(R349:ES349)</f>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16448"/>
        <v>modesg_inp_nfrd_alinhamento_taxccm_capex_trnstn_algnd</v>
      </c>
      <c r="B350" s="67" t="s">
        <v>26</v>
      </c>
      <c r="C350" s="68" t="s">
        <v>181</v>
      </c>
      <c r="D350" s="64" t="s">
        <v>40</v>
      </c>
      <c r="E350" s="66" t="s">
        <v>215</v>
      </c>
      <c r="F350" s="64" t="s">
        <v>257</v>
      </c>
      <c r="G350" s="64" t="str">
        <f>INDEX(Auxiliar!$B$16:$B$24,MATCH(Plano_V3!H350,Auxiliar!$C$16:$C$24,0),1)</f>
        <v>1. Concluído</v>
      </c>
      <c r="H350" s="64">
        <f>VLOOKUP(A350,'Aux - pivots1'!$A:$B,2,0)</f>
        <v>1</v>
      </c>
      <c r="I350" s="184">
        <f>SUMIFS(Table1[Estimação (horas)],Table1[Tabela],Plano_V3!E350,Table1[Campo],Plano_V3!F350)</f>
        <v>0.6</v>
      </c>
      <c r="J350" s="184">
        <f t="shared" si="16444"/>
        <v>7.4999999999999997E-2</v>
      </c>
      <c r="K350" s="184">
        <f>SUMIFS(Table1[Horas efetivas],Table1[Tabela],Plano_V3!E350,Table1[Campo],Plano_V3!F350)</f>
        <v>0.6</v>
      </c>
      <c r="L350" s="184">
        <f t="shared" si="16445"/>
        <v>7.4999999999999997E-2</v>
      </c>
      <c r="M350" s="178"/>
      <c r="N350" s="178">
        <f t="shared" si="16446"/>
        <v>1</v>
      </c>
      <c r="O350" s="178">
        <f t="shared" si="16447"/>
        <v>1</v>
      </c>
      <c r="P350" s="89" t="s">
        <v>39</v>
      </c>
      <c r="Q350" s="90">
        <f t="shared" si="16449"/>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16448"/>
        <v>modesg_inp_nfrd_alinhamento_taxccm_capex_own_prfrmnce_algnd</v>
      </c>
      <c r="B351" s="67" t="s">
        <v>26</v>
      </c>
      <c r="C351" s="68" t="s">
        <v>181</v>
      </c>
      <c r="D351" s="64" t="s">
        <v>40</v>
      </c>
      <c r="E351" s="66" t="s">
        <v>215</v>
      </c>
      <c r="F351" s="64" t="s">
        <v>258</v>
      </c>
      <c r="G351" s="64" t="str">
        <f>INDEX(Auxiliar!$B$16:$B$24,MATCH(Plano_V3!H351,Auxiliar!$C$16:$C$24,0),1)</f>
        <v>1. Concluído</v>
      </c>
      <c r="H351" s="64">
        <f>VLOOKUP(A351,'Aux - pivots1'!$A:$B,2,0)</f>
        <v>1</v>
      </c>
      <c r="I351" s="184">
        <f>SUMIFS(Table1[Estimação (horas)],Table1[Tabela],Plano_V3!E351,Table1[Campo],Plano_V3!F351)</f>
        <v>0.6</v>
      </c>
      <c r="J351" s="184">
        <f t="shared" si="16444"/>
        <v>7.4999999999999997E-2</v>
      </c>
      <c r="K351" s="184">
        <f>SUMIFS(Table1[Horas efetivas],Table1[Tabela],Plano_V3!E351,Table1[Campo],Plano_V3!F351)</f>
        <v>0.6</v>
      </c>
      <c r="L351" s="184">
        <f t="shared" si="16445"/>
        <v>7.4999999999999997E-2</v>
      </c>
      <c r="M351" s="178"/>
      <c r="N351" s="178">
        <f t="shared" si="16446"/>
        <v>1</v>
      </c>
      <c r="O351" s="178">
        <f t="shared" si="16447"/>
        <v>1</v>
      </c>
      <c r="P351" s="89" t="s">
        <v>39</v>
      </c>
      <c r="Q351" s="90">
        <f t="shared" si="16449"/>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16448"/>
        <v>modesg_inp_nfrd_alinhamento_taxppc_trnvr_ttl_elgbl</v>
      </c>
      <c r="B352" s="67" t="s">
        <v>26</v>
      </c>
      <c r="C352" s="68" t="s">
        <v>181</v>
      </c>
      <c r="D352" s="64" t="s">
        <v>40</v>
      </c>
      <c r="E352" s="66" t="s">
        <v>215</v>
      </c>
      <c r="F352" s="64" t="s">
        <v>259</v>
      </c>
      <c r="G352" s="64" t="str">
        <f>INDEX(Auxiliar!$B$16:$B$24,MATCH(Plano_V3!H352,Auxiliar!$C$16:$C$24,0),1)</f>
        <v>1. Concluído</v>
      </c>
      <c r="H352" s="64">
        <f>VLOOKUP(A352,'Aux - pivots1'!$A:$B,2,0)</f>
        <v>1</v>
      </c>
      <c r="I352" s="184">
        <f>SUMIFS(Table1[Estimação (horas)],Table1[Tabela],Plano_V3!E352,Table1[Campo],Plano_V3!F352)</f>
        <v>0.6</v>
      </c>
      <c r="J352" s="184">
        <f t="shared" si="16444"/>
        <v>7.4999999999999997E-2</v>
      </c>
      <c r="K352" s="184">
        <f>SUMIFS(Table1[Horas efetivas],Table1[Tabela],Plano_V3!E352,Table1[Campo],Plano_V3!F352)</f>
        <v>0.6</v>
      </c>
      <c r="L352" s="184">
        <f t="shared" si="16445"/>
        <v>7.4999999999999997E-2</v>
      </c>
      <c r="M352" s="178"/>
      <c r="N352" s="178">
        <f t="shared" si="16446"/>
        <v>1</v>
      </c>
      <c r="O352" s="178">
        <f t="shared" si="16447"/>
        <v>1</v>
      </c>
      <c r="P352" s="89" t="s">
        <v>39</v>
      </c>
      <c r="Q352" s="90">
        <f t="shared" si="16449"/>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16448"/>
        <v>modesg_inp_nfrd_alinhamento_taxppc_turnover_own_prfrmnce_algnd</v>
      </c>
      <c r="B353" s="67" t="s">
        <v>26</v>
      </c>
      <c r="C353" s="68" t="s">
        <v>181</v>
      </c>
      <c r="D353" s="64" t="s">
        <v>40</v>
      </c>
      <c r="E353" s="66" t="s">
        <v>215</v>
      </c>
      <c r="F353" s="64" t="s">
        <v>260</v>
      </c>
      <c r="G353" s="64" t="str">
        <f>INDEX(Auxiliar!$B$16:$B$24,MATCH(Plano_V3!H353,Auxiliar!$C$16:$C$24,0),1)</f>
        <v>1. Concluído</v>
      </c>
      <c r="H353" s="64">
        <f>VLOOKUP(A353,'Aux - pivots1'!$A:$B,2,0)</f>
        <v>1</v>
      </c>
      <c r="I353" s="184">
        <f>SUMIFS(Table1[Estimação (horas)],Table1[Tabela],Plano_V3!E353,Table1[Campo],Plano_V3!F353)</f>
        <v>0.6</v>
      </c>
      <c r="J353" s="184">
        <f t="shared" si="16444"/>
        <v>7.4999999999999997E-2</v>
      </c>
      <c r="K353" s="184">
        <f>SUMIFS(Table1[Horas efetivas],Table1[Tabela],Plano_V3!E353,Table1[Campo],Plano_V3!F353)</f>
        <v>0.6</v>
      </c>
      <c r="L353" s="184">
        <f t="shared" si="16445"/>
        <v>7.4999999999999997E-2</v>
      </c>
      <c r="M353" s="178"/>
      <c r="N353" s="178">
        <f t="shared" si="16446"/>
        <v>1</v>
      </c>
      <c r="O353" s="178">
        <f t="shared" si="16447"/>
        <v>1</v>
      </c>
      <c r="P353" s="89" t="s">
        <v>39</v>
      </c>
      <c r="Q353" s="90">
        <f t="shared" si="16449"/>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16448"/>
        <v>modesg_inp_nfrd_alinhamento_taxppc_capex_ttl_elgbl</v>
      </c>
      <c r="B354" s="67" t="s">
        <v>26</v>
      </c>
      <c r="C354" s="68" t="s">
        <v>181</v>
      </c>
      <c r="D354" s="64" t="s">
        <v>40</v>
      </c>
      <c r="E354" s="66" t="s">
        <v>215</v>
      </c>
      <c r="F354" s="64" t="s">
        <v>261</v>
      </c>
      <c r="G354" s="64" t="str">
        <f>INDEX(Auxiliar!$B$16:$B$24,MATCH(Plano_V3!H354,Auxiliar!$C$16:$C$24,0),1)</f>
        <v>1. Concluído</v>
      </c>
      <c r="H354" s="64">
        <f>VLOOKUP(A354,'Aux - pivots1'!$A:$B,2,0)</f>
        <v>1</v>
      </c>
      <c r="I354" s="184">
        <f>SUMIFS(Table1[Estimação (horas)],Table1[Tabela],Plano_V3!E354,Table1[Campo],Plano_V3!F354)</f>
        <v>0.6</v>
      </c>
      <c r="J354" s="184">
        <f t="shared" si="16444"/>
        <v>7.4999999999999997E-2</v>
      </c>
      <c r="K354" s="184">
        <f>SUMIFS(Table1[Horas efetivas],Table1[Tabela],Plano_V3!E354,Table1[Campo],Plano_V3!F354)</f>
        <v>0.6</v>
      </c>
      <c r="L354" s="184">
        <f t="shared" si="16445"/>
        <v>7.4999999999999997E-2</v>
      </c>
      <c r="M354" s="178"/>
      <c r="N354" s="178">
        <f t="shared" si="16446"/>
        <v>1</v>
      </c>
      <c r="O354" s="178">
        <f t="shared" si="16447"/>
        <v>1</v>
      </c>
      <c r="P354" s="89" t="s">
        <v>39</v>
      </c>
      <c r="Q354" s="90">
        <f t="shared" si="16449"/>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16448"/>
        <v>modesg_inp_nfrd_alinhamento_taxppc_capex_own_prfrmnce_algnd</v>
      </c>
      <c r="B355" s="67" t="s">
        <v>26</v>
      </c>
      <c r="C355" s="68" t="s">
        <v>181</v>
      </c>
      <c r="D355" s="64" t="s">
        <v>40</v>
      </c>
      <c r="E355" s="66" t="s">
        <v>215</v>
      </c>
      <c r="F355" s="64" t="s">
        <v>262</v>
      </c>
      <c r="G355" s="64" t="str">
        <f>INDEX(Auxiliar!$B$16:$B$24,MATCH(Plano_V3!H355,Auxiliar!$C$16:$C$24,0),1)</f>
        <v>1. Concluído</v>
      </c>
      <c r="H355" s="64">
        <f>VLOOKUP(A355,'Aux - pivots1'!$A:$B,2,0)</f>
        <v>1</v>
      </c>
      <c r="I355" s="184">
        <f>SUMIFS(Table1[Estimação (horas)],Table1[Tabela],Plano_V3!E355,Table1[Campo],Plano_V3!F355)</f>
        <v>0.6</v>
      </c>
      <c r="J355" s="184">
        <f t="shared" si="16444"/>
        <v>7.4999999999999997E-2</v>
      </c>
      <c r="K355" s="184">
        <f>SUMIFS(Table1[Horas efetivas],Table1[Tabela],Plano_V3!E355,Table1[Campo],Plano_V3!F355)</f>
        <v>0.6</v>
      </c>
      <c r="L355" s="184">
        <f t="shared" si="16445"/>
        <v>7.4999999999999997E-2</v>
      </c>
      <c r="M355" s="178"/>
      <c r="N355" s="178">
        <f t="shared" si="16446"/>
        <v>1</v>
      </c>
      <c r="O355" s="178">
        <f t="shared" si="16447"/>
        <v>1</v>
      </c>
      <c r="P355" s="89" t="s">
        <v>39</v>
      </c>
      <c r="Q355" s="90">
        <f t="shared" si="16449"/>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16448"/>
        <v>modesg_inp_nfrd_alinhamento_taxbio_trnvr_ttl_elgbl</v>
      </c>
      <c r="B356" s="67" t="s">
        <v>26</v>
      </c>
      <c r="C356" s="68" t="s">
        <v>181</v>
      </c>
      <c r="D356" s="64" t="s">
        <v>40</v>
      </c>
      <c r="E356" s="66" t="s">
        <v>215</v>
      </c>
      <c r="F356" s="64" t="s">
        <v>263</v>
      </c>
      <c r="G356" s="64" t="str">
        <f>INDEX(Auxiliar!$B$16:$B$24,MATCH(Plano_V3!H356,Auxiliar!$C$16:$C$24,0),1)</f>
        <v>1. Concluído</v>
      </c>
      <c r="H356" s="64">
        <f>VLOOKUP(A356,'Aux - pivots1'!$A:$B,2,0)</f>
        <v>1</v>
      </c>
      <c r="I356" s="184">
        <f>SUMIFS(Table1[Estimação (horas)],Table1[Tabela],Plano_V3!E356,Table1[Campo],Plano_V3!F356)</f>
        <v>0.6</v>
      </c>
      <c r="J356" s="184">
        <f t="shared" si="16444"/>
        <v>7.4999999999999997E-2</v>
      </c>
      <c r="K356" s="184">
        <f>SUMIFS(Table1[Horas efetivas],Table1[Tabela],Plano_V3!E356,Table1[Campo],Plano_V3!F356)</f>
        <v>0.6</v>
      </c>
      <c r="L356" s="184">
        <f t="shared" si="16445"/>
        <v>7.4999999999999997E-2</v>
      </c>
      <c r="M356" s="178"/>
      <c r="N356" s="178">
        <f t="shared" si="16446"/>
        <v>1</v>
      </c>
      <c r="O356" s="178">
        <f t="shared" si="16447"/>
        <v>1</v>
      </c>
      <c r="P356" s="89" t="s">
        <v>39</v>
      </c>
      <c r="Q356" s="90">
        <f t="shared" si="16449"/>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16448"/>
        <v>modesg_inp_nfrd_alinhamento_taxbio_turnover_own_prfrmnce_algnd</v>
      </c>
      <c r="B357" s="67" t="s">
        <v>26</v>
      </c>
      <c r="C357" s="68" t="s">
        <v>181</v>
      </c>
      <c r="D357" s="64" t="s">
        <v>40</v>
      </c>
      <c r="E357" s="66" t="s">
        <v>215</v>
      </c>
      <c r="F357" s="64" t="s">
        <v>264</v>
      </c>
      <c r="G357" s="64" t="str">
        <f>INDEX(Auxiliar!$B$16:$B$24,MATCH(Plano_V3!H357,Auxiliar!$C$16:$C$24,0),1)</f>
        <v>1. Concluído</v>
      </c>
      <c r="H357" s="64">
        <f>VLOOKUP(A357,'Aux - pivots1'!$A:$B,2,0)</f>
        <v>1</v>
      </c>
      <c r="I357" s="184">
        <f>SUMIFS(Table1[Estimação (horas)],Table1[Tabela],Plano_V3!E357,Table1[Campo],Plano_V3!F357)</f>
        <v>0.6</v>
      </c>
      <c r="J357" s="184">
        <f t="shared" si="16444"/>
        <v>7.4999999999999997E-2</v>
      </c>
      <c r="K357" s="184">
        <f>SUMIFS(Table1[Horas efetivas],Table1[Tabela],Plano_V3!E357,Table1[Campo],Plano_V3!F357)</f>
        <v>0.6</v>
      </c>
      <c r="L357" s="184">
        <f t="shared" si="16445"/>
        <v>7.4999999999999997E-2</v>
      </c>
      <c r="M357" s="178"/>
      <c r="N357" s="178">
        <f t="shared" si="16446"/>
        <v>1</v>
      </c>
      <c r="O357" s="178">
        <f t="shared" si="16447"/>
        <v>1</v>
      </c>
      <c r="P357" s="89" t="s">
        <v>39</v>
      </c>
      <c r="Q357" s="90">
        <f t="shared" si="16449"/>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16448"/>
        <v>modesg_inp_nfrd_alinhamento_taxbio_capex_ttl_elgbl</v>
      </c>
      <c r="B358" s="67" t="s">
        <v>26</v>
      </c>
      <c r="C358" s="68" t="s">
        <v>181</v>
      </c>
      <c r="D358" s="64" t="s">
        <v>40</v>
      </c>
      <c r="E358" s="66" t="s">
        <v>215</v>
      </c>
      <c r="F358" s="64" t="s">
        <v>265</v>
      </c>
      <c r="G358" s="64" t="str">
        <f>INDEX(Auxiliar!$B$16:$B$24,MATCH(Plano_V3!H358,Auxiliar!$C$16:$C$24,0),1)</f>
        <v>1. Concluído</v>
      </c>
      <c r="H358" s="64">
        <f>VLOOKUP(A358,'Aux - pivots1'!$A:$B,2,0)</f>
        <v>1</v>
      </c>
      <c r="I358" s="184">
        <f>SUMIFS(Table1[Estimação (horas)],Table1[Tabela],Plano_V3!E358,Table1[Campo],Plano_V3!F358)</f>
        <v>0.6</v>
      </c>
      <c r="J358" s="184">
        <f t="shared" si="16444"/>
        <v>7.4999999999999997E-2</v>
      </c>
      <c r="K358" s="184">
        <f>SUMIFS(Table1[Horas efetivas],Table1[Tabela],Plano_V3!E358,Table1[Campo],Plano_V3!F358)</f>
        <v>0.6</v>
      </c>
      <c r="L358" s="184">
        <f t="shared" si="16445"/>
        <v>7.4999999999999997E-2</v>
      </c>
      <c r="M358" s="178"/>
      <c r="N358" s="178">
        <f t="shared" si="16446"/>
        <v>1</v>
      </c>
      <c r="O358" s="178">
        <f t="shared" si="16447"/>
        <v>1</v>
      </c>
      <c r="P358" s="89" t="s">
        <v>39</v>
      </c>
      <c r="Q358" s="90">
        <f t="shared" si="16449"/>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16448"/>
        <v>modesg_inp_nfrd_alinhamento_taxbio_capex_own_prfrmnce_algnd</v>
      </c>
      <c r="B359" s="67" t="s">
        <v>26</v>
      </c>
      <c r="C359" s="68" t="s">
        <v>181</v>
      </c>
      <c r="D359" s="64" t="s">
        <v>40</v>
      </c>
      <c r="E359" s="66" t="s">
        <v>215</v>
      </c>
      <c r="F359" s="64" t="s">
        <v>266</v>
      </c>
      <c r="G359" s="64" t="str">
        <f>INDEX(Auxiliar!$B$16:$B$24,MATCH(Plano_V3!H359,Auxiliar!$C$16:$C$24,0),1)</f>
        <v>1. Concluído</v>
      </c>
      <c r="H359" s="64">
        <f>VLOOKUP(A359,'Aux - pivots1'!$A:$B,2,0)</f>
        <v>1</v>
      </c>
      <c r="I359" s="184">
        <f>SUMIFS(Table1[Estimação (horas)],Table1[Tabela],Plano_V3!E359,Table1[Campo],Plano_V3!F359)</f>
        <v>0.6</v>
      </c>
      <c r="J359" s="184">
        <f t="shared" si="16444"/>
        <v>7.4999999999999997E-2</v>
      </c>
      <c r="K359" s="184">
        <f>SUMIFS(Table1[Horas efetivas],Table1[Tabela],Plano_V3!E359,Table1[Campo],Plano_V3!F359)</f>
        <v>0.6</v>
      </c>
      <c r="L359" s="184">
        <f t="shared" si="16445"/>
        <v>7.4999999999999997E-2</v>
      </c>
      <c r="M359" s="178"/>
      <c r="N359" s="178">
        <f t="shared" si="16446"/>
        <v>1</v>
      </c>
      <c r="O359" s="178">
        <f t="shared" si="16447"/>
        <v>1</v>
      </c>
      <c r="P359" s="89" t="s">
        <v>39</v>
      </c>
      <c r="Q359" s="90">
        <f t="shared" si="16449"/>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16448"/>
        <v>modesg_inp_nfrd_alinhamento_taxwtr_trnvr_ttl_elgbl</v>
      </c>
      <c r="B360" s="67" t="s">
        <v>26</v>
      </c>
      <c r="C360" s="68" t="s">
        <v>181</v>
      </c>
      <c r="D360" s="64" t="s">
        <v>40</v>
      </c>
      <c r="E360" s="66" t="s">
        <v>215</v>
      </c>
      <c r="F360" s="64" t="s">
        <v>267</v>
      </c>
      <c r="G360" s="64" t="str">
        <f>INDEX(Auxiliar!$B$16:$B$24,MATCH(Plano_V3!H360,Auxiliar!$C$16:$C$24,0),1)</f>
        <v>1. Concluído</v>
      </c>
      <c r="H360" s="64">
        <f>VLOOKUP(A360,'Aux - pivots1'!$A:$B,2,0)</f>
        <v>1</v>
      </c>
      <c r="I360" s="184">
        <f>SUMIFS(Table1[Estimação (horas)],Table1[Tabela],Plano_V3!E360,Table1[Campo],Plano_V3!F360)</f>
        <v>0.6</v>
      </c>
      <c r="J360" s="184">
        <f t="shared" si="16444"/>
        <v>7.4999999999999997E-2</v>
      </c>
      <c r="K360" s="184">
        <f>SUMIFS(Table1[Horas efetivas],Table1[Tabela],Plano_V3!E360,Table1[Campo],Plano_V3!F360)</f>
        <v>0.6</v>
      </c>
      <c r="L360" s="184">
        <f t="shared" si="16445"/>
        <v>7.4999999999999997E-2</v>
      </c>
      <c r="M360" s="178"/>
      <c r="N360" s="178">
        <f t="shared" si="16446"/>
        <v>1</v>
      </c>
      <c r="O360" s="178">
        <f t="shared" si="16447"/>
        <v>1</v>
      </c>
      <c r="P360" s="89" t="s">
        <v>39</v>
      </c>
      <c r="Q360" s="90">
        <f t="shared" si="16449"/>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16448"/>
        <v>modesg_inp_nfrd_alinhamento_taxwtr_trnvr_enblng_alignd</v>
      </c>
      <c r="B361" s="67" t="s">
        <v>26</v>
      </c>
      <c r="C361" s="68" t="s">
        <v>181</v>
      </c>
      <c r="D361" s="64" t="s">
        <v>40</v>
      </c>
      <c r="E361" s="66" t="s">
        <v>215</v>
      </c>
      <c r="F361" s="64" t="s">
        <v>268</v>
      </c>
      <c r="G361" s="64" t="str">
        <f>INDEX(Auxiliar!$B$16:$B$24,MATCH(Plano_V3!H361,Auxiliar!$C$16:$C$24,0),1)</f>
        <v>1. Concluído</v>
      </c>
      <c r="H361" s="64">
        <f>VLOOKUP(A361,'Aux - pivots1'!$A:$B,2,0)</f>
        <v>1</v>
      </c>
      <c r="I361" s="184">
        <f>SUMIFS(Table1[Estimação (horas)],Table1[Tabela],Plano_V3!E361,Table1[Campo],Plano_V3!F361)</f>
        <v>0.6</v>
      </c>
      <c r="J361" s="184">
        <f t="shared" si="16444"/>
        <v>7.4999999999999997E-2</v>
      </c>
      <c r="K361" s="184">
        <f>SUMIFS(Table1[Horas efetivas],Table1[Tabela],Plano_V3!E361,Table1[Campo],Plano_V3!F361)</f>
        <v>0.6</v>
      </c>
      <c r="L361" s="184">
        <f t="shared" si="16445"/>
        <v>7.4999999999999997E-2</v>
      </c>
      <c r="M361" s="178"/>
      <c r="N361" s="178">
        <f t="shared" si="16446"/>
        <v>1</v>
      </c>
      <c r="O361" s="178">
        <f t="shared" si="16447"/>
        <v>1</v>
      </c>
      <c r="P361" s="89" t="s">
        <v>39</v>
      </c>
      <c r="Q361" s="90">
        <f t="shared" si="16449"/>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16448"/>
        <v>modesg_inp_nfrd_alinhamento_taxwtr_turnover_own_prfrmnce_algnd</v>
      </c>
      <c r="B362" s="67" t="s">
        <v>26</v>
      </c>
      <c r="C362" s="68" t="s">
        <v>181</v>
      </c>
      <c r="D362" s="64" t="s">
        <v>40</v>
      </c>
      <c r="E362" s="66" t="s">
        <v>215</v>
      </c>
      <c r="F362" s="64" t="s">
        <v>269</v>
      </c>
      <c r="G362" s="64" t="str">
        <f>INDEX(Auxiliar!$B$16:$B$24,MATCH(Plano_V3!H362,Auxiliar!$C$16:$C$24,0),1)</f>
        <v>1. Concluído</v>
      </c>
      <c r="H362" s="64">
        <f>VLOOKUP(A362,'Aux - pivots1'!$A:$B,2,0)</f>
        <v>1</v>
      </c>
      <c r="I362" s="184">
        <f>SUMIFS(Table1[Estimação (horas)],Table1[Tabela],Plano_V3!E362,Table1[Campo],Plano_V3!F362)</f>
        <v>0.6</v>
      </c>
      <c r="J362" s="184">
        <f t="shared" si="16444"/>
        <v>7.4999999999999997E-2</v>
      </c>
      <c r="K362" s="184">
        <f>SUMIFS(Table1[Horas efetivas],Table1[Tabela],Plano_V3!E362,Table1[Campo],Plano_V3!F362)</f>
        <v>0.6</v>
      </c>
      <c r="L362" s="184">
        <f t="shared" si="16445"/>
        <v>7.4999999999999997E-2</v>
      </c>
      <c r="M362" s="178"/>
      <c r="N362" s="178">
        <f t="shared" si="16446"/>
        <v>1</v>
      </c>
      <c r="O362" s="178">
        <f t="shared" si="16447"/>
        <v>1</v>
      </c>
      <c r="P362" s="89" t="s">
        <v>39</v>
      </c>
      <c r="Q362" s="90">
        <f t="shared" si="16449"/>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16448"/>
        <v>modesg_inp_nfrd_alinhamento_taxwtr_capex_ttl_elgbl</v>
      </c>
      <c r="B363" s="67" t="s">
        <v>26</v>
      </c>
      <c r="C363" s="68" t="s">
        <v>181</v>
      </c>
      <c r="D363" s="64" t="s">
        <v>40</v>
      </c>
      <c r="E363" s="66" t="s">
        <v>215</v>
      </c>
      <c r="F363" s="64" t="s">
        <v>270</v>
      </c>
      <c r="G363" s="64" t="str">
        <f>INDEX(Auxiliar!$B$16:$B$24,MATCH(Plano_V3!H363,Auxiliar!$C$16:$C$24,0),1)</f>
        <v>1. Concluído</v>
      </c>
      <c r="H363" s="64">
        <f>VLOOKUP(A363,'Aux - pivots1'!$A:$B,2,0)</f>
        <v>1</v>
      </c>
      <c r="I363" s="184">
        <f>SUMIFS(Table1[Estimação (horas)],Table1[Tabela],Plano_V3!E363,Table1[Campo],Plano_V3!F363)</f>
        <v>0.6</v>
      </c>
      <c r="J363" s="184">
        <f t="shared" si="16444"/>
        <v>7.4999999999999997E-2</v>
      </c>
      <c r="K363" s="184">
        <f>SUMIFS(Table1[Horas efetivas],Table1[Tabela],Plano_V3!E363,Table1[Campo],Plano_V3!F363)</f>
        <v>0.6</v>
      </c>
      <c r="L363" s="184">
        <f t="shared" si="16445"/>
        <v>7.4999999999999997E-2</v>
      </c>
      <c r="M363" s="178"/>
      <c r="N363" s="178">
        <f t="shared" si="16446"/>
        <v>1</v>
      </c>
      <c r="O363" s="178">
        <f t="shared" si="16447"/>
        <v>1</v>
      </c>
      <c r="P363" s="89" t="s">
        <v>39</v>
      </c>
      <c r="Q363" s="90">
        <f t="shared" si="16449"/>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16448"/>
        <v>modesg_inp_nfrd_alinhamento_taxwtr_capex_enblng_algnd</v>
      </c>
      <c r="B364" s="67" t="s">
        <v>26</v>
      </c>
      <c r="C364" s="68" t="s">
        <v>181</v>
      </c>
      <c r="D364" s="64" t="s">
        <v>40</v>
      </c>
      <c r="E364" s="66" t="s">
        <v>215</v>
      </c>
      <c r="F364" s="64" t="s">
        <v>271</v>
      </c>
      <c r="G364" s="64" t="str">
        <f>INDEX(Auxiliar!$B$16:$B$24,MATCH(Plano_V3!H364,Auxiliar!$C$16:$C$24,0),1)</f>
        <v>1. Concluído</v>
      </c>
      <c r="H364" s="64">
        <f>VLOOKUP(A364,'Aux - pivots1'!$A:$B,2,0)</f>
        <v>1</v>
      </c>
      <c r="I364" s="184">
        <f>SUMIFS(Table1[Estimação (horas)],Table1[Tabela],Plano_V3!E364,Table1[Campo],Plano_V3!F364)</f>
        <v>0.6</v>
      </c>
      <c r="J364" s="184">
        <f t="shared" si="16444"/>
        <v>7.4999999999999997E-2</v>
      </c>
      <c r="K364" s="184">
        <f>SUMIFS(Table1[Horas efetivas],Table1[Tabela],Plano_V3!E364,Table1[Campo],Plano_V3!F364)</f>
        <v>0.6</v>
      </c>
      <c r="L364" s="184">
        <f t="shared" si="16445"/>
        <v>7.4999999999999997E-2</v>
      </c>
      <c r="M364" s="178"/>
      <c r="N364" s="178">
        <f t="shared" si="16446"/>
        <v>1</v>
      </c>
      <c r="O364" s="178">
        <f t="shared" si="16447"/>
        <v>1</v>
      </c>
      <c r="P364" s="89" t="s">
        <v>39</v>
      </c>
      <c r="Q364" s="90">
        <f t="shared" si="16449"/>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16448"/>
        <v>modesg_inp_nfrd_alinhamento_taxwtr_capex_own_prfrmnce_algnd</v>
      </c>
      <c r="B365" s="67" t="s">
        <v>26</v>
      </c>
      <c r="C365" s="68" t="s">
        <v>181</v>
      </c>
      <c r="D365" s="64" t="s">
        <v>40</v>
      </c>
      <c r="E365" s="66" t="s">
        <v>215</v>
      </c>
      <c r="F365" s="64" t="s">
        <v>272</v>
      </c>
      <c r="G365" s="64" t="str">
        <f>INDEX(Auxiliar!$B$16:$B$24,MATCH(Plano_V3!H365,Auxiliar!$C$16:$C$24,0),1)</f>
        <v>1. Concluído</v>
      </c>
      <c r="H365" s="64">
        <f>VLOOKUP(A365,'Aux - pivots1'!$A:$B,2,0)</f>
        <v>1</v>
      </c>
      <c r="I365" s="184">
        <f>SUMIFS(Table1[Estimação (horas)],Table1[Tabela],Plano_V3!E365,Table1[Campo],Plano_V3!F365)</f>
        <v>0.6</v>
      </c>
      <c r="J365" s="184">
        <f t="shared" si="16444"/>
        <v>7.4999999999999997E-2</v>
      </c>
      <c r="K365" s="184">
        <f>SUMIFS(Table1[Horas efetivas],Table1[Tabela],Plano_V3!E365,Table1[Campo],Plano_V3!F365)</f>
        <v>0.6</v>
      </c>
      <c r="L365" s="184">
        <f t="shared" si="16445"/>
        <v>7.4999999999999997E-2</v>
      </c>
      <c r="M365" s="178"/>
      <c r="N365" s="178">
        <f t="shared" si="16446"/>
        <v>1</v>
      </c>
      <c r="O365" s="178">
        <f t="shared" si="16447"/>
        <v>1</v>
      </c>
      <c r="P365" s="89" t="s">
        <v>39</v>
      </c>
      <c r="Q365" s="90">
        <f t="shared" si="16449"/>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16448"/>
        <v>modesg_inp_nfrd_alinhamento_taxce_trnvr_ttl_elgbl</v>
      </c>
      <c r="B366" s="67" t="s">
        <v>26</v>
      </c>
      <c r="C366" s="68" t="s">
        <v>181</v>
      </c>
      <c r="D366" s="64" t="s">
        <v>40</v>
      </c>
      <c r="E366" s="66" t="s">
        <v>215</v>
      </c>
      <c r="F366" s="64" t="s">
        <v>273</v>
      </c>
      <c r="G366" s="64" t="str">
        <f>INDEX(Auxiliar!$B$16:$B$24,MATCH(Plano_V3!H366,Auxiliar!$C$16:$C$24,0),1)</f>
        <v>1. Concluído</v>
      </c>
      <c r="H366" s="64">
        <f>VLOOKUP(A366,'Aux - pivots1'!$A:$B,2,0)</f>
        <v>1</v>
      </c>
      <c r="I366" s="184">
        <f>SUMIFS(Table1[Estimação (horas)],Table1[Tabela],Plano_V3!E366,Table1[Campo],Plano_V3!F366)</f>
        <v>0.6</v>
      </c>
      <c r="J366" s="184">
        <f t="shared" si="16444"/>
        <v>7.4999999999999997E-2</v>
      </c>
      <c r="K366" s="184">
        <f>SUMIFS(Table1[Horas efetivas],Table1[Tabela],Plano_V3!E366,Table1[Campo],Plano_V3!F366)</f>
        <v>0.6</v>
      </c>
      <c r="L366" s="184">
        <f t="shared" si="16445"/>
        <v>7.4999999999999997E-2</v>
      </c>
      <c r="M366" s="178"/>
      <c r="N366" s="178">
        <f t="shared" si="16446"/>
        <v>1</v>
      </c>
      <c r="O366" s="178">
        <f t="shared" si="16447"/>
        <v>1</v>
      </c>
      <c r="P366" s="89" t="s">
        <v>39</v>
      </c>
      <c r="Q366" s="90">
        <f t="shared" si="16449"/>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16448"/>
        <v>modesg_inp_nfrd_alinhamento_taxce_trnvr_enblng_alignd</v>
      </c>
      <c r="B367" s="67" t="s">
        <v>26</v>
      </c>
      <c r="C367" s="68" t="s">
        <v>181</v>
      </c>
      <c r="D367" s="64" t="s">
        <v>40</v>
      </c>
      <c r="E367" s="66" t="s">
        <v>215</v>
      </c>
      <c r="F367" s="64" t="s">
        <v>274</v>
      </c>
      <c r="G367" s="64" t="str">
        <f>INDEX(Auxiliar!$B$16:$B$24,MATCH(Plano_V3!H367,Auxiliar!$C$16:$C$24,0),1)</f>
        <v>1. Concluído</v>
      </c>
      <c r="H367" s="64">
        <f>VLOOKUP(A367,'Aux - pivots1'!$A:$B,2,0)</f>
        <v>1</v>
      </c>
      <c r="I367" s="184">
        <f>SUMIFS(Table1[Estimação (horas)],Table1[Tabela],Plano_V3!E367,Table1[Campo],Plano_V3!F367)</f>
        <v>0.6</v>
      </c>
      <c r="J367" s="184">
        <f t="shared" si="16444"/>
        <v>7.4999999999999997E-2</v>
      </c>
      <c r="K367" s="184">
        <f>SUMIFS(Table1[Horas efetivas],Table1[Tabela],Plano_V3!E367,Table1[Campo],Plano_V3!F367)</f>
        <v>0.6</v>
      </c>
      <c r="L367" s="184">
        <f t="shared" si="16445"/>
        <v>7.4999999999999997E-2</v>
      </c>
      <c r="M367" s="178"/>
      <c r="N367" s="178">
        <f t="shared" si="16446"/>
        <v>1</v>
      </c>
      <c r="O367" s="178">
        <f t="shared" si="16447"/>
        <v>1</v>
      </c>
      <c r="P367" s="89" t="s">
        <v>39</v>
      </c>
      <c r="Q367" s="90">
        <f t="shared" si="16449"/>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16448"/>
        <v>modesg_inp_nfrd_alinhamento_taxce_turnover_own_prfrmnce_algnd</v>
      </c>
      <c r="B368" s="67" t="s">
        <v>26</v>
      </c>
      <c r="C368" s="68" t="s">
        <v>181</v>
      </c>
      <c r="D368" s="64" t="s">
        <v>40</v>
      </c>
      <c r="E368" s="66" t="s">
        <v>215</v>
      </c>
      <c r="F368" s="64" t="s">
        <v>275</v>
      </c>
      <c r="G368" s="64" t="str">
        <f>INDEX(Auxiliar!$B$16:$B$24,MATCH(Plano_V3!H368,Auxiliar!$C$16:$C$24,0),1)</f>
        <v>1. Concluído</v>
      </c>
      <c r="H368" s="64">
        <f>VLOOKUP(A368,'Aux - pivots1'!$A:$B,2,0)</f>
        <v>1</v>
      </c>
      <c r="I368" s="184">
        <f>SUMIFS(Table1[Estimação (horas)],Table1[Tabela],Plano_V3!E368,Table1[Campo],Plano_V3!F368)</f>
        <v>0.6</v>
      </c>
      <c r="J368" s="184">
        <f t="shared" si="16444"/>
        <v>7.4999999999999997E-2</v>
      </c>
      <c r="K368" s="184">
        <f>SUMIFS(Table1[Horas efetivas],Table1[Tabela],Plano_V3!E368,Table1[Campo],Plano_V3!F368)</f>
        <v>0.6</v>
      </c>
      <c r="L368" s="184">
        <f t="shared" si="16445"/>
        <v>7.4999999999999997E-2</v>
      </c>
      <c r="M368" s="178"/>
      <c r="N368" s="178">
        <f t="shared" si="16446"/>
        <v>1</v>
      </c>
      <c r="O368" s="178">
        <f t="shared" si="16447"/>
        <v>1</v>
      </c>
      <c r="P368" s="89" t="s">
        <v>39</v>
      </c>
      <c r="Q368" s="90">
        <f t="shared" si="16449"/>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16448"/>
        <v>modesg_inp_nfrd_alinhamento_taxce_capex_ttl_elgbl</v>
      </c>
      <c r="B369" s="67" t="s">
        <v>26</v>
      </c>
      <c r="C369" s="68" t="s">
        <v>181</v>
      </c>
      <c r="D369" s="64" t="s">
        <v>40</v>
      </c>
      <c r="E369" s="66" t="s">
        <v>215</v>
      </c>
      <c r="F369" s="64" t="s">
        <v>276</v>
      </c>
      <c r="G369" s="64" t="str">
        <f>INDEX(Auxiliar!$B$16:$B$24,MATCH(Plano_V3!H369,Auxiliar!$C$16:$C$24,0),1)</f>
        <v>1. Concluído</v>
      </c>
      <c r="H369" s="64">
        <f>VLOOKUP(A369,'Aux - pivots1'!$A:$B,2,0)</f>
        <v>1</v>
      </c>
      <c r="I369" s="184">
        <f>SUMIFS(Table1[Estimação (horas)],Table1[Tabela],Plano_V3!E369,Table1[Campo],Plano_V3!F369)</f>
        <v>0.6</v>
      </c>
      <c r="J369" s="184">
        <f t="shared" si="16444"/>
        <v>7.4999999999999997E-2</v>
      </c>
      <c r="K369" s="184">
        <f>SUMIFS(Table1[Horas efetivas],Table1[Tabela],Plano_V3!E369,Table1[Campo],Plano_V3!F369)</f>
        <v>0.6</v>
      </c>
      <c r="L369" s="184">
        <f t="shared" si="16445"/>
        <v>7.4999999999999997E-2</v>
      </c>
      <c r="M369" s="178"/>
      <c r="N369" s="178">
        <f t="shared" si="16446"/>
        <v>1</v>
      </c>
      <c r="O369" s="178">
        <f t="shared" si="16447"/>
        <v>1</v>
      </c>
      <c r="P369" s="89" t="s">
        <v>39</v>
      </c>
      <c r="Q369" s="90">
        <f t="shared" si="16449"/>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16448"/>
        <v>modesg_inp_nfrd_alinhamento_taxce_capex_enblng_algnd</v>
      </c>
      <c r="B370" s="67" t="s">
        <v>26</v>
      </c>
      <c r="C370" s="68" t="s">
        <v>181</v>
      </c>
      <c r="D370" s="64" t="s">
        <v>40</v>
      </c>
      <c r="E370" s="66" t="s">
        <v>215</v>
      </c>
      <c r="F370" s="64" t="s">
        <v>277</v>
      </c>
      <c r="G370" s="64" t="str">
        <f>INDEX(Auxiliar!$B$16:$B$24,MATCH(Plano_V3!H370,Auxiliar!$C$16:$C$24,0),1)</f>
        <v>1. Concluído</v>
      </c>
      <c r="H370" s="64">
        <f>VLOOKUP(A370,'Aux - pivots1'!$A:$B,2,0)</f>
        <v>1</v>
      </c>
      <c r="I370" s="184">
        <f>SUMIFS(Table1[Estimação (horas)],Table1[Tabela],Plano_V3!E370,Table1[Campo],Plano_V3!F370)</f>
        <v>0.6</v>
      </c>
      <c r="J370" s="184">
        <f t="shared" si="16444"/>
        <v>7.4999999999999997E-2</v>
      </c>
      <c r="K370" s="184">
        <f>SUMIFS(Table1[Horas efetivas],Table1[Tabela],Plano_V3!E370,Table1[Campo],Plano_V3!F370)</f>
        <v>0.6</v>
      </c>
      <c r="L370" s="184">
        <f t="shared" si="16445"/>
        <v>7.4999999999999997E-2</v>
      </c>
      <c r="M370" s="178"/>
      <c r="N370" s="178">
        <f t="shared" si="16446"/>
        <v>1</v>
      </c>
      <c r="O370" s="178">
        <f t="shared" si="16447"/>
        <v>1</v>
      </c>
      <c r="P370" s="89" t="s">
        <v>39</v>
      </c>
      <c r="Q370" s="90">
        <f t="shared" si="16449"/>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16448"/>
        <v>modesg_inp_nfrd_alinhamento_taxce_capex_own_prfrmnce_algnd</v>
      </c>
      <c r="B371" s="67" t="s">
        <v>26</v>
      </c>
      <c r="C371" s="68" t="s">
        <v>181</v>
      </c>
      <c r="D371" s="64" t="s">
        <v>40</v>
      </c>
      <c r="E371" s="66" t="s">
        <v>215</v>
      </c>
      <c r="F371" s="64" t="s">
        <v>278</v>
      </c>
      <c r="G371" s="64" t="str">
        <f>INDEX(Auxiliar!$B$16:$B$24,MATCH(Plano_V3!H371,Auxiliar!$C$16:$C$24,0),1)</f>
        <v>1. Concluído</v>
      </c>
      <c r="H371" s="64">
        <f>VLOOKUP(A371,'Aux - pivots1'!$A:$B,2,0)</f>
        <v>1</v>
      </c>
      <c r="I371" s="184">
        <f>SUMIFS(Table1[Estimação (horas)],Table1[Tabela],Plano_V3!E371,Table1[Campo],Plano_V3!F371)</f>
        <v>0.6</v>
      </c>
      <c r="J371" s="184">
        <f t="shared" si="16444"/>
        <v>7.4999999999999997E-2</v>
      </c>
      <c r="K371" s="184">
        <f>SUMIFS(Table1[Horas efetivas],Table1[Tabela],Plano_V3!E371,Table1[Campo],Plano_V3!F371)</f>
        <v>0.6</v>
      </c>
      <c r="L371" s="184">
        <f t="shared" si="16445"/>
        <v>7.4999999999999997E-2</v>
      </c>
      <c r="M371" s="178"/>
      <c r="N371" s="178">
        <f t="shared" si="16446"/>
        <v>1</v>
      </c>
      <c r="O371" s="178">
        <f t="shared" si="16447"/>
        <v>1</v>
      </c>
      <c r="P371" s="89" t="s">
        <v>39</v>
      </c>
      <c r="Q371" s="90">
        <f t="shared" si="16449"/>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16448"/>
        <v>modesg_inp_risco_fisicoref_date</v>
      </c>
      <c r="B372" s="67" t="s">
        <v>26</v>
      </c>
      <c r="C372" s="68" t="s">
        <v>181</v>
      </c>
      <c r="D372" s="64" t="s">
        <v>40</v>
      </c>
      <c r="E372" s="66" t="s">
        <v>216</v>
      </c>
      <c r="F372" s="64" t="s">
        <v>208</v>
      </c>
      <c r="G372" s="64" t="str">
        <f>INDEX(Auxiliar!$B$16:$B$24,MATCH(Plano_V3!H372,Auxiliar!$C$16:$C$24,0),1)</f>
        <v>1. Concluído</v>
      </c>
      <c r="H372" s="64">
        <f>VLOOKUP(A372,'Aux - pivots1'!$A:$B,2,0)</f>
        <v>1</v>
      </c>
      <c r="I372" s="184">
        <f>SUMIFS(Table1[Estimação (horas)],Table1[Tabela],Plano_V3!E372,Table1[Campo],Plano_V3!F372)</f>
        <v>0.5</v>
      </c>
      <c r="J372" s="184">
        <f t="shared" si="16444"/>
        <v>6.25E-2</v>
      </c>
      <c r="K372" s="184">
        <f>SUMIFS(Table1[Horas efetivas],Table1[Tabela],Plano_V3!E372,Table1[Campo],Plano_V3!F372)</f>
        <v>0.5</v>
      </c>
      <c r="L372" s="184">
        <f t="shared" si="16445"/>
        <v>6.25E-2</v>
      </c>
      <c r="M372" s="178"/>
      <c r="N372" s="178">
        <f t="shared" si="16446"/>
        <v>1</v>
      </c>
      <c r="O372" s="178">
        <f t="shared" si="16447"/>
        <v>1</v>
      </c>
      <c r="P372" s="89" t="s">
        <v>39</v>
      </c>
      <c r="Q372" s="90">
        <f t="shared" si="16449"/>
        <v>6.25E-2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16448"/>
        <v>modesg_inp_risco_fisicocod_pais</v>
      </c>
      <c r="B373" s="67" t="s">
        <v>26</v>
      </c>
      <c r="C373" s="68" t="s">
        <v>181</v>
      </c>
      <c r="D373" s="64" t="s">
        <v>40</v>
      </c>
      <c r="E373" s="66" t="s">
        <v>216</v>
      </c>
      <c r="F373" s="64" t="s">
        <v>279</v>
      </c>
      <c r="G373" s="64" t="str">
        <f>INDEX(Auxiliar!$B$16:$B$24,MATCH(Plano_V3!H373,Auxiliar!$C$16:$C$24,0),1)</f>
        <v>1. Concluído</v>
      </c>
      <c r="H373" s="64">
        <f>VLOOKUP(A373,'Aux - pivots1'!$A:$B,2,0)</f>
        <v>1</v>
      </c>
      <c r="I373" s="184">
        <f>SUMIFS(Table1[Estimação (horas)],Table1[Tabela],Plano_V3!E373,Table1[Campo],Plano_V3!F373)</f>
        <v>0.6</v>
      </c>
      <c r="J373" s="184">
        <f t="shared" si="16444"/>
        <v>7.4999999999999997E-2</v>
      </c>
      <c r="K373" s="184">
        <f>SUMIFS(Table1[Horas efetivas],Table1[Tabela],Plano_V3!E373,Table1[Campo],Plano_V3!F373)</f>
        <v>0.6</v>
      </c>
      <c r="L373" s="184">
        <f t="shared" si="16445"/>
        <v>7.4999999999999997E-2</v>
      </c>
      <c r="M373" s="178"/>
      <c r="N373" s="178">
        <f t="shared" si="16446"/>
        <v>1</v>
      </c>
      <c r="O373" s="178">
        <f t="shared" si="16447"/>
        <v>1</v>
      </c>
      <c r="P373" s="89" t="s">
        <v>39</v>
      </c>
      <c r="Q373" s="90">
        <f t="shared" si="16449"/>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16448"/>
        <v>modesg_inp_risco_fisicocod_nutiii</v>
      </c>
      <c r="B374" s="67" t="s">
        <v>26</v>
      </c>
      <c r="C374" s="68" t="s">
        <v>181</v>
      </c>
      <c r="D374" s="64" t="s">
        <v>40</v>
      </c>
      <c r="E374" s="66" t="s">
        <v>216</v>
      </c>
      <c r="F374" s="64" t="s">
        <v>280</v>
      </c>
      <c r="G374" s="64" t="str">
        <f>INDEX(Auxiliar!$B$16:$B$24,MATCH(Plano_V3!H374,Auxiliar!$C$16:$C$24,0),1)</f>
        <v>1. Concluído</v>
      </c>
      <c r="H374" s="64">
        <f>VLOOKUP(A374,'Aux - pivots1'!$A:$B,2,0)</f>
        <v>1</v>
      </c>
      <c r="I374" s="184">
        <f>SUMIFS(Table1[Estimação (horas)],Table1[Tabela],Plano_V3!E374,Table1[Campo],Plano_V3!F374)</f>
        <v>0.5</v>
      </c>
      <c r="J374" s="184">
        <f t="shared" si="16444"/>
        <v>6.25E-2</v>
      </c>
      <c r="K374" s="184">
        <f>SUMIFS(Table1[Horas efetivas],Table1[Tabela],Plano_V3!E374,Table1[Campo],Plano_V3!F374)</f>
        <v>0.5</v>
      </c>
      <c r="L374" s="184">
        <f t="shared" si="16445"/>
        <v>6.25E-2</v>
      </c>
      <c r="M374" s="178"/>
      <c r="N374" s="178">
        <f t="shared" si="16446"/>
        <v>1</v>
      </c>
      <c r="O374" s="178">
        <f t="shared" si="16447"/>
        <v>1</v>
      </c>
      <c r="P374" s="89" t="s">
        <v>39</v>
      </c>
      <c r="Q374" s="90">
        <f t="shared" si="16449"/>
        <v>6.25E-2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16448"/>
        <v>modesg_inp_risco_fisicocod_nace_esg</v>
      </c>
      <c r="B375" s="67" t="s">
        <v>26</v>
      </c>
      <c r="C375" s="68" t="s">
        <v>181</v>
      </c>
      <c r="D375" s="64" t="s">
        <v>40</v>
      </c>
      <c r="E375" s="66" t="s">
        <v>216</v>
      </c>
      <c r="F375" s="64" t="s">
        <v>281</v>
      </c>
      <c r="G375" s="64" t="str">
        <f>INDEX(Auxiliar!$B$16:$B$24,MATCH(Plano_V3!H375,Auxiliar!$C$16:$C$24,0),1)</f>
        <v>1. Concluído</v>
      </c>
      <c r="H375" s="64">
        <f>VLOOKUP(A375,'Aux - pivots1'!$A:$B,2,0)</f>
        <v>1</v>
      </c>
      <c r="I375" s="184">
        <f>SUMIFS(Table1[Estimação (horas)],Table1[Tabela],Plano_V3!E375,Table1[Campo],Plano_V3!F375)</f>
        <v>0.6</v>
      </c>
      <c r="J375" s="184">
        <f t="shared" si="16444"/>
        <v>7.4999999999999997E-2</v>
      </c>
      <c r="K375" s="184">
        <f>SUMIFS(Table1[Horas efetivas],Table1[Tabela],Plano_V3!E375,Table1[Campo],Plano_V3!F375)</f>
        <v>0.6</v>
      </c>
      <c r="L375" s="184">
        <f t="shared" si="16445"/>
        <v>7.4999999999999997E-2</v>
      </c>
      <c r="M375" s="178"/>
      <c r="N375" s="178">
        <f t="shared" si="16446"/>
        <v>1</v>
      </c>
      <c r="O375" s="178">
        <f t="shared" si="16447"/>
        <v>1</v>
      </c>
      <c r="P375" s="89" t="s">
        <v>39</v>
      </c>
      <c r="Q375" s="90">
        <f t="shared" si="16449"/>
        <v>7.4999999999999997E-2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16448"/>
        <v>modesg_inp_risco_fisicoflg_rsc_fsc_agd</v>
      </c>
      <c r="B376" s="67" t="s">
        <v>26</v>
      </c>
      <c r="C376" s="68" t="s">
        <v>181</v>
      </c>
      <c r="D376" s="64" t="s">
        <v>40</v>
      </c>
      <c r="E376" s="66" t="s">
        <v>216</v>
      </c>
      <c r="F376" s="64" t="s">
        <v>282</v>
      </c>
      <c r="G376" s="64" t="str">
        <f>INDEX(Auxiliar!$B$16:$B$24,MATCH(Plano_V3!H376,Auxiliar!$C$16:$C$24,0),1)</f>
        <v>1. Concluído</v>
      </c>
      <c r="H376" s="64">
        <f>VLOOKUP(A376,'Aux - pivots1'!$A:$B,2,0)</f>
        <v>1</v>
      </c>
      <c r="I376" s="184">
        <f>SUMIFS(Table1[Estimação (horas)],Table1[Tabela],Plano_V3!E376,Table1[Campo],Plano_V3!F376)</f>
        <v>0.6</v>
      </c>
      <c r="J376" s="184">
        <f t="shared" si="16444"/>
        <v>7.4999999999999997E-2</v>
      </c>
      <c r="K376" s="184">
        <f>SUMIFS(Table1[Horas efetivas],Table1[Tabela],Plano_V3!E376,Table1[Campo],Plano_V3!F376)</f>
        <v>0.6</v>
      </c>
      <c r="L376" s="184">
        <f t="shared" si="16445"/>
        <v>7.4999999999999997E-2</v>
      </c>
      <c r="M376" s="178"/>
      <c r="N376" s="178">
        <f t="shared" si="16446"/>
        <v>1</v>
      </c>
      <c r="O376" s="178">
        <f t="shared" si="16447"/>
        <v>1</v>
      </c>
      <c r="P376" s="89" t="s">
        <v>39</v>
      </c>
      <c r="Q376" s="90">
        <f t="shared" si="16449"/>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16448"/>
        <v>modesg_inp_risco_fisicoflg_rsc_fsc_crnc</v>
      </c>
      <c r="B377" s="67" t="s">
        <v>26</v>
      </c>
      <c r="C377" s="68" t="s">
        <v>181</v>
      </c>
      <c r="D377" s="64" t="s">
        <v>40</v>
      </c>
      <c r="E377" s="66" t="s">
        <v>216</v>
      </c>
      <c r="F377" s="64" t="s">
        <v>283</v>
      </c>
      <c r="G377" s="64" t="str">
        <f>INDEX(Auxiliar!$B$16:$B$24,MATCH(Plano_V3!H377,Auxiliar!$C$16:$C$24,0),1)</f>
        <v>1. Concluído</v>
      </c>
      <c r="H377" s="64">
        <f>VLOOKUP(A377,'Aux - pivots1'!$A:$B,2,0)</f>
        <v>1</v>
      </c>
      <c r="I377" s="184">
        <f>SUMIFS(Table1[Estimação (horas)],Table1[Tabela],Plano_V3!E377,Table1[Campo],Plano_V3!F377)</f>
        <v>0.6</v>
      </c>
      <c r="J377" s="184">
        <f t="shared" si="16444"/>
        <v>7.4999999999999997E-2</v>
      </c>
      <c r="K377" s="184">
        <f>SUMIFS(Table1[Horas efetivas],Table1[Tabela],Plano_V3!E377,Table1[Campo],Plano_V3!F377)</f>
        <v>0.6</v>
      </c>
      <c r="L377" s="184">
        <f t="shared" si="16445"/>
        <v>7.4999999999999997E-2</v>
      </c>
      <c r="M377" s="178"/>
      <c r="N377" s="178">
        <f t="shared" si="16446"/>
        <v>1</v>
      </c>
      <c r="O377" s="178">
        <f t="shared" si="16447"/>
        <v>1</v>
      </c>
      <c r="P377" s="89" t="s">
        <v>39</v>
      </c>
      <c r="Q377" s="90">
        <f t="shared" si="16449"/>
        <v>7.4999999999999997E-2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E378&amp;F378</f>
        <v>modesg_inp_risco_fisico_zipcodecod_pais</v>
      </c>
      <c r="B378" s="67" t="s">
        <v>26</v>
      </c>
      <c r="C378" s="68" t="s">
        <v>181</v>
      </c>
      <c r="D378" s="64" t="s">
        <v>40</v>
      </c>
      <c r="E378" s="66" t="s">
        <v>2161</v>
      </c>
      <c r="F378" s="64" t="s">
        <v>279</v>
      </c>
      <c r="G378" s="64" t="str">
        <f>INDEX(Auxiliar!$B$16:$B$24,MATCH(Plano_V3!H378,Auxiliar!$C$16:$C$24,0),1)</f>
        <v xml:space="preserve">6. Em implementação </v>
      </c>
      <c r="H378" s="64">
        <f>VLOOKUP(A378,'Aux - pivots1'!$A:$B,2,0)</f>
        <v>7</v>
      </c>
      <c r="I378" s="184" t="e">
        <f>SUMIFS(Table1[Estimação (horas)],Table1[Tabela],Plano_V3!E378,Table1[Campo],Plano_V3!F378)</f>
        <v>#N/A</v>
      </c>
      <c r="J378" s="184" t="e">
        <f>I378/8</f>
        <v>#N/A</v>
      </c>
      <c r="K378" s="184" t="e">
        <f>SUMIFS(Table1[Horas efetivas],Table1[Tabela],Plano_V3!E378,Table1[Campo],Plano_V3!F378)</f>
        <v>#N/A</v>
      </c>
      <c r="L378" s="184" t="e">
        <f>K378/8</f>
        <v>#N/A</v>
      </c>
      <c r="M378" s="178"/>
      <c r="N378" s="178" t="e">
        <f>L378/J378</f>
        <v>#N/A</v>
      </c>
      <c r="O378" s="178" t="e">
        <f>N378-M378</f>
        <v>#N/A</v>
      </c>
      <c r="P378" s="89" t="s">
        <v>39</v>
      </c>
      <c r="Q378" s="90"/>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E379&amp;F379</f>
        <v>modesg_inp_risco_fisico_zipcodelocalizacao</v>
      </c>
      <c r="B379" s="67" t="s">
        <v>26</v>
      </c>
      <c r="C379" s="68" t="s">
        <v>181</v>
      </c>
      <c r="D379" s="64" t="s">
        <v>40</v>
      </c>
      <c r="E379" s="66" t="s">
        <v>2161</v>
      </c>
      <c r="F379" s="64" t="s">
        <v>2162</v>
      </c>
      <c r="G379" s="64" t="str">
        <f>INDEX(Auxiliar!$B$16:$B$24,MATCH(Plano_V3!H379,Auxiliar!$C$16:$C$24,0),1)</f>
        <v xml:space="preserve">6. Em implementação </v>
      </c>
      <c r="H379" s="64">
        <f>VLOOKUP(A379,'Aux - pivots1'!$A:$B,2,0)</f>
        <v>7</v>
      </c>
      <c r="I379" s="184" t="e">
        <f>SUMIFS(Table1[Estimação (horas)],Table1[Tabela],Plano_V3!E379,Table1[Campo],Plano_V3!F379)</f>
        <v>#N/A</v>
      </c>
      <c r="J379" s="184" t="e">
        <f>I379/8</f>
        <v>#N/A</v>
      </c>
      <c r="K379" s="184" t="e">
        <f>SUMIFS(Table1[Horas efetivas],Table1[Tabela],Plano_V3!E379,Table1[Campo],Plano_V3!F379)</f>
        <v>#N/A</v>
      </c>
      <c r="L379" s="184" t="e">
        <f>K379/8</f>
        <v>#N/A</v>
      </c>
      <c r="M379" s="178"/>
      <c r="N379" s="178" t="e">
        <f>L379/J379</f>
        <v>#N/A</v>
      </c>
      <c r="O379" s="178" t="e">
        <f>N379-M379</f>
        <v>#N/A</v>
      </c>
      <c r="P379" s="89" t="s">
        <v>39</v>
      </c>
      <c r="Q379" s="90"/>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E380&amp;F380</f>
        <v>modesg_inp_risco_fisico_zipcodecod_nace_esg</v>
      </c>
      <c r="B380" s="67" t="s">
        <v>26</v>
      </c>
      <c r="C380" s="68" t="s">
        <v>181</v>
      </c>
      <c r="D380" s="64" t="s">
        <v>40</v>
      </c>
      <c r="E380" s="66" t="s">
        <v>2161</v>
      </c>
      <c r="F380" s="64" t="s">
        <v>281</v>
      </c>
      <c r="G380" s="64" t="str">
        <f>INDEX(Auxiliar!$B$16:$B$24,MATCH(Plano_V3!H380,Auxiliar!$C$16:$C$24,0),1)</f>
        <v xml:space="preserve">6. Em implementação </v>
      </c>
      <c r="H380" s="64">
        <f>VLOOKUP(A380,'Aux - pivots1'!$A:$B,2,0)</f>
        <v>7</v>
      </c>
      <c r="I380" s="184" t="e">
        <f>SUMIFS(Table1[Estimação (horas)],Table1[Tabela],Plano_V3!E380,Table1[Campo],Plano_V3!F380)</f>
        <v>#N/A</v>
      </c>
      <c r="J380" s="184" t="e">
        <f>I380/8</f>
        <v>#N/A</v>
      </c>
      <c r="K380" s="184" t="e">
        <f>SUMIFS(Table1[Horas efetivas],Table1[Tabela],Plano_V3!E380,Table1[Campo],Plano_V3!F380)</f>
        <v>#N/A</v>
      </c>
      <c r="L380" s="184" t="e">
        <f>K380/8</f>
        <v>#N/A</v>
      </c>
      <c r="M380" s="178"/>
      <c r="N380" s="178" t="e">
        <f>L380/J380</f>
        <v>#N/A</v>
      </c>
      <c r="O380" s="178" t="e">
        <f>N380-M380</f>
        <v>#N/A</v>
      </c>
      <c r="P380" s="89" t="s">
        <v>39</v>
      </c>
      <c r="Q380" s="90"/>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modesg_inp_risco_fisico_zipcodeflg_rsc_fsc_agd</v>
      </c>
      <c r="B381" s="67" t="s">
        <v>26</v>
      </c>
      <c r="C381" s="68" t="s">
        <v>181</v>
      </c>
      <c r="D381" s="64" t="s">
        <v>40</v>
      </c>
      <c r="E381" s="66" t="s">
        <v>2161</v>
      </c>
      <c r="F381" s="64" t="s">
        <v>282</v>
      </c>
      <c r="G381" s="64" t="str">
        <f>INDEX(Auxiliar!$B$16:$B$24,MATCH(Plano_V3!H381,Auxiliar!$C$16:$C$24,0),1)</f>
        <v xml:space="preserve">6. Em implementação </v>
      </c>
      <c r="H381" s="64">
        <f>VLOOKUP(A381,'Aux - pivots1'!$A:$B,2,0)</f>
        <v>7</v>
      </c>
      <c r="I381" s="184" t="e">
        <f>SUMIFS(Table1[Estimação (horas)],Table1[Tabela],Plano_V3!E381,Table1[Campo],Plano_V3!F381)</f>
        <v>#N/A</v>
      </c>
      <c r="J381" s="184" t="e">
        <f>I381/8</f>
        <v>#N/A</v>
      </c>
      <c r="K381" s="184" t="e">
        <f>SUMIFS(Table1[Horas efetivas],Table1[Tabela],Plano_V3!E381,Table1[Campo],Plano_V3!F381)</f>
        <v>#N/A</v>
      </c>
      <c r="L381" s="184" t="e">
        <f>K381/8</f>
        <v>#N/A</v>
      </c>
      <c r="M381" s="178"/>
      <c r="N381" s="178" t="e">
        <f>L381/J381</f>
        <v>#N/A</v>
      </c>
      <c r="O381" s="178"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modesg_inp_risco_fisico_zipcodeflg_rsc_fsc_crnc</v>
      </c>
      <c r="B382" s="67" t="s">
        <v>26</v>
      </c>
      <c r="C382" s="68" t="s">
        <v>181</v>
      </c>
      <c r="D382" s="64" t="s">
        <v>40</v>
      </c>
      <c r="E382" s="66" t="s">
        <v>2161</v>
      </c>
      <c r="F382" s="64" t="s">
        <v>283</v>
      </c>
      <c r="G382" s="64" t="str">
        <f>INDEX(Auxiliar!$B$16:$B$24,MATCH(Plano_V3!H382,Auxiliar!$C$16:$C$24,0),1)</f>
        <v xml:space="preserve">6. Em implementação </v>
      </c>
      <c r="H382" s="64">
        <f>VLOOKUP(A382,'Aux - pivots1'!$A:$B,2,0)</f>
        <v>7</v>
      </c>
      <c r="I382" s="184" t="e">
        <f>SUMIFS(Table1[Estimação (horas)],Table1[Tabela],Plano_V3!E382,Table1[Campo],Plano_V3!F382)</f>
        <v>#N/A</v>
      </c>
      <c r="J382" s="184" t="e">
        <f>I382/8</f>
        <v>#N/A</v>
      </c>
      <c r="K382" s="184" t="e">
        <f>SUMIFS(Table1[Horas efetivas],Table1[Tabela],Plano_V3!E382,Table1[Campo],Plano_V3!F382)</f>
        <v>#N/A</v>
      </c>
      <c r="L382" s="184" t="e">
        <f>K382/8</f>
        <v>#N/A</v>
      </c>
      <c r="M382" s="178"/>
      <c r="N382" s="178" t="e">
        <f>L382/J382</f>
        <v>#N/A</v>
      </c>
      <c r="O382" s="178"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 t="shared" si="16448"/>
        <v>modesg_inp_emss_scibref_date</v>
      </c>
      <c r="B383" s="67" t="s">
        <v>26</v>
      </c>
      <c r="C383" s="68" t="s">
        <v>181</v>
      </c>
      <c r="D383" s="64" t="s">
        <v>40</v>
      </c>
      <c r="E383" s="66" t="s">
        <v>217</v>
      </c>
      <c r="F383" s="64" t="s">
        <v>208</v>
      </c>
      <c r="G383" s="64" t="str">
        <f>INDEX(Auxiliar!$B$16:$B$24,MATCH(Plano_V3!H383,Auxiliar!$C$16:$C$24,0),1)</f>
        <v>1. Concluído</v>
      </c>
      <c r="H383" s="64">
        <f>VLOOKUP(A383,'Aux - pivots1'!$A:$B,2,0)</f>
        <v>1</v>
      </c>
      <c r="I383" s="184">
        <f>SUMIFS(Table1[Estimação (horas)],Table1[Tabela],Plano_V3!E383,Table1[Campo],Plano_V3!F383)</f>
        <v>0.5</v>
      </c>
      <c r="J383" s="184">
        <f t="shared" si="16444"/>
        <v>6.25E-2</v>
      </c>
      <c r="K383" s="184">
        <f>SUMIFS(Table1[Horas efetivas],Table1[Tabela],Plano_V3!E383,Table1[Campo],Plano_V3!F383)</f>
        <v>0.5</v>
      </c>
      <c r="L383" s="184">
        <f t="shared" si="16445"/>
        <v>6.25E-2</v>
      </c>
      <c r="M383" s="178"/>
      <c r="N383" s="178">
        <f t="shared" si="16446"/>
        <v>1</v>
      </c>
      <c r="O383" s="178">
        <f t="shared" si="16447"/>
        <v>1</v>
      </c>
      <c r="P383" s="89" t="s">
        <v>39</v>
      </c>
      <c r="Q383" s="90">
        <f t="shared" si="16449"/>
        <v>6.25E-2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 t="shared" si="16448"/>
        <v>modesg_inp_emss_scibccli_kgl</v>
      </c>
      <c r="B384" s="67" t="s">
        <v>26</v>
      </c>
      <c r="C384" s="68" t="s">
        <v>181</v>
      </c>
      <c r="D384" s="64" t="s">
        <v>40</v>
      </c>
      <c r="E384" s="66" t="s">
        <v>217</v>
      </c>
      <c r="F384" s="64" t="s">
        <v>240</v>
      </c>
      <c r="G384" s="64" t="str">
        <f>INDEX(Auxiliar!$B$16:$B$24,MATCH(Plano_V3!H384,Auxiliar!$C$16:$C$24,0),1)</f>
        <v>1. Concluído</v>
      </c>
      <c r="H384" s="64">
        <f>VLOOKUP(A384,'Aux - pivots1'!$A:$B,2,0)</f>
        <v>1</v>
      </c>
      <c r="I384" s="184">
        <f>SUMIFS(Table1[Estimação (horas)],Table1[Tabela],Plano_V3!E384,Table1[Campo],Plano_V3!F384)</f>
        <v>0.6</v>
      </c>
      <c r="J384" s="184">
        <f t="shared" si="16444"/>
        <v>7.4999999999999997E-2</v>
      </c>
      <c r="K384" s="184">
        <f>SUMIFS(Table1[Horas efetivas],Table1[Tabela],Plano_V3!E384,Table1[Campo],Plano_V3!F384)</f>
        <v>0.6</v>
      </c>
      <c r="L384" s="184">
        <f t="shared" si="16445"/>
        <v>7.4999999999999997E-2</v>
      </c>
      <c r="M384" s="178"/>
      <c r="N384" s="178">
        <f t="shared" si="16446"/>
        <v>1</v>
      </c>
      <c r="O384" s="178">
        <f t="shared" si="16447"/>
        <v>1</v>
      </c>
      <c r="P384" s="89" t="s">
        <v>39</v>
      </c>
      <c r="Q384" s="90">
        <f t="shared" si="16449"/>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 t="shared" si="16448"/>
        <v>modesg_inp_emss_scibnome_grupo</v>
      </c>
      <c r="B385" s="67" t="s">
        <v>26</v>
      </c>
      <c r="C385" s="68" t="s">
        <v>181</v>
      </c>
      <c r="D385" s="64" t="s">
        <v>40</v>
      </c>
      <c r="E385" s="66" t="s">
        <v>217</v>
      </c>
      <c r="F385" s="64" t="s">
        <v>284</v>
      </c>
      <c r="G385" s="64" t="str">
        <f>INDEX(Auxiliar!$B$16:$B$24,MATCH(Plano_V3!H385,Auxiliar!$C$16:$C$24,0),1)</f>
        <v>1. Concluído</v>
      </c>
      <c r="H385" s="64">
        <f>VLOOKUP(A385,'Aux - pivots1'!$A:$B,2,0)</f>
        <v>1</v>
      </c>
      <c r="I385" s="184">
        <f>SUMIFS(Table1[Estimação (horas)],Table1[Tabela],Plano_V3!E385,Table1[Campo],Plano_V3!F385)</f>
        <v>0.5</v>
      </c>
      <c r="J385" s="184">
        <f t="shared" si="16444"/>
        <v>6.25E-2</v>
      </c>
      <c r="K385" s="184">
        <f>SUMIFS(Table1[Horas efetivas],Table1[Tabela],Plano_V3!E385,Table1[Campo],Plano_V3!F385)</f>
        <v>0.5</v>
      </c>
      <c r="L385" s="184">
        <f t="shared" si="16445"/>
        <v>6.25E-2</v>
      </c>
      <c r="M385" s="178"/>
      <c r="N385" s="178">
        <f t="shared" si="16446"/>
        <v>1</v>
      </c>
      <c r="O385" s="178">
        <f t="shared" si="16447"/>
        <v>1</v>
      </c>
      <c r="P385" s="89" t="s">
        <v>39</v>
      </c>
      <c r="Q385" s="90">
        <f t="shared" si="16449"/>
        <v>6.25E-2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16448"/>
        <v>modesg_inp_emss_scibisin</v>
      </c>
      <c r="B386" s="67" t="s">
        <v>26</v>
      </c>
      <c r="C386" s="68" t="s">
        <v>181</v>
      </c>
      <c r="D386" s="64" t="s">
        <v>40</v>
      </c>
      <c r="E386" s="66" t="s">
        <v>217</v>
      </c>
      <c r="F386" s="64" t="s">
        <v>238</v>
      </c>
      <c r="G386" s="64" t="str">
        <f>INDEX(Auxiliar!$B$16:$B$24,MATCH(Plano_V3!H386,Auxiliar!$C$16:$C$24,0),1)</f>
        <v>1. Concluído</v>
      </c>
      <c r="H386" s="64">
        <f>VLOOKUP(A386,'Aux - pivots1'!$A:$B,2,0)</f>
        <v>1</v>
      </c>
      <c r="I386" s="184">
        <f>SUMIFS(Table1[Estimação (horas)],Table1[Tabela],Plano_V3!E386,Table1[Campo],Plano_V3!F386)</f>
        <v>0.6</v>
      </c>
      <c r="J386" s="184">
        <f t="shared" si="16444"/>
        <v>7.4999999999999997E-2</v>
      </c>
      <c r="K386" s="184">
        <f>SUMIFS(Table1[Horas efetivas],Table1[Tabela],Plano_V3!E386,Table1[Campo],Plano_V3!F386)</f>
        <v>0.6</v>
      </c>
      <c r="L386" s="184">
        <f t="shared" si="16445"/>
        <v>7.4999999999999997E-2</v>
      </c>
      <c r="M386" s="178"/>
      <c r="N386" s="178">
        <f t="shared" si="16446"/>
        <v>1</v>
      </c>
      <c r="O386" s="178">
        <f t="shared" si="16447"/>
        <v>1</v>
      </c>
      <c r="P386" s="89" t="s">
        <v>39</v>
      </c>
      <c r="Q386" s="90">
        <f t="shared" si="16449"/>
        <v>7.4999999999999997E-2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16448"/>
        <v>modesg_inp_emss_scibclei</v>
      </c>
      <c r="B387" s="67" t="s">
        <v>26</v>
      </c>
      <c r="C387" s="68" t="s">
        <v>181</v>
      </c>
      <c r="D387" s="64" t="s">
        <v>40</v>
      </c>
      <c r="E387" s="66" t="s">
        <v>217</v>
      </c>
      <c r="F387" s="64" t="s">
        <v>239</v>
      </c>
      <c r="G387" s="64" t="str">
        <f>INDEX(Auxiliar!$B$16:$B$24,MATCH(Plano_V3!H387,Auxiliar!$C$16:$C$24,0),1)</f>
        <v>1. Concluído</v>
      </c>
      <c r="H387" s="64">
        <f>VLOOKUP(A387,'Aux - pivots1'!$A:$B,2,0)</f>
        <v>1</v>
      </c>
      <c r="I387" s="184">
        <f>SUMIFS(Table1[Estimação (horas)],Table1[Tabela],Plano_V3!E387,Table1[Campo],Plano_V3!F387)</f>
        <v>0.6</v>
      </c>
      <c r="J387" s="184">
        <f t="shared" si="16444"/>
        <v>7.4999999999999997E-2</v>
      </c>
      <c r="K387" s="184">
        <f>SUMIFS(Table1[Horas efetivas],Table1[Tabela],Plano_V3!E387,Table1[Campo],Plano_V3!F387)</f>
        <v>0.6</v>
      </c>
      <c r="L387" s="184">
        <f t="shared" si="16445"/>
        <v>7.4999999999999997E-2</v>
      </c>
      <c r="M387" s="178"/>
      <c r="N387" s="178">
        <f t="shared" si="16446"/>
        <v>1</v>
      </c>
      <c r="O387" s="178">
        <f t="shared" si="16447"/>
        <v>1</v>
      </c>
      <c r="P387" s="89" t="s">
        <v>39</v>
      </c>
      <c r="Q387" s="90">
        <f t="shared" si="16449"/>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16448"/>
        <v>modesg_inp_emss_scibscp1_emss</v>
      </c>
      <c r="B388" s="67" t="s">
        <v>26</v>
      </c>
      <c r="C388" s="68" t="s">
        <v>181</v>
      </c>
      <c r="D388" s="64" t="s">
        <v>40</v>
      </c>
      <c r="E388" s="66" t="s">
        <v>217</v>
      </c>
      <c r="F388" s="64" t="s">
        <v>285</v>
      </c>
      <c r="G388" s="64" t="str">
        <f>INDEX(Auxiliar!$B$16:$B$24,MATCH(Plano_V3!H388,Auxiliar!$C$16:$C$24,0),1)</f>
        <v>1. Concluído</v>
      </c>
      <c r="H388" s="64">
        <f>VLOOKUP(A388,'Aux - pivots1'!$A:$B,2,0)</f>
        <v>1</v>
      </c>
      <c r="I388" s="184">
        <f>SUMIFS(Table1[Estimação (horas)],Table1[Tabela],Plano_V3!E388,Table1[Campo],Plano_V3!F388)</f>
        <v>0.6</v>
      </c>
      <c r="J388" s="184">
        <f t="shared" si="16444"/>
        <v>7.4999999999999997E-2</v>
      </c>
      <c r="K388" s="184">
        <f>SUMIFS(Table1[Horas efetivas],Table1[Tabela],Plano_V3!E388,Table1[Campo],Plano_V3!F388)</f>
        <v>0.6</v>
      </c>
      <c r="L388" s="184">
        <f t="shared" si="16445"/>
        <v>7.4999999999999997E-2</v>
      </c>
      <c r="M388" s="178"/>
      <c r="N388" s="178">
        <f t="shared" si="16446"/>
        <v>1</v>
      </c>
      <c r="O388" s="178">
        <f t="shared" si="16447"/>
        <v>1</v>
      </c>
      <c r="P388" s="89" t="s">
        <v>39</v>
      </c>
      <c r="Q388" s="90">
        <f t="shared" si="16449"/>
        <v>7.4999999999999997E-2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16448"/>
        <v>modesg_inp_emss_scibscp2_emss</v>
      </c>
      <c r="B389" s="67" t="s">
        <v>26</v>
      </c>
      <c r="C389" s="68" t="s">
        <v>181</v>
      </c>
      <c r="D389" s="64" t="s">
        <v>40</v>
      </c>
      <c r="E389" s="66" t="s">
        <v>217</v>
      </c>
      <c r="F389" s="64" t="s">
        <v>286</v>
      </c>
      <c r="G389" s="64" t="str">
        <f>INDEX(Auxiliar!$B$16:$B$24,MATCH(Plano_V3!H389,Auxiliar!$C$16:$C$24,0),1)</f>
        <v>1. Concluído</v>
      </c>
      <c r="H389" s="64">
        <f>VLOOKUP(A389,'Aux - pivots1'!$A:$B,2,0)</f>
        <v>1</v>
      </c>
      <c r="I389" s="184">
        <f>SUMIFS(Table1[Estimação (horas)],Table1[Tabela],Plano_V3!E389,Table1[Campo],Plano_V3!F389)</f>
        <v>0.6</v>
      </c>
      <c r="J389" s="184">
        <f t="shared" si="16444"/>
        <v>7.4999999999999997E-2</v>
      </c>
      <c r="K389" s="184">
        <f>SUMIFS(Table1[Horas efetivas],Table1[Tabela],Plano_V3!E389,Table1[Campo],Plano_V3!F389)</f>
        <v>0.6</v>
      </c>
      <c r="L389" s="184">
        <f t="shared" si="16445"/>
        <v>7.4999999999999997E-2</v>
      </c>
      <c r="M389" s="178"/>
      <c r="N389" s="178">
        <f t="shared" si="16446"/>
        <v>1</v>
      </c>
      <c r="O389" s="178">
        <f t="shared" si="16447"/>
        <v>1</v>
      </c>
      <c r="P389" s="89" t="s">
        <v>39</v>
      </c>
      <c r="Q389" s="90">
        <f t="shared" si="16449"/>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16448"/>
        <v>modesg_inp_emss_scibscp3_emss</v>
      </c>
      <c r="B390" s="67" t="s">
        <v>26</v>
      </c>
      <c r="C390" s="68" t="s">
        <v>181</v>
      </c>
      <c r="D390" s="64" t="s">
        <v>40</v>
      </c>
      <c r="E390" s="66" t="s">
        <v>217</v>
      </c>
      <c r="F390" s="64" t="s">
        <v>287</v>
      </c>
      <c r="G390" s="64" t="str">
        <f>INDEX(Auxiliar!$B$16:$B$24,MATCH(Plano_V3!H390,Auxiliar!$C$16:$C$24,0),1)</f>
        <v>1. Concluído</v>
      </c>
      <c r="H390" s="64">
        <f>VLOOKUP(A390,'Aux - pivots1'!$A:$B,2,0)</f>
        <v>1</v>
      </c>
      <c r="I390" s="184">
        <f>SUMIFS(Table1[Estimação (horas)],Table1[Tabela],Plano_V3!E390,Table1[Campo],Plano_V3!F390)</f>
        <v>0.6</v>
      </c>
      <c r="J390" s="184">
        <f t="shared" si="16444"/>
        <v>7.4999999999999997E-2</v>
      </c>
      <c r="K390" s="184">
        <f>SUMIFS(Table1[Horas efetivas],Table1[Tabela],Plano_V3!E390,Table1[Campo],Plano_V3!F390)</f>
        <v>0.6</v>
      </c>
      <c r="L390" s="184">
        <f t="shared" si="16445"/>
        <v>7.4999999999999997E-2</v>
      </c>
      <c r="M390" s="178"/>
      <c r="N390" s="178">
        <f t="shared" si="16446"/>
        <v>1</v>
      </c>
      <c r="O390" s="178">
        <f t="shared" si="16447"/>
        <v>1</v>
      </c>
      <c r="P390" s="89" t="s">
        <v>39</v>
      </c>
      <c r="Q390" s="90">
        <f t="shared" si="16449"/>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16448"/>
        <v>modesg_inp_emss_scibscore_scp1</v>
      </c>
      <c r="B391" s="67" t="s">
        <v>26</v>
      </c>
      <c r="C391" s="68" t="s">
        <v>181</v>
      </c>
      <c r="D391" s="64" t="s">
        <v>40</v>
      </c>
      <c r="E391" s="66" t="s">
        <v>217</v>
      </c>
      <c r="F391" s="64" t="s">
        <v>288</v>
      </c>
      <c r="G391" s="64" t="str">
        <f>INDEX(Auxiliar!$B$16:$B$24,MATCH(Plano_V3!H391,Auxiliar!$C$16:$C$24,0),1)</f>
        <v>1. Concluído</v>
      </c>
      <c r="H391" s="64">
        <f>VLOOKUP(A391,'Aux - pivots1'!$A:$B,2,0)</f>
        <v>1</v>
      </c>
      <c r="I391" s="184">
        <f>SUMIFS(Table1[Estimação (horas)],Table1[Tabela],Plano_V3!E391,Table1[Campo],Plano_V3!F391)</f>
        <v>0.5</v>
      </c>
      <c r="J391" s="184">
        <f t="shared" si="16444"/>
        <v>6.25E-2</v>
      </c>
      <c r="K391" s="184">
        <f>SUMIFS(Table1[Horas efetivas],Table1[Tabela],Plano_V3!E391,Table1[Campo],Plano_V3!F391)</f>
        <v>0.5</v>
      </c>
      <c r="L391" s="184">
        <f t="shared" si="16445"/>
        <v>6.25E-2</v>
      </c>
      <c r="M391" s="178"/>
      <c r="N391" s="178">
        <f t="shared" si="16446"/>
        <v>1</v>
      </c>
      <c r="O391" s="178">
        <f t="shared" si="16447"/>
        <v>1</v>
      </c>
      <c r="P391" s="89" t="s">
        <v>39</v>
      </c>
      <c r="Q391" s="90">
        <f t="shared" si="16449"/>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16448"/>
        <v>modesg_inp_emss_scibscore_scp2</v>
      </c>
      <c r="B392" s="67" t="s">
        <v>26</v>
      </c>
      <c r="C392" s="68" t="s">
        <v>181</v>
      </c>
      <c r="D392" s="64" t="s">
        <v>40</v>
      </c>
      <c r="E392" s="66" t="s">
        <v>217</v>
      </c>
      <c r="F392" s="64" t="s">
        <v>289</v>
      </c>
      <c r="G392" s="64" t="str">
        <f>INDEX(Auxiliar!$B$16:$B$24,MATCH(Plano_V3!H392,Auxiliar!$C$16:$C$24,0),1)</f>
        <v>1. Concluído</v>
      </c>
      <c r="H392" s="64">
        <f>VLOOKUP(A392,'Aux - pivots1'!$A:$B,2,0)</f>
        <v>1</v>
      </c>
      <c r="I392" s="184">
        <f>SUMIFS(Table1[Estimação (horas)],Table1[Tabela],Plano_V3!E392,Table1[Campo],Plano_V3!F392)</f>
        <v>0.5</v>
      </c>
      <c r="J392" s="184">
        <f t="shared" si="16444"/>
        <v>6.25E-2</v>
      </c>
      <c r="K392" s="184">
        <f>SUMIFS(Table1[Horas efetivas],Table1[Tabela],Plano_V3!E392,Table1[Campo],Plano_V3!F392)</f>
        <v>0.5</v>
      </c>
      <c r="L392" s="184">
        <f t="shared" si="16445"/>
        <v>6.25E-2</v>
      </c>
      <c r="M392" s="178"/>
      <c r="N392" s="178">
        <f t="shared" si="16446"/>
        <v>1</v>
      </c>
      <c r="O392" s="178">
        <f t="shared" si="16447"/>
        <v>1</v>
      </c>
      <c r="P392" s="89" t="s">
        <v>39</v>
      </c>
      <c r="Q392" s="90">
        <f t="shared" si="16449"/>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16448"/>
        <v>modesg_inp_emss_scibscore_scp3</v>
      </c>
      <c r="B393" s="67" t="s">
        <v>26</v>
      </c>
      <c r="C393" s="68" t="s">
        <v>181</v>
      </c>
      <c r="D393" s="64" t="s">
        <v>40</v>
      </c>
      <c r="E393" s="66" t="s">
        <v>217</v>
      </c>
      <c r="F393" s="64" t="s">
        <v>290</v>
      </c>
      <c r="G393" s="64" t="str">
        <f>INDEX(Auxiliar!$B$16:$B$24,MATCH(Plano_V3!H393,Auxiliar!$C$16:$C$24,0),1)</f>
        <v>1. Concluído</v>
      </c>
      <c r="H393" s="64">
        <f>VLOOKUP(A393,'Aux - pivots1'!$A:$B,2,0)</f>
        <v>1</v>
      </c>
      <c r="I393" s="184">
        <f>SUMIFS(Table1[Estimação (horas)],Table1[Tabela],Plano_V3!E393,Table1[Campo],Plano_V3!F393)</f>
        <v>0.5</v>
      </c>
      <c r="J393" s="184">
        <f t="shared" si="16444"/>
        <v>6.25E-2</v>
      </c>
      <c r="K393" s="184">
        <f>SUMIFS(Table1[Horas efetivas],Table1[Tabela],Plano_V3!E393,Table1[Campo],Plano_V3!F393)</f>
        <v>0.5</v>
      </c>
      <c r="L393" s="184">
        <f t="shared" si="16445"/>
        <v>6.25E-2</v>
      </c>
      <c r="M393" s="178"/>
      <c r="N393" s="178">
        <f t="shared" si="16446"/>
        <v>1</v>
      </c>
      <c r="O393" s="178">
        <f t="shared" si="16447"/>
        <v>1</v>
      </c>
      <c r="P393" s="89" t="s">
        <v>39</v>
      </c>
      <c r="Q393" s="90">
        <f t="shared" si="16449"/>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16448"/>
        <v>modesg_inp_emss_sciborigem_scp1</v>
      </c>
      <c r="B394" s="67" t="s">
        <v>26</v>
      </c>
      <c r="C394" s="68" t="s">
        <v>181</v>
      </c>
      <c r="D394" s="64" t="s">
        <v>40</v>
      </c>
      <c r="E394" s="66" t="s">
        <v>217</v>
      </c>
      <c r="F394" s="64" t="s">
        <v>291</v>
      </c>
      <c r="G394" s="64" t="str">
        <f>INDEX(Auxiliar!$B$16:$B$24,MATCH(Plano_V3!H394,Auxiliar!$C$16:$C$24,0),1)</f>
        <v>1. Concluído</v>
      </c>
      <c r="H394" s="64">
        <f>VLOOKUP(A394,'Aux - pivots1'!$A:$B,2,0)</f>
        <v>1</v>
      </c>
      <c r="I394" s="184">
        <f>SUMIFS(Table1[Estimação (horas)],Table1[Tabela],Plano_V3!E394,Table1[Campo],Plano_V3!F394)</f>
        <v>0.5</v>
      </c>
      <c r="J394" s="184">
        <f t="shared" si="16444"/>
        <v>6.25E-2</v>
      </c>
      <c r="K394" s="184">
        <f>SUMIFS(Table1[Horas efetivas],Table1[Tabela],Plano_V3!E394,Table1[Campo],Plano_V3!F394)</f>
        <v>0.5</v>
      </c>
      <c r="L394" s="184">
        <f t="shared" si="16445"/>
        <v>6.25E-2</v>
      </c>
      <c r="M394" s="178"/>
      <c r="N394" s="178">
        <f t="shared" si="16446"/>
        <v>1</v>
      </c>
      <c r="O394" s="178">
        <f t="shared" si="16447"/>
        <v>1</v>
      </c>
      <c r="P394" s="89" t="s">
        <v>39</v>
      </c>
      <c r="Q394" s="90">
        <f t="shared" si="16449"/>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16448"/>
        <v>modesg_inp_emss_sciborigem_scp2</v>
      </c>
      <c r="B395" s="67" t="s">
        <v>26</v>
      </c>
      <c r="C395" s="68" t="s">
        <v>181</v>
      </c>
      <c r="D395" s="64" t="s">
        <v>40</v>
      </c>
      <c r="E395" s="66" t="s">
        <v>217</v>
      </c>
      <c r="F395" s="64" t="s">
        <v>292</v>
      </c>
      <c r="G395" s="64" t="str">
        <f>INDEX(Auxiliar!$B$16:$B$24,MATCH(Plano_V3!H395,Auxiliar!$C$16:$C$24,0),1)</f>
        <v>1. Concluído</v>
      </c>
      <c r="H395" s="64">
        <f>VLOOKUP(A395,'Aux - pivots1'!$A:$B,2,0)</f>
        <v>1</v>
      </c>
      <c r="I395" s="184">
        <f>SUMIFS(Table1[Estimação (horas)],Table1[Tabela],Plano_V3!E395,Table1[Campo],Plano_V3!F395)</f>
        <v>0.5</v>
      </c>
      <c r="J395" s="184">
        <f t="shared" si="16444"/>
        <v>6.25E-2</v>
      </c>
      <c r="K395" s="184">
        <f>SUMIFS(Table1[Horas efetivas],Table1[Tabela],Plano_V3!E395,Table1[Campo],Plano_V3!F395)</f>
        <v>0.5</v>
      </c>
      <c r="L395" s="184">
        <f t="shared" si="16445"/>
        <v>6.25E-2</v>
      </c>
      <c r="M395" s="178"/>
      <c r="N395" s="178">
        <f t="shared" si="16446"/>
        <v>1</v>
      </c>
      <c r="O395" s="178">
        <f t="shared" si="16447"/>
        <v>1</v>
      </c>
      <c r="P395" s="89" t="s">
        <v>39</v>
      </c>
      <c r="Q395" s="90">
        <f t="shared" si="16449"/>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16448"/>
        <v>modesg_inp_emss_sciborigem_scp3</v>
      </c>
      <c r="B396" s="67" t="s">
        <v>26</v>
      </c>
      <c r="C396" s="68" t="s">
        <v>181</v>
      </c>
      <c r="D396" s="64" t="s">
        <v>40</v>
      </c>
      <c r="E396" s="66" t="s">
        <v>217</v>
      </c>
      <c r="F396" s="64" t="s">
        <v>293</v>
      </c>
      <c r="G396" s="64" t="str">
        <f>INDEX(Auxiliar!$B$16:$B$24,MATCH(Plano_V3!H396,Auxiliar!$C$16:$C$24,0),1)</f>
        <v>1. Concluído</v>
      </c>
      <c r="H396" s="64">
        <f>VLOOKUP(A396,'Aux - pivots1'!$A:$B,2,0)</f>
        <v>1</v>
      </c>
      <c r="I396" s="184">
        <f>SUMIFS(Table1[Estimação (horas)],Table1[Tabela],Plano_V3!E396,Table1[Campo],Plano_V3!F396)</f>
        <v>0.5</v>
      </c>
      <c r="J396" s="184">
        <f t="shared" si="16444"/>
        <v>6.25E-2</v>
      </c>
      <c r="K396" s="184">
        <f>SUMIFS(Table1[Horas efetivas],Table1[Tabela],Plano_V3!E396,Table1[Campo],Plano_V3!F396)</f>
        <v>0.5</v>
      </c>
      <c r="L396" s="184">
        <f t="shared" si="16445"/>
        <v>6.25E-2</v>
      </c>
      <c r="M396" s="178"/>
      <c r="N396" s="178">
        <f t="shared" si="16446"/>
        <v>1</v>
      </c>
      <c r="O396" s="178">
        <f t="shared" si="16447"/>
        <v>1</v>
      </c>
      <c r="P396" s="89" t="s">
        <v>39</v>
      </c>
      <c r="Q396" s="90">
        <f t="shared" si="16449"/>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16448"/>
        <v>modesg_inp_emss_scibano_info</v>
      </c>
      <c r="B397" s="67" t="s">
        <v>26</v>
      </c>
      <c r="C397" s="68" t="s">
        <v>181</v>
      </c>
      <c r="D397" s="64" t="s">
        <v>40</v>
      </c>
      <c r="E397" s="66" t="s">
        <v>217</v>
      </c>
      <c r="F397" s="64" t="s">
        <v>294</v>
      </c>
      <c r="G397" s="64" t="str">
        <f>INDEX(Auxiliar!$B$16:$B$24,MATCH(Plano_V3!H397,Auxiliar!$C$16:$C$24,0),1)</f>
        <v>1. Concluído</v>
      </c>
      <c r="H397" s="64">
        <f>VLOOKUP(A397,'Aux - pivots1'!$A:$B,2,0)</f>
        <v>1</v>
      </c>
      <c r="I397" s="184">
        <f>SUMIFS(Table1[Estimação (horas)],Table1[Tabela],Plano_V3!E397,Table1[Campo],Plano_V3!F397)</f>
        <v>0.5</v>
      </c>
      <c r="J397" s="184">
        <f t="shared" si="16444"/>
        <v>6.25E-2</v>
      </c>
      <c r="K397" s="184">
        <f>SUMIFS(Table1[Horas efetivas],Table1[Tabela],Plano_V3!E397,Table1[Campo],Plano_V3!F397)</f>
        <v>0.5</v>
      </c>
      <c r="L397" s="184">
        <f t="shared" si="16445"/>
        <v>6.25E-2</v>
      </c>
      <c r="M397" s="178"/>
      <c r="N397" s="178">
        <f t="shared" si="16446"/>
        <v>1</v>
      </c>
      <c r="O397" s="178">
        <f t="shared" si="16447"/>
        <v>1</v>
      </c>
      <c r="P397" s="89" t="s">
        <v>39</v>
      </c>
      <c r="Q397" s="90">
        <f t="shared" si="16449"/>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16448"/>
        <v>modesg_inp_emss_scibdivida_total</v>
      </c>
      <c r="B398" s="67" t="s">
        <v>26</v>
      </c>
      <c r="C398" s="68" t="s">
        <v>181</v>
      </c>
      <c r="D398" s="64" t="s">
        <v>40</v>
      </c>
      <c r="E398" s="66" t="s">
        <v>217</v>
      </c>
      <c r="F398" s="64" t="s">
        <v>295</v>
      </c>
      <c r="G398" s="64" t="str">
        <f>INDEX(Auxiliar!$B$16:$B$24,MATCH(Plano_V3!H398,Auxiliar!$C$16:$C$24,0),1)</f>
        <v>1. Concluído</v>
      </c>
      <c r="H398" s="64">
        <f>VLOOKUP(A398,'Aux - pivots1'!$A:$B,2,0)</f>
        <v>1</v>
      </c>
      <c r="I398" s="184">
        <f>SUMIFS(Table1[Estimação (horas)],Table1[Tabela],Plano_V3!E398,Table1[Campo],Plano_V3!F398)</f>
        <v>0.5</v>
      </c>
      <c r="J398" s="184">
        <f t="shared" ref="J398:J438" si="16450">I398/8</f>
        <v>6.25E-2</v>
      </c>
      <c r="K398" s="184">
        <f>SUMIFS(Table1[Horas efetivas],Table1[Tabela],Plano_V3!E398,Table1[Campo],Plano_V3!F398)</f>
        <v>0.5</v>
      </c>
      <c r="L398" s="184">
        <f t="shared" si="16445"/>
        <v>6.25E-2</v>
      </c>
      <c r="M398" s="178"/>
      <c r="N398" s="178">
        <f t="shared" si="16446"/>
        <v>1</v>
      </c>
      <c r="O398" s="178">
        <f t="shared" si="16447"/>
        <v>1</v>
      </c>
      <c r="P398" s="89" t="s">
        <v>39</v>
      </c>
      <c r="Q398" s="90">
        <f t="shared" si="16449"/>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16448"/>
        <v>modesg_inp_emss_scibcapital_proprio</v>
      </c>
      <c r="B399" s="67" t="s">
        <v>26</v>
      </c>
      <c r="C399" s="68" t="s">
        <v>181</v>
      </c>
      <c r="D399" s="64" t="s">
        <v>40</v>
      </c>
      <c r="E399" s="66" t="s">
        <v>217</v>
      </c>
      <c r="F399" s="64" t="s">
        <v>296</v>
      </c>
      <c r="G399" s="64" t="str">
        <f>INDEX(Auxiliar!$B$16:$B$24,MATCH(Plano_V3!H399,Auxiliar!$C$16:$C$24,0),1)</f>
        <v>1. Concluído</v>
      </c>
      <c r="H399" s="64">
        <f>VLOOKUP(A399,'Aux - pivots1'!$A:$B,2,0)</f>
        <v>1</v>
      </c>
      <c r="I399" s="184">
        <f>SUMIFS(Table1[Estimação (horas)],Table1[Tabela],Plano_V3!E399,Table1[Campo],Plano_V3!F399)</f>
        <v>0.5</v>
      </c>
      <c r="J399" s="184">
        <f t="shared" si="16450"/>
        <v>6.25E-2</v>
      </c>
      <c r="K399" s="184">
        <f>SUMIFS(Table1[Horas efetivas],Table1[Tabela],Plano_V3!E399,Table1[Campo],Plano_V3!F399)</f>
        <v>0.5</v>
      </c>
      <c r="L399" s="184">
        <f t="shared" ref="L399:L438" si="16451">K399/8</f>
        <v>6.25E-2</v>
      </c>
      <c r="M399" s="178"/>
      <c r="N399" s="178">
        <f t="shared" ref="N399:N438" si="16452">L399/J399</f>
        <v>1</v>
      </c>
      <c r="O399" s="178">
        <f t="shared" si="16447"/>
        <v>1</v>
      </c>
      <c r="P399" s="89" t="s">
        <v>39</v>
      </c>
      <c r="Q399" s="90">
        <f t="shared" si="16449"/>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16448"/>
        <v>modesg_inp_emss_naceref_date</v>
      </c>
      <c r="B400" s="67" t="s">
        <v>26</v>
      </c>
      <c r="C400" s="68" t="s">
        <v>181</v>
      </c>
      <c r="D400" s="64" t="s">
        <v>40</v>
      </c>
      <c r="E400" s="66" t="s">
        <v>218</v>
      </c>
      <c r="F400" s="64" t="s">
        <v>208</v>
      </c>
      <c r="G400" s="64" t="str">
        <f>INDEX(Auxiliar!$B$16:$B$24,MATCH(Plano_V3!H400,Auxiliar!$C$16:$C$24,0),1)</f>
        <v>1. Concluído</v>
      </c>
      <c r="H400" s="64">
        <f>VLOOKUP(A400,'Aux - pivots1'!$A:$B,2,0)</f>
        <v>1</v>
      </c>
      <c r="I400" s="184">
        <f>SUMIFS(Table1[Estimação (horas)],Table1[Tabela],Plano_V3!E400,Table1[Campo],Plano_V3!F400)</f>
        <v>0.5</v>
      </c>
      <c r="J400" s="184">
        <f t="shared" si="16450"/>
        <v>6.25E-2</v>
      </c>
      <c r="K400" s="184">
        <f>SUMIFS(Table1[Horas efetivas],Table1[Tabela],Plano_V3!E400,Table1[Campo],Plano_V3!F400)</f>
        <v>0.5</v>
      </c>
      <c r="L400" s="184">
        <f t="shared" si="16451"/>
        <v>6.25E-2</v>
      </c>
      <c r="M400" s="178"/>
      <c r="N400" s="178">
        <f t="shared" si="16452"/>
        <v>1</v>
      </c>
      <c r="O400" s="178">
        <f t="shared" si="16447"/>
        <v>1</v>
      </c>
      <c r="P400" s="89" t="s">
        <v>39</v>
      </c>
      <c r="Q400" s="90">
        <f t="shared" si="16449"/>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16448"/>
        <v>modesg_inp_emss_naceano</v>
      </c>
      <c r="B401" s="67" t="s">
        <v>26</v>
      </c>
      <c r="C401" s="68" t="s">
        <v>181</v>
      </c>
      <c r="D401" s="64" t="s">
        <v>40</v>
      </c>
      <c r="E401" s="66" t="s">
        <v>218</v>
      </c>
      <c r="F401" s="64" t="s">
        <v>297</v>
      </c>
      <c r="G401" s="64" t="str">
        <f>INDEX(Auxiliar!$B$16:$B$24,MATCH(Plano_V3!H401,Auxiliar!$C$16:$C$24,0),1)</f>
        <v>1. Concluído</v>
      </c>
      <c r="H401" s="64">
        <f>VLOOKUP(A401,'Aux - pivots1'!$A:$B,2,0)</f>
        <v>1</v>
      </c>
      <c r="I401" s="184">
        <f>SUMIFS(Table1[Estimação (horas)],Table1[Tabela],Plano_V3!E401,Table1[Campo],Plano_V3!F401)</f>
        <v>0.5</v>
      </c>
      <c r="J401" s="184">
        <f t="shared" si="16450"/>
        <v>6.25E-2</v>
      </c>
      <c r="K401" s="184">
        <f>SUMIFS(Table1[Horas efetivas],Table1[Tabela],Plano_V3!E401,Table1[Campo],Plano_V3!F401)</f>
        <v>0.5</v>
      </c>
      <c r="L401" s="184">
        <f t="shared" si="16451"/>
        <v>6.25E-2</v>
      </c>
      <c r="M401" s="178"/>
      <c r="N401" s="178">
        <f t="shared" si="16452"/>
        <v>1</v>
      </c>
      <c r="O401" s="178">
        <f t="shared" si="16447"/>
        <v>1</v>
      </c>
      <c r="P401" s="89" t="s">
        <v>39</v>
      </c>
      <c r="Q401" s="90">
        <f t="shared" si="16449"/>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16448"/>
        <v>modesg_inp_emss_nacenome_pais</v>
      </c>
      <c r="B402" s="67" t="s">
        <v>26</v>
      </c>
      <c r="C402" s="68" t="s">
        <v>181</v>
      </c>
      <c r="D402" s="64" t="s">
        <v>40</v>
      </c>
      <c r="E402" s="66" t="s">
        <v>218</v>
      </c>
      <c r="F402" s="64" t="s">
        <v>221</v>
      </c>
      <c r="G402" s="64" t="str">
        <f>INDEX(Auxiliar!$B$16:$B$24,MATCH(Plano_V3!H402,Auxiliar!$C$16:$C$24,0),1)</f>
        <v>1. Concluído</v>
      </c>
      <c r="H402" s="64">
        <f>VLOOKUP(A402,'Aux - pivots1'!$A:$B,2,0)</f>
        <v>1</v>
      </c>
      <c r="I402" s="184">
        <f>SUMIFS(Table1[Estimação (horas)],Table1[Tabela],Plano_V3!E402,Table1[Campo],Plano_V3!F402)</f>
        <v>0.5</v>
      </c>
      <c r="J402" s="184">
        <f t="shared" si="16450"/>
        <v>6.25E-2</v>
      </c>
      <c r="K402" s="184">
        <f>SUMIFS(Table1[Horas efetivas],Table1[Tabela],Plano_V3!E402,Table1[Campo],Plano_V3!F402)</f>
        <v>0.5</v>
      </c>
      <c r="L402" s="184">
        <f t="shared" si="16451"/>
        <v>6.25E-2</v>
      </c>
      <c r="M402" s="178"/>
      <c r="N402" s="178">
        <f t="shared" si="16452"/>
        <v>1</v>
      </c>
      <c r="O402" s="178">
        <f t="shared" si="16447"/>
        <v>1</v>
      </c>
      <c r="P402" s="89" t="s">
        <v>39</v>
      </c>
      <c r="Q402" s="90">
        <f t="shared" si="16449"/>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16448"/>
        <v>modesg_inp_emss_nacecod_nace_esg</v>
      </c>
      <c r="B403" s="67" t="s">
        <v>26</v>
      </c>
      <c r="C403" s="68" t="s">
        <v>181</v>
      </c>
      <c r="D403" s="64" t="s">
        <v>40</v>
      </c>
      <c r="E403" s="66" t="s">
        <v>218</v>
      </c>
      <c r="F403" s="64" t="s">
        <v>281</v>
      </c>
      <c r="G403" s="64" t="str">
        <f>INDEX(Auxiliar!$B$16:$B$24,MATCH(Plano_V3!H403,Auxiliar!$C$16:$C$24,0),1)</f>
        <v>1. Concluído</v>
      </c>
      <c r="H403" s="64">
        <f>VLOOKUP(A403,'Aux - pivots1'!$A:$B,2,0)</f>
        <v>1</v>
      </c>
      <c r="I403" s="184">
        <f>SUMIFS(Table1[Estimação (horas)],Table1[Tabela],Plano_V3!E403,Table1[Campo],Plano_V3!F403)</f>
        <v>0.6</v>
      </c>
      <c r="J403" s="184">
        <f t="shared" si="16450"/>
        <v>7.4999999999999997E-2</v>
      </c>
      <c r="K403" s="184">
        <f>SUMIFS(Table1[Horas efetivas],Table1[Tabela],Plano_V3!E403,Table1[Campo],Plano_V3!F403)</f>
        <v>0.6</v>
      </c>
      <c r="L403" s="184">
        <f t="shared" si="16451"/>
        <v>7.4999999999999997E-2</v>
      </c>
      <c r="M403" s="178"/>
      <c r="N403" s="178">
        <f t="shared" si="16452"/>
        <v>1</v>
      </c>
      <c r="O403" s="178">
        <f t="shared" si="16447"/>
        <v>1</v>
      </c>
      <c r="P403" s="89" t="s">
        <v>39</v>
      </c>
      <c r="Q403" s="90">
        <f t="shared" si="16449"/>
        <v>7.4999999999999997E-2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16448"/>
        <v>modesg_inp_emss_nacecod_class_indust</v>
      </c>
      <c r="B404" s="67" t="s">
        <v>26</v>
      </c>
      <c r="C404" s="68" t="s">
        <v>181</v>
      </c>
      <c r="D404" s="64" t="s">
        <v>40</v>
      </c>
      <c r="E404" s="66" t="s">
        <v>218</v>
      </c>
      <c r="F404" s="64" t="s">
        <v>298</v>
      </c>
      <c r="G404" s="64" t="str">
        <f>INDEX(Auxiliar!$B$16:$B$24,MATCH(Plano_V3!H404,Auxiliar!$C$16:$C$24,0),1)</f>
        <v>1. Concluído</v>
      </c>
      <c r="H404" s="64">
        <f>VLOOKUP(A404,'Aux - pivots1'!$A:$B,2,0)</f>
        <v>1</v>
      </c>
      <c r="I404" s="184">
        <f>SUMIFS(Table1[Estimação (horas)],Table1[Tabela],Plano_V3!E404,Table1[Campo],Plano_V3!F404)</f>
        <v>0.5</v>
      </c>
      <c r="J404" s="184">
        <f t="shared" si="16450"/>
        <v>6.25E-2</v>
      </c>
      <c r="K404" s="184">
        <f>SUMIFS(Table1[Horas efetivas],Table1[Tabela],Plano_V3!E404,Table1[Campo],Plano_V3!F404)</f>
        <v>0.5</v>
      </c>
      <c r="L404" s="184">
        <f t="shared" si="16451"/>
        <v>6.25E-2</v>
      </c>
      <c r="M404" s="178"/>
      <c r="N404" s="178">
        <f t="shared" si="16452"/>
        <v>1</v>
      </c>
      <c r="O404" s="178">
        <f t="shared" si="16447"/>
        <v>1</v>
      </c>
      <c r="P404" s="89" t="s">
        <v>39</v>
      </c>
      <c r="Q404" s="90">
        <f t="shared" si="16449"/>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16448"/>
        <v>modesg_inp_emss_nacenivel_classificacao_1</v>
      </c>
      <c r="B405" s="67" t="s">
        <v>26</v>
      </c>
      <c r="C405" s="68" t="s">
        <v>181</v>
      </c>
      <c r="D405" s="64" t="s">
        <v>40</v>
      </c>
      <c r="E405" s="66" t="s">
        <v>218</v>
      </c>
      <c r="F405" s="64" t="s">
        <v>299</v>
      </c>
      <c r="G405" s="64" t="str">
        <f>INDEX(Auxiliar!$B$16:$B$24,MATCH(Plano_V3!H405,Auxiliar!$C$16:$C$24,0),1)</f>
        <v>1. Concluído</v>
      </c>
      <c r="H405" s="64">
        <f>VLOOKUP(A405,'Aux - pivots1'!$A:$B,2,0)</f>
        <v>1</v>
      </c>
      <c r="I405" s="184">
        <f>SUMIFS(Table1[Estimação (horas)],Table1[Tabela],Plano_V3!E405,Table1[Campo],Plano_V3!F405)</f>
        <v>0.5</v>
      </c>
      <c r="J405" s="184">
        <f t="shared" si="16450"/>
        <v>6.25E-2</v>
      </c>
      <c r="K405" s="184">
        <f>SUMIFS(Table1[Horas efetivas],Table1[Tabela],Plano_V3!E405,Table1[Campo],Plano_V3!F405)</f>
        <v>0.5</v>
      </c>
      <c r="L405" s="184">
        <f t="shared" si="16451"/>
        <v>6.25E-2</v>
      </c>
      <c r="M405" s="178"/>
      <c r="N405" s="178">
        <f t="shared" si="16452"/>
        <v>1</v>
      </c>
      <c r="O405" s="178">
        <f t="shared" si="16447"/>
        <v>1</v>
      </c>
      <c r="P405" s="89" t="s">
        <v>39</v>
      </c>
      <c r="Q405" s="90">
        <f t="shared" si="16449"/>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16448"/>
        <v>modesg_inp_emss_naceclasse_ativo</v>
      </c>
      <c r="B406" s="67" t="s">
        <v>26</v>
      </c>
      <c r="C406" s="68" t="s">
        <v>181</v>
      </c>
      <c r="D406" s="64" t="s">
        <v>40</v>
      </c>
      <c r="E406" s="66" t="s">
        <v>218</v>
      </c>
      <c r="F406" s="64" t="s">
        <v>300</v>
      </c>
      <c r="G406" s="64" t="str">
        <f>INDEX(Auxiliar!$B$16:$B$24,MATCH(Plano_V3!H406,Auxiliar!$C$16:$C$24,0),1)</f>
        <v>1. Concluído</v>
      </c>
      <c r="H406" s="64">
        <f>VLOOKUP(A406,'Aux - pivots1'!$A:$B,2,0)</f>
        <v>1</v>
      </c>
      <c r="I406" s="184">
        <f>SUMIFS(Table1[Estimação (horas)],Table1[Tabela],Plano_V3!E406,Table1[Campo],Plano_V3!F406)</f>
        <v>0.5</v>
      </c>
      <c r="J406" s="184">
        <f t="shared" si="16450"/>
        <v>6.25E-2</v>
      </c>
      <c r="K406" s="184">
        <f>SUMIFS(Table1[Horas efetivas],Table1[Tabela],Plano_V3!E406,Table1[Campo],Plano_V3!F406)</f>
        <v>0.5</v>
      </c>
      <c r="L406" s="184">
        <f t="shared" si="16451"/>
        <v>6.25E-2</v>
      </c>
      <c r="M406" s="178"/>
      <c r="N406" s="178">
        <f t="shared" si="16452"/>
        <v>1</v>
      </c>
      <c r="O406" s="178">
        <f t="shared" si="16447"/>
        <v>1</v>
      </c>
      <c r="P406" s="89" t="s">
        <v>39</v>
      </c>
      <c r="Q406" s="90">
        <f t="shared" si="16449"/>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16448"/>
        <v>modesg_inp_emss_naceopcao_metodologia</v>
      </c>
      <c r="B407" s="67" t="s">
        <v>26</v>
      </c>
      <c r="C407" s="68" t="s">
        <v>181</v>
      </c>
      <c r="D407" s="64" t="s">
        <v>40</v>
      </c>
      <c r="E407" s="66" t="s">
        <v>218</v>
      </c>
      <c r="F407" s="64" t="s">
        <v>301</v>
      </c>
      <c r="G407" s="64" t="str">
        <f>INDEX(Auxiliar!$B$16:$B$24,MATCH(Plano_V3!H407,Auxiliar!$C$16:$C$24,0),1)</f>
        <v>1. Concluído</v>
      </c>
      <c r="H407" s="64">
        <f>VLOOKUP(A407,'Aux - pivots1'!$A:$B,2,0)</f>
        <v>1</v>
      </c>
      <c r="I407" s="184">
        <f>SUMIFS(Table1[Estimação (horas)],Table1[Tabela],Plano_V3!E407,Table1[Campo],Plano_V3!F407)</f>
        <v>0.5</v>
      </c>
      <c r="J407" s="184">
        <f t="shared" si="16450"/>
        <v>6.25E-2</v>
      </c>
      <c r="K407" s="184">
        <f>SUMIFS(Table1[Horas efetivas],Table1[Tabela],Plano_V3!E407,Table1[Campo],Plano_V3!F407)</f>
        <v>0.5</v>
      </c>
      <c r="L407" s="184">
        <f t="shared" si="16451"/>
        <v>6.25E-2</v>
      </c>
      <c r="M407" s="178"/>
      <c r="N407" s="178">
        <f t="shared" si="16452"/>
        <v>1</v>
      </c>
      <c r="O407" s="178">
        <f t="shared" ref="O407:O506" si="16453">N407-M407</f>
        <v>1</v>
      </c>
      <c r="P407" s="89" t="s">
        <v>39</v>
      </c>
      <c r="Q407" s="90">
        <f t="shared" si="16449"/>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16448"/>
        <v>modesg_inp_emss_naceunidade_funcional</v>
      </c>
      <c r="B408" s="67" t="s">
        <v>26</v>
      </c>
      <c r="C408" s="68" t="s">
        <v>181</v>
      </c>
      <c r="D408" s="64" t="s">
        <v>40</v>
      </c>
      <c r="E408" s="66" t="s">
        <v>218</v>
      </c>
      <c r="F408" s="64" t="s">
        <v>229</v>
      </c>
      <c r="G408" s="64" t="str">
        <f>INDEX(Auxiliar!$B$16:$B$24,MATCH(Plano_V3!H408,Auxiliar!$C$16:$C$24,0),1)</f>
        <v>1. Concluído</v>
      </c>
      <c r="H408" s="64">
        <f>VLOOKUP(A408,'Aux - pivots1'!$A:$B,2,0)</f>
        <v>1</v>
      </c>
      <c r="I408" s="184">
        <f>SUMIFS(Table1[Estimação (horas)],Table1[Tabela],Plano_V3!E408,Table1[Campo],Plano_V3!F408)</f>
        <v>0.6</v>
      </c>
      <c r="J408" s="184">
        <f t="shared" si="16450"/>
        <v>7.4999999999999997E-2</v>
      </c>
      <c r="K408" s="184">
        <f>SUMIFS(Table1[Horas efetivas],Table1[Tabela],Plano_V3!E408,Table1[Campo],Plano_V3!F408)</f>
        <v>0.6</v>
      </c>
      <c r="L408" s="184">
        <f t="shared" si="16451"/>
        <v>7.4999999999999997E-2</v>
      </c>
      <c r="M408" s="178"/>
      <c r="N408" s="178">
        <f t="shared" si="16452"/>
        <v>1</v>
      </c>
      <c r="O408" s="178">
        <f t="shared" si="16453"/>
        <v>1</v>
      </c>
      <c r="P408" s="89" t="s">
        <v>39</v>
      </c>
      <c r="Q408" s="90">
        <f t="shared" si="16449"/>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ref="A409:A448" si="16454">E409&amp;F409</f>
        <v>modesg_inp_emss_naceunidades_fator_de_emissao</v>
      </c>
      <c r="B409" s="67" t="s">
        <v>26</v>
      </c>
      <c r="C409" s="68" t="s">
        <v>181</v>
      </c>
      <c r="D409" s="64" t="s">
        <v>40</v>
      </c>
      <c r="E409" s="66" t="s">
        <v>218</v>
      </c>
      <c r="F409" s="64" t="s">
        <v>302</v>
      </c>
      <c r="G409" s="64" t="str">
        <f>INDEX(Auxiliar!$B$16:$B$24,MATCH(Plano_V3!H409,Auxiliar!$C$16:$C$24,0),1)</f>
        <v>1. Concluído</v>
      </c>
      <c r="H409" s="64">
        <f>VLOOKUP(A409,'Aux - pivots1'!$A:$B,2,0)</f>
        <v>1</v>
      </c>
      <c r="I409" s="184">
        <f>SUMIFS(Table1[Estimação (horas)],Table1[Tabela],Plano_V3!E409,Table1[Campo],Plano_V3!F409)</f>
        <v>0.5</v>
      </c>
      <c r="J409" s="184">
        <f t="shared" si="16450"/>
        <v>6.25E-2</v>
      </c>
      <c r="K409" s="184">
        <f>SUMIFS(Table1[Horas efetivas],Table1[Tabela],Plano_V3!E409,Table1[Campo],Plano_V3!F409)</f>
        <v>0.5</v>
      </c>
      <c r="L409" s="184">
        <f t="shared" si="16451"/>
        <v>6.25E-2</v>
      </c>
      <c r="M409" s="178"/>
      <c r="N409" s="178">
        <f t="shared" si="16452"/>
        <v>1</v>
      </c>
      <c r="O409" s="178">
        <f t="shared" si="16453"/>
        <v>1</v>
      </c>
      <c r="P409" s="89" t="s">
        <v>39</v>
      </c>
      <c r="Q409" s="90">
        <f t="shared" si="16449"/>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16454"/>
        <v>modesg_inp_emss_nacescore_qualidade</v>
      </c>
      <c r="B410" s="67" t="s">
        <v>26</v>
      </c>
      <c r="C410" s="68" t="s">
        <v>181</v>
      </c>
      <c r="D410" s="64" t="s">
        <v>40</v>
      </c>
      <c r="E410" s="66" t="s">
        <v>218</v>
      </c>
      <c r="F410" s="64" t="s">
        <v>232</v>
      </c>
      <c r="G410" s="64" t="str">
        <f>INDEX(Auxiliar!$B$16:$B$24,MATCH(Plano_V3!H410,Auxiliar!$C$16:$C$24,0),1)</f>
        <v>1. Concluído</v>
      </c>
      <c r="H410" s="64">
        <f>VLOOKUP(A410,'Aux - pivots1'!$A:$B,2,0)</f>
        <v>1</v>
      </c>
      <c r="I410" s="184">
        <f>SUMIFS(Table1[Estimação (horas)],Table1[Tabela],Plano_V3!E410,Table1[Campo],Plano_V3!F410)</f>
        <v>0.5</v>
      </c>
      <c r="J410" s="184">
        <f t="shared" si="16450"/>
        <v>6.25E-2</v>
      </c>
      <c r="K410" s="184">
        <f>SUMIFS(Table1[Horas efetivas],Table1[Tabela],Plano_V3!E410,Table1[Campo],Plano_V3!F410)</f>
        <v>0.5</v>
      </c>
      <c r="L410" s="184">
        <f t="shared" si="16451"/>
        <v>6.25E-2</v>
      </c>
      <c r="M410" s="178"/>
      <c r="N410" s="178">
        <f t="shared" si="16452"/>
        <v>1</v>
      </c>
      <c r="O410" s="178">
        <f t="shared" si="16453"/>
        <v>1</v>
      </c>
      <c r="P410" s="89" t="s">
        <v>39</v>
      </c>
      <c r="Q410" s="90">
        <f t="shared" si="16449"/>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16454"/>
        <v>modesg_inp_emss_nacescp1_ftr_emss</v>
      </c>
      <c r="B411" s="67" t="s">
        <v>26</v>
      </c>
      <c r="C411" s="68" t="s">
        <v>181</v>
      </c>
      <c r="D411" s="64" t="s">
        <v>40</v>
      </c>
      <c r="E411" s="66" t="s">
        <v>218</v>
      </c>
      <c r="F411" s="64" t="s">
        <v>233</v>
      </c>
      <c r="G411" s="64" t="str">
        <f>INDEX(Auxiliar!$B$16:$B$24,MATCH(Plano_V3!H411,Auxiliar!$C$16:$C$24,0),1)</f>
        <v>1. Concluído</v>
      </c>
      <c r="H411" s="64">
        <f>VLOOKUP(A411,'Aux - pivots1'!$A:$B,2,0)</f>
        <v>1</v>
      </c>
      <c r="I411" s="184">
        <f>SUMIFS(Table1[Estimação (horas)],Table1[Tabela],Plano_V3!E411,Table1[Campo],Plano_V3!F411)</f>
        <v>0.6</v>
      </c>
      <c r="J411" s="184">
        <f t="shared" si="16450"/>
        <v>7.4999999999999997E-2</v>
      </c>
      <c r="K411" s="184">
        <f>SUMIFS(Table1[Horas efetivas],Table1[Tabela],Plano_V3!E411,Table1[Campo],Plano_V3!F411)</f>
        <v>0.6</v>
      </c>
      <c r="L411" s="184">
        <f t="shared" si="16451"/>
        <v>7.4999999999999997E-2</v>
      </c>
      <c r="M411" s="178"/>
      <c r="N411" s="178">
        <f t="shared" si="16452"/>
        <v>1</v>
      </c>
      <c r="O411" s="178">
        <f t="shared" si="16453"/>
        <v>1</v>
      </c>
      <c r="P411" s="89" t="s">
        <v>39</v>
      </c>
      <c r="Q411" s="90">
        <f t="shared" si="16449"/>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si="16454"/>
        <v>modesg_inp_emss_nacescp2_ftr_emss</v>
      </c>
      <c r="B412" s="67" t="s">
        <v>26</v>
      </c>
      <c r="C412" s="68" t="s">
        <v>181</v>
      </c>
      <c r="D412" s="64" t="s">
        <v>40</v>
      </c>
      <c r="E412" s="66" t="s">
        <v>218</v>
      </c>
      <c r="F412" s="64" t="s">
        <v>234</v>
      </c>
      <c r="G412" s="64" t="str">
        <f>INDEX(Auxiliar!$B$16:$B$24,MATCH(Plano_V3!H412,Auxiliar!$C$16:$C$24,0),1)</f>
        <v>1. Concluído</v>
      </c>
      <c r="H412" s="64">
        <f>VLOOKUP(A412,'Aux - pivots1'!$A:$B,2,0)</f>
        <v>1</v>
      </c>
      <c r="I412" s="184">
        <f>SUMIFS(Table1[Estimação (horas)],Table1[Tabela],Plano_V3!E412,Table1[Campo],Plano_V3!F412)</f>
        <v>0.6</v>
      </c>
      <c r="J412" s="184">
        <f t="shared" si="16450"/>
        <v>7.4999999999999997E-2</v>
      </c>
      <c r="K412" s="184">
        <f>SUMIFS(Table1[Horas efetivas],Table1[Tabela],Plano_V3!E412,Table1[Campo],Plano_V3!F412)</f>
        <v>0.6</v>
      </c>
      <c r="L412" s="184">
        <f t="shared" si="16451"/>
        <v>7.4999999999999997E-2</v>
      </c>
      <c r="M412" s="178"/>
      <c r="N412" s="178">
        <f t="shared" si="16452"/>
        <v>1</v>
      </c>
      <c r="O412" s="178">
        <f t="shared" si="16453"/>
        <v>1</v>
      </c>
      <c r="P412" s="89" t="s">
        <v>39</v>
      </c>
      <c r="Q412" s="90">
        <f t="shared" si="16449"/>
        <v>7.4999999999999997E-2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16454"/>
        <v>modesg_inp_emss_nacescp3_ftr_emss</v>
      </c>
      <c r="B413" s="67" t="s">
        <v>26</v>
      </c>
      <c r="C413" s="68" t="s">
        <v>181</v>
      </c>
      <c r="D413" s="64" t="s">
        <v>40</v>
      </c>
      <c r="E413" s="66" t="s">
        <v>218</v>
      </c>
      <c r="F413" s="64" t="s">
        <v>235</v>
      </c>
      <c r="G413" s="64" t="str">
        <f>INDEX(Auxiliar!$B$16:$B$24,MATCH(Plano_V3!H413,Auxiliar!$C$16:$C$24,0),1)</f>
        <v>1. Concluído</v>
      </c>
      <c r="H413" s="64">
        <f>VLOOKUP(A413,'Aux - pivots1'!$A:$B,2,0)</f>
        <v>1</v>
      </c>
      <c r="I413" s="184">
        <f>SUMIFS(Table1[Estimação (horas)],Table1[Tabela],Plano_V3!E413,Table1[Campo],Plano_V3!F413)</f>
        <v>0.6</v>
      </c>
      <c r="J413" s="184">
        <f t="shared" si="16450"/>
        <v>7.4999999999999997E-2</v>
      </c>
      <c r="K413" s="184">
        <f>SUMIFS(Table1[Horas efetivas],Table1[Tabela],Plano_V3!E413,Table1[Campo],Plano_V3!F413)</f>
        <v>0.6</v>
      </c>
      <c r="L413" s="184">
        <f t="shared" si="16451"/>
        <v>7.4999999999999997E-2</v>
      </c>
      <c r="M413" s="178"/>
      <c r="N413" s="178">
        <f t="shared" si="16452"/>
        <v>1</v>
      </c>
      <c r="O413" s="178">
        <f t="shared" si="16453"/>
        <v>1</v>
      </c>
      <c r="P413" s="89" t="s">
        <v>39</v>
      </c>
      <c r="Q413" s="90">
        <f t="shared" si="16449"/>
        <v>7.4999999999999997E-2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ref="A414:A420" si="16455">E414&amp;F414</f>
        <v>modesg_inp_emss_nacenome_regiao</v>
      </c>
      <c r="B414" s="67" t="s">
        <v>26</v>
      </c>
      <c r="C414" s="68" t="s">
        <v>181</v>
      </c>
      <c r="D414" s="64" t="s">
        <v>40</v>
      </c>
      <c r="E414" s="66" t="s">
        <v>218</v>
      </c>
      <c r="F414" s="64" t="s">
        <v>220</v>
      </c>
      <c r="G414" s="64" t="str">
        <f>INDEX(Auxiliar!$B$16:$B$24,MATCH(Plano_V3!H414,Auxiliar!$C$16:$C$24,0),1)</f>
        <v>0. Cancelado</v>
      </c>
      <c r="H414" s="64">
        <f>VLOOKUP(A414,'Aux - pivots1'!$A:$B,2,0)</f>
        <v>0</v>
      </c>
      <c r="I414" s="184">
        <f>SUMIFS(Table1[Estimação (horas)],Table1[Tabela],Plano_V3!E414,Table1[Campo],Plano_V3!F414)</f>
        <v>0.5</v>
      </c>
      <c r="J414" s="184">
        <f t="shared" ref="J414:J420" si="16456">I414/8</f>
        <v>6.25E-2</v>
      </c>
      <c r="K414" s="184">
        <f>SUMIFS(Table1[Horas efetivas],Table1[Tabela],Plano_V3!E414,Table1[Campo],Plano_V3!F414)</f>
        <v>0</v>
      </c>
      <c r="L414" s="184">
        <f t="shared" ref="L414:L420" si="16457">K414/8</f>
        <v>0</v>
      </c>
      <c r="M414" s="178"/>
      <c r="N414" s="178">
        <f t="shared" ref="N414:N420" si="16458">L414/J414</f>
        <v>0</v>
      </c>
      <c r="O414" s="178">
        <f t="shared" ref="O414:O420" si="16459">N414-M414</f>
        <v>0</v>
      </c>
      <c r="P414" s="89" t="s">
        <v>39</v>
      </c>
      <c r="Q414" s="90">
        <f t="shared" ref="Q414:Q420" si="16460">J414-SUM(R414:ES414)</f>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16455"/>
        <v>modesg_inp_emss_nacearea_atividade</v>
      </c>
      <c r="B415" s="67" t="s">
        <v>26</v>
      </c>
      <c r="C415" s="68" t="s">
        <v>181</v>
      </c>
      <c r="D415" s="64" t="s">
        <v>40</v>
      </c>
      <c r="E415" s="66" t="s">
        <v>218</v>
      </c>
      <c r="F415" s="64" t="s">
        <v>643</v>
      </c>
      <c r="G415" s="64" t="str">
        <f>INDEX(Auxiliar!$B$16:$B$24,MATCH(Plano_V3!H415,Auxiliar!$C$16:$C$24,0),1)</f>
        <v>0. Cancelado</v>
      </c>
      <c r="H415" s="64">
        <f>VLOOKUP(A415,'Aux - pivots1'!$A:$B,2,0)</f>
        <v>0</v>
      </c>
      <c r="I415" s="184">
        <f>SUMIFS(Table1[Estimação (horas)],Table1[Tabela],Plano_V3!E415,Table1[Campo],Plano_V3!F415)</f>
        <v>0.5</v>
      </c>
      <c r="J415" s="184">
        <f t="shared" si="16456"/>
        <v>6.25E-2</v>
      </c>
      <c r="K415" s="184">
        <f>SUMIFS(Table1[Horas efetivas],Table1[Tabela],Plano_V3!E415,Table1[Campo],Plano_V3!F415)</f>
        <v>0</v>
      </c>
      <c r="L415" s="184">
        <f t="shared" si="16457"/>
        <v>0</v>
      </c>
      <c r="M415" s="178"/>
      <c r="N415" s="178">
        <f t="shared" si="16458"/>
        <v>0</v>
      </c>
      <c r="O415" s="178">
        <f t="shared" si="16459"/>
        <v>0</v>
      </c>
      <c r="P415" s="89" t="s">
        <v>39</v>
      </c>
      <c r="Q415" s="90">
        <f t="shared" si="16460"/>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16455"/>
        <v>modesg_inp_emss_nacetipo_atividade</v>
      </c>
      <c r="B416" s="67" t="s">
        <v>26</v>
      </c>
      <c r="C416" s="68" t="s">
        <v>181</v>
      </c>
      <c r="D416" s="64" t="s">
        <v>40</v>
      </c>
      <c r="E416" s="66" t="s">
        <v>218</v>
      </c>
      <c r="F416" s="64" t="s">
        <v>644</v>
      </c>
      <c r="G416" s="64" t="str">
        <f>INDEX(Auxiliar!$B$16:$B$24,MATCH(Plano_V3!H416,Auxiliar!$C$16:$C$24,0),1)</f>
        <v>0. Cancelado</v>
      </c>
      <c r="H416" s="64">
        <f>VLOOKUP(A416,'Aux - pivots1'!$A:$B,2,0)</f>
        <v>0</v>
      </c>
      <c r="I416" s="184">
        <f>SUMIFS(Table1[Estimação (horas)],Table1[Tabela],Plano_V3!E416,Table1[Campo],Plano_V3!F416)</f>
        <v>0.5</v>
      </c>
      <c r="J416" s="184">
        <f t="shared" si="16456"/>
        <v>6.25E-2</v>
      </c>
      <c r="K416" s="184">
        <f>SUMIFS(Table1[Horas efetivas],Table1[Tabela],Plano_V3!E416,Table1[Campo],Plano_V3!F416)</f>
        <v>0</v>
      </c>
      <c r="L416" s="184">
        <f t="shared" si="16457"/>
        <v>0</v>
      </c>
      <c r="M416" s="178"/>
      <c r="N416" s="178">
        <f t="shared" si="16458"/>
        <v>0</v>
      </c>
      <c r="O416" s="178">
        <f t="shared" si="16459"/>
        <v>0</v>
      </c>
      <c r="P416" s="89" t="s">
        <v>39</v>
      </c>
      <c r="Q416" s="90">
        <f t="shared" si="16460"/>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si="16455"/>
        <v>modesg_inp_emss_nacesub_tipo_atividade_1</v>
      </c>
      <c r="B417" s="67" t="s">
        <v>26</v>
      </c>
      <c r="C417" s="68" t="s">
        <v>181</v>
      </c>
      <c r="D417" s="64" t="s">
        <v>40</v>
      </c>
      <c r="E417" s="66" t="s">
        <v>218</v>
      </c>
      <c r="F417" s="64" t="s">
        <v>645</v>
      </c>
      <c r="G417" s="64" t="str">
        <f>INDEX(Auxiliar!$B$16:$B$24,MATCH(Plano_V3!H417,Auxiliar!$C$16:$C$24,0),1)</f>
        <v>0. Cancelado</v>
      </c>
      <c r="H417" s="64">
        <f>VLOOKUP(A417,'Aux - pivots1'!$A:$B,2,0)</f>
        <v>0</v>
      </c>
      <c r="I417" s="184">
        <f>SUMIFS(Table1[Estimação (horas)],Table1[Tabela],Plano_V3!E417,Table1[Campo],Plano_V3!F417)</f>
        <v>0.5</v>
      </c>
      <c r="J417" s="184">
        <f t="shared" si="16456"/>
        <v>6.25E-2</v>
      </c>
      <c r="K417" s="184">
        <f>SUMIFS(Table1[Horas efetivas],Table1[Tabela],Plano_V3!E417,Table1[Campo],Plano_V3!F417)</f>
        <v>0</v>
      </c>
      <c r="L417" s="184">
        <f t="shared" si="16457"/>
        <v>0</v>
      </c>
      <c r="M417" s="178"/>
      <c r="N417" s="178">
        <f t="shared" si="16458"/>
        <v>0</v>
      </c>
      <c r="O417" s="178">
        <f t="shared" si="16459"/>
        <v>0</v>
      </c>
      <c r="P417" s="89" t="s">
        <v>39</v>
      </c>
      <c r="Q417" s="90">
        <f t="shared" si="16460"/>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16455"/>
        <v>modesg_inp_emss_nacesub_tipo_atividade_2</v>
      </c>
      <c r="B418" s="67" t="s">
        <v>26</v>
      </c>
      <c r="C418" s="68" t="s">
        <v>181</v>
      </c>
      <c r="D418" s="64" t="s">
        <v>40</v>
      </c>
      <c r="E418" s="66" t="s">
        <v>218</v>
      </c>
      <c r="F418" s="64" t="s">
        <v>646</v>
      </c>
      <c r="G418" s="64" t="str">
        <f>INDEX(Auxiliar!$B$16:$B$24,MATCH(Plano_V3!H418,Auxiliar!$C$16:$C$24,0),1)</f>
        <v>0. Cancelado</v>
      </c>
      <c r="H418" s="64">
        <f>VLOOKUP(A418,'Aux - pivots1'!$A:$B,2,0)</f>
        <v>0</v>
      </c>
      <c r="I418" s="184">
        <f>SUMIFS(Table1[Estimação (horas)],Table1[Tabela],Plano_V3!E418,Table1[Campo],Plano_V3!F418)</f>
        <v>0.5</v>
      </c>
      <c r="J418" s="184">
        <f t="shared" si="16456"/>
        <v>6.25E-2</v>
      </c>
      <c r="K418" s="184">
        <f>SUMIFS(Table1[Horas efetivas],Table1[Tabela],Plano_V3!E418,Table1[Campo],Plano_V3!F418)</f>
        <v>0</v>
      </c>
      <c r="L418" s="184">
        <f t="shared" si="16457"/>
        <v>0</v>
      </c>
      <c r="M418" s="178"/>
      <c r="N418" s="178">
        <f t="shared" si="16458"/>
        <v>0</v>
      </c>
      <c r="O418" s="178">
        <f t="shared" si="16459"/>
        <v>0</v>
      </c>
      <c r="P418" s="89" t="s">
        <v>39</v>
      </c>
      <c r="Q418" s="90">
        <f t="shared" si="16460"/>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16455"/>
        <v>modesg_inp_emss_naceunidades_unidade_funcional</v>
      </c>
      <c r="B419" s="67" t="s">
        <v>26</v>
      </c>
      <c r="C419" s="68" t="s">
        <v>181</v>
      </c>
      <c r="D419" s="64" t="s">
        <v>40</v>
      </c>
      <c r="E419" s="66" t="s">
        <v>218</v>
      </c>
      <c r="F419" s="64" t="s">
        <v>647</v>
      </c>
      <c r="G419" s="64" t="str">
        <f>INDEX(Auxiliar!$B$16:$B$24,MATCH(Plano_V3!H419,Auxiliar!$C$16:$C$24,0),1)</f>
        <v>0. Cancelado</v>
      </c>
      <c r="H419" s="64">
        <f>VLOOKUP(A419,'Aux - pivots1'!$A:$B,2,0)</f>
        <v>0</v>
      </c>
      <c r="I419" s="184">
        <f>SUMIFS(Table1[Estimação (horas)],Table1[Tabela],Plano_V3!E419,Table1[Campo],Plano_V3!F419)</f>
        <v>0.5</v>
      </c>
      <c r="J419" s="184">
        <f t="shared" si="16456"/>
        <v>6.25E-2</v>
      </c>
      <c r="K419" s="184">
        <f>SUMIFS(Table1[Horas efetivas],Table1[Tabela],Plano_V3!E419,Table1[Campo],Plano_V3!F419)</f>
        <v>0</v>
      </c>
      <c r="L419" s="184">
        <f t="shared" si="16457"/>
        <v>0</v>
      </c>
      <c r="M419" s="178"/>
      <c r="N419" s="178">
        <f t="shared" si="16458"/>
        <v>0</v>
      </c>
      <c r="O419" s="178">
        <f t="shared" si="16459"/>
        <v>0</v>
      </c>
      <c r="P419" s="89" t="s">
        <v>39</v>
      </c>
      <c r="Q419" s="90">
        <f t="shared" si="16460"/>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16455"/>
        <v>modesg_inp_emss_nacefator_emissao</v>
      </c>
      <c r="B420" s="67" t="s">
        <v>26</v>
      </c>
      <c r="C420" s="68" t="s">
        <v>181</v>
      </c>
      <c r="D420" s="64" t="s">
        <v>40</v>
      </c>
      <c r="E420" s="66" t="s">
        <v>218</v>
      </c>
      <c r="F420" s="64" t="s">
        <v>648</v>
      </c>
      <c r="G420" s="64" t="str">
        <f>INDEX(Auxiliar!$B$16:$B$24,MATCH(Plano_V3!H420,Auxiliar!$C$16:$C$24,0),1)</f>
        <v>0. Cancelado</v>
      </c>
      <c r="H420" s="64">
        <f>VLOOKUP(A420,'Aux - pivots1'!$A:$B,2,0)</f>
        <v>0</v>
      </c>
      <c r="I420" s="184">
        <f>SUMIFS(Table1[Estimação (horas)],Table1[Tabela],Plano_V3!E420,Table1[Campo],Plano_V3!F420)</f>
        <v>0.5</v>
      </c>
      <c r="J420" s="184">
        <f t="shared" si="16456"/>
        <v>6.25E-2</v>
      </c>
      <c r="K420" s="184">
        <f>SUMIFS(Table1[Horas efetivas],Table1[Tabela],Plano_V3!E420,Table1[Campo],Plano_V3!F420)</f>
        <v>0</v>
      </c>
      <c r="L420" s="184">
        <f t="shared" si="16457"/>
        <v>0</v>
      </c>
      <c r="M420" s="178"/>
      <c r="N420" s="178">
        <f t="shared" si="16458"/>
        <v>0</v>
      </c>
      <c r="O420" s="178">
        <f t="shared" si="16459"/>
        <v>0</v>
      </c>
      <c r="P420" s="89" t="s">
        <v>39</v>
      </c>
      <c r="Q420" s="90">
        <f t="shared" si="16460"/>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16454"/>
        <v>modesg_inp_emss_bens_imoveisref_date</v>
      </c>
      <c r="B421" s="67" t="s">
        <v>26</v>
      </c>
      <c r="C421" s="68" t="s">
        <v>181</v>
      </c>
      <c r="D421" s="64" t="s">
        <v>40</v>
      </c>
      <c r="E421" s="66" t="s">
        <v>219</v>
      </c>
      <c r="F421" s="64" t="s">
        <v>208</v>
      </c>
      <c r="G421" s="64" t="str">
        <f>INDEX(Auxiliar!$B$16:$B$24,MATCH(Plano_V3!H421,Auxiliar!$C$16:$C$24,0),1)</f>
        <v>1. Concluído</v>
      </c>
      <c r="H421" s="64">
        <f>VLOOKUP(A421,'Aux - pivots1'!$A:$B,2,0)</f>
        <v>1</v>
      </c>
      <c r="I421" s="184">
        <f>SUMIFS(Table1[Estimação (horas)],Table1[Tabela],Plano_V3!E421,Table1[Campo],Plano_V3!F421)</f>
        <v>0.5</v>
      </c>
      <c r="J421" s="184">
        <f t="shared" si="16450"/>
        <v>6.25E-2</v>
      </c>
      <c r="K421" s="184">
        <f>SUMIFS(Table1[Horas efetivas],Table1[Tabela],Plano_V3!E421,Table1[Campo],Plano_V3!F421)</f>
        <v>0.5</v>
      </c>
      <c r="L421" s="184">
        <f t="shared" si="16451"/>
        <v>6.25E-2</v>
      </c>
      <c r="M421" s="178"/>
      <c r="N421" s="178">
        <f t="shared" si="16452"/>
        <v>1</v>
      </c>
      <c r="O421" s="178">
        <f t="shared" si="16453"/>
        <v>1</v>
      </c>
      <c r="P421" s="89" t="s">
        <v>39</v>
      </c>
      <c r="Q421" s="90">
        <f t="shared" si="16449"/>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16454"/>
        <v>modesg_inp_emss_bens_imoveisnome_pais</v>
      </c>
      <c r="B422" s="67" t="s">
        <v>26</v>
      </c>
      <c r="C422" s="68" t="s">
        <v>181</v>
      </c>
      <c r="D422" s="64" t="s">
        <v>40</v>
      </c>
      <c r="E422" s="66" t="s">
        <v>219</v>
      </c>
      <c r="F422" s="64" t="s">
        <v>221</v>
      </c>
      <c r="G422" s="64" t="str">
        <f>INDEX(Auxiliar!$B$16:$B$24,MATCH(Plano_V3!H422,Auxiliar!$C$16:$C$24,0),1)</f>
        <v>1. Concluído</v>
      </c>
      <c r="H422" s="64">
        <f>VLOOKUP(A422,'Aux - pivots1'!$A:$B,2,0)</f>
        <v>1</v>
      </c>
      <c r="I422" s="184">
        <f>SUMIFS(Table1[Estimação (horas)],Table1[Tabela],Plano_V3!E422,Table1[Campo],Plano_V3!F422)</f>
        <v>0.5</v>
      </c>
      <c r="J422" s="184">
        <f t="shared" si="16450"/>
        <v>6.25E-2</v>
      </c>
      <c r="K422" s="184">
        <f>SUMIFS(Table1[Horas efetivas],Table1[Tabela],Plano_V3!E422,Table1[Campo],Plano_V3!F422)</f>
        <v>0.5</v>
      </c>
      <c r="L422" s="184">
        <f t="shared" si="16451"/>
        <v>6.25E-2</v>
      </c>
      <c r="M422" s="178"/>
      <c r="N422" s="178">
        <f t="shared" si="16452"/>
        <v>1</v>
      </c>
      <c r="O422" s="178">
        <f t="shared" si="16453"/>
        <v>1</v>
      </c>
      <c r="P422" s="89" t="s">
        <v>39</v>
      </c>
      <c r="Q422" s="90">
        <f t="shared" si="16449"/>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16454"/>
        <v>modesg_inp_emss_bens_imoveisnome_estado</v>
      </c>
      <c r="B423" s="67" t="s">
        <v>26</v>
      </c>
      <c r="C423" s="68" t="s">
        <v>181</v>
      </c>
      <c r="D423" s="64" t="s">
        <v>40</v>
      </c>
      <c r="E423" s="66" t="s">
        <v>219</v>
      </c>
      <c r="F423" s="64" t="s">
        <v>222</v>
      </c>
      <c r="G423" s="64" t="str">
        <f>INDEX(Auxiliar!$B$16:$B$24,MATCH(Plano_V3!H423,Auxiliar!$C$16:$C$24,0),1)</f>
        <v>1. Concluído</v>
      </c>
      <c r="H423" s="64">
        <f>VLOOKUP(A423,'Aux - pivots1'!$A:$B,2,0)</f>
        <v>1</v>
      </c>
      <c r="I423" s="184">
        <f>SUMIFS(Table1[Estimação (horas)],Table1[Tabela],Plano_V3!E423,Table1[Campo],Plano_V3!F423)</f>
        <v>0.5</v>
      </c>
      <c r="J423" s="184">
        <f t="shared" si="16450"/>
        <v>6.25E-2</v>
      </c>
      <c r="K423" s="184">
        <f>SUMIFS(Table1[Horas efetivas],Table1[Tabela],Plano_V3!E423,Table1[Campo],Plano_V3!F423)</f>
        <v>0.5</v>
      </c>
      <c r="L423" s="184">
        <f t="shared" si="16451"/>
        <v>6.25E-2</v>
      </c>
      <c r="M423" s="178"/>
      <c r="N423" s="178">
        <f t="shared" si="16452"/>
        <v>1</v>
      </c>
      <c r="O423" s="178">
        <f t="shared" si="16453"/>
        <v>1</v>
      </c>
      <c r="P423" s="89" t="s">
        <v>39</v>
      </c>
      <c r="Q423" s="90">
        <f t="shared" si="16449"/>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16454"/>
        <v>modesg_inp_emss_bens_imoveisclasse_ativo</v>
      </c>
      <c r="B424" s="67" t="s">
        <v>26</v>
      </c>
      <c r="C424" s="68" t="s">
        <v>181</v>
      </c>
      <c r="D424" s="64" t="s">
        <v>40</v>
      </c>
      <c r="E424" s="66" t="s">
        <v>219</v>
      </c>
      <c r="F424" s="64" t="s">
        <v>300</v>
      </c>
      <c r="G424" s="64" t="str">
        <f>INDEX(Auxiliar!$B$16:$B$24,MATCH(Plano_V3!H424,Auxiliar!$C$16:$C$24,0),1)</f>
        <v>1. Concluído</v>
      </c>
      <c r="H424" s="64">
        <f>VLOOKUP(A424,'Aux - pivots1'!$A:$B,2,0)</f>
        <v>1</v>
      </c>
      <c r="I424" s="184">
        <f>SUMIFS(Table1[Estimação (horas)],Table1[Tabela],Plano_V3!E424,Table1[Campo],Plano_V3!F424)</f>
        <v>0.5</v>
      </c>
      <c r="J424" s="184">
        <f t="shared" si="16450"/>
        <v>6.25E-2</v>
      </c>
      <c r="K424" s="184">
        <f>SUMIFS(Table1[Horas efetivas],Table1[Tabela],Plano_V3!E424,Table1[Campo],Plano_V3!F424)</f>
        <v>0.5</v>
      </c>
      <c r="L424" s="184">
        <f t="shared" si="16451"/>
        <v>6.25E-2</v>
      </c>
      <c r="M424" s="178"/>
      <c r="N424" s="178">
        <f t="shared" si="16452"/>
        <v>1</v>
      </c>
      <c r="O424" s="178">
        <f t="shared" si="16453"/>
        <v>1</v>
      </c>
      <c r="P424" s="89" t="s">
        <v>39</v>
      </c>
      <c r="Q424" s="90">
        <f t="shared" si="16449"/>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16454"/>
        <v>modesg_inp_emss_bens_imoveistipo_fator_emissao</v>
      </c>
      <c r="B425" s="67" t="s">
        <v>26</v>
      </c>
      <c r="C425" s="68" t="s">
        <v>181</v>
      </c>
      <c r="D425" s="64" t="s">
        <v>40</v>
      </c>
      <c r="E425" s="66" t="s">
        <v>219</v>
      </c>
      <c r="F425" s="64" t="s">
        <v>303</v>
      </c>
      <c r="G425" s="64" t="str">
        <f>INDEX(Auxiliar!$B$16:$B$24,MATCH(Plano_V3!H425,Auxiliar!$C$16:$C$24,0),1)</f>
        <v>1. Concluído</v>
      </c>
      <c r="H425" s="64">
        <f>VLOOKUP(A425,'Aux - pivots1'!$A:$B,2,0)</f>
        <v>1</v>
      </c>
      <c r="I425" s="184">
        <f>SUMIFS(Table1[Estimação (horas)],Table1[Tabela],Plano_V3!E425,Table1[Campo],Plano_V3!F425)</f>
        <v>1</v>
      </c>
      <c r="J425" s="184">
        <f t="shared" si="16450"/>
        <v>0.125</v>
      </c>
      <c r="K425" s="184">
        <f>SUMIFS(Table1[Horas efetivas],Table1[Tabela],Plano_V3!E425,Table1[Campo],Plano_V3!F425)</f>
        <v>1</v>
      </c>
      <c r="L425" s="184">
        <f t="shared" si="16451"/>
        <v>0.125</v>
      </c>
      <c r="M425" s="178"/>
      <c r="N425" s="178">
        <f t="shared" si="16452"/>
        <v>1</v>
      </c>
      <c r="O425" s="178">
        <f t="shared" si="16453"/>
        <v>1</v>
      </c>
      <c r="P425" s="89" t="s">
        <v>39</v>
      </c>
      <c r="Q425" s="90">
        <f t="shared" ref="Q425:Q517" si="16461">J425-SUM(R425:ES425)</f>
        <v>0.125</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16454"/>
        <v>modesg_inp_emss_bens_imoveisregiao</v>
      </c>
      <c r="B426" s="67" t="s">
        <v>26</v>
      </c>
      <c r="C426" s="68" t="s">
        <v>181</v>
      </c>
      <c r="D426" s="64" t="s">
        <v>40</v>
      </c>
      <c r="E426" s="66" t="s">
        <v>219</v>
      </c>
      <c r="F426" s="64" t="s">
        <v>304</v>
      </c>
      <c r="G426" s="64" t="str">
        <f>INDEX(Auxiliar!$B$16:$B$24,MATCH(Plano_V3!H426,Auxiliar!$C$16:$C$24,0),1)</f>
        <v>1. Concluído</v>
      </c>
      <c r="H426" s="64">
        <f>VLOOKUP(A426,'Aux - pivots1'!$A:$B,2,0)</f>
        <v>1</v>
      </c>
      <c r="I426" s="184">
        <f>SUMIFS(Table1[Estimação (horas)],Table1[Tabela],Plano_V3!E426,Table1[Campo],Plano_V3!F426)</f>
        <v>0.5</v>
      </c>
      <c r="J426" s="184">
        <f t="shared" si="16450"/>
        <v>6.25E-2</v>
      </c>
      <c r="K426" s="184">
        <f>SUMIFS(Table1[Horas efetivas],Table1[Tabela],Plano_V3!E426,Table1[Campo],Plano_V3!F426)</f>
        <v>0.5</v>
      </c>
      <c r="L426" s="184">
        <f t="shared" si="16451"/>
        <v>6.25E-2</v>
      </c>
      <c r="M426" s="178"/>
      <c r="N426" s="178">
        <f t="shared" si="16452"/>
        <v>1</v>
      </c>
      <c r="O426" s="178">
        <f t="shared" si="16453"/>
        <v>1</v>
      </c>
      <c r="P426" s="89" t="s">
        <v>39</v>
      </c>
      <c r="Q426" s="90">
        <f t="shared" si="16461"/>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16454"/>
        <v>modesg_inp_emss_bens_imoveistipo_bem</v>
      </c>
      <c r="B427" s="67" t="s">
        <v>26</v>
      </c>
      <c r="C427" s="68" t="s">
        <v>181</v>
      </c>
      <c r="D427" s="64" t="s">
        <v>40</v>
      </c>
      <c r="E427" s="66" t="s">
        <v>219</v>
      </c>
      <c r="F427" s="64" t="s">
        <v>305</v>
      </c>
      <c r="G427" s="64" t="str">
        <f>INDEX(Auxiliar!$B$16:$B$24,MATCH(Plano_V3!H427,Auxiliar!$C$16:$C$24,0),1)</f>
        <v>1. Concluído</v>
      </c>
      <c r="H427" s="64">
        <f>VLOOKUP(A427,'Aux - pivots1'!$A:$B,2,0)</f>
        <v>1</v>
      </c>
      <c r="I427" s="184">
        <f>SUMIFS(Table1[Estimação (horas)],Table1[Tabela],Plano_V3!E427,Table1[Campo],Plano_V3!F427)</f>
        <v>0.5</v>
      </c>
      <c r="J427" s="184">
        <f t="shared" si="16450"/>
        <v>6.25E-2</v>
      </c>
      <c r="K427" s="184">
        <f>SUMIFS(Table1[Horas efetivas],Table1[Tabela],Plano_V3!E427,Table1[Campo],Plano_V3!F427)</f>
        <v>0.5</v>
      </c>
      <c r="L427" s="184">
        <f t="shared" si="16451"/>
        <v>6.25E-2</v>
      </c>
      <c r="M427" s="178"/>
      <c r="N427" s="178">
        <f t="shared" si="16452"/>
        <v>1</v>
      </c>
      <c r="O427" s="178">
        <f t="shared" si="16453"/>
        <v>1</v>
      </c>
      <c r="P427" s="89" t="s">
        <v>39</v>
      </c>
      <c r="Q427" s="90">
        <f t="shared" si="16461"/>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16454"/>
        <v>modesg_inp_emss_bens_imoveistipo_finalidade_bem</v>
      </c>
      <c r="B428" s="67" t="s">
        <v>26</v>
      </c>
      <c r="C428" s="68" t="s">
        <v>181</v>
      </c>
      <c r="D428" s="64" t="s">
        <v>40</v>
      </c>
      <c r="E428" s="66" t="s">
        <v>219</v>
      </c>
      <c r="F428" s="64" t="s">
        <v>306</v>
      </c>
      <c r="G428" s="64" t="str">
        <f>INDEX(Auxiliar!$B$16:$B$24,MATCH(Plano_V3!H428,Auxiliar!$C$16:$C$24,0),1)</f>
        <v>1. Concluído</v>
      </c>
      <c r="H428" s="64">
        <f>VLOOKUP(A428,'Aux - pivots1'!$A:$B,2,0)</f>
        <v>1</v>
      </c>
      <c r="I428" s="184">
        <f>SUMIFS(Table1[Estimação (horas)],Table1[Tabela],Plano_V3!E428,Table1[Campo],Plano_V3!F428)</f>
        <v>0.5</v>
      </c>
      <c r="J428" s="184">
        <f t="shared" si="16450"/>
        <v>6.25E-2</v>
      </c>
      <c r="K428" s="184">
        <f>SUMIFS(Table1[Horas efetivas],Table1[Tabela],Plano_V3!E428,Table1[Campo],Plano_V3!F428)</f>
        <v>0.5</v>
      </c>
      <c r="L428" s="184">
        <f t="shared" si="16451"/>
        <v>6.25E-2</v>
      </c>
      <c r="M428" s="178"/>
      <c r="N428" s="178">
        <f t="shared" si="16452"/>
        <v>1</v>
      </c>
      <c r="O428" s="178">
        <f t="shared" si="16453"/>
        <v>1</v>
      </c>
      <c r="P428" s="89" t="s">
        <v>39</v>
      </c>
      <c r="Q428" s="90">
        <f t="shared" si="16461"/>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16454"/>
        <v>modesg_inp_emss_bens_imoveisepc</v>
      </c>
      <c r="B429" s="67" t="s">
        <v>26</v>
      </c>
      <c r="C429" s="68" t="s">
        <v>181</v>
      </c>
      <c r="D429" s="64" t="s">
        <v>40</v>
      </c>
      <c r="E429" s="66" t="s">
        <v>219</v>
      </c>
      <c r="F429" s="64" t="s">
        <v>198</v>
      </c>
      <c r="G429" s="64" t="str">
        <f>INDEX(Auxiliar!$B$16:$B$24,MATCH(Plano_V3!H429,Auxiliar!$C$16:$C$24,0),1)</f>
        <v>1. Concluído</v>
      </c>
      <c r="H429" s="64">
        <f>VLOOKUP(A429,'Aux - pivots1'!$A:$B,2,0)</f>
        <v>1</v>
      </c>
      <c r="I429" s="184">
        <f>SUMIFS(Table1[Estimação (horas)],Table1[Tabela],Plano_V3!E429,Table1[Campo],Plano_V3!F429)</f>
        <v>0.5</v>
      </c>
      <c r="J429" s="184">
        <f t="shared" si="16450"/>
        <v>6.25E-2</v>
      </c>
      <c r="K429" s="184">
        <f>SUMIFS(Table1[Horas efetivas],Table1[Tabela],Plano_V3!E429,Table1[Campo],Plano_V3!F429)</f>
        <v>0.5</v>
      </c>
      <c r="L429" s="184">
        <f t="shared" si="16451"/>
        <v>6.25E-2</v>
      </c>
      <c r="M429" s="178"/>
      <c r="N429" s="178">
        <f t="shared" si="16452"/>
        <v>1</v>
      </c>
      <c r="O429" s="178">
        <f t="shared" si="16453"/>
        <v>1</v>
      </c>
      <c r="P429" s="89" t="s">
        <v>39</v>
      </c>
      <c r="Q429" s="90">
        <f t="shared" si="16461"/>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16454"/>
        <v>modesg_inp_emss_bens_imoveisflg_ftr_emss_area</v>
      </c>
      <c r="B430" s="67" t="s">
        <v>26</v>
      </c>
      <c r="C430" s="68" t="s">
        <v>181</v>
      </c>
      <c r="D430" s="64" t="s">
        <v>40</v>
      </c>
      <c r="E430" s="66" t="s">
        <v>219</v>
      </c>
      <c r="F430" s="64" t="s">
        <v>307</v>
      </c>
      <c r="G430" s="64" t="str">
        <f>INDEX(Auxiliar!$B$16:$B$24,MATCH(Plano_V3!H430,Auxiliar!$C$16:$C$24,0),1)</f>
        <v>0. Cancelado</v>
      </c>
      <c r="H430" s="64">
        <f>VLOOKUP(A430,'Aux - pivots1'!$A:$B,2,0)</f>
        <v>0</v>
      </c>
      <c r="I430" s="184">
        <f>SUMIFS(Table1[Estimação (horas)],Table1[Tabela],Plano_V3!E430,Table1[Campo],Plano_V3!F430)</f>
        <v>0.5</v>
      </c>
      <c r="J430" s="184">
        <f t="shared" si="16450"/>
        <v>6.25E-2</v>
      </c>
      <c r="K430" s="184">
        <f>SUMIFS(Table1[Horas efetivas],Table1[Tabela],Plano_V3!E430,Table1[Campo],Plano_V3!F430)</f>
        <v>0</v>
      </c>
      <c r="L430" s="184">
        <f t="shared" si="16451"/>
        <v>0</v>
      </c>
      <c r="M430" s="178"/>
      <c r="N430" s="178">
        <f t="shared" si="16452"/>
        <v>0</v>
      </c>
      <c r="O430" s="178">
        <f t="shared" si="16453"/>
        <v>0</v>
      </c>
      <c r="P430" s="89" t="s">
        <v>39</v>
      </c>
      <c r="Q430" s="90">
        <f t="shared" si="16461"/>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16454"/>
        <v>modesg_inp_emss_bens_imoveisnome_unidade_funcional</v>
      </c>
      <c r="B431" s="67" t="s">
        <v>26</v>
      </c>
      <c r="C431" s="68" t="s">
        <v>181</v>
      </c>
      <c r="D431" s="64" t="s">
        <v>40</v>
      </c>
      <c r="E431" s="66" t="s">
        <v>219</v>
      </c>
      <c r="F431" s="64" t="s">
        <v>228</v>
      </c>
      <c r="G431" s="64" t="str">
        <f>INDEX(Auxiliar!$B$16:$B$24,MATCH(Plano_V3!H431,Auxiliar!$C$16:$C$24,0),1)</f>
        <v>1. Concluído</v>
      </c>
      <c r="H431" s="64">
        <f>VLOOKUP(A431,'Aux - pivots1'!$A:$B,2,0)</f>
        <v>1</v>
      </c>
      <c r="I431" s="184">
        <f>SUMIFS(Table1[Estimação (horas)],Table1[Tabela],Plano_V3!E431,Table1[Campo],Plano_V3!F431)</f>
        <v>0.5</v>
      </c>
      <c r="J431" s="184">
        <f t="shared" si="16450"/>
        <v>6.25E-2</v>
      </c>
      <c r="K431" s="184">
        <f>SUMIFS(Table1[Horas efetivas],Table1[Tabela],Plano_V3!E431,Table1[Campo],Plano_V3!F431)</f>
        <v>0.5</v>
      </c>
      <c r="L431" s="184">
        <f t="shared" si="16451"/>
        <v>6.25E-2</v>
      </c>
      <c r="M431" s="178"/>
      <c r="N431" s="178">
        <f t="shared" si="16452"/>
        <v>1</v>
      </c>
      <c r="O431" s="178">
        <f t="shared" si="16453"/>
        <v>1</v>
      </c>
      <c r="P431" s="89" t="s">
        <v>39</v>
      </c>
      <c r="Q431" s="90">
        <f t="shared" si="16461"/>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16454"/>
        <v>modesg_inp_emss_bens_imoveisunidade_funcional</v>
      </c>
      <c r="B432" s="67" t="s">
        <v>26</v>
      </c>
      <c r="C432" s="68" t="s">
        <v>181</v>
      </c>
      <c r="D432" s="64" t="s">
        <v>40</v>
      </c>
      <c r="E432" s="66" t="s">
        <v>219</v>
      </c>
      <c r="F432" s="64" t="s">
        <v>229</v>
      </c>
      <c r="G432" s="64" t="str">
        <f>INDEX(Auxiliar!$B$16:$B$24,MATCH(Plano_V3!H432,Auxiliar!$C$16:$C$24,0),1)</f>
        <v>1. Concluído</v>
      </c>
      <c r="H432" s="64">
        <f>VLOOKUP(A432,'Aux - pivots1'!$A:$B,2,0)</f>
        <v>1</v>
      </c>
      <c r="I432" s="184">
        <f>SUMIFS(Table1[Estimação (horas)],Table1[Tabela],Plano_V3!E432,Table1[Campo],Plano_V3!F432)</f>
        <v>0.5</v>
      </c>
      <c r="J432" s="184">
        <f t="shared" si="16450"/>
        <v>6.25E-2</v>
      </c>
      <c r="K432" s="184">
        <f>SUMIFS(Table1[Horas efetivas],Table1[Tabela],Plano_V3!E432,Table1[Campo],Plano_V3!F432)</f>
        <v>0.5</v>
      </c>
      <c r="L432" s="184">
        <f t="shared" si="16451"/>
        <v>6.25E-2</v>
      </c>
      <c r="M432" s="178"/>
      <c r="N432" s="178">
        <f t="shared" si="16452"/>
        <v>1</v>
      </c>
      <c r="O432" s="178">
        <f t="shared" si="16453"/>
        <v>1</v>
      </c>
      <c r="P432" s="89" t="s">
        <v>39</v>
      </c>
      <c r="Q432" s="90">
        <f t="shared" si="16461"/>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16454"/>
        <v>modesg_inp_emss_bens_imoveisnome_fator_emissao</v>
      </c>
      <c r="B433" s="67" t="s">
        <v>26</v>
      </c>
      <c r="C433" s="68" t="s">
        <v>181</v>
      </c>
      <c r="D433" s="64" t="s">
        <v>40</v>
      </c>
      <c r="E433" s="66" t="s">
        <v>219</v>
      </c>
      <c r="F433" s="64" t="s">
        <v>230</v>
      </c>
      <c r="G433" s="64" t="str">
        <f>INDEX(Auxiliar!$B$16:$B$24,MATCH(Plano_V3!H433,Auxiliar!$C$16:$C$24,0),1)</f>
        <v>1. Concluído</v>
      </c>
      <c r="H433" s="64">
        <f>VLOOKUP(A433,'Aux - pivots1'!$A:$B,2,0)</f>
        <v>1</v>
      </c>
      <c r="I433" s="184">
        <f>SUMIFS(Table1[Estimação (horas)],Table1[Tabela],Plano_V3!E433,Table1[Campo],Plano_V3!F433)</f>
        <v>0.5</v>
      </c>
      <c r="J433" s="184">
        <f t="shared" si="16450"/>
        <v>6.25E-2</v>
      </c>
      <c r="K433" s="184">
        <f>SUMIFS(Table1[Horas efetivas],Table1[Tabela],Plano_V3!E433,Table1[Campo],Plano_V3!F433)</f>
        <v>0.5</v>
      </c>
      <c r="L433" s="184">
        <f t="shared" si="16451"/>
        <v>6.25E-2</v>
      </c>
      <c r="M433" s="178"/>
      <c r="N433" s="178">
        <f t="shared" si="16452"/>
        <v>1</v>
      </c>
      <c r="O433" s="178">
        <f t="shared" si="16453"/>
        <v>1</v>
      </c>
      <c r="P433" s="89" t="s">
        <v>39</v>
      </c>
      <c r="Q433" s="90">
        <f t="shared" si="16461"/>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16454"/>
        <v>modesg_inp_emss_bens_imoveisunidade_fator_de_emissao</v>
      </c>
      <c r="B434" s="67" t="s">
        <v>26</v>
      </c>
      <c r="C434" s="68" t="s">
        <v>181</v>
      </c>
      <c r="D434" s="64" t="s">
        <v>40</v>
      </c>
      <c r="E434" s="66" t="s">
        <v>219</v>
      </c>
      <c r="F434" s="64" t="s">
        <v>231</v>
      </c>
      <c r="G434" s="64" t="str">
        <f>INDEX(Auxiliar!$B$16:$B$24,MATCH(Plano_V3!H434,Auxiliar!$C$16:$C$24,0),1)</f>
        <v>1. Concluído</v>
      </c>
      <c r="H434" s="64">
        <f>VLOOKUP(A434,'Aux - pivots1'!$A:$B,2,0)</f>
        <v>1</v>
      </c>
      <c r="I434" s="184">
        <f>SUMIFS(Table1[Estimação (horas)],Table1[Tabela],Plano_V3!E434,Table1[Campo],Plano_V3!F434)</f>
        <v>0.5</v>
      </c>
      <c r="J434" s="184">
        <f t="shared" si="16450"/>
        <v>6.25E-2</v>
      </c>
      <c r="K434" s="184">
        <f>SUMIFS(Table1[Horas efetivas],Table1[Tabela],Plano_V3!E434,Table1[Campo],Plano_V3!F434)</f>
        <v>0.5</v>
      </c>
      <c r="L434" s="184">
        <f t="shared" si="16451"/>
        <v>6.25E-2</v>
      </c>
      <c r="M434" s="178"/>
      <c r="N434" s="178">
        <f t="shared" si="16452"/>
        <v>1</v>
      </c>
      <c r="O434" s="178">
        <f t="shared" si="16453"/>
        <v>1</v>
      </c>
      <c r="P434" s="89" t="s">
        <v>39</v>
      </c>
      <c r="Q434" s="90">
        <f t="shared" si="16461"/>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16454"/>
        <v>modesg_inp_emss_bens_imoveisscore_qualidade</v>
      </c>
      <c r="B435" s="67" t="s">
        <v>26</v>
      </c>
      <c r="C435" s="68" t="s">
        <v>181</v>
      </c>
      <c r="D435" s="64" t="s">
        <v>40</v>
      </c>
      <c r="E435" s="66" t="s">
        <v>219</v>
      </c>
      <c r="F435" s="64" t="s">
        <v>232</v>
      </c>
      <c r="G435" s="64" t="str">
        <f>INDEX(Auxiliar!$B$16:$B$24,MATCH(Plano_V3!H435,Auxiliar!$C$16:$C$24,0),1)</f>
        <v>1. Concluído</v>
      </c>
      <c r="H435" s="64">
        <f>VLOOKUP(A435,'Aux - pivots1'!$A:$B,2,0)</f>
        <v>1</v>
      </c>
      <c r="I435" s="184">
        <f>SUMIFS(Table1[Estimação (horas)],Table1[Tabela],Plano_V3!E435,Table1[Campo],Plano_V3!F435)</f>
        <v>0.5</v>
      </c>
      <c r="J435" s="184">
        <f t="shared" si="16450"/>
        <v>6.25E-2</v>
      </c>
      <c r="K435" s="184">
        <f>SUMIFS(Table1[Horas efetivas],Table1[Tabela],Plano_V3!E435,Table1[Campo],Plano_V3!F435)</f>
        <v>0.5</v>
      </c>
      <c r="L435" s="184">
        <f t="shared" si="16451"/>
        <v>6.25E-2</v>
      </c>
      <c r="M435" s="178"/>
      <c r="N435" s="178">
        <f t="shared" si="16452"/>
        <v>1</v>
      </c>
      <c r="O435" s="178">
        <f t="shared" si="16453"/>
        <v>1</v>
      </c>
      <c r="P435" s="89" t="s">
        <v>39</v>
      </c>
      <c r="Q435" s="90">
        <f t="shared" si="16461"/>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16454"/>
        <v>modesg_inp_emss_bens_imoveisano_fator_emissao</v>
      </c>
      <c r="B436" s="67" t="s">
        <v>26</v>
      </c>
      <c r="C436" s="68" t="s">
        <v>181</v>
      </c>
      <c r="D436" s="64" t="s">
        <v>40</v>
      </c>
      <c r="E436" s="66" t="s">
        <v>219</v>
      </c>
      <c r="F436" s="64" t="s">
        <v>308</v>
      </c>
      <c r="G436" s="64" t="str">
        <f>INDEX(Auxiliar!$B$16:$B$24,MATCH(Plano_V3!H436,Auxiliar!$C$16:$C$24,0),1)</f>
        <v>1. Concluído</v>
      </c>
      <c r="H436" s="64">
        <f>VLOOKUP(A436,'Aux - pivots1'!$A:$B,2,0)</f>
        <v>1</v>
      </c>
      <c r="I436" s="184">
        <f>SUMIFS(Table1[Estimação (horas)],Table1[Tabela],Plano_V3!E436,Table1[Campo],Plano_V3!F436)</f>
        <v>0.5</v>
      </c>
      <c r="J436" s="184">
        <f t="shared" si="16450"/>
        <v>6.25E-2</v>
      </c>
      <c r="K436" s="184">
        <f>SUMIFS(Table1[Horas efetivas],Table1[Tabela],Plano_V3!E436,Table1[Campo],Plano_V3!F436)</f>
        <v>0.5</v>
      </c>
      <c r="L436" s="184">
        <f t="shared" si="16451"/>
        <v>6.25E-2</v>
      </c>
      <c r="M436" s="178"/>
      <c r="N436" s="178">
        <f t="shared" si="16452"/>
        <v>1</v>
      </c>
      <c r="O436" s="178">
        <f t="shared" si="16453"/>
        <v>1</v>
      </c>
      <c r="P436" s="89" t="s">
        <v>39</v>
      </c>
      <c r="Q436" s="90">
        <f t="shared" si="16461"/>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16454"/>
        <v>modesg_inp_emss_bens_imoveisscp1_ftr_emss</v>
      </c>
      <c r="B437" s="67" t="s">
        <v>26</v>
      </c>
      <c r="C437" s="68" t="s">
        <v>181</v>
      </c>
      <c r="D437" s="64" t="s">
        <v>40</v>
      </c>
      <c r="E437" s="66" t="s">
        <v>219</v>
      </c>
      <c r="F437" s="64" t="s">
        <v>233</v>
      </c>
      <c r="G437" s="64" t="str">
        <f>INDEX(Auxiliar!$B$16:$B$24,MATCH(Plano_V3!H437,Auxiliar!$C$16:$C$24,0),1)</f>
        <v>1. Concluído</v>
      </c>
      <c r="H437" s="64">
        <f>VLOOKUP(A437,'Aux - pivots1'!$A:$B,2,0)</f>
        <v>1</v>
      </c>
      <c r="I437" s="184">
        <f>SUMIFS(Table1[Estimação (horas)],Table1[Tabela],Plano_V3!E437,Table1[Campo],Plano_V3!F437)</f>
        <v>0.6</v>
      </c>
      <c r="J437" s="184">
        <f t="shared" si="16450"/>
        <v>7.4999999999999997E-2</v>
      </c>
      <c r="K437" s="184">
        <f>SUMIFS(Table1[Horas efetivas],Table1[Tabela],Plano_V3!E437,Table1[Campo],Plano_V3!F437)</f>
        <v>0.6</v>
      </c>
      <c r="L437" s="184">
        <f t="shared" si="16451"/>
        <v>7.4999999999999997E-2</v>
      </c>
      <c r="M437" s="178"/>
      <c r="N437" s="178">
        <f t="shared" si="16452"/>
        <v>1</v>
      </c>
      <c r="O437" s="178">
        <f t="shared" si="16453"/>
        <v>1</v>
      </c>
      <c r="P437" s="89" t="s">
        <v>39</v>
      </c>
      <c r="Q437" s="90">
        <f t="shared" si="16461"/>
        <v>7.4999999999999997E-2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16454"/>
        <v>modesg_inp_emss_bens_imoveisscp2_ftr_emss</v>
      </c>
      <c r="B438" s="67" t="s">
        <v>26</v>
      </c>
      <c r="C438" s="68" t="s">
        <v>181</v>
      </c>
      <c r="D438" s="64" t="s">
        <v>40</v>
      </c>
      <c r="E438" s="66" t="s">
        <v>219</v>
      </c>
      <c r="F438" s="64" t="s">
        <v>234</v>
      </c>
      <c r="G438" s="64" t="str">
        <f>INDEX(Auxiliar!$B$16:$B$24,MATCH(Plano_V3!H438,Auxiliar!$C$16:$C$24,0),1)</f>
        <v>1. Concluído</v>
      </c>
      <c r="H438" s="64">
        <f>VLOOKUP(A438,'Aux - pivots1'!$A:$B,2,0)</f>
        <v>1</v>
      </c>
      <c r="I438" s="184">
        <f>SUMIFS(Table1[Estimação (horas)],Table1[Tabela],Plano_V3!E438,Table1[Campo],Plano_V3!F438)</f>
        <v>0.6</v>
      </c>
      <c r="J438" s="184">
        <f t="shared" si="16450"/>
        <v>7.4999999999999997E-2</v>
      </c>
      <c r="K438" s="184">
        <f>SUMIFS(Table1[Horas efetivas],Table1[Tabela],Plano_V3!E438,Table1[Campo],Plano_V3!F438)</f>
        <v>0.6</v>
      </c>
      <c r="L438" s="184">
        <f t="shared" si="16451"/>
        <v>7.4999999999999997E-2</v>
      </c>
      <c r="M438" s="178"/>
      <c r="N438" s="178">
        <f t="shared" si="16452"/>
        <v>1</v>
      </c>
      <c r="O438" s="178">
        <f t="shared" si="16453"/>
        <v>1</v>
      </c>
      <c r="P438" s="89" t="s">
        <v>39</v>
      </c>
      <c r="Q438" s="90">
        <f t="shared" si="16461"/>
        <v>7.4999999999999997E-2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16454"/>
        <v>modesg_inp_project_financecodigo_unidade</v>
      </c>
      <c r="B439" s="67"/>
      <c r="C439" s="68"/>
      <c r="D439" s="64" t="s">
        <v>40</v>
      </c>
      <c r="E439" s="66" t="s">
        <v>2067</v>
      </c>
      <c r="F439" s="64" t="s">
        <v>2068</v>
      </c>
      <c r="G439" s="64" t="str">
        <f>INDEX(Auxiliar!$B$16:$B$24,MATCH(Plano_V3!H439,Auxiliar!$C$16:$C$24,0),1)</f>
        <v>1. Concluído</v>
      </c>
      <c r="H439" s="64">
        <f>VLOOKUP(A439,'Aux - pivots1'!$A:$B,2,0)</f>
        <v>1</v>
      </c>
      <c r="I439" s="184" t="e">
        <f>SUMIFS(Table1[Estimação (horas)],Table1[Tabela],Plano_V3!E439,Table1[Campo],Plano_V3!F439)</f>
        <v>#N/A</v>
      </c>
      <c r="J439" s="184" t="e">
        <f t="shared" ref="J439:J447" si="16462">I439/8</f>
        <v>#N/A</v>
      </c>
      <c r="K439" s="184" t="e">
        <f>SUMIFS(Table1[Horas efetivas],Table1[Tabela],Plano_V3!E439,Table1[Campo],Plano_V3!F439)</f>
        <v>#N/A</v>
      </c>
      <c r="L439" s="184" t="e">
        <f t="shared" ref="L439:L447" si="16463">K439/8</f>
        <v>#N/A</v>
      </c>
      <c r="M439" s="178"/>
      <c r="N439" s="178" t="e">
        <f t="shared" ref="N439:N447" si="16464">L439/J439</f>
        <v>#N/A</v>
      </c>
      <c r="O439" s="178" t="e">
        <f t="shared" ref="O439:O447" si="16465">N439-M439</f>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16454"/>
        <v>modesg_inp_project_financenome_unidade</v>
      </c>
      <c r="B440" s="67"/>
      <c r="C440" s="68"/>
      <c r="D440" s="64" t="s">
        <v>40</v>
      </c>
      <c r="E440" s="66" t="s">
        <v>2067</v>
      </c>
      <c r="F440" s="64" t="s">
        <v>2069</v>
      </c>
      <c r="G440" s="64" t="str">
        <f>INDEX(Auxiliar!$B$16:$B$24,MATCH(Plano_V3!H440,Auxiliar!$C$16:$C$24,0),1)</f>
        <v>1. Concluído</v>
      </c>
      <c r="H440" s="64">
        <f>VLOOKUP(A440,'Aux - pivots1'!$A:$B,2,0)</f>
        <v>1</v>
      </c>
      <c r="I440" s="184" t="e">
        <f>SUMIFS(Table1[Estimação (horas)],Table1[Tabela],Plano_V3!E440,Table1[Campo],Plano_V3!F440)</f>
        <v>#N/A</v>
      </c>
      <c r="J440" s="184" t="e">
        <f t="shared" si="16462"/>
        <v>#N/A</v>
      </c>
      <c r="K440" s="184" t="e">
        <f>SUMIFS(Table1[Horas efetivas],Table1[Tabela],Plano_V3!E440,Table1[Campo],Plano_V3!F440)</f>
        <v>#N/A</v>
      </c>
      <c r="L440" s="184" t="e">
        <f t="shared" si="16463"/>
        <v>#N/A</v>
      </c>
      <c r="M440" s="178"/>
      <c r="N440" s="178" t="e">
        <f t="shared" si="16464"/>
        <v>#N/A</v>
      </c>
      <c r="O440" s="178" t="e">
        <f t="shared" si="16465"/>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16454"/>
        <v>modesg_inp_project_financekgl</v>
      </c>
      <c r="B441" s="67"/>
      <c r="C441" s="68"/>
      <c r="D441" s="64" t="s">
        <v>40</v>
      </c>
      <c r="E441" s="66" t="s">
        <v>2067</v>
      </c>
      <c r="F441" s="64" t="s">
        <v>2070</v>
      </c>
      <c r="G441" s="64" t="str">
        <f>INDEX(Auxiliar!$B$16:$B$24,MATCH(Plano_V3!H441,Auxiliar!$C$16:$C$24,0),1)</f>
        <v>1. Concluído</v>
      </c>
      <c r="H441" s="64">
        <f>VLOOKUP(A441,'Aux - pivots1'!$A:$B,2,0)</f>
        <v>1</v>
      </c>
      <c r="I441" s="184" t="e">
        <f>SUMIFS(Table1[Estimação (horas)],Table1[Tabela],Plano_V3!E441,Table1[Campo],Plano_V3!F441)</f>
        <v>#N/A</v>
      </c>
      <c r="J441" s="184" t="e">
        <f t="shared" si="16462"/>
        <v>#N/A</v>
      </c>
      <c r="K441" s="184" t="e">
        <f>SUMIFS(Table1[Horas efetivas],Table1[Tabela],Plano_V3!E441,Table1[Campo],Plano_V3!F441)</f>
        <v>#N/A</v>
      </c>
      <c r="L441" s="184" t="e">
        <f t="shared" si="16463"/>
        <v>#N/A</v>
      </c>
      <c r="M441" s="178"/>
      <c r="N441" s="178" t="e">
        <f t="shared" si="16464"/>
        <v>#N/A</v>
      </c>
      <c r="O441" s="178" t="e">
        <f t="shared" si="16465"/>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16454"/>
        <v>modesg_inp_project_financenome_legal_kgl</v>
      </c>
      <c r="B442" s="67"/>
      <c r="C442" s="68"/>
      <c r="D442" s="64" t="s">
        <v>40</v>
      </c>
      <c r="E442" s="66" t="s">
        <v>2067</v>
      </c>
      <c r="F442" s="64" t="s">
        <v>2071</v>
      </c>
      <c r="G442" s="64" t="str">
        <f>INDEX(Auxiliar!$B$16:$B$24,MATCH(Plano_V3!H442,Auxiliar!$C$16:$C$24,0),1)</f>
        <v>1. Concluído</v>
      </c>
      <c r="H442" s="64">
        <f>VLOOKUP(A442,'Aux - pivots1'!$A:$B,2,0)</f>
        <v>1</v>
      </c>
      <c r="I442" s="184" t="e">
        <f>SUMIFS(Table1[Estimação (horas)],Table1[Tabela],Plano_V3!E442,Table1[Campo],Plano_V3!F442)</f>
        <v>#N/A</v>
      </c>
      <c r="J442" s="184" t="e">
        <f t="shared" si="16462"/>
        <v>#N/A</v>
      </c>
      <c r="K442" s="184" t="e">
        <f>SUMIFS(Table1[Horas efetivas],Table1[Tabela],Plano_V3!E442,Table1[Campo],Plano_V3!F442)</f>
        <v>#N/A</v>
      </c>
      <c r="L442" s="184" t="e">
        <f t="shared" si="16463"/>
        <v>#N/A</v>
      </c>
      <c r="M442" s="178"/>
      <c r="N442" s="178" t="e">
        <f t="shared" si="16464"/>
        <v>#N/A</v>
      </c>
      <c r="O442" s="178" t="e">
        <f t="shared" si="16465"/>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16454"/>
        <v>modesg_inp_project_financekgl_top_entidade_principal</v>
      </c>
      <c r="B443" s="67"/>
      <c r="C443" s="68"/>
      <c r="D443" s="64" t="s">
        <v>40</v>
      </c>
      <c r="E443" s="66" t="s">
        <v>2067</v>
      </c>
      <c r="F443" s="64" t="s">
        <v>2072</v>
      </c>
      <c r="G443" s="64" t="str">
        <f>INDEX(Auxiliar!$B$16:$B$24,MATCH(Plano_V3!H443,Auxiliar!$C$16:$C$24,0),1)</f>
        <v>1. Concluído</v>
      </c>
      <c r="H443" s="64">
        <f>VLOOKUP(A443,'Aux - pivots1'!$A:$B,2,0)</f>
        <v>1</v>
      </c>
      <c r="I443" s="184" t="e">
        <f>SUMIFS(Table1[Estimação (horas)],Table1[Tabela],Plano_V3!E443,Table1[Campo],Plano_V3!F443)</f>
        <v>#N/A</v>
      </c>
      <c r="J443" s="184" t="e">
        <f t="shared" si="16462"/>
        <v>#N/A</v>
      </c>
      <c r="K443" s="184" t="e">
        <f>SUMIFS(Table1[Horas efetivas],Table1[Tabela],Plano_V3!E443,Table1[Campo],Plano_V3!F443)</f>
        <v>#N/A</v>
      </c>
      <c r="L443" s="184" t="e">
        <f t="shared" si="16463"/>
        <v>#N/A</v>
      </c>
      <c r="M443" s="178"/>
      <c r="N443" s="178" t="e">
        <f t="shared" si="16464"/>
        <v>#N/A</v>
      </c>
      <c r="O443" s="178" t="e">
        <f t="shared" si="16465"/>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16454"/>
        <v>modesg_inp_project_financekgl_entidade_principal</v>
      </c>
      <c r="B444" s="67"/>
      <c r="C444" s="68"/>
      <c r="D444" s="64" t="s">
        <v>40</v>
      </c>
      <c r="E444" s="66" t="s">
        <v>2067</v>
      </c>
      <c r="F444" s="64" t="s">
        <v>2073</v>
      </c>
      <c r="G444" s="64" t="str">
        <f>INDEX(Auxiliar!$B$16:$B$24,MATCH(Plano_V3!H444,Auxiliar!$C$16:$C$24,0),1)</f>
        <v>1. Concluído</v>
      </c>
      <c r="H444" s="64">
        <f>VLOOKUP(A444,'Aux - pivots1'!$A:$B,2,0)</f>
        <v>1</v>
      </c>
      <c r="I444" s="184" t="e">
        <f>SUMIFS(Table1[Estimação (horas)],Table1[Tabela],Plano_V3!E444,Table1[Campo],Plano_V3!F444)</f>
        <v>#N/A</v>
      </c>
      <c r="J444" s="184" t="e">
        <f t="shared" si="16462"/>
        <v>#N/A</v>
      </c>
      <c r="K444" s="184" t="e">
        <f>SUMIFS(Table1[Horas efetivas],Table1[Tabela],Plano_V3!E444,Table1[Campo],Plano_V3!F444)</f>
        <v>#N/A</v>
      </c>
      <c r="L444" s="184" t="e">
        <f t="shared" si="16463"/>
        <v>#N/A</v>
      </c>
      <c r="M444" s="178"/>
      <c r="N444" s="178" t="e">
        <f t="shared" si="16464"/>
        <v>#N/A</v>
      </c>
      <c r="O444" s="178" t="e">
        <f t="shared" si="16465"/>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16454"/>
        <v>modesg_inp_project_financenome_top_entidade_principal</v>
      </c>
      <c r="B445" s="67"/>
      <c r="C445" s="68"/>
      <c r="D445" s="64" t="s">
        <v>40</v>
      </c>
      <c r="E445" s="66" t="s">
        <v>2067</v>
      </c>
      <c r="F445" s="64" t="s">
        <v>2074</v>
      </c>
      <c r="G445" s="64" t="str">
        <f>INDEX(Auxiliar!$B$16:$B$24,MATCH(Plano_V3!H445,Auxiliar!$C$16:$C$24,0),1)</f>
        <v>1. Concluído</v>
      </c>
      <c r="H445" s="64">
        <f>VLOOKUP(A445,'Aux - pivots1'!$A:$B,2,0)</f>
        <v>1</v>
      </c>
      <c r="I445" s="184" t="e">
        <f>SUMIFS(Table1[Estimação (horas)],Table1[Tabela],Plano_V3!E445,Table1[Campo],Plano_V3!F445)</f>
        <v>#N/A</v>
      </c>
      <c r="J445" s="184" t="e">
        <f t="shared" si="16462"/>
        <v>#N/A</v>
      </c>
      <c r="K445" s="184" t="e">
        <f>SUMIFS(Table1[Horas efetivas],Table1[Tabela],Plano_V3!E445,Table1[Campo],Plano_V3!F445)</f>
        <v>#N/A</v>
      </c>
      <c r="L445" s="184" t="e">
        <f t="shared" si="16463"/>
        <v>#N/A</v>
      </c>
      <c r="M445" s="178"/>
      <c r="N445" s="178" t="e">
        <f t="shared" si="16464"/>
        <v>#N/A</v>
      </c>
      <c r="O445" s="178" t="e">
        <f t="shared" si="16465"/>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16454"/>
        <v>modesg_inp_project_financecodigo_unidade_operativa</v>
      </c>
      <c r="B446" s="67"/>
      <c r="C446" s="68"/>
      <c r="D446" s="64" t="s">
        <v>40</v>
      </c>
      <c r="E446" s="66" t="s">
        <v>2067</v>
      </c>
      <c r="F446" s="64" t="s">
        <v>2075</v>
      </c>
      <c r="G446" s="64" t="str">
        <f>INDEX(Auxiliar!$B$16:$B$24,MATCH(Plano_V3!H446,Auxiliar!$C$16:$C$24,0),1)</f>
        <v>1. Concluído</v>
      </c>
      <c r="H446" s="64">
        <f>VLOOKUP(A446,'Aux - pivots1'!$A:$B,2,0)</f>
        <v>1</v>
      </c>
      <c r="I446" s="184" t="e">
        <f>SUMIFS(Table1[Estimação (horas)],Table1[Tabela],Plano_V3!E446,Table1[Campo],Plano_V3!F446)</f>
        <v>#N/A</v>
      </c>
      <c r="J446" s="184" t="e">
        <f t="shared" si="16462"/>
        <v>#N/A</v>
      </c>
      <c r="K446" s="184" t="e">
        <f>SUMIFS(Table1[Horas efetivas],Table1[Tabela],Plano_V3!E446,Table1[Campo],Plano_V3!F446)</f>
        <v>#N/A</v>
      </c>
      <c r="L446" s="184" t="e">
        <f t="shared" si="16463"/>
        <v>#N/A</v>
      </c>
      <c r="M446" s="178"/>
      <c r="N446" s="178" t="e">
        <f t="shared" si="16464"/>
        <v>#N/A</v>
      </c>
      <c r="O446" s="178" t="e">
        <f t="shared" si="16465"/>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16454"/>
        <v>modesg_inp_project_financenome_entidade_operativa</v>
      </c>
      <c r="B447" s="67"/>
      <c r="C447" s="68"/>
      <c r="D447" s="64" t="s">
        <v>40</v>
      </c>
      <c r="E447" s="66" t="s">
        <v>2067</v>
      </c>
      <c r="F447" s="64" t="s">
        <v>2076</v>
      </c>
      <c r="G447" s="64" t="str">
        <f>INDEX(Auxiliar!$B$16:$B$24,MATCH(Plano_V3!H447,Auxiliar!$C$16:$C$24,0),1)</f>
        <v>1. Concluído</v>
      </c>
      <c r="H447" s="64">
        <f>VLOOKUP(A447,'Aux - pivots1'!$A:$B,2,0)</f>
        <v>1</v>
      </c>
      <c r="I447" s="184" t="e">
        <f>SUMIFS(Table1[Estimação (horas)],Table1[Tabela],Plano_V3!E447,Table1[Campo],Plano_V3!F447)</f>
        <v>#N/A</v>
      </c>
      <c r="J447" s="184" t="e">
        <f t="shared" si="16462"/>
        <v>#N/A</v>
      </c>
      <c r="K447" s="184">
        <f>SUMIFS(Table1[Horas efetivas],Table1[Tabela],Plano_V3!E447,Table1[Campo],Plano_V3!F447)</f>
        <v>0</v>
      </c>
      <c r="L447" s="184">
        <f t="shared" si="16463"/>
        <v>0</v>
      </c>
      <c r="M447" s="178"/>
      <c r="N447" s="178" t="e">
        <f t="shared" si="16464"/>
        <v>#N/A</v>
      </c>
      <c r="O447" s="178" t="e">
        <f t="shared" si="16465"/>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16454"/>
        <v>Re-testesn.a.</v>
      </c>
      <c r="B448" s="67" t="s">
        <v>26</v>
      </c>
      <c r="C448" s="68" t="s">
        <v>181</v>
      </c>
      <c r="D448" s="64" t="s">
        <v>40</v>
      </c>
      <c r="E448" s="66" t="s">
        <v>53</v>
      </c>
      <c r="F448" s="64" t="s">
        <v>38</v>
      </c>
      <c r="G448" s="64" t="s">
        <v>309</v>
      </c>
      <c r="H448" s="64"/>
      <c r="I448" s="184">
        <f>J448*8</f>
        <v>16</v>
      </c>
      <c r="J448" s="184">
        <v>2</v>
      </c>
      <c r="K448" s="184"/>
      <c r="L448" s="184"/>
      <c r="M448" s="178"/>
      <c r="N448" s="178">
        <v>0.25</v>
      </c>
      <c r="O448" s="178">
        <f t="shared" si="16453"/>
        <v>0.25</v>
      </c>
      <c r="P448" s="87"/>
      <c r="Q448" s="90">
        <f t="shared" si="16461"/>
        <v>2</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collapsed="1">
      <c r="A449" s="104" t="str">
        <f t="shared" ref="A449:A520" si="16466">E449&amp;F449</f>
        <v/>
      </c>
      <c r="B449" s="63" t="s">
        <v>26</v>
      </c>
      <c r="C449" s="96" t="s">
        <v>310</v>
      </c>
      <c r="D449" s="96"/>
      <c r="E449" s="103"/>
      <c r="F449" s="96"/>
      <c r="G449" s="96"/>
      <c r="H449" s="96"/>
      <c r="I449" s="183" t="e">
        <f>SUM(I450:I556)</f>
        <v>#N/A</v>
      </c>
      <c r="J449" s="183" t="e">
        <f>ROUNDUP(I449/8,0)</f>
        <v>#N/A</v>
      </c>
      <c r="K449" s="183" t="e">
        <f>SUM(K450:K556)</f>
        <v>#N/A</v>
      </c>
      <c r="L449" s="183" t="e">
        <f>ROUNDUP(K449/8,0)</f>
        <v>#N/A</v>
      </c>
      <c r="M449" s="182" t="e">
        <f>SUMIFS(R449:ES449,$R$9:$ES$9,"S")/J449</f>
        <v>#N/A</v>
      </c>
      <c r="N449" s="182">
        <f>IFERROR(L449/J449,0)-15%</f>
        <v>-0.15</v>
      </c>
      <c r="O449" s="182" t="e">
        <f t="shared" si="16453"/>
        <v>#N/A</v>
      </c>
      <c r="P449" s="189" t="s">
        <v>1848</v>
      </c>
      <c r="Q449" s="90" t="e">
        <f t="shared" si="16461"/>
        <v>#N/A</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v>1</v>
      </c>
      <c r="BW449" s="78">
        <v>1</v>
      </c>
      <c r="BX449" s="78">
        <v>1</v>
      </c>
      <c r="BY449" s="78">
        <v>1</v>
      </c>
      <c r="BZ449" s="78">
        <v>0.5</v>
      </c>
      <c r="CA449" s="78">
        <v>1</v>
      </c>
      <c r="CB449" s="78">
        <v>1</v>
      </c>
      <c r="CC449" s="78">
        <v>1</v>
      </c>
      <c r="CD449" s="78">
        <v>1</v>
      </c>
      <c r="CE449" s="78">
        <v>0.5</v>
      </c>
      <c r="CF449" s="78">
        <v>1</v>
      </c>
      <c r="CG449" s="78">
        <v>1</v>
      </c>
      <c r="CH449" s="78">
        <v>1</v>
      </c>
      <c r="CI449" s="78">
        <v>1</v>
      </c>
      <c r="CJ449" s="78">
        <v>0.5</v>
      </c>
      <c r="CK449" s="78">
        <v>1</v>
      </c>
      <c r="CL449" s="78">
        <v>1</v>
      </c>
      <c r="CM449" s="78">
        <v>1</v>
      </c>
      <c r="CN449" s="78">
        <v>1</v>
      </c>
      <c r="CO449" s="78">
        <v>0.5</v>
      </c>
      <c r="CP449" s="78">
        <v>1</v>
      </c>
      <c r="CQ449" s="78">
        <v>1</v>
      </c>
      <c r="CR449" s="78">
        <v>1</v>
      </c>
      <c r="CS449" s="78">
        <v>1</v>
      </c>
      <c r="CT449" s="78">
        <v>0.5</v>
      </c>
      <c r="CU449" s="78">
        <v>1</v>
      </c>
      <c r="CV449" s="78">
        <v>1</v>
      </c>
      <c r="CW449" s="78">
        <v>1</v>
      </c>
      <c r="CX449" s="78">
        <v>1</v>
      </c>
      <c r="CY449" s="78">
        <v>2</v>
      </c>
      <c r="CZ449" s="78">
        <v>2</v>
      </c>
      <c r="DA449" s="78">
        <v>2</v>
      </c>
      <c r="DB449" s="78">
        <v>2</v>
      </c>
      <c r="DC449" s="78">
        <v>2</v>
      </c>
      <c r="DD449" s="78">
        <v>2</v>
      </c>
      <c r="DE449" s="78">
        <v>2</v>
      </c>
      <c r="DF449" s="78">
        <v>2</v>
      </c>
      <c r="DG449" s="78">
        <v>2</v>
      </c>
      <c r="DH449" s="78">
        <v>2</v>
      </c>
      <c r="DI449" s="78">
        <v>2</v>
      </c>
      <c r="DJ449" s="78">
        <v>2</v>
      </c>
      <c r="DK449" s="78">
        <v>2</v>
      </c>
      <c r="DL449" s="78">
        <v>2</v>
      </c>
      <c r="DM449" s="78">
        <v>2</v>
      </c>
      <c r="DN449" s="78">
        <v>2</v>
      </c>
      <c r="DO449" s="78">
        <v>2</v>
      </c>
      <c r="DP449" s="78">
        <v>2</v>
      </c>
      <c r="DQ449" s="78">
        <v>2</v>
      </c>
      <c r="DR449" s="78">
        <v>2</v>
      </c>
      <c r="DS449" s="78">
        <v>2</v>
      </c>
      <c r="DT449" s="78">
        <v>2</v>
      </c>
      <c r="DU449" s="78">
        <v>2</v>
      </c>
      <c r="DV449" s="78">
        <v>2</v>
      </c>
      <c r="DW449" s="78">
        <v>2</v>
      </c>
      <c r="DX449" s="78">
        <v>2</v>
      </c>
      <c r="DY449" s="78">
        <v>2</v>
      </c>
      <c r="DZ449" s="78">
        <v>2</v>
      </c>
      <c r="EA449" s="78">
        <v>2</v>
      </c>
      <c r="EB449" s="78">
        <v>2</v>
      </c>
      <c r="EC449" s="78">
        <v>2</v>
      </c>
      <c r="ED449" s="78">
        <v>2</v>
      </c>
      <c r="EE449" s="78">
        <v>2</v>
      </c>
      <c r="EF449" s="78">
        <v>2</v>
      </c>
      <c r="EG449" s="78">
        <v>2</v>
      </c>
      <c r="EH449" s="78">
        <v>2</v>
      </c>
      <c r="EI449" s="78">
        <v>1.5</v>
      </c>
      <c r="EJ449" s="78"/>
      <c r="EK449" s="78"/>
      <c r="EL449" s="78"/>
      <c r="EM449" s="78"/>
      <c r="EN449" s="91"/>
      <c r="EO449" s="91"/>
      <c r="EP449" s="91"/>
      <c r="EQ449" s="91"/>
      <c r="ER449" s="91"/>
      <c r="ES449" s="91"/>
    </row>
    <row r="450" spans="1:149" outlineLevel="1">
      <c r="A450" s="29" t="str">
        <f t="shared" si="16466"/>
        <v>modesg_out_bens_imoveisn.a.</v>
      </c>
      <c r="B450" s="67" t="s">
        <v>26</v>
      </c>
      <c r="C450" s="68" t="s">
        <v>310</v>
      </c>
      <c r="D450" s="64" t="s">
        <v>36</v>
      </c>
      <c r="E450" s="66" t="s">
        <v>311</v>
      </c>
      <c r="F450" s="64" t="s">
        <v>38</v>
      </c>
      <c r="G450" s="64" t="str">
        <f>INDEX(Auxiliar!$B$16:$B$24,MATCH(Plano_V3!H450,Auxiliar!$C$16:$C$24,0),1)</f>
        <v>1. Concluído</v>
      </c>
      <c r="H450" s="64">
        <f>VLOOKUP(A450,'Aux - pivots1'!$A:$B,2,0)</f>
        <v>1</v>
      </c>
      <c r="I450" s="184">
        <f>SUMIFS(Table1[Estimação (horas)],Table1[Tabela],Plano_V3!E450,Table1[Campo],Plano_V3!F450)</f>
        <v>8</v>
      </c>
      <c r="J450" s="184">
        <f t="shared" ref="J450:J533" si="16467">I450/8</f>
        <v>1</v>
      </c>
      <c r="K450" s="184">
        <f>SUMIFS(Table1[Horas efetivas],Table1[Tabela],Plano_V3!E450,Table1[Campo],Plano_V3!F450)</f>
        <v>8</v>
      </c>
      <c r="L450" s="184">
        <f t="shared" ref="L450:L533" si="16468">K450/8</f>
        <v>1</v>
      </c>
      <c r="M450" s="178"/>
      <c r="N450" s="178">
        <f t="shared" ref="N450:N533" si="16469">L450/J450</f>
        <v>1</v>
      </c>
      <c r="O450" s="178">
        <f t="shared" si="16453"/>
        <v>1</v>
      </c>
      <c r="P450" s="87" t="s">
        <v>312</v>
      </c>
      <c r="Q450" s="90">
        <f t="shared" si="16461"/>
        <v>1</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16466"/>
        <v>modesg_out_bens_imoveiscempbem</v>
      </c>
      <c r="B451" s="67" t="s">
        <v>26</v>
      </c>
      <c r="C451" s="68" t="s">
        <v>310</v>
      </c>
      <c r="D451" s="64" t="s">
        <v>40</v>
      </c>
      <c r="E451" s="66" t="s">
        <v>311</v>
      </c>
      <c r="F451" s="64" t="s">
        <v>313</v>
      </c>
      <c r="G451" s="64" t="str">
        <f>INDEX(Auxiliar!$B$16:$B$24,MATCH(Plano_V3!H451,Auxiliar!$C$16:$C$24,0),1)</f>
        <v>1. Concluído</v>
      </c>
      <c r="H451" s="64">
        <f>VLOOKUP(A451,'Aux - pivots1'!$A:$B,2,0)</f>
        <v>1</v>
      </c>
      <c r="I451" s="184">
        <f>SUMIFS(Table1[Estimação (horas)],Table1[Tabela],Plano_V3!E451,Table1[Campo],Plano_V3!F451)</f>
        <v>4.0999999999999996</v>
      </c>
      <c r="J451" s="184">
        <f t="shared" si="16467"/>
        <v>0.51249999999999996</v>
      </c>
      <c r="K451" s="184">
        <f>SUMIFS(Table1[Horas efetivas],Table1[Tabela],Plano_V3!E451,Table1[Campo],Plano_V3!F451)</f>
        <v>4.0999999999999996</v>
      </c>
      <c r="L451" s="184">
        <f t="shared" si="16468"/>
        <v>0.51249999999999996</v>
      </c>
      <c r="M451" s="178"/>
      <c r="N451" s="178">
        <f t="shared" si="16469"/>
        <v>1</v>
      </c>
      <c r="O451" s="178">
        <f t="shared" si="16453"/>
        <v>1</v>
      </c>
      <c r="P451" s="87" t="s">
        <v>312</v>
      </c>
      <c r="Q451" s="90">
        <f t="shared" si="16461"/>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outlineLevel="1">
      <c r="A452" s="29" t="str">
        <f t="shared" si="16466"/>
        <v>modesg_out_bens_imoveisckbalbem</v>
      </c>
      <c r="B452" s="67" t="s">
        <v>26</v>
      </c>
      <c r="C452" s="68" t="s">
        <v>310</v>
      </c>
      <c r="D452" s="64" t="s">
        <v>40</v>
      </c>
      <c r="E452" s="66" t="s">
        <v>311</v>
      </c>
      <c r="F452" s="64" t="s">
        <v>314</v>
      </c>
      <c r="G452" s="64" t="str">
        <f>INDEX(Auxiliar!$B$16:$B$24,MATCH(Plano_V3!H452,Auxiliar!$C$16:$C$24,0),1)</f>
        <v>1. Concluído</v>
      </c>
      <c r="H452" s="64">
        <f>VLOOKUP(A452,'Aux - pivots1'!$A:$B,2,0)</f>
        <v>1</v>
      </c>
      <c r="I452" s="184">
        <f>SUMIFS(Table1[Estimação (horas)],Table1[Tabela],Plano_V3!E452,Table1[Campo],Plano_V3!F452)</f>
        <v>4.0999999999999996</v>
      </c>
      <c r="J452" s="184">
        <f t="shared" si="16467"/>
        <v>0.51249999999999996</v>
      </c>
      <c r="K452" s="184">
        <f>SUMIFS(Table1[Horas efetivas],Table1[Tabela],Plano_V3!E452,Table1[Campo],Plano_V3!F452)</f>
        <v>4.0999999999999996</v>
      </c>
      <c r="L452" s="184">
        <f t="shared" si="16468"/>
        <v>0.51249999999999996</v>
      </c>
      <c r="M452" s="178"/>
      <c r="N452" s="178">
        <f t="shared" si="16469"/>
        <v>1</v>
      </c>
      <c r="O452" s="178">
        <f t="shared" si="16453"/>
        <v>1</v>
      </c>
      <c r="P452" s="87" t="s">
        <v>312</v>
      </c>
      <c r="Q452" s="90">
        <f t="shared" si="16461"/>
        <v>0.51249999999999996</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outlineLevel="1">
      <c r="A453" s="29" t="str">
        <f t="shared" si="16466"/>
        <v>modesg_out_bens_imoveisckctabem</v>
      </c>
      <c r="B453" s="67" t="s">
        <v>26</v>
      </c>
      <c r="C453" s="68" t="s">
        <v>310</v>
      </c>
      <c r="D453" s="64" t="s">
        <v>40</v>
      </c>
      <c r="E453" s="66" t="s">
        <v>311</v>
      </c>
      <c r="F453" s="64" t="s">
        <v>315</v>
      </c>
      <c r="G453" s="64" t="str">
        <f>INDEX(Auxiliar!$B$16:$B$24,MATCH(Plano_V3!H453,Auxiliar!$C$16:$C$24,0),1)</f>
        <v>1. Concluído</v>
      </c>
      <c r="H453" s="64">
        <f>VLOOKUP(A453,'Aux - pivots1'!$A:$B,2,0)</f>
        <v>1</v>
      </c>
      <c r="I453" s="184">
        <f>SUMIFS(Table1[Estimação (horas)],Table1[Tabela],Plano_V3!E453,Table1[Campo],Plano_V3!F453)</f>
        <v>4.0999999999999996</v>
      </c>
      <c r="J453" s="184">
        <f t="shared" si="16467"/>
        <v>0.51249999999999996</v>
      </c>
      <c r="K453" s="184">
        <f>SUMIFS(Table1[Horas efetivas],Table1[Tabela],Plano_V3!E453,Table1[Campo],Plano_V3!F453)</f>
        <v>4.0999999999999996</v>
      </c>
      <c r="L453" s="184">
        <f t="shared" si="16468"/>
        <v>0.51249999999999996</v>
      </c>
      <c r="M453" s="178"/>
      <c r="N453" s="178">
        <f t="shared" si="16469"/>
        <v>1</v>
      </c>
      <c r="O453" s="178">
        <f t="shared" si="16453"/>
        <v>1</v>
      </c>
      <c r="P453" s="87" t="s">
        <v>312</v>
      </c>
      <c r="Q453" s="90">
        <f t="shared" si="16461"/>
        <v>0.51249999999999996</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16466"/>
        <v>modesg_out_bens_imoveisckrefbem</v>
      </c>
      <c r="B454" s="67" t="s">
        <v>26</v>
      </c>
      <c r="C454" s="68" t="s">
        <v>310</v>
      </c>
      <c r="D454" s="64" t="s">
        <v>40</v>
      </c>
      <c r="E454" s="66" t="s">
        <v>311</v>
      </c>
      <c r="F454" s="64" t="s">
        <v>316</v>
      </c>
      <c r="G454" s="64" t="str">
        <f>INDEX(Auxiliar!$B$16:$B$24,MATCH(Plano_V3!H454,Auxiliar!$C$16:$C$24,0),1)</f>
        <v>1. Concluído</v>
      </c>
      <c r="H454" s="64">
        <f>VLOOKUP(A454,'Aux - pivots1'!$A:$B,2,0)</f>
        <v>1</v>
      </c>
      <c r="I454" s="184">
        <f>SUMIFS(Table1[Estimação (horas)],Table1[Tabela],Plano_V3!E454,Table1[Campo],Plano_V3!F454)</f>
        <v>4.0999999999999996</v>
      </c>
      <c r="J454" s="184">
        <f t="shared" si="16467"/>
        <v>0.51249999999999996</v>
      </c>
      <c r="K454" s="184">
        <f>SUMIFS(Table1[Horas efetivas],Table1[Tabela],Plano_V3!E454,Table1[Campo],Plano_V3!F454)</f>
        <v>4.0999999999999996</v>
      </c>
      <c r="L454" s="184">
        <f t="shared" si="16468"/>
        <v>0.51249999999999996</v>
      </c>
      <c r="M454" s="178"/>
      <c r="N454" s="178">
        <f t="shared" si="16469"/>
        <v>1</v>
      </c>
      <c r="O454" s="178">
        <f t="shared" si="16453"/>
        <v>1</v>
      </c>
      <c r="P454" s="87" t="s">
        <v>312</v>
      </c>
      <c r="Q454" s="90">
        <f t="shared" si="16461"/>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16466"/>
        <v>modesg_out_bens_imoveisflg_rsc_fsc_agd</v>
      </c>
      <c r="B455" s="67" t="s">
        <v>26</v>
      </c>
      <c r="C455" s="68" t="s">
        <v>310</v>
      </c>
      <c r="D455" s="64" t="s">
        <v>40</v>
      </c>
      <c r="E455" s="66" t="s">
        <v>311</v>
      </c>
      <c r="F455" s="64" t="s">
        <v>282</v>
      </c>
      <c r="G455" s="64" t="str">
        <f>INDEX(Auxiliar!$B$16:$B$24,MATCH(Plano_V3!H455,Auxiliar!$C$16:$C$24,0),1)</f>
        <v xml:space="preserve">6. Em implementação </v>
      </c>
      <c r="H455" s="64">
        <f>VLOOKUP(A455,'Aux - pivots1'!$A:$B,2,0)</f>
        <v>7</v>
      </c>
      <c r="I455" s="184">
        <f>SUMIFS(Table1[Estimação (horas)],Table1[Tabela],Plano_V3!E455,Table1[Campo],Plano_V3!F455)</f>
        <v>16.100000000000001</v>
      </c>
      <c r="J455" s="184">
        <f t="shared" si="16467"/>
        <v>2.0125000000000002</v>
      </c>
      <c r="K455" s="184">
        <f>SUMIFS(Table1[Horas efetivas],Table1[Tabela],Plano_V3!E455,Table1[Campo],Plano_V3!F455)</f>
        <v>4.0250000000000004</v>
      </c>
      <c r="L455" s="184">
        <f t="shared" si="16468"/>
        <v>0.50312500000000004</v>
      </c>
      <c r="M455" s="178"/>
      <c r="N455" s="178">
        <f t="shared" si="16469"/>
        <v>0.25</v>
      </c>
      <c r="O455" s="178">
        <f t="shared" si="16453"/>
        <v>0.25</v>
      </c>
      <c r="P455" s="87" t="s">
        <v>312</v>
      </c>
      <c r="Q455" s="90">
        <f t="shared" si="16461"/>
        <v>2.0125000000000002</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16466"/>
        <v>modesg_out_bens_imoveisflg_rsc_fsc_crnc</v>
      </c>
      <c r="B456" s="67" t="s">
        <v>26</v>
      </c>
      <c r="C456" s="68" t="s">
        <v>310</v>
      </c>
      <c r="D456" s="64" t="s">
        <v>40</v>
      </c>
      <c r="E456" s="66" t="s">
        <v>311</v>
      </c>
      <c r="F456" s="64" t="s">
        <v>283</v>
      </c>
      <c r="G456" s="64" t="str">
        <f>INDEX(Auxiliar!$B$16:$B$24,MATCH(Plano_V3!H456,Auxiliar!$C$16:$C$24,0),1)</f>
        <v xml:space="preserve">6. Em implementação </v>
      </c>
      <c r="H456" s="64">
        <f>VLOOKUP(A456,'Aux - pivots1'!$A:$B,2,0)</f>
        <v>7</v>
      </c>
      <c r="I456" s="184">
        <f>SUMIFS(Table1[Estimação (horas)],Table1[Tabela],Plano_V3!E456,Table1[Campo],Plano_V3!F456)</f>
        <v>16.100000000000001</v>
      </c>
      <c r="J456" s="184">
        <f t="shared" si="16467"/>
        <v>2.0125000000000002</v>
      </c>
      <c r="K456" s="184">
        <f>SUMIFS(Table1[Horas efetivas],Table1[Tabela],Plano_V3!E456,Table1[Campo],Plano_V3!F456)</f>
        <v>4.0250000000000004</v>
      </c>
      <c r="L456" s="184">
        <f t="shared" si="16468"/>
        <v>0.50312500000000004</v>
      </c>
      <c r="M456" s="178"/>
      <c r="N456" s="178">
        <f t="shared" si="16469"/>
        <v>0.25</v>
      </c>
      <c r="O456" s="178">
        <f t="shared" si="16453"/>
        <v>0.25</v>
      </c>
      <c r="P456" s="87" t="s">
        <v>312</v>
      </c>
      <c r="Q456" s="90">
        <f t="shared" si="16461"/>
        <v>2.0125000000000002</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16466"/>
        <v>modesg_out_bens_imoveisorigem_flg_rsc_fsc_agd</v>
      </c>
      <c r="B457" s="67" t="s">
        <v>26</v>
      </c>
      <c r="C457" s="68" t="s">
        <v>310</v>
      </c>
      <c r="D457" s="64" t="s">
        <v>40</v>
      </c>
      <c r="E457" s="66" t="s">
        <v>311</v>
      </c>
      <c r="F457" s="64" t="s">
        <v>317</v>
      </c>
      <c r="G457" s="64" t="str">
        <f>INDEX(Auxiliar!$B$16:$B$24,MATCH(Plano_V3!H457,Auxiliar!$C$16:$C$24,0),1)</f>
        <v xml:space="preserve">6. Em implementação </v>
      </c>
      <c r="H457" s="64">
        <f>VLOOKUP(A457,'Aux - pivots1'!$A:$B,2,0)</f>
        <v>7</v>
      </c>
      <c r="I457" s="184">
        <f>SUMIFS(Table1[Estimação (horas)],Table1[Tabela],Plano_V3!E457,Table1[Campo],Plano_V3!F457)</f>
        <v>4.0999999999999996</v>
      </c>
      <c r="J457" s="184">
        <f t="shared" si="16467"/>
        <v>0.51249999999999996</v>
      </c>
      <c r="K457" s="184">
        <f>SUMIFS(Table1[Horas efetivas],Table1[Tabela],Plano_V3!E457,Table1[Campo],Plano_V3!F457)</f>
        <v>1.0249999999999999</v>
      </c>
      <c r="L457" s="184">
        <f t="shared" si="16468"/>
        <v>0.12812499999999999</v>
      </c>
      <c r="M457" s="178"/>
      <c r="N457" s="178">
        <f t="shared" si="16469"/>
        <v>0.25</v>
      </c>
      <c r="O457" s="178">
        <f t="shared" si="16453"/>
        <v>0.25</v>
      </c>
      <c r="P457" s="87" t="s">
        <v>312</v>
      </c>
      <c r="Q457" s="90">
        <f t="shared" si="16461"/>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16466"/>
        <v>modesg_out_bens_imoveisorigem_flg_rsc_fsc_crnc</v>
      </c>
      <c r="B458" s="67" t="s">
        <v>26</v>
      </c>
      <c r="C458" s="68" t="s">
        <v>310</v>
      </c>
      <c r="D458" s="64" t="s">
        <v>40</v>
      </c>
      <c r="E458" s="66" t="s">
        <v>311</v>
      </c>
      <c r="F458" s="64" t="s">
        <v>318</v>
      </c>
      <c r="G458" s="64" t="str">
        <f>INDEX(Auxiliar!$B$16:$B$24,MATCH(Plano_V3!H458,Auxiliar!$C$16:$C$24,0),1)</f>
        <v xml:space="preserve">6. Em implementação </v>
      </c>
      <c r="H458" s="64">
        <f>VLOOKUP(A458,'Aux - pivots1'!$A:$B,2,0)</f>
        <v>7</v>
      </c>
      <c r="I458" s="184">
        <f>SUMIFS(Table1[Estimação (horas)],Table1[Tabela],Plano_V3!E458,Table1[Campo],Plano_V3!F458)</f>
        <v>4.0999999999999996</v>
      </c>
      <c r="J458" s="184">
        <f t="shared" si="16467"/>
        <v>0.51249999999999996</v>
      </c>
      <c r="K458" s="184">
        <f>SUMIFS(Table1[Horas efetivas],Table1[Tabela],Plano_V3!E458,Table1[Campo],Plano_V3!F458)</f>
        <v>1.0249999999999999</v>
      </c>
      <c r="L458" s="184">
        <f t="shared" si="16468"/>
        <v>0.12812499999999999</v>
      </c>
      <c r="M458" s="178"/>
      <c r="N458" s="178">
        <f t="shared" si="16469"/>
        <v>0.25</v>
      </c>
      <c r="O458" s="178">
        <f t="shared" si="16453"/>
        <v>0.25</v>
      </c>
      <c r="P458" s="87" t="s">
        <v>312</v>
      </c>
      <c r="Q458" s="90">
        <f t="shared" si="16461"/>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16466"/>
        <v>modesg_out_bens_imoveisorigem_scp1_emss</v>
      </c>
      <c r="B459" s="67" t="s">
        <v>26</v>
      </c>
      <c r="C459" s="68" t="s">
        <v>310</v>
      </c>
      <c r="D459" s="64" t="s">
        <v>40</v>
      </c>
      <c r="E459" s="66" t="s">
        <v>311</v>
      </c>
      <c r="F459" s="64" t="s">
        <v>319</v>
      </c>
      <c r="G459" s="64" t="str">
        <f>INDEX(Auxiliar!$B$16:$B$24,MATCH(Plano_V3!H459,Auxiliar!$C$16:$C$24,0),1)</f>
        <v>1. Concluído</v>
      </c>
      <c r="H459" s="64">
        <f>VLOOKUP(A459,'Aux - pivots1'!$A:$B,2,0)</f>
        <v>1</v>
      </c>
      <c r="I459" s="184">
        <f>SUMIFS(Table1[Estimação (horas)],Table1[Tabela],Plano_V3!E459,Table1[Campo],Plano_V3!F459)</f>
        <v>4.0999999999999996</v>
      </c>
      <c r="J459" s="184">
        <f t="shared" si="16467"/>
        <v>0.51249999999999996</v>
      </c>
      <c r="K459" s="184">
        <f>SUMIFS(Table1[Horas efetivas],Table1[Tabela],Plano_V3!E459,Table1[Campo],Plano_V3!F459)</f>
        <v>4.0999999999999996</v>
      </c>
      <c r="L459" s="184">
        <f t="shared" si="16468"/>
        <v>0.51249999999999996</v>
      </c>
      <c r="M459" s="178"/>
      <c r="N459" s="178">
        <f t="shared" si="16469"/>
        <v>1</v>
      </c>
      <c r="O459" s="178">
        <f t="shared" si="16453"/>
        <v>1</v>
      </c>
      <c r="P459" s="87" t="s">
        <v>312</v>
      </c>
      <c r="Q459" s="90">
        <f t="shared" si="16461"/>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16466"/>
        <v>modesg_out_bens_imoveisorigem_scp2_emss</v>
      </c>
      <c r="B460" s="67" t="s">
        <v>26</v>
      </c>
      <c r="C460" s="68" t="s">
        <v>310</v>
      </c>
      <c r="D460" s="64" t="s">
        <v>40</v>
      </c>
      <c r="E460" s="66" t="s">
        <v>311</v>
      </c>
      <c r="F460" s="64" t="s">
        <v>320</v>
      </c>
      <c r="G460" s="64" t="str">
        <f>INDEX(Auxiliar!$B$16:$B$24,MATCH(Plano_V3!H460,Auxiliar!$C$16:$C$24,0),1)</f>
        <v>1. Concluído</v>
      </c>
      <c r="H460" s="64">
        <f>VLOOKUP(A460,'Aux - pivots1'!$A:$B,2,0)</f>
        <v>1</v>
      </c>
      <c r="I460" s="184">
        <f>SUMIFS(Table1[Estimação (horas)],Table1[Tabela],Plano_V3!E460,Table1[Campo],Plano_V3!F460)</f>
        <v>4.0999999999999996</v>
      </c>
      <c r="J460" s="184">
        <f t="shared" si="16467"/>
        <v>0.51249999999999996</v>
      </c>
      <c r="K460" s="184">
        <f>SUMIFS(Table1[Horas efetivas],Table1[Tabela],Plano_V3!E460,Table1[Campo],Plano_V3!F460)</f>
        <v>4.0999999999999996</v>
      </c>
      <c r="L460" s="184">
        <f t="shared" si="16468"/>
        <v>0.51249999999999996</v>
      </c>
      <c r="M460" s="178"/>
      <c r="N460" s="178">
        <f t="shared" si="16469"/>
        <v>1</v>
      </c>
      <c r="O460" s="178">
        <f t="shared" si="16453"/>
        <v>1</v>
      </c>
      <c r="P460" s="87" t="s">
        <v>312</v>
      </c>
      <c r="Q460" s="90">
        <f t="shared" si="16461"/>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16466"/>
        <v>modesg_out_bens_imoveisorigem_scp3_emss</v>
      </c>
      <c r="B461" s="67" t="s">
        <v>26</v>
      </c>
      <c r="C461" s="68" t="s">
        <v>310</v>
      </c>
      <c r="D461" s="64" t="s">
        <v>40</v>
      </c>
      <c r="E461" s="66" t="s">
        <v>311</v>
      </c>
      <c r="F461" s="64" t="s">
        <v>321</v>
      </c>
      <c r="G461" s="64" t="str">
        <f>INDEX(Auxiliar!$B$16:$B$24,MATCH(Plano_V3!H461,Auxiliar!$C$16:$C$24,0),1)</f>
        <v>1. Concluído</v>
      </c>
      <c r="H461" s="64">
        <f>VLOOKUP(A461,'Aux - pivots1'!$A:$B,2,0)</f>
        <v>1</v>
      </c>
      <c r="I461" s="184">
        <f>SUMIFS(Table1[Estimação (horas)],Table1[Tabela],Plano_V3!E461,Table1[Campo],Plano_V3!F461)</f>
        <v>4.0999999999999996</v>
      </c>
      <c r="J461" s="184">
        <f t="shared" si="16467"/>
        <v>0.51249999999999996</v>
      </c>
      <c r="K461" s="184">
        <f>SUMIFS(Table1[Horas efetivas],Table1[Tabela],Plano_V3!E461,Table1[Campo],Plano_V3!F461)</f>
        <v>4.0999999999999996</v>
      </c>
      <c r="L461" s="184">
        <f t="shared" si="16468"/>
        <v>0.51249999999999996</v>
      </c>
      <c r="M461" s="178"/>
      <c r="N461" s="178">
        <f t="shared" si="16469"/>
        <v>1</v>
      </c>
      <c r="O461" s="178">
        <f t="shared" si="16453"/>
        <v>1</v>
      </c>
      <c r="P461" s="87" t="s">
        <v>312</v>
      </c>
      <c r="Q461" s="90">
        <f t="shared" si="16461"/>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16466"/>
        <v>modesg_out_bens_imoveisref_date</v>
      </c>
      <c r="B462" s="67" t="s">
        <v>26</v>
      </c>
      <c r="C462" s="68" t="s">
        <v>310</v>
      </c>
      <c r="D462" s="64" t="s">
        <v>40</v>
      </c>
      <c r="E462" s="66" t="s">
        <v>311</v>
      </c>
      <c r="F462" s="64" t="s">
        <v>208</v>
      </c>
      <c r="G462" s="64" t="str">
        <f>INDEX(Auxiliar!$B$16:$B$24,MATCH(Plano_V3!H462,Auxiliar!$C$16:$C$24,0),1)</f>
        <v>1. Concluído</v>
      </c>
      <c r="H462" s="64">
        <f>VLOOKUP(A462,'Aux - pivots1'!$A:$B,2,0)</f>
        <v>1</v>
      </c>
      <c r="I462" s="184">
        <f>SUMIFS(Table1[Estimação (horas)],Table1[Tabela],Plano_V3!E462,Table1[Campo],Plano_V3!F462)</f>
        <v>4.0999999999999996</v>
      </c>
      <c r="J462" s="184">
        <f t="shared" si="16467"/>
        <v>0.51249999999999996</v>
      </c>
      <c r="K462" s="184">
        <f>SUMIFS(Table1[Horas efetivas],Table1[Tabela],Plano_V3!E462,Table1[Campo],Plano_V3!F462)</f>
        <v>4.0999999999999996</v>
      </c>
      <c r="L462" s="184">
        <f t="shared" si="16468"/>
        <v>0.51249999999999996</v>
      </c>
      <c r="M462" s="178"/>
      <c r="N462" s="178">
        <f t="shared" si="16469"/>
        <v>1</v>
      </c>
      <c r="O462" s="178">
        <f t="shared" si="16453"/>
        <v>1</v>
      </c>
      <c r="P462" s="87" t="s">
        <v>312</v>
      </c>
      <c r="Q462" s="90">
        <f t="shared" si="16461"/>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16466"/>
        <v>modesg_out_bens_imoveisscp1_emss</v>
      </c>
      <c r="B463" s="67" t="s">
        <v>26</v>
      </c>
      <c r="C463" s="68" t="s">
        <v>310</v>
      </c>
      <c r="D463" s="64" t="s">
        <v>40</v>
      </c>
      <c r="E463" s="66" t="s">
        <v>311</v>
      </c>
      <c r="F463" s="64" t="s">
        <v>285</v>
      </c>
      <c r="G463" s="64" t="str">
        <f>INDEX(Auxiliar!$B$16:$B$24,MATCH(Plano_V3!H463,Auxiliar!$C$16:$C$24,0),1)</f>
        <v>1. Concluído</v>
      </c>
      <c r="H463" s="64">
        <f>VLOOKUP(A463,'Aux - pivots1'!$A:$B,2,0)</f>
        <v>1</v>
      </c>
      <c r="I463" s="184">
        <f>SUMIFS(Table1[Estimação (horas)],Table1[Tabela],Plano_V3!E463,Table1[Campo],Plano_V3!F463)</f>
        <v>8.1</v>
      </c>
      <c r="J463" s="184">
        <f t="shared" si="16467"/>
        <v>1.0125</v>
      </c>
      <c r="K463" s="184">
        <f>SUMIFS(Table1[Horas efetivas],Table1[Tabela],Plano_V3!E463,Table1[Campo],Plano_V3!F463)</f>
        <v>8.1</v>
      </c>
      <c r="L463" s="184">
        <f t="shared" si="16468"/>
        <v>1.0125</v>
      </c>
      <c r="M463" s="178"/>
      <c r="N463" s="178">
        <f t="shared" si="16469"/>
        <v>1</v>
      </c>
      <c r="O463" s="178">
        <f t="shared" si="16453"/>
        <v>1</v>
      </c>
      <c r="P463" s="87" t="s">
        <v>312</v>
      </c>
      <c r="Q463" s="90">
        <f t="shared" si="16461"/>
        <v>1.0125</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16466"/>
        <v>modesg_out_bens_imoveisscp2_emss</v>
      </c>
      <c r="B464" s="67" t="s">
        <v>26</v>
      </c>
      <c r="C464" s="68" t="s">
        <v>310</v>
      </c>
      <c r="D464" s="64" t="s">
        <v>40</v>
      </c>
      <c r="E464" s="66" t="s">
        <v>311</v>
      </c>
      <c r="F464" s="64" t="s">
        <v>286</v>
      </c>
      <c r="G464" s="64" t="str">
        <f>INDEX(Auxiliar!$B$16:$B$24,MATCH(Plano_V3!H464,Auxiliar!$C$16:$C$24,0),1)</f>
        <v>1. Concluído</v>
      </c>
      <c r="H464" s="64">
        <f>VLOOKUP(A464,'Aux - pivots1'!$A:$B,2,0)</f>
        <v>1</v>
      </c>
      <c r="I464" s="184">
        <f>SUMIFS(Table1[Estimação (horas)],Table1[Tabela],Plano_V3!E464,Table1[Campo],Plano_V3!F464)</f>
        <v>8.1</v>
      </c>
      <c r="J464" s="184">
        <f t="shared" si="16467"/>
        <v>1.0125</v>
      </c>
      <c r="K464" s="184">
        <f>SUMIFS(Table1[Horas efetivas],Table1[Tabela],Plano_V3!E464,Table1[Campo],Plano_V3!F464)</f>
        <v>8.1</v>
      </c>
      <c r="L464" s="184">
        <f t="shared" si="16468"/>
        <v>1.0125</v>
      </c>
      <c r="M464" s="178"/>
      <c r="N464" s="178">
        <f t="shared" si="16469"/>
        <v>1</v>
      </c>
      <c r="O464" s="178">
        <f t="shared" si="16453"/>
        <v>1</v>
      </c>
      <c r="P464" s="87" t="s">
        <v>312</v>
      </c>
      <c r="Q464" s="90">
        <f t="shared" si="16461"/>
        <v>1.0125</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16466"/>
        <v>modesg_out_bens_imoveisscp3_emss</v>
      </c>
      <c r="B465" s="67" t="s">
        <v>26</v>
      </c>
      <c r="C465" s="68" t="s">
        <v>310</v>
      </c>
      <c r="D465" s="64" t="s">
        <v>40</v>
      </c>
      <c r="E465" s="66" t="s">
        <v>311</v>
      </c>
      <c r="F465" s="64" t="s">
        <v>287</v>
      </c>
      <c r="G465" s="64" t="str">
        <f>INDEX(Auxiliar!$B$16:$B$24,MATCH(Plano_V3!H465,Auxiliar!$C$16:$C$24,0),1)</f>
        <v>1. Concluído</v>
      </c>
      <c r="H465" s="64">
        <f>VLOOKUP(A465,'Aux - pivots1'!$A:$B,2,0)</f>
        <v>1</v>
      </c>
      <c r="I465" s="184">
        <f>SUMIFS(Table1[Estimação (horas)],Table1[Tabela],Plano_V3!E465,Table1[Campo],Plano_V3!F465)</f>
        <v>4.0999999999999996</v>
      </c>
      <c r="J465" s="184">
        <f t="shared" si="16467"/>
        <v>0.51249999999999996</v>
      </c>
      <c r="K465" s="184">
        <f>SUMIFS(Table1[Horas efetivas],Table1[Tabela],Plano_V3!E465,Table1[Campo],Plano_V3!F465)</f>
        <v>4.0999999999999996</v>
      </c>
      <c r="L465" s="184">
        <f t="shared" si="16468"/>
        <v>0.51249999999999996</v>
      </c>
      <c r="M465" s="178"/>
      <c r="N465" s="178">
        <f t="shared" si="16469"/>
        <v>1</v>
      </c>
      <c r="O465" s="178">
        <f t="shared" si="16453"/>
        <v>1</v>
      </c>
      <c r="P465" s="87" t="s">
        <v>312</v>
      </c>
      <c r="Q465" s="90">
        <f t="shared" si="16461"/>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16466"/>
        <v>modesg_out_bens_imoveisunidade_funcional_scp1_emss</v>
      </c>
      <c r="B466" s="67" t="s">
        <v>26</v>
      </c>
      <c r="C466" s="68" t="s">
        <v>310</v>
      </c>
      <c r="D466" s="64" t="s">
        <v>40</v>
      </c>
      <c r="E466" s="66" t="s">
        <v>311</v>
      </c>
      <c r="F466" s="64" t="s">
        <v>322</v>
      </c>
      <c r="G466" s="64" t="str">
        <f>INDEX(Auxiliar!$B$16:$B$24,MATCH(Plano_V3!H466,Auxiliar!$C$16:$C$24,0),1)</f>
        <v>1. Concluído</v>
      </c>
      <c r="H466" s="64">
        <f>VLOOKUP(A466,'Aux - pivots1'!$A:$B,2,0)</f>
        <v>1</v>
      </c>
      <c r="I466" s="184">
        <f>SUMIFS(Table1[Estimação (horas)],Table1[Tabela],Plano_V3!E466,Table1[Campo],Plano_V3!F466)</f>
        <v>4.0999999999999996</v>
      </c>
      <c r="J466" s="184">
        <f t="shared" si="16467"/>
        <v>0.51249999999999996</v>
      </c>
      <c r="K466" s="184">
        <f>SUMIFS(Table1[Horas efetivas],Table1[Tabela],Plano_V3!E466,Table1[Campo],Plano_V3!F466)</f>
        <v>4.0999999999999996</v>
      </c>
      <c r="L466" s="184">
        <f t="shared" si="16468"/>
        <v>0.51249999999999996</v>
      </c>
      <c r="M466" s="178"/>
      <c r="N466" s="178">
        <f t="shared" si="16469"/>
        <v>1</v>
      </c>
      <c r="O466" s="178">
        <f t="shared" si="16453"/>
        <v>1</v>
      </c>
      <c r="P466" s="87" t="s">
        <v>312</v>
      </c>
      <c r="Q466" s="90">
        <f t="shared" si="16461"/>
        <v>0.51249999999999996</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16466"/>
        <v>modesg_out_bens_imoveisunidade_funcional_scp2_emss</v>
      </c>
      <c r="B467" s="67" t="s">
        <v>26</v>
      </c>
      <c r="C467" s="68" t="s">
        <v>310</v>
      </c>
      <c r="D467" s="64" t="s">
        <v>40</v>
      </c>
      <c r="E467" s="66" t="s">
        <v>311</v>
      </c>
      <c r="F467" s="64" t="s">
        <v>323</v>
      </c>
      <c r="G467" s="64" t="str">
        <f>INDEX(Auxiliar!$B$16:$B$24,MATCH(Plano_V3!H467,Auxiliar!$C$16:$C$24,0),1)</f>
        <v>1. Concluído</v>
      </c>
      <c r="H467" s="64">
        <f>VLOOKUP(A467,'Aux - pivots1'!$A:$B,2,0)</f>
        <v>1</v>
      </c>
      <c r="I467" s="184">
        <f>SUMIFS(Table1[Estimação (horas)],Table1[Tabela],Plano_V3!E467,Table1[Campo],Plano_V3!F467)</f>
        <v>4.0999999999999996</v>
      </c>
      <c r="J467" s="184">
        <f t="shared" si="16467"/>
        <v>0.51249999999999996</v>
      </c>
      <c r="K467" s="184">
        <f>SUMIFS(Table1[Horas efetivas],Table1[Tabela],Plano_V3!E467,Table1[Campo],Plano_V3!F467)</f>
        <v>4.0999999999999996</v>
      </c>
      <c r="L467" s="184">
        <f t="shared" si="16468"/>
        <v>0.51249999999999996</v>
      </c>
      <c r="M467" s="178"/>
      <c r="N467" s="178">
        <f t="shared" si="16469"/>
        <v>1</v>
      </c>
      <c r="O467" s="178">
        <f t="shared" si="16453"/>
        <v>1</v>
      </c>
      <c r="P467" s="87" t="s">
        <v>312</v>
      </c>
      <c r="Q467" s="90">
        <f t="shared" si="16461"/>
        <v>0.51249999999999996</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16466"/>
        <v>modesg_out_bens_imoveisunidade_funcional_scp3_emss</v>
      </c>
      <c r="B468" s="67" t="s">
        <v>26</v>
      </c>
      <c r="C468" s="68" t="s">
        <v>310</v>
      </c>
      <c r="D468" s="64" t="s">
        <v>40</v>
      </c>
      <c r="E468" s="66" t="s">
        <v>311</v>
      </c>
      <c r="F468" s="64" t="s">
        <v>324</v>
      </c>
      <c r="G468" s="64" t="str">
        <f>INDEX(Auxiliar!$B$16:$B$24,MATCH(Plano_V3!H468,Auxiliar!$C$16:$C$24,0),1)</f>
        <v>1. Concluído</v>
      </c>
      <c r="H468" s="64">
        <f>VLOOKUP(A468,'Aux - pivots1'!$A:$B,2,0)</f>
        <v>1</v>
      </c>
      <c r="I468" s="184">
        <f>SUMIFS(Table1[Estimação (horas)],Table1[Tabela],Plano_V3!E468,Table1[Campo],Plano_V3!F468)</f>
        <v>4.0999999999999996</v>
      </c>
      <c r="J468" s="184">
        <f t="shared" si="16467"/>
        <v>0.51249999999999996</v>
      </c>
      <c r="K468" s="184">
        <f>SUMIFS(Table1[Horas efetivas],Table1[Tabela],Plano_V3!E468,Table1[Campo],Plano_V3!F468)</f>
        <v>4.0999999999999996</v>
      </c>
      <c r="L468" s="184">
        <f t="shared" si="16468"/>
        <v>0.51249999999999996</v>
      </c>
      <c r="M468" s="178"/>
      <c r="N468" s="178">
        <f t="shared" si="16469"/>
        <v>1</v>
      </c>
      <c r="O468" s="178">
        <f t="shared" si="16453"/>
        <v>1</v>
      </c>
      <c r="P468" s="87" t="s">
        <v>312</v>
      </c>
      <c r="Q468" s="90">
        <f t="shared" si="16461"/>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16466"/>
        <v>modesg_out_empr_info_nfinn.a.</v>
      </c>
      <c r="B469" s="67" t="s">
        <v>26</v>
      </c>
      <c r="C469" s="68" t="s">
        <v>310</v>
      </c>
      <c r="D469" s="64" t="s">
        <v>36</v>
      </c>
      <c r="E469" s="66" t="s">
        <v>325</v>
      </c>
      <c r="F469" s="64" t="s">
        <v>38</v>
      </c>
      <c r="G469" s="64" t="str">
        <f>INDEX(Auxiliar!$B$16:$B$24,MATCH(Plano_V3!H469,Auxiliar!$C$16:$C$24,0),1)</f>
        <v>1. Concluído</v>
      </c>
      <c r="H469" s="64">
        <f>VLOOKUP(A469,'Aux - pivots1'!$A:$B,2,0)</f>
        <v>1</v>
      </c>
      <c r="I469" s="184">
        <f>SUMIFS(Table1[Estimação (horas)],Table1[Tabela],Plano_V3!E469,Table1[Campo],Plano_V3!F469)</f>
        <v>8</v>
      </c>
      <c r="J469" s="184">
        <f t="shared" si="16467"/>
        <v>1</v>
      </c>
      <c r="K469" s="184">
        <f>SUMIFS(Table1[Horas efetivas],Table1[Tabela],Plano_V3!E469,Table1[Campo],Plano_V3!F469)</f>
        <v>8</v>
      </c>
      <c r="L469" s="184">
        <f t="shared" si="16468"/>
        <v>1</v>
      </c>
      <c r="M469" s="178"/>
      <c r="N469" s="178">
        <f t="shared" si="16469"/>
        <v>1</v>
      </c>
      <c r="O469" s="178">
        <f t="shared" si="16453"/>
        <v>1</v>
      </c>
      <c r="P469" s="87" t="s">
        <v>326</v>
      </c>
      <c r="Q469" s="90">
        <f t="shared" si="16461"/>
        <v>1</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16466"/>
        <v>modesg_out_empr_info_nfincca_capex_enblng_algnd</v>
      </c>
      <c r="B470" s="67" t="s">
        <v>26</v>
      </c>
      <c r="C470" s="68" t="s">
        <v>310</v>
      </c>
      <c r="D470" s="64" t="s">
        <v>40</v>
      </c>
      <c r="E470" s="66" t="s">
        <v>325</v>
      </c>
      <c r="F470" s="64" t="s">
        <v>249</v>
      </c>
      <c r="G470" s="64" t="str">
        <f>INDEX(Auxiliar!$B$16:$B$24,MATCH(Plano_V3!H470,Auxiliar!$C$16:$C$24,0),1)</f>
        <v>1. Concluído</v>
      </c>
      <c r="H470" s="64">
        <f>VLOOKUP(A470,'Aux - pivots1'!$A:$B,2,0)</f>
        <v>1</v>
      </c>
      <c r="I470" s="184">
        <f>SUMIFS(Table1[Estimação (horas)],Table1[Tabela],Plano_V3!E470,Table1[Campo],Plano_V3!F470)</f>
        <v>16.100000000000001</v>
      </c>
      <c r="J470" s="184">
        <f t="shared" si="16467"/>
        <v>2.0125000000000002</v>
      </c>
      <c r="K470" s="184">
        <f>SUMIFS(Table1[Horas efetivas],Table1[Tabela],Plano_V3!E470,Table1[Campo],Plano_V3!F470)</f>
        <v>16.100000000000001</v>
      </c>
      <c r="L470" s="184">
        <f t="shared" si="16468"/>
        <v>2.0125000000000002</v>
      </c>
      <c r="M470" s="178"/>
      <c r="N470" s="178">
        <f t="shared" si="16469"/>
        <v>1</v>
      </c>
      <c r="O470" s="178">
        <f t="shared" si="16453"/>
        <v>1</v>
      </c>
      <c r="P470" s="87" t="s">
        <v>326</v>
      </c>
      <c r="Q470" s="90">
        <f t="shared" si="16461"/>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16466"/>
        <v>modesg_out_empr_info_nfincca_capex_own_prfrmnce_algnd</v>
      </c>
      <c r="B471" s="67" t="s">
        <v>26</v>
      </c>
      <c r="C471" s="68" t="s">
        <v>310</v>
      </c>
      <c r="D471" s="64" t="s">
        <v>40</v>
      </c>
      <c r="E471" s="66" t="s">
        <v>325</v>
      </c>
      <c r="F471" s="64" t="s">
        <v>250</v>
      </c>
      <c r="G471" s="64" t="str">
        <f>INDEX(Auxiliar!$B$16:$B$24,MATCH(Plano_V3!H471,Auxiliar!$C$16:$C$24,0),1)</f>
        <v>1. Concluído</v>
      </c>
      <c r="H471" s="64">
        <f>VLOOKUP(A471,'Aux - pivots1'!$A:$B,2,0)</f>
        <v>1</v>
      </c>
      <c r="I471" s="184">
        <f>SUMIFS(Table1[Estimação (horas)],Table1[Tabela],Plano_V3!E471,Table1[Campo],Plano_V3!F471)</f>
        <v>16.100000000000001</v>
      </c>
      <c r="J471" s="184">
        <f t="shared" si="16467"/>
        <v>2.0125000000000002</v>
      </c>
      <c r="K471" s="184">
        <f>SUMIFS(Table1[Horas efetivas],Table1[Tabela],Plano_V3!E471,Table1[Campo],Plano_V3!F471)</f>
        <v>16.100000000000001</v>
      </c>
      <c r="L471" s="184">
        <f t="shared" si="16468"/>
        <v>2.0125000000000002</v>
      </c>
      <c r="M471" s="178"/>
      <c r="N471" s="178">
        <f t="shared" si="16469"/>
        <v>1</v>
      </c>
      <c r="O471" s="178">
        <f t="shared" si="16453"/>
        <v>1</v>
      </c>
      <c r="P471" s="87" t="s">
        <v>326</v>
      </c>
      <c r="Q471" s="90">
        <f t="shared" si="16461"/>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16466"/>
        <v>modesg_out_empr_info_nfincca_capex_ttl_elgbl</v>
      </c>
      <c r="B472" s="67" t="s">
        <v>26</v>
      </c>
      <c r="C472" s="68" t="s">
        <v>310</v>
      </c>
      <c r="D472" s="64" t="s">
        <v>40</v>
      </c>
      <c r="E472" s="66" t="s">
        <v>325</v>
      </c>
      <c r="F472" s="64" t="s">
        <v>248</v>
      </c>
      <c r="G472" s="64" t="str">
        <f>INDEX(Auxiliar!$B$16:$B$24,MATCH(Plano_V3!H472,Auxiliar!$C$16:$C$24,0),1)</f>
        <v>1. Concluído</v>
      </c>
      <c r="H472" s="64">
        <f>VLOOKUP(A472,'Aux - pivots1'!$A:$B,2,0)</f>
        <v>1</v>
      </c>
      <c r="I472" s="184">
        <f>SUMIFS(Table1[Estimação (horas)],Table1[Tabela],Plano_V3!E472,Table1[Campo],Plano_V3!F472)</f>
        <v>16.100000000000001</v>
      </c>
      <c r="J472" s="184">
        <f t="shared" si="16467"/>
        <v>2.0125000000000002</v>
      </c>
      <c r="K472" s="184">
        <f>SUMIFS(Table1[Horas efetivas],Table1[Tabela],Plano_V3!E472,Table1[Campo],Plano_V3!F472)</f>
        <v>16.100000000000001</v>
      </c>
      <c r="L472" s="184">
        <f t="shared" si="16468"/>
        <v>2.0125000000000002</v>
      </c>
      <c r="M472" s="178"/>
      <c r="N472" s="178">
        <f t="shared" si="16469"/>
        <v>1</v>
      </c>
      <c r="O472" s="178">
        <f t="shared" si="16453"/>
        <v>1</v>
      </c>
      <c r="P472" s="87" t="s">
        <v>326</v>
      </c>
      <c r="Q472" s="90">
        <f t="shared" si="16461"/>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16466"/>
        <v>modesg_out_empr_info_nfincca_trnvr_enblng_alignd</v>
      </c>
      <c r="B473" s="67" t="s">
        <v>26</v>
      </c>
      <c r="C473" s="68" t="s">
        <v>310</v>
      </c>
      <c r="D473" s="64" t="s">
        <v>40</v>
      </c>
      <c r="E473" s="66" t="s">
        <v>325</v>
      </c>
      <c r="F473" s="64" t="s">
        <v>246</v>
      </c>
      <c r="G473" s="64" t="str">
        <f>INDEX(Auxiliar!$B$16:$B$24,MATCH(Plano_V3!H473,Auxiliar!$C$16:$C$24,0),1)</f>
        <v>1. Concluído</v>
      </c>
      <c r="H473" s="64">
        <f>VLOOKUP(A473,'Aux - pivots1'!$A:$B,2,0)</f>
        <v>1</v>
      </c>
      <c r="I473" s="184">
        <f>SUMIFS(Table1[Estimação (horas)],Table1[Tabela],Plano_V3!E473,Table1[Campo],Plano_V3!F473)</f>
        <v>16.100000000000001</v>
      </c>
      <c r="J473" s="184">
        <f t="shared" si="16467"/>
        <v>2.0125000000000002</v>
      </c>
      <c r="K473" s="184">
        <f>SUMIFS(Table1[Horas efetivas],Table1[Tabela],Plano_V3!E473,Table1[Campo],Plano_V3!F473)</f>
        <v>16.100000000000001</v>
      </c>
      <c r="L473" s="184">
        <f t="shared" si="16468"/>
        <v>2.0125000000000002</v>
      </c>
      <c r="M473" s="178"/>
      <c r="N473" s="178">
        <f t="shared" si="16469"/>
        <v>1</v>
      </c>
      <c r="O473" s="178">
        <f t="shared" si="16453"/>
        <v>1</v>
      </c>
      <c r="P473" s="87" t="s">
        <v>326</v>
      </c>
      <c r="Q473" s="90">
        <f t="shared" si="16461"/>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16466"/>
        <v>modesg_out_empr_info_nfincca_trnvr_ttl_elgbl</v>
      </c>
      <c r="B474" s="67" t="s">
        <v>26</v>
      </c>
      <c r="C474" s="68" t="s">
        <v>310</v>
      </c>
      <c r="D474" s="64" t="s">
        <v>40</v>
      </c>
      <c r="E474" s="66" t="s">
        <v>325</v>
      </c>
      <c r="F474" s="64" t="s">
        <v>245</v>
      </c>
      <c r="G474" s="64" t="str">
        <f>INDEX(Auxiliar!$B$16:$B$24,MATCH(Plano_V3!H474,Auxiliar!$C$16:$C$24,0),1)</f>
        <v>1. Concluído</v>
      </c>
      <c r="H474" s="64">
        <f>VLOOKUP(A474,'Aux - pivots1'!$A:$B,2,0)</f>
        <v>1</v>
      </c>
      <c r="I474" s="184">
        <f>SUMIFS(Table1[Estimação (horas)],Table1[Tabela],Plano_V3!E474,Table1[Campo],Plano_V3!F474)</f>
        <v>16.100000000000001</v>
      </c>
      <c r="J474" s="184">
        <f t="shared" si="16467"/>
        <v>2.0125000000000002</v>
      </c>
      <c r="K474" s="184">
        <f>SUMIFS(Table1[Horas efetivas],Table1[Tabela],Plano_V3!E474,Table1[Campo],Plano_V3!F474)</f>
        <v>16.100000000000001</v>
      </c>
      <c r="L474" s="184">
        <f t="shared" si="16468"/>
        <v>2.0125000000000002</v>
      </c>
      <c r="M474" s="178"/>
      <c r="N474" s="178">
        <f t="shared" si="16469"/>
        <v>1</v>
      </c>
      <c r="O474" s="178">
        <f t="shared" si="16453"/>
        <v>1</v>
      </c>
      <c r="P474" s="87" t="s">
        <v>326</v>
      </c>
      <c r="Q474" s="90">
        <f t="shared" si="16461"/>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16466"/>
        <v>modesg_out_empr_info_nfincca_turnover_own_prfrmnce_algnd</v>
      </c>
      <c r="B475" s="67" t="s">
        <v>26</v>
      </c>
      <c r="C475" s="68" t="s">
        <v>310</v>
      </c>
      <c r="D475" s="64" t="s">
        <v>40</v>
      </c>
      <c r="E475" s="66" t="s">
        <v>325</v>
      </c>
      <c r="F475" s="64" t="s">
        <v>247</v>
      </c>
      <c r="G475" s="64" t="str">
        <f>INDEX(Auxiliar!$B$16:$B$24,MATCH(Plano_V3!H475,Auxiliar!$C$16:$C$24,0),1)</f>
        <v>1. Concluído</v>
      </c>
      <c r="H475" s="64">
        <f>VLOOKUP(A475,'Aux - pivots1'!$A:$B,2,0)</f>
        <v>1</v>
      </c>
      <c r="I475" s="184">
        <f>SUMIFS(Table1[Estimação (horas)],Table1[Tabela],Plano_V3!E475,Table1[Campo],Plano_V3!F475)</f>
        <v>16.100000000000001</v>
      </c>
      <c r="J475" s="184">
        <f t="shared" si="16467"/>
        <v>2.0125000000000002</v>
      </c>
      <c r="K475" s="184">
        <f>SUMIFS(Table1[Horas efetivas],Table1[Tabela],Plano_V3!E475,Table1[Campo],Plano_V3!F475)</f>
        <v>16.100000000000001</v>
      </c>
      <c r="L475" s="184">
        <f t="shared" si="16468"/>
        <v>2.0125000000000002</v>
      </c>
      <c r="M475" s="178"/>
      <c r="N475" s="178">
        <f t="shared" si="16469"/>
        <v>1</v>
      </c>
      <c r="O475" s="178">
        <f t="shared" si="16453"/>
        <v>1</v>
      </c>
      <c r="P475" s="87" t="s">
        <v>326</v>
      </c>
      <c r="Q475" s="90">
        <f t="shared" si="16461"/>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16466"/>
        <v>modesg_out_empr_info_nfinccm_capex_enblng_algnd</v>
      </c>
      <c r="B476" s="67" t="s">
        <v>26</v>
      </c>
      <c r="C476" s="68" t="s">
        <v>310</v>
      </c>
      <c r="D476" s="64" t="s">
        <v>40</v>
      </c>
      <c r="E476" s="66" t="s">
        <v>325</v>
      </c>
      <c r="F476" s="64" t="s">
        <v>256</v>
      </c>
      <c r="G476" s="64" t="str">
        <f>INDEX(Auxiliar!$B$16:$B$24,MATCH(Plano_V3!H476,Auxiliar!$C$16:$C$24,0),1)</f>
        <v>1. Concluído</v>
      </c>
      <c r="H476" s="64">
        <f>VLOOKUP(A476,'Aux - pivots1'!$A:$B,2,0)</f>
        <v>1</v>
      </c>
      <c r="I476" s="184">
        <f>SUMIFS(Table1[Estimação (horas)],Table1[Tabela],Plano_V3!E476,Table1[Campo],Plano_V3!F476)</f>
        <v>16.100000000000001</v>
      </c>
      <c r="J476" s="184">
        <f t="shared" si="16467"/>
        <v>2.0125000000000002</v>
      </c>
      <c r="K476" s="184">
        <f>SUMIFS(Table1[Horas efetivas],Table1[Tabela],Plano_V3!E476,Table1[Campo],Plano_V3!F476)</f>
        <v>16.100000000000001</v>
      </c>
      <c r="L476" s="184">
        <f t="shared" si="16468"/>
        <v>2.0125000000000002</v>
      </c>
      <c r="M476" s="178"/>
      <c r="N476" s="178">
        <f t="shared" si="16469"/>
        <v>1</v>
      </c>
      <c r="O476" s="178">
        <f t="shared" si="16453"/>
        <v>1</v>
      </c>
      <c r="P476" s="87" t="s">
        <v>326</v>
      </c>
      <c r="Q476" s="90">
        <f t="shared" si="16461"/>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16466"/>
        <v>modesg_out_empr_info_nfinccm_capex_own_prfrmnce_algnd</v>
      </c>
      <c r="B477" s="67" t="s">
        <v>26</v>
      </c>
      <c r="C477" s="68" t="s">
        <v>310</v>
      </c>
      <c r="D477" s="64" t="s">
        <v>40</v>
      </c>
      <c r="E477" s="66" t="s">
        <v>325</v>
      </c>
      <c r="F477" s="64" t="s">
        <v>258</v>
      </c>
      <c r="G477" s="64" t="str">
        <f>INDEX(Auxiliar!$B$16:$B$24,MATCH(Plano_V3!H477,Auxiliar!$C$16:$C$24,0),1)</f>
        <v>1. Concluído</v>
      </c>
      <c r="H477" s="64">
        <f>VLOOKUP(A477,'Aux - pivots1'!$A:$B,2,0)</f>
        <v>1</v>
      </c>
      <c r="I477" s="184">
        <f>SUMIFS(Table1[Estimação (horas)],Table1[Tabela],Plano_V3!E477,Table1[Campo],Plano_V3!F477)</f>
        <v>16.100000000000001</v>
      </c>
      <c r="J477" s="184">
        <f t="shared" si="16467"/>
        <v>2.0125000000000002</v>
      </c>
      <c r="K477" s="184">
        <f>SUMIFS(Table1[Horas efetivas],Table1[Tabela],Plano_V3!E477,Table1[Campo],Plano_V3!F477)</f>
        <v>16.100000000000001</v>
      </c>
      <c r="L477" s="184">
        <f t="shared" si="16468"/>
        <v>2.0125000000000002</v>
      </c>
      <c r="M477" s="178"/>
      <c r="N477" s="178">
        <f t="shared" si="16469"/>
        <v>1</v>
      </c>
      <c r="O477" s="178">
        <f t="shared" si="16453"/>
        <v>1</v>
      </c>
      <c r="P477" s="87" t="s">
        <v>326</v>
      </c>
      <c r="Q477" s="90">
        <f t="shared" si="16461"/>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16466"/>
        <v>modesg_out_empr_info_nfinccm_capex_trnstn_algnd</v>
      </c>
      <c r="B478" s="67" t="s">
        <v>26</v>
      </c>
      <c r="C478" s="68" t="s">
        <v>310</v>
      </c>
      <c r="D478" s="64" t="s">
        <v>40</v>
      </c>
      <c r="E478" s="66" t="s">
        <v>325</v>
      </c>
      <c r="F478" s="64" t="s">
        <v>257</v>
      </c>
      <c r="G478" s="64" t="str">
        <f>INDEX(Auxiliar!$B$16:$B$24,MATCH(Plano_V3!H478,Auxiliar!$C$16:$C$24,0),1)</f>
        <v>1. Concluído</v>
      </c>
      <c r="H478" s="64">
        <f>VLOOKUP(A478,'Aux - pivots1'!$A:$B,2,0)</f>
        <v>1</v>
      </c>
      <c r="I478" s="184">
        <f>SUMIFS(Table1[Estimação (horas)],Table1[Tabela],Plano_V3!E478,Table1[Campo],Plano_V3!F478)</f>
        <v>16.100000000000001</v>
      </c>
      <c r="J478" s="184">
        <f t="shared" si="16467"/>
        <v>2.0125000000000002</v>
      </c>
      <c r="K478" s="184">
        <f>SUMIFS(Table1[Horas efetivas],Table1[Tabela],Plano_V3!E478,Table1[Campo],Plano_V3!F478)</f>
        <v>16.100000000000001</v>
      </c>
      <c r="L478" s="184">
        <f t="shared" si="16468"/>
        <v>2.0125000000000002</v>
      </c>
      <c r="M478" s="178"/>
      <c r="N478" s="178">
        <f t="shared" si="16469"/>
        <v>1</v>
      </c>
      <c r="O478" s="178">
        <f t="shared" si="16453"/>
        <v>1</v>
      </c>
      <c r="P478" s="87" t="s">
        <v>326</v>
      </c>
      <c r="Q478" s="90">
        <f t="shared" si="16461"/>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16466"/>
        <v>modesg_out_empr_info_nfinccm_capex_ttl_elgbl</v>
      </c>
      <c r="B479" s="67" t="s">
        <v>26</v>
      </c>
      <c r="C479" s="68" t="s">
        <v>310</v>
      </c>
      <c r="D479" s="64" t="s">
        <v>40</v>
      </c>
      <c r="E479" s="66" t="s">
        <v>325</v>
      </c>
      <c r="F479" s="64" t="s">
        <v>255</v>
      </c>
      <c r="G479" s="64" t="str">
        <f>INDEX(Auxiliar!$B$16:$B$24,MATCH(Plano_V3!H479,Auxiliar!$C$16:$C$24,0),1)</f>
        <v>1. Concluído</v>
      </c>
      <c r="H479" s="64">
        <f>VLOOKUP(A479,'Aux - pivots1'!$A:$B,2,0)</f>
        <v>1</v>
      </c>
      <c r="I479" s="184">
        <f>SUMIFS(Table1[Estimação (horas)],Table1[Tabela],Plano_V3!E479,Table1[Campo],Plano_V3!F479)</f>
        <v>16.100000000000001</v>
      </c>
      <c r="J479" s="184">
        <f t="shared" si="16467"/>
        <v>2.0125000000000002</v>
      </c>
      <c r="K479" s="184">
        <f>SUMIFS(Table1[Horas efetivas],Table1[Tabela],Plano_V3!E479,Table1[Campo],Plano_V3!F479)</f>
        <v>16.100000000000001</v>
      </c>
      <c r="L479" s="184">
        <f t="shared" si="16468"/>
        <v>2.0125000000000002</v>
      </c>
      <c r="M479" s="178"/>
      <c r="N479" s="178">
        <f t="shared" si="16469"/>
        <v>1</v>
      </c>
      <c r="O479" s="178">
        <f t="shared" si="16453"/>
        <v>1</v>
      </c>
      <c r="P479" s="87" t="s">
        <v>326</v>
      </c>
      <c r="Q479" s="90">
        <f t="shared" si="16461"/>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16466"/>
        <v>modesg_out_empr_info_nfinccm_trnvr_enblng_algnd</v>
      </c>
      <c r="B480" s="67" t="s">
        <v>26</v>
      </c>
      <c r="C480" s="68" t="s">
        <v>310</v>
      </c>
      <c r="D480" s="64" t="s">
        <v>40</v>
      </c>
      <c r="E480" s="66" t="s">
        <v>325</v>
      </c>
      <c r="F480" s="64" t="s">
        <v>252</v>
      </c>
      <c r="G480" s="64" t="str">
        <f>INDEX(Auxiliar!$B$16:$B$24,MATCH(Plano_V3!H480,Auxiliar!$C$16:$C$24,0),1)</f>
        <v>1. Concluído</v>
      </c>
      <c r="H480" s="64">
        <f>VLOOKUP(A480,'Aux - pivots1'!$A:$B,2,0)</f>
        <v>1</v>
      </c>
      <c r="I480" s="184">
        <f>SUMIFS(Table1[Estimação (horas)],Table1[Tabela],Plano_V3!E480,Table1[Campo],Plano_V3!F480)</f>
        <v>16.100000000000001</v>
      </c>
      <c r="J480" s="184">
        <f t="shared" si="16467"/>
        <v>2.0125000000000002</v>
      </c>
      <c r="K480" s="184">
        <f>SUMIFS(Table1[Horas efetivas],Table1[Tabela],Plano_V3!E480,Table1[Campo],Plano_V3!F480)</f>
        <v>16.100000000000001</v>
      </c>
      <c r="L480" s="184">
        <f t="shared" si="16468"/>
        <v>2.0125000000000002</v>
      </c>
      <c r="M480" s="178"/>
      <c r="N480" s="178">
        <f t="shared" si="16469"/>
        <v>1</v>
      </c>
      <c r="O480" s="178">
        <f t="shared" si="16453"/>
        <v>1</v>
      </c>
      <c r="P480" s="87" t="s">
        <v>326</v>
      </c>
      <c r="Q480" s="90">
        <f t="shared" si="16461"/>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16466"/>
        <v>modesg_out_empr_info_nfinccm_trnvr_own_prfrmnce_algnd</v>
      </c>
      <c r="B481" s="67" t="s">
        <v>26</v>
      </c>
      <c r="C481" s="68" t="s">
        <v>310</v>
      </c>
      <c r="D481" s="64" t="s">
        <v>40</v>
      </c>
      <c r="E481" s="66" t="s">
        <v>325</v>
      </c>
      <c r="F481" s="64" t="s">
        <v>254</v>
      </c>
      <c r="G481" s="64" t="str">
        <f>INDEX(Auxiliar!$B$16:$B$24,MATCH(Plano_V3!H481,Auxiliar!$C$16:$C$24,0),1)</f>
        <v>1. Concluído</v>
      </c>
      <c r="H481" s="64">
        <f>VLOOKUP(A481,'Aux - pivots1'!$A:$B,2,0)</f>
        <v>1</v>
      </c>
      <c r="I481" s="184">
        <f>SUMIFS(Table1[Estimação (horas)],Table1[Tabela],Plano_V3!E481,Table1[Campo],Plano_V3!F481)</f>
        <v>16.100000000000001</v>
      </c>
      <c r="J481" s="184">
        <f t="shared" si="16467"/>
        <v>2.0125000000000002</v>
      </c>
      <c r="K481" s="184">
        <f>SUMIFS(Table1[Horas efetivas],Table1[Tabela],Plano_V3!E481,Table1[Campo],Plano_V3!F481)</f>
        <v>16.100000000000001</v>
      </c>
      <c r="L481" s="184">
        <f t="shared" si="16468"/>
        <v>2.0125000000000002</v>
      </c>
      <c r="M481" s="178"/>
      <c r="N481" s="178">
        <f t="shared" si="16469"/>
        <v>1</v>
      </c>
      <c r="O481" s="178">
        <f t="shared" si="16453"/>
        <v>1</v>
      </c>
      <c r="P481" s="87" t="s">
        <v>326</v>
      </c>
      <c r="Q481" s="90">
        <f t="shared" si="16461"/>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16466"/>
        <v>modesg_out_empr_info_nfinccm_trnvr_trnstn_alignd</v>
      </c>
      <c r="B482" s="67" t="s">
        <v>26</v>
      </c>
      <c r="C482" s="68" t="s">
        <v>310</v>
      </c>
      <c r="D482" s="64" t="s">
        <v>40</v>
      </c>
      <c r="E482" s="66" t="s">
        <v>325</v>
      </c>
      <c r="F482" s="64" t="s">
        <v>253</v>
      </c>
      <c r="G482" s="64" t="str">
        <f>INDEX(Auxiliar!$B$16:$B$24,MATCH(Plano_V3!H482,Auxiliar!$C$16:$C$24,0),1)</f>
        <v>1. Concluído</v>
      </c>
      <c r="H482" s="64">
        <f>VLOOKUP(A482,'Aux - pivots1'!$A:$B,2,0)</f>
        <v>1</v>
      </c>
      <c r="I482" s="184">
        <f>SUMIFS(Table1[Estimação (horas)],Table1[Tabela],Plano_V3!E482,Table1[Campo],Plano_V3!F482)</f>
        <v>16.100000000000001</v>
      </c>
      <c r="J482" s="184">
        <f t="shared" si="16467"/>
        <v>2.0125000000000002</v>
      </c>
      <c r="K482" s="184">
        <f>SUMIFS(Table1[Horas efetivas],Table1[Tabela],Plano_V3!E482,Table1[Campo],Plano_V3!F482)</f>
        <v>16.100000000000001</v>
      </c>
      <c r="L482" s="184">
        <f t="shared" si="16468"/>
        <v>2.0125000000000002</v>
      </c>
      <c r="M482" s="178"/>
      <c r="N482" s="178">
        <f t="shared" si="16469"/>
        <v>1</v>
      </c>
      <c r="O482" s="178">
        <f t="shared" si="16453"/>
        <v>1</v>
      </c>
      <c r="P482" s="87" t="s">
        <v>326</v>
      </c>
      <c r="Q482" s="90">
        <f t="shared" si="16461"/>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E483&amp;F483</f>
        <v>modesg_out_empr_info_nfinccm_trnvr_ttl_elgbl</v>
      </c>
      <c r="B483" s="67" t="s">
        <v>26</v>
      </c>
      <c r="C483" s="68" t="s">
        <v>310</v>
      </c>
      <c r="D483" s="64" t="s">
        <v>40</v>
      </c>
      <c r="E483" s="66" t="s">
        <v>325</v>
      </c>
      <c r="F483" s="64" t="s">
        <v>251</v>
      </c>
      <c r="G483" s="64" t="str">
        <f>INDEX(Auxiliar!$B$16:$B$24,MATCH(Plano_V3!H483,Auxiliar!$C$16:$C$24,0),1)</f>
        <v>1. Concluído</v>
      </c>
      <c r="H483" s="64">
        <f>VLOOKUP(A483,'Aux - pivots1'!$A:$B,2,0)</f>
        <v>1</v>
      </c>
      <c r="I483" s="184">
        <f>SUMIFS(Table1[Estimação (horas)],Table1[Tabela],Plano_V3!E483,Table1[Campo],Plano_V3!F483)</f>
        <v>16.100000000000001</v>
      </c>
      <c r="J483" s="184">
        <f>I483/8</f>
        <v>2.0125000000000002</v>
      </c>
      <c r="K483" s="184">
        <f>SUMIFS(Table1[Horas efetivas],Table1[Tabela],Plano_V3!E483,Table1[Campo],Plano_V3!F483)</f>
        <v>16.100000000000001</v>
      </c>
      <c r="L483" s="184">
        <f>K483/8</f>
        <v>2.0125000000000002</v>
      </c>
      <c r="M483" s="178"/>
      <c r="N483" s="178">
        <f>L483/J483</f>
        <v>1</v>
      </c>
      <c r="O483" s="178">
        <f>N483-M483</f>
        <v>1</v>
      </c>
      <c r="P483" s="87" t="s">
        <v>326</v>
      </c>
      <c r="Q483" s="90">
        <f>J483-SUM(R483:ES483)</f>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ref="A484:A503" si="16470">E484&amp;F484</f>
        <v>modesg_out_empr_info_nfinppc_trnvr_ttl_elgbl</v>
      </c>
      <c r="B484" s="67" t="s">
        <v>26</v>
      </c>
      <c r="C484" s="68" t="s">
        <v>310</v>
      </c>
      <c r="D484" s="64" t="s">
        <v>40</v>
      </c>
      <c r="E484" s="66" t="s">
        <v>325</v>
      </c>
      <c r="F484" s="64" t="s">
        <v>259</v>
      </c>
      <c r="G484" s="64" t="str">
        <f>INDEX(Auxiliar!$B$16:$B$24,MATCH(Plano_V3!H484,Auxiliar!$C$16:$C$24,0),1)</f>
        <v>1. Concluído</v>
      </c>
      <c r="H484" s="64">
        <f>VLOOKUP(A484,'Aux - pivots1'!$A:$B,2,0)</f>
        <v>1</v>
      </c>
      <c r="I484" s="184" t="e">
        <f>SUMIFS(Table1[Estimação (horas)],Table1[Tabela],Plano_V3!E484,Table1[Campo],Plano_V3!F484)</f>
        <v>#N/A</v>
      </c>
      <c r="J484" s="184" t="e">
        <f t="shared" ref="J484:J503" si="16471">I484/8</f>
        <v>#N/A</v>
      </c>
      <c r="K484" s="184" t="e">
        <f>SUMIFS(Table1[Horas efetivas],Table1[Tabela],Plano_V3!E484,Table1[Campo],Plano_V3!F484)</f>
        <v>#N/A</v>
      </c>
      <c r="L484" s="184" t="e">
        <f t="shared" ref="L484:L503" si="16472">K484/8</f>
        <v>#N/A</v>
      </c>
      <c r="M484" s="178"/>
      <c r="N484" s="178" t="e">
        <f t="shared" ref="N484:N503" si="16473">L484/J484</f>
        <v>#N/A</v>
      </c>
      <c r="O484" s="178" t="e">
        <f t="shared" ref="O484:O503" si="16474">N484-M484</f>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16470"/>
        <v>modesg_out_empr_info_nfinppc_turnover_own_prfrmnce_algnd</v>
      </c>
      <c r="B485" s="67" t="s">
        <v>26</v>
      </c>
      <c r="C485" s="68" t="s">
        <v>310</v>
      </c>
      <c r="D485" s="64" t="s">
        <v>40</v>
      </c>
      <c r="E485" s="66" t="s">
        <v>325</v>
      </c>
      <c r="F485" s="64" t="s">
        <v>260</v>
      </c>
      <c r="G485" s="64" t="str">
        <f>INDEX(Auxiliar!$B$16:$B$24,MATCH(Plano_V3!H485,Auxiliar!$C$16:$C$24,0),1)</f>
        <v>1. Concluído</v>
      </c>
      <c r="H485" s="64">
        <f>VLOOKUP(A485,'Aux - pivots1'!$A:$B,2,0)</f>
        <v>1</v>
      </c>
      <c r="I485" s="184" t="e">
        <f>SUMIFS(Table1[Estimação (horas)],Table1[Tabela],Plano_V3!E485,Table1[Campo],Plano_V3!F485)</f>
        <v>#N/A</v>
      </c>
      <c r="J485" s="184" t="e">
        <f t="shared" si="16471"/>
        <v>#N/A</v>
      </c>
      <c r="K485" s="184" t="e">
        <f>SUMIFS(Table1[Horas efetivas],Table1[Tabela],Plano_V3!E485,Table1[Campo],Plano_V3!F485)</f>
        <v>#N/A</v>
      </c>
      <c r="L485" s="184" t="e">
        <f t="shared" si="16472"/>
        <v>#N/A</v>
      </c>
      <c r="M485" s="178"/>
      <c r="N485" s="178" t="e">
        <f t="shared" si="16473"/>
        <v>#N/A</v>
      </c>
      <c r="O485" s="178" t="e">
        <f t="shared" si="16474"/>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 t="shared" si="16470"/>
        <v>modesg_out_empr_info_nfinppc_capex_ttl_elgbl</v>
      </c>
      <c r="B486" s="67" t="s">
        <v>26</v>
      </c>
      <c r="C486" s="68" t="s">
        <v>310</v>
      </c>
      <c r="D486" s="64" t="s">
        <v>40</v>
      </c>
      <c r="E486" s="66" t="s">
        <v>325</v>
      </c>
      <c r="F486" s="64" t="s">
        <v>261</v>
      </c>
      <c r="G486" s="64" t="str">
        <f>INDEX(Auxiliar!$B$16:$B$24,MATCH(Plano_V3!H486,Auxiliar!$C$16:$C$24,0),1)</f>
        <v>1. Concluído</v>
      </c>
      <c r="H486" s="64">
        <f>VLOOKUP(A486,'Aux - pivots1'!$A:$B,2,0)</f>
        <v>1</v>
      </c>
      <c r="I486" s="184" t="e">
        <f>SUMIFS(Table1[Estimação (horas)],Table1[Tabela],Plano_V3!E486,Table1[Campo],Plano_V3!F486)</f>
        <v>#N/A</v>
      </c>
      <c r="J486" s="184" t="e">
        <f t="shared" si="16471"/>
        <v>#N/A</v>
      </c>
      <c r="K486" s="184" t="e">
        <f>SUMIFS(Table1[Horas efetivas],Table1[Tabela],Plano_V3!E486,Table1[Campo],Plano_V3!F486)</f>
        <v>#N/A</v>
      </c>
      <c r="L486" s="184" t="e">
        <f t="shared" si="16472"/>
        <v>#N/A</v>
      </c>
      <c r="M486" s="178"/>
      <c r="N486" s="178" t="e">
        <f t="shared" si="16473"/>
        <v>#N/A</v>
      </c>
      <c r="O486" s="178" t="e">
        <f t="shared" si="16474"/>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si="16470"/>
        <v>modesg_out_empr_info_nfinppc_capex_own_prfrmnce_algnd</v>
      </c>
      <c r="B487" s="67" t="s">
        <v>26</v>
      </c>
      <c r="C487" s="68" t="s">
        <v>310</v>
      </c>
      <c r="D487" s="64" t="s">
        <v>40</v>
      </c>
      <c r="E487" s="66" t="s">
        <v>325</v>
      </c>
      <c r="F487" s="64" t="s">
        <v>262</v>
      </c>
      <c r="G487" s="64" t="str">
        <f>INDEX(Auxiliar!$B$16:$B$24,MATCH(Plano_V3!H487,Auxiliar!$C$16:$C$24,0),1)</f>
        <v>1. Concluído</v>
      </c>
      <c r="H487" s="64">
        <f>VLOOKUP(A487,'Aux - pivots1'!$A:$B,2,0)</f>
        <v>1</v>
      </c>
      <c r="I487" s="184" t="e">
        <f>SUMIFS(Table1[Estimação (horas)],Table1[Tabela],Plano_V3!E487,Table1[Campo],Plano_V3!F487)</f>
        <v>#N/A</v>
      </c>
      <c r="J487" s="184" t="e">
        <f t="shared" si="16471"/>
        <v>#N/A</v>
      </c>
      <c r="K487" s="184" t="e">
        <f>SUMIFS(Table1[Horas efetivas],Table1[Tabela],Plano_V3!E487,Table1[Campo],Plano_V3!F487)</f>
        <v>#N/A</v>
      </c>
      <c r="L487" s="184" t="e">
        <f t="shared" si="16472"/>
        <v>#N/A</v>
      </c>
      <c r="M487" s="178"/>
      <c r="N487" s="178" t="e">
        <f t="shared" si="16473"/>
        <v>#N/A</v>
      </c>
      <c r="O487" s="178" t="e">
        <f t="shared" si="16474"/>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16470"/>
        <v>modesg_out_empr_info_nfinbio_trnvr_ttl_elgbl</v>
      </c>
      <c r="B488" s="67" t="s">
        <v>26</v>
      </c>
      <c r="C488" s="68" t="s">
        <v>310</v>
      </c>
      <c r="D488" s="64" t="s">
        <v>40</v>
      </c>
      <c r="E488" s="66" t="s">
        <v>325</v>
      </c>
      <c r="F488" s="64" t="s">
        <v>263</v>
      </c>
      <c r="G488" s="64" t="str">
        <f>INDEX(Auxiliar!$B$16:$B$24,MATCH(Plano_V3!H488,Auxiliar!$C$16:$C$24,0),1)</f>
        <v>1. Concluído</v>
      </c>
      <c r="H488" s="64">
        <f>VLOOKUP(A488,'Aux - pivots1'!$A:$B,2,0)</f>
        <v>1</v>
      </c>
      <c r="I488" s="184" t="e">
        <f>SUMIFS(Table1[Estimação (horas)],Table1[Tabela],Plano_V3!E488,Table1[Campo],Plano_V3!F488)</f>
        <v>#N/A</v>
      </c>
      <c r="J488" s="184" t="e">
        <f t="shared" si="16471"/>
        <v>#N/A</v>
      </c>
      <c r="K488" s="184" t="e">
        <f>SUMIFS(Table1[Horas efetivas],Table1[Tabela],Plano_V3!E488,Table1[Campo],Plano_V3!F488)</f>
        <v>#N/A</v>
      </c>
      <c r="L488" s="184" t="e">
        <f t="shared" si="16472"/>
        <v>#N/A</v>
      </c>
      <c r="M488" s="178"/>
      <c r="N488" s="178" t="e">
        <f t="shared" si="16473"/>
        <v>#N/A</v>
      </c>
      <c r="O488" s="178" t="e">
        <f t="shared" si="16474"/>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16470"/>
        <v>modesg_out_empr_info_nfinbio_turnover_own_prfrmnce_algnd</v>
      </c>
      <c r="B489" s="67" t="s">
        <v>26</v>
      </c>
      <c r="C489" s="68" t="s">
        <v>310</v>
      </c>
      <c r="D489" s="64" t="s">
        <v>40</v>
      </c>
      <c r="E489" s="66" t="s">
        <v>325</v>
      </c>
      <c r="F489" s="64" t="s">
        <v>264</v>
      </c>
      <c r="G489" s="64" t="str">
        <f>INDEX(Auxiliar!$B$16:$B$24,MATCH(Plano_V3!H489,Auxiliar!$C$16:$C$24,0),1)</f>
        <v>1. Concluído</v>
      </c>
      <c r="H489" s="64">
        <f>VLOOKUP(A489,'Aux - pivots1'!$A:$B,2,0)</f>
        <v>1</v>
      </c>
      <c r="I489" s="184" t="e">
        <f>SUMIFS(Table1[Estimação (horas)],Table1[Tabela],Plano_V3!E489,Table1[Campo],Plano_V3!F489)</f>
        <v>#N/A</v>
      </c>
      <c r="J489" s="184" t="e">
        <f t="shared" si="16471"/>
        <v>#N/A</v>
      </c>
      <c r="K489" s="184" t="e">
        <f>SUMIFS(Table1[Horas efetivas],Table1[Tabela],Plano_V3!E489,Table1[Campo],Plano_V3!F489)</f>
        <v>#N/A</v>
      </c>
      <c r="L489" s="184" t="e">
        <f t="shared" si="16472"/>
        <v>#N/A</v>
      </c>
      <c r="M489" s="178"/>
      <c r="N489" s="178" t="e">
        <f t="shared" si="16473"/>
        <v>#N/A</v>
      </c>
      <c r="O489" s="178" t="e">
        <f t="shared" si="16474"/>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16470"/>
        <v>modesg_out_empr_info_nfinbio_capex_ttl_elgbl</v>
      </c>
      <c r="B490" s="67" t="s">
        <v>26</v>
      </c>
      <c r="C490" s="68" t="s">
        <v>310</v>
      </c>
      <c r="D490" s="64" t="s">
        <v>40</v>
      </c>
      <c r="E490" s="66" t="s">
        <v>325</v>
      </c>
      <c r="F490" s="64" t="s">
        <v>265</v>
      </c>
      <c r="G490" s="64" t="str">
        <f>INDEX(Auxiliar!$B$16:$B$24,MATCH(Plano_V3!H490,Auxiliar!$C$16:$C$24,0),1)</f>
        <v>1. Concluído</v>
      </c>
      <c r="H490" s="64">
        <f>VLOOKUP(A490,'Aux - pivots1'!$A:$B,2,0)</f>
        <v>1</v>
      </c>
      <c r="I490" s="184" t="e">
        <f>SUMIFS(Table1[Estimação (horas)],Table1[Tabela],Plano_V3!E490,Table1[Campo],Plano_V3!F490)</f>
        <v>#N/A</v>
      </c>
      <c r="J490" s="184" t="e">
        <f t="shared" si="16471"/>
        <v>#N/A</v>
      </c>
      <c r="K490" s="184" t="e">
        <f>SUMIFS(Table1[Horas efetivas],Table1[Tabela],Plano_V3!E490,Table1[Campo],Plano_V3!F490)</f>
        <v>#N/A</v>
      </c>
      <c r="L490" s="184" t="e">
        <f t="shared" si="16472"/>
        <v>#N/A</v>
      </c>
      <c r="M490" s="178"/>
      <c r="N490" s="178" t="e">
        <f t="shared" si="16473"/>
        <v>#N/A</v>
      </c>
      <c r="O490" s="178" t="e">
        <f t="shared" si="16474"/>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16470"/>
        <v>modesg_out_empr_info_nfinbio_capex_own_prfrmnce_algnd</v>
      </c>
      <c r="B491" s="67" t="s">
        <v>26</v>
      </c>
      <c r="C491" s="68" t="s">
        <v>310</v>
      </c>
      <c r="D491" s="64" t="s">
        <v>40</v>
      </c>
      <c r="E491" s="66" t="s">
        <v>325</v>
      </c>
      <c r="F491" s="64" t="s">
        <v>266</v>
      </c>
      <c r="G491" s="64" t="str">
        <f>INDEX(Auxiliar!$B$16:$B$24,MATCH(Plano_V3!H491,Auxiliar!$C$16:$C$24,0),1)</f>
        <v>1. Concluído</v>
      </c>
      <c r="H491" s="64">
        <f>VLOOKUP(A491,'Aux - pivots1'!$A:$B,2,0)</f>
        <v>1</v>
      </c>
      <c r="I491" s="184" t="e">
        <f>SUMIFS(Table1[Estimação (horas)],Table1[Tabela],Plano_V3!E491,Table1[Campo],Plano_V3!F491)</f>
        <v>#N/A</v>
      </c>
      <c r="J491" s="184" t="e">
        <f t="shared" si="16471"/>
        <v>#N/A</v>
      </c>
      <c r="K491" s="184" t="e">
        <f>SUMIFS(Table1[Horas efetivas],Table1[Tabela],Plano_V3!E491,Table1[Campo],Plano_V3!F491)</f>
        <v>#N/A</v>
      </c>
      <c r="L491" s="184" t="e">
        <f t="shared" si="16472"/>
        <v>#N/A</v>
      </c>
      <c r="M491" s="178"/>
      <c r="N491" s="178" t="e">
        <f t="shared" si="16473"/>
        <v>#N/A</v>
      </c>
      <c r="O491" s="178" t="e">
        <f t="shared" si="16474"/>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16470"/>
        <v>modesg_out_empr_info_nfinwtr_trnvr_ttl_elgbl</v>
      </c>
      <c r="B492" s="67" t="s">
        <v>26</v>
      </c>
      <c r="C492" s="68" t="s">
        <v>310</v>
      </c>
      <c r="D492" s="64" t="s">
        <v>40</v>
      </c>
      <c r="E492" s="66" t="s">
        <v>325</v>
      </c>
      <c r="F492" s="64" t="s">
        <v>267</v>
      </c>
      <c r="G492" s="64" t="str">
        <f>INDEX(Auxiliar!$B$16:$B$24,MATCH(Plano_V3!H492,Auxiliar!$C$16:$C$24,0),1)</f>
        <v>1. Concluído</v>
      </c>
      <c r="H492" s="64">
        <f>VLOOKUP(A492,'Aux - pivots1'!$A:$B,2,0)</f>
        <v>1</v>
      </c>
      <c r="I492" s="184" t="e">
        <f>SUMIFS(Table1[Estimação (horas)],Table1[Tabela],Plano_V3!E492,Table1[Campo],Plano_V3!F492)</f>
        <v>#N/A</v>
      </c>
      <c r="J492" s="184" t="e">
        <f t="shared" si="16471"/>
        <v>#N/A</v>
      </c>
      <c r="K492" s="184" t="e">
        <f>SUMIFS(Table1[Horas efetivas],Table1[Tabela],Plano_V3!E492,Table1[Campo],Plano_V3!F492)</f>
        <v>#N/A</v>
      </c>
      <c r="L492" s="184" t="e">
        <f t="shared" si="16472"/>
        <v>#N/A</v>
      </c>
      <c r="M492" s="178"/>
      <c r="N492" s="178" t="e">
        <f t="shared" si="16473"/>
        <v>#N/A</v>
      </c>
      <c r="O492" s="178" t="e">
        <f t="shared" si="16474"/>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16470"/>
        <v>modesg_out_empr_info_nfinwtr_trnvr_enblng_alignd</v>
      </c>
      <c r="B493" s="67" t="s">
        <v>26</v>
      </c>
      <c r="C493" s="68" t="s">
        <v>310</v>
      </c>
      <c r="D493" s="64" t="s">
        <v>40</v>
      </c>
      <c r="E493" s="66" t="s">
        <v>325</v>
      </c>
      <c r="F493" s="64" t="s">
        <v>268</v>
      </c>
      <c r="G493" s="64" t="str">
        <f>INDEX(Auxiliar!$B$16:$B$24,MATCH(Plano_V3!H493,Auxiliar!$C$16:$C$24,0),1)</f>
        <v>1. Concluído</v>
      </c>
      <c r="H493" s="64">
        <f>VLOOKUP(A493,'Aux - pivots1'!$A:$B,2,0)</f>
        <v>1</v>
      </c>
      <c r="I493" s="184" t="e">
        <f>SUMIFS(Table1[Estimação (horas)],Table1[Tabela],Plano_V3!E493,Table1[Campo],Plano_V3!F493)</f>
        <v>#N/A</v>
      </c>
      <c r="J493" s="184" t="e">
        <f t="shared" si="16471"/>
        <v>#N/A</v>
      </c>
      <c r="K493" s="184" t="e">
        <f>SUMIFS(Table1[Horas efetivas],Table1[Tabela],Plano_V3!E493,Table1[Campo],Plano_V3!F493)</f>
        <v>#N/A</v>
      </c>
      <c r="L493" s="184" t="e">
        <f t="shared" si="16472"/>
        <v>#N/A</v>
      </c>
      <c r="M493" s="178"/>
      <c r="N493" s="178" t="e">
        <f t="shared" si="16473"/>
        <v>#N/A</v>
      </c>
      <c r="O493" s="178" t="e">
        <f t="shared" si="16474"/>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16470"/>
        <v>modesg_out_empr_info_nfinwtr_turnover_own_prfrmnce_algnd</v>
      </c>
      <c r="B494" s="67" t="s">
        <v>26</v>
      </c>
      <c r="C494" s="68" t="s">
        <v>310</v>
      </c>
      <c r="D494" s="64" t="s">
        <v>40</v>
      </c>
      <c r="E494" s="66" t="s">
        <v>325</v>
      </c>
      <c r="F494" s="64" t="s">
        <v>269</v>
      </c>
      <c r="G494" s="64" t="str">
        <f>INDEX(Auxiliar!$B$16:$B$24,MATCH(Plano_V3!H494,Auxiliar!$C$16:$C$24,0),1)</f>
        <v>1. Concluído</v>
      </c>
      <c r="H494" s="64">
        <f>VLOOKUP(A494,'Aux - pivots1'!$A:$B,2,0)</f>
        <v>1</v>
      </c>
      <c r="I494" s="184" t="e">
        <f>SUMIFS(Table1[Estimação (horas)],Table1[Tabela],Plano_V3!E494,Table1[Campo],Plano_V3!F494)</f>
        <v>#N/A</v>
      </c>
      <c r="J494" s="184" t="e">
        <f t="shared" si="16471"/>
        <v>#N/A</v>
      </c>
      <c r="K494" s="184" t="e">
        <f>SUMIFS(Table1[Horas efetivas],Table1[Tabela],Plano_V3!E494,Table1[Campo],Plano_V3!F494)</f>
        <v>#N/A</v>
      </c>
      <c r="L494" s="184" t="e">
        <f t="shared" si="16472"/>
        <v>#N/A</v>
      </c>
      <c r="M494" s="178"/>
      <c r="N494" s="178" t="e">
        <f t="shared" si="16473"/>
        <v>#N/A</v>
      </c>
      <c r="O494" s="178" t="e">
        <f t="shared" si="16474"/>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16470"/>
        <v>modesg_out_empr_info_nfinwtr_capex_ttl_elgbl</v>
      </c>
      <c r="B495" s="67" t="s">
        <v>26</v>
      </c>
      <c r="C495" s="68" t="s">
        <v>310</v>
      </c>
      <c r="D495" s="64" t="s">
        <v>40</v>
      </c>
      <c r="E495" s="66" t="s">
        <v>325</v>
      </c>
      <c r="F495" s="64" t="s">
        <v>270</v>
      </c>
      <c r="G495" s="64" t="str">
        <f>INDEX(Auxiliar!$B$16:$B$24,MATCH(Plano_V3!H495,Auxiliar!$C$16:$C$24,0),1)</f>
        <v>1. Concluído</v>
      </c>
      <c r="H495" s="64">
        <f>VLOOKUP(A495,'Aux - pivots1'!$A:$B,2,0)</f>
        <v>1</v>
      </c>
      <c r="I495" s="184" t="e">
        <f>SUMIFS(Table1[Estimação (horas)],Table1[Tabela],Plano_V3!E495,Table1[Campo],Plano_V3!F495)</f>
        <v>#N/A</v>
      </c>
      <c r="J495" s="184" t="e">
        <f t="shared" si="16471"/>
        <v>#N/A</v>
      </c>
      <c r="K495" s="184" t="e">
        <f>SUMIFS(Table1[Horas efetivas],Table1[Tabela],Plano_V3!E495,Table1[Campo],Plano_V3!F495)</f>
        <v>#N/A</v>
      </c>
      <c r="L495" s="184" t="e">
        <f t="shared" si="16472"/>
        <v>#N/A</v>
      </c>
      <c r="M495" s="178"/>
      <c r="N495" s="178" t="e">
        <f t="shared" si="16473"/>
        <v>#N/A</v>
      </c>
      <c r="O495" s="178" t="e">
        <f t="shared" si="16474"/>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16470"/>
        <v>modesg_out_empr_info_nfinwtr_capex_enblng_algnd</v>
      </c>
      <c r="B496" s="67" t="s">
        <v>26</v>
      </c>
      <c r="C496" s="68" t="s">
        <v>310</v>
      </c>
      <c r="D496" s="64" t="s">
        <v>40</v>
      </c>
      <c r="E496" s="66" t="s">
        <v>325</v>
      </c>
      <c r="F496" s="64" t="s">
        <v>271</v>
      </c>
      <c r="G496" s="64" t="str">
        <f>INDEX(Auxiliar!$B$16:$B$24,MATCH(Plano_V3!H496,Auxiliar!$C$16:$C$24,0),1)</f>
        <v>1. Concluído</v>
      </c>
      <c r="H496" s="64">
        <f>VLOOKUP(A496,'Aux - pivots1'!$A:$B,2,0)</f>
        <v>1</v>
      </c>
      <c r="I496" s="184" t="e">
        <f>SUMIFS(Table1[Estimação (horas)],Table1[Tabela],Plano_V3!E496,Table1[Campo],Plano_V3!F496)</f>
        <v>#N/A</v>
      </c>
      <c r="J496" s="184" t="e">
        <f t="shared" si="16471"/>
        <v>#N/A</v>
      </c>
      <c r="K496" s="184" t="e">
        <f>SUMIFS(Table1[Horas efetivas],Table1[Tabela],Plano_V3!E496,Table1[Campo],Plano_V3!F496)</f>
        <v>#N/A</v>
      </c>
      <c r="L496" s="184" t="e">
        <f t="shared" si="16472"/>
        <v>#N/A</v>
      </c>
      <c r="M496" s="178"/>
      <c r="N496" s="178" t="e">
        <f t="shared" si="16473"/>
        <v>#N/A</v>
      </c>
      <c r="O496" s="178" t="e">
        <f t="shared" si="16474"/>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16470"/>
        <v>modesg_out_empr_info_nfinwtr_capex_own_prfrmnce_algnd</v>
      </c>
      <c r="B497" s="67" t="s">
        <v>26</v>
      </c>
      <c r="C497" s="68" t="s">
        <v>310</v>
      </c>
      <c r="D497" s="64" t="s">
        <v>40</v>
      </c>
      <c r="E497" s="66" t="s">
        <v>325</v>
      </c>
      <c r="F497" s="64" t="s">
        <v>272</v>
      </c>
      <c r="G497" s="64" t="str">
        <f>INDEX(Auxiliar!$B$16:$B$24,MATCH(Plano_V3!H497,Auxiliar!$C$16:$C$24,0),1)</f>
        <v>1. Concluído</v>
      </c>
      <c r="H497" s="64">
        <f>VLOOKUP(A497,'Aux - pivots1'!$A:$B,2,0)</f>
        <v>1</v>
      </c>
      <c r="I497" s="184" t="e">
        <f>SUMIFS(Table1[Estimação (horas)],Table1[Tabela],Plano_V3!E497,Table1[Campo],Plano_V3!F497)</f>
        <v>#N/A</v>
      </c>
      <c r="J497" s="184" t="e">
        <f t="shared" si="16471"/>
        <v>#N/A</v>
      </c>
      <c r="K497" s="184" t="e">
        <f>SUMIFS(Table1[Horas efetivas],Table1[Tabela],Plano_V3!E497,Table1[Campo],Plano_V3!F497)</f>
        <v>#N/A</v>
      </c>
      <c r="L497" s="184" t="e">
        <f t="shared" si="16472"/>
        <v>#N/A</v>
      </c>
      <c r="M497" s="178"/>
      <c r="N497" s="178" t="e">
        <f t="shared" si="16473"/>
        <v>#N/A</v>
      </c>
      <c r="O497" s="178" t="e">
        <f t="shared" si="16474"/>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16470"/>
        <v>modesg_out_empr_info_nfince_trnvr_ttl_elgbl</v>
      </c>
      <c r="B498" s="67" t="s">
        <v>26</v>
      </c>
      <c r="C498" s="68" t="s">
        <v>310</v>
      </c>
      <c r="D498" s="64" t="s">
        <v>40</v>
      </c>
      <c r="E498" s="66" t="s">
        <v>325</v>
      </c>
      <c r="F498" s="64" t="s">
        <v>273</v>
      </c>
      <c r="G498" s="64" t="str">
        <f>INDEX(Auxiliar!$B$16:$B$24,MATCH(Plano_V3!H498,Auxiliar!$C$16:$C$24,0),1)</f>
        <v>1. Concluído</v>
      </c>
      <c r="H498" s="64">
        <f>VLOOKUP(A498,'Aux - pivots1'!$A:$B,2,0)</f>
        <v>1</v>
      </c>
      <c r="I498" s="184" t="e">
        <f>SUMIFS(Table1[Estimação (horas)],Table1[Tabela],Plano_V3!E498,Table1[Campo],Plano_V3!F498)</f>
        <v>#N/A</v>
      </c>
      <c r="J498" s="184" t="e">
        <f t="shared" si="16471"/>
        <v>#N/A</v>
      </c>
      <c r="K498" s="184" t="e">
        <f>SUMIFS(Table1[Horas efetivas],Table1[Tabela],Plano_V3!E498,Table1[Campo],Plano_V3!F498)</f>
        <v>#N/A</v>
      </c>
      <c r="L498" s="184" t="e">
        <f t="shared" si="16472"/>
        <v>#N/A</v>
      </c>
      <c r="M498" s="178"/>
      <c r="N498" s="178" t="e">
        <f t="shared" si="16473"/>
        <v>#N/A</v>
      </c>
      <c r="O498" s="178" t="e">
        <f t="shared" si="16474"/>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16470"/>
        <v>modesg_out_empr_info_nfince_trnvr_enblng_alignd</v>
      </c>
      <c r="B499" s="67" t="s">
        <v>26</v>
      </c>
      <c r="C499" s="68" t="s">
        <v>310</v>
      </c>
      <c r="D499" s="64" t="s">
        <v>40</v>
      </c>
      <c r="E499" s="66" t="s">
        <v>325</v>
      </c>
      <c r="F499" s="64" t="s">
        <v>274</v>
      </c>
      <c r="G499" s="64" t="str">
        <f>INDEX(Auxiliar!$B$16:$B$24,MATCH(Plano_V3!H499,Auxiliar!$C$16:$C$24,0),1)</f>
        <v>1. Concluído</v>
      </c>
      <c r="H499" s="64">
        <f>VLOOKUP(A499,'Aux - pivots1'!$A:$B,2,0)</f>
        <v>1</v>
      </c>
      <c r="I499" s="184" t="e">
        <f>SUMIFS(Table1[Estimação (horas)],Table1[Tabela],Plano_V3!E499,Table1[Campo],Plano_V3!F499)</f>
        <v>#N/A</v>
      </c>
      <c r="J499" s="184" t="e">
        <f t="shared" si="16471"/>
        <v>#N/A</v>
      </c>
      <c r="K499" s="184" t="e">
        <f>SUMIFS(Table1[Horas efetivas],Table1[Tabela],Plano_V3!E499,Table1[Campo],Plano_V3!F499)</f>
        <v>#N/A</v>
      </c>
      <c r="L499" s="184" t="e">
        <f t="shared" si="16472"/>
        <v>#N/A</v>
      </c>
      <c r="M499" s="178"/>
      <c r="N499" s="178" t="e">
        <f t="shared" si="16473"/>
        <v>#N/A</v>
      </c>
      <c r="O499" s="178" t="e">
        <f t="shared" si="16474"/>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16470"/>
        <v>modesg_out_empr_info_nfince_turnover_own_prfrmnce_algnd</v>
      </c>
      <c r="B500" s="67" t="s">
        <v>26</v>
      </c>
      <c r="C500" s="68" t="s">
        <v>310</v>
      </c>
      <c r="D500" s="64" t="s">
        <v>40</v>
      </c>
      <c r="E500" s="66" t="s">
        <v>325</v>
      </c>
      <c r="F500" s="64" t="s">
        <v>275</v>
      </c>
      <c r="G500" s="64" t="str">
        <f>INDEX(Auxiliar!$B$16:$B$24,MATCH(Plano_V3!H500,Auxiliar!$C$16:$C$24,0),1)</f>
        <v>1. Concluído</v>
      </c>
      <c r="H500" s="64">
        <f>VLOOKUP(A500,'Aux - pivots1'!$A:$B,2,0)</f>
        <v>1</v>
      </c>
      <c r="I500" s="184" t="e">
        <f>SUMIFS(Table1[Estimação (horas)],Table1[Tabela],Plano_V3!E500,Table1[Campo],Plano_V3!F500)</f>
        <v>#N/A</v>
      </c>
      <c r="J500" s="184" t="e">
        <f t="shared" si="16471"/>
        <v>#N/A</v>
      </c>
      <c r="K500" s="184" t="e">
        <f>SUMIFS(Table1[Horas efetivas],Table1[Tabela],Plano_V3!E500,Table1[Campo],Plano_V3!F500)</f>
        <v>#N/A</v>
      </c>
      <c r="L500" s="184" t="e">
        <f t="shared" si="16472"/>
        <v>#N/A</v>
      </c>
      <c r="M500" s="178"/>
      <c r="N500" s="178" t="e">
        <f t="shared" si="16473"/>
        <v>#N/A</v>
      </c>
      <c r="O500" s="178" t="e">
        <f t="shared" si="16474"/>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16470"/>
        <v>modesg_out_empr_info_nfince_capex_ttl_elgbl</v>
      </c>
      <c r="B501" s="67" t="s">
        <v>26</v>
      </c>
      <c r="C501" s="68" t="s">
        <v>310</v>
      </c>
      <c r="D501" s="64" t="s">
        <v>40</v>
      </c>
      <c r="E501" s="66" t="s">
        <v>325</v>
      </c>
      <c r="F501" s="64" t="s">
        <v>276</v>
      </c>
      <c r="G501" s="64" t="str">
        <f>INDEX(Auxiliar!$B$16:$B$24,MATCH(Plano_V3!H501,Auxiliar!$C$16:$C$24,0),1)</f>
        <v>1. Concluído</v>
      </c>
      <c r="H501" s="64">
        <f>VLOOKUP(A501,'Aux - pivots1'!$A:$B,2,0)</f>
        <v>1</v>
      </c>
      <c r="I501" s="184" t="e">
        <f>SUMIFS(Table1[Estimação (horas)],Table1[Tabela],Plano_V3!E501,Table1[Campo],Plano_V3!F501)</f>
        <v>#N/A</v>
      </c>
      <c r="J501" s="184" t="e">
        <f t="shared" si="16471"/>
        <v>#N/A</v>
      </c>
      <c r="K501" s="184" t="e">
        <f>SUMIFS(Table1[Horas efetivas],Table1[Tabela],Plano_V3!E501,Table1[Campo],Plano_V3!F501)</f>
        <v>#N/A</v>
      </c>
      <c r="L501" s="184" t="e">
        <f t="shared" si="16472"/>
        <v>#N/A</v>
      </c>
      <c r="M501" s="178"/>
      <c r="N501" s="178" t="e">
        <f t="shared" si="16473"/>
        <v>#N/A</v>
      </c>
      <c r="O501" s="178" t="e">
        <f t="shared" si="16474"/>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16470"/>
        <v>modesg_out_empr_info_nfince_capex_enblng_algnd</v>
      </c>
      <c r="B502" s="67" t="s">
        <v>26</v>
      </c>
      <c r="C502" s="68" t="s">
        <v>310</v>
      </c>
      <c r="D502" s="64" t="s">
        <v>40</v>
      </c>
      <c r="E502" s="66" t="s">
        <v>325</v>
      </c>
      <c r="F502" s="64" t="s">
        <v>277</v>
      </c>
      <c r="G502" s="64" t="str">
        <f>INDEX(Auxiliar!$B$16:$B$24,MATCH(Plano_V3!H502,Auxiliar!$C$16:$C$24,0),1)</f>
        <v>1. Concluído</v>
      </c>
      <c r="H502" s="64">
        <f>VLOOKUP(A502,'Aux - pivots1'!$A:$B,2,0)</f>
        <v>1</v>
      </c>
      <c r="I502" s="184" t="e">
        <f>SUMIFS(Table1[Estimação (horas)],Table1[Tabela],Plano_V3!E502,Table1[Campo],Plano_V3!F502)</f>
        <v>#N/A</v>
      </c>
      <c r="J502" s="184" t="e">
        <f t="shared" si="16471"/>
        <v>#N/A</v>
      </c>
      <c r="K502" s="184" t="e">
        <f>SUMIFS(Table1[Horas efetivas],Table1[Tabela],Plano_V3!E502,Table1[Campo],Plano_V3!F502)</f>
        <v>#N/A</v>
      </c>
      <c r="L502" s="184" t="e">
        <f t="shared" si="16472"/>
        <v>#N/A</v>
      </c>
      <c r="M502" s="178"/>
      <c r="N502" s="178" t="e">
        <f t="shared" si="16473"/>
        <v>#N/A</v>
      </c>
      <c r="O502" s="178" t="e">
        <f t="shared" si="16474"/>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16470"/>
        <v>modesg_out_empr_info_nfince_capex_own_prfrmnce_algnd</v>
      </c>
      <c r="B503" s="67" t="s">
        <v>26</v>
      </c>
      <c r="C503" s="68" t="s">
        <v>310</v>
      </c>
      <c r="D503" s="64" t="s">
        <v>40</v>
      </c>
      <c r="E503" s="66" t="s">
        <v>325</v>
      </c>
      <c r="F503" s="64" t="s">
        <v>278</v>
      </c>
      <c r="G503" s="64" t="str">
        <f>INDEX(Auxiliar!$B$16:$B$24,MATCH(Plano_V3!H503,Auxiliar!$C$16:$C$24,0),1)</f>
        <v>1. Concluído</v>
      </c>
      <c r="H503" s="64">
        <f>VLOOKUP(A503,'Aux - pivots1'!$A:$B,2,0)</f>
        <v>1</v>
      </c>
      <c r="I503" s="184" t="e">
        <f>SUMIFS(Table1[Estimação (horas)],Table1[Tabela],Plano_V3!E503,Table1[Campo],Plano_V3!F503)</f>
        <v>#N/A</v>
      </c>
      <c r="J503" s="184" t="e">
        <f t="shared" si="16471"/>
        <v>#N/A</v>
      </c>
      <c r="K503" s="184" t="e">
        <f>SUMIFS(Table1[Horas efetivas],Table1[Tabela],Plano_V3!E503,Table1[Campo],Plano_V3!F503)</f>
        <v>#N/A</v>
      </c>
      <c r="L503" s="184" t="e">
        <f t="shared" si="16472"/>
        <v>#N/A</v>
      </c>
      <c r="M503" s="178"/>
      <c r="N503" s="178" t="e">
        <f t="shared" si="16473"/>
        <v>#N/A</v>
      </c>
      <c r="O503" s="178" t="e">
        <f t="shared" si="16474"/>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16466"/>
        <v>modesg_out_empr_info_nfincod_nace_esg</v>
      </c>
      <c r="B504" s="67" t="s">
        <v>26</v>
      </c>
      <c r="C504" s="68" t="s">
        <v>310</v>
      </c>
      <c r="D504" s="64" t="s">
        <v>40</v>
      </c>
      <c r="E504" s="66" t="s">
        <v>325</v>
      </c>
      <c r="F504" s="64" t="s">
        <v>281</v>
      </c>
      <c r="G504" s="64" t="str">
        <f>INDEX(Auxiliar!$B$16:$B$24,MATCH(Plano_V3!H504,Auxiliar!$C$16:$C$24,0),1)</f>
        <v xml:space="preserve">6. Em implementação </v>
      </c>
      <c r="H504" s="64">
        <f>VLOOKUP(A504,'Aux - pivots1'!$A:$B,2,0)</f>
        <v>7</v>
      </c>
      <c r="I504" s="184">
        <f>SUMIFS(Table1[Estimação (horas)],Table1[Tabela],Plano_V3!E504,Table1[Campo],Plano_V3!F504)</f>
        <v>16.100000000000001</v>
      </c>
      <c r="J504" s="184">
        <f t="shared" si="16467"/>
        <v>2.0125000000000002</v>
      </c>
      <c r="K504" s="184">
        <f>SUMIFS(Table1[Horas efetivas],Table1[Tabela],Plano_V3!E504,Table1[Campo],Plano_V3!F504)</f>
        <v>4.0250000000000004</v>
      </c>
      <c r="L504" s="184">
        <f t="shared" si="16468"/>
        <v>0.50312500000000004</v>
      </c>
      <c r="M504" s="178"/>
      <c r="N504" s="178">
        <f t="shared" si="16469"/>
        <v>0.25</v>
      </c>
      <c r="O504" s="178">
        <f t="shared" si="16453"/>
        <v>0.25</v>
      </c>
      <c r="P504" s="87" t="s">
        <v>326</v>
      </c>
      <c r="Q504" s="90">
        <f t="shared" si="16461"/>
        <v>2.0125000000000002</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16466"/>
        <v>modesg_out_empr_info_nfinflg_emprs_excl_paris</v>
      </c>
      <c r="B505" s="67" t="s">
        <v>26</v>
      </c>
      <c r="C505" s="68" t="s">
        <v>310</v>
      </c>
      <c r="D505" s="64" t="s">
        <v>40</v>
      </c>
      <c r="E505" s="66" t="s">
        <v>325</v>
      </c>
      <c r="F505" s="64" t="s">
        <v>327</v>
      </c>
      <c r="G505" s="64" t="str">
        <f>INDEX(Auxiliar!$B$16:$B$24,MATCH(Plano_V3!H505,Auxiliar!$C$16:$C$24,0),1)</f>
        <v>1. Concluído</v>
      </c>
      <c r="H505" s="64">
        <f>VLOOKUP(A505,'Aux - pivots1'!$A:$B,2,0)</f>
        <v>1</v>
      </c>
      <c r="I505" s="184">
        <f>SUMIFS(Table1[Estimação (horas)],Table1[Tabela],Plano_V3!E505,Table1[Campo],Plano_V3!F505)</f>
        <v>8.1</v>
      </c>
      <c r="J505" s="184">
        <f t="shared" si="16467"/>
        <v>1.0125</v>
      </c>
      <c r="K505" s="184">
        <f>SUMIFS(Table1[Horas efetivas],Table1[Tabela],Plano_V3!E505,Table1[Campo],Plano_V3!F505)</f>
        <v>8.1</v>
      </c>
      <c r="L505" s="184">
        <f t="shared" si="16468"/>
        <v>1.0125</v>
      </c>
      <c r="M505" s="178"/>
      <c r="N505" s="178">
        <f t="shared" si="16469"/>
        <v>1</v>
      </c>
      <c r="O505" s="178">
        <f t="shared" si="16453"/>
        <v>1</v>
      </c>
      <c r="P505" s="87" t="s">
        <v>326</v>
      </c>
      <c r="Q505" s="90">
        <f t="shared" si="16461"/>
        <v>1.0125</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16466"/>
        <v>modesg_out_empr_info_nfinflg_nfrd</v>
      </c>
      <c r="B506" s="67" t="s">
        <v>26</v>
      </c>
      <c r="C506" s="68" t="s">
        <v>310</v>
      </c>
      <c r="D506" s="64" t="s">
        <v>40</v>
      </c>
      <c r="E506" s="66" t="s">
        <v>325</v>
      </c>
      <c r="F506" s="64" t="s">
        <v>244</v>
      </c>
      <c r="G506" s="64" t="str">
        <f>INDEX(Auxiliar!$B$16:$B$24,MATCH(Plano_V3!H506,Auxiliar!$C$16:$C$24,0),1)</f>
        <v>1. Concluído</v>
      </c>
      <c r="H506" s="64">
        <f>VLOOKUP(A506,'Aux - pivots1'!$A:$B,2,0)</f>
        <v>1</v>
      </c>
      <c r="I506" s="184">
        <f>SUMIFS(Table1[Estimação (horas)],Table1[Tabela],Plano_V3!E506,Table1[Campo],Plano_V3!F506)</f>
        <v>8.1</v>
      </c>
      <c r="J506" s="184">
        <f t="shared" si="16467"/>
        <v>1.0125</v>
      </c>
      <c r="K506" s="184">
        <f>SUMIFS(Table1[Horas efetivas],Table1[Tabela],Plano_V3!E506,Table1[Campo],Plano_V3!F506)</f>
        <v>8.1</v>
      </c>
      <c r="L506" s="184">
        <f t="shared" si="16468"/>
        <v>1.0125</v>
      </c>
      <c r="M506" s="178"/>
      <c r="N506" s="178">
        <f t="shared" si="16469"/>
        <v>1</v>
      </c>
      <c r="O506" s="178">
        <f t="shared" si="16453"/>
        <v>1</v>
      </c>
      <c r="P506" s="87" t="s">
        <v>326</v>
      </c>
      <c r="Q506" s="90">
        <f t="shared" si="16461"/>
        <v>1.0125</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16466"/>
        <v>modesg_out_empr_info_nfinflg_rsc_fsc_agd</v>
      </c>
      <c r="B507" s="67" t="s">
        <v>26</v>
      </c>
      <c r="C507" s="68" t="s">
        <v>310</v>
      </c>
      <c r="D507" s="64" t="s">
        <v>40</v>
      </c>
      <c r="E507" s="66" t="s">
        <v>325</v>
      </c>
      <c r="F507" s="64" t="s">
        <v>282</v>
      </c>
      <c r="G507" s="64" t="str">
        <f>INDEX(Auxiliar!$B$16:$B$24,MATCH(Plano_V3!H507,Auxiliar!$C$16:$C$24,0),1)</f>
        <v xml:space="preserve">6. Em implementação </v>
      </c>
      <c r="H507" s="64">
        <f>VLOOKUP(A507,'Aux - pivots1'!$A:$B,2,0)</f>
        <v>7</v>
      </c>
      <c r="I507" s="184">
        <f>SUMIFS(Table1[Estimação (horas)],Table1[Tabela],Plano_V3!E507,Table1[Campo],Plano_V3!F507)</f>
        <v>16.100000000000001</v>
      </c>
      <c r="J507" s="184">
        <f t="shared" si="16467"/>
        <v>2.0125000000000002</v>
      </c>
      <c r="K507" s="184">
        <f>SUMIFS(Table1[Horas efetivas],Table1[Tabela],Plano_V3!E507,Table1[Campo],Plano_V3!F507)</f>
        <v>4.0250000000000004</v>
      </c>
      <c r="L507" s="184">
        <f t="shared" si="16468"/>
        <v>0.50312500000000004</v>
      </c>
      <c r="M507" s="178"/>
      <c r="N507" s="178">
        <f t="shared" si="16469"/>
        <v>0.25</v>
      </c>
      <c r="O507" s="178">
        <f t="shared" ref="O507:O557" si="16475">N507-M507</f>
        <v>0.25</v>
      </c>
      <c r="P507" s="87" t="s">
        <v>326</v>
      </c>
      <c r="Q507" s="90">
        <f t="shared" si="16461"/>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16466"/>
        <v>modesg_out_empr_info_nfinflg_rsc_fsc_crnc</v>
      </c>
      <c r="B508" s="67" t="s">
        <v>26</v>
      </c>
      <c r="C508" s="68" t="s">
        <v>310</v>
      </c>
      <c r="D508" s="64" t="s">
        <v>40</v>
      </c>
      <c r="E508" s="66" t="s">
        <v>325</v>
      </c>
      <c r="F508" s="64" t="s">
        <v>283</v>
      </c>
      <c r="G508" s="64" t="str">
        <f>INDEX(Auxiliar!$B$16:$B$24,MATCH(Plano_V3!H508,Auxiliar!$C$16:$C$24,0),1)</f>
        <v xml:space="preserve">6. Em implementação </v>
      </c>
      <c r="H508" s="64">
        <f>VLOOKUP(A508,'Aux - pivots1'!$A:$B,2,0)</f>
        <v>7</v>
      </c>
      <c r="I508" s="184">
        <f>SUMIFS(Table1[Estimação (horas)],Table1[Tabela],Plano_V3!E508,Table1[Campo],Plano_V3!F508)</f>
        <v>16.100000000000001</v>
      </c>
      <c r="J508" s="184">
        <f t="shared" si="16467"/>
        <v>2.0125000000000002</v>
      </c>
      <c r="K508" s="184">
        <f>SUMIFS(Table1[Horas efetivas],Table1[Tabela],Plano_V3!E508,Table1[Campo],Plano_V3!F508)</f>
        <v>4.0250000000000004</v>
      </c>
      <c r="L508" s="184">
        <f t="shared" si="16468"/>
        <v>0.50312500000000004</v>
      </c>
      <c r="M508" s="178"/>
      <c r="N508" s="178">
        <f t="shared" si="16469"/>
        <v>0.25</v>
      </c>
      <c r="O508" s="178">
        <f t="shared" si="16475"/>
        <v>0.25</v>
      </c>
      <c r="P508" s="87" t="s">
        <v>326</v>
      </c>
      <c r="Q508" s="90">
        <f t="shared" si="16461"/>
        <v>2.0125000000000002</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16466"/>
        <v>modesg_out_empr_info_nfinorigem_alinhamentos</v>
      </c>
      <c r="B509" s="67" t="s">
        <v>26</v>
      </c>
      <c r="C509" s="68" t="s">
        <v>310</v>
      </c>
      <c r="D509" s="64" t="s">
        <v>40</v>
      </c>
      <c r="E509" s="66" t="s">
        <v>325</v>
      </c>
      <c r="F509" s="64" t="s">
        <v>328</v>
      </c>
      <c r="G509" s="64" t="str">
        <f>INDEX(Auxiliar!$B$16:$B$24,MATCH(Plano_V3!H509,Auxiliar!$C$16:$C$24,0),1)</f>
        <v>1. Concluído</v>
      </c>
      <c r="H509" s="64">
        <f>VLOOKUP(A509,'Aux - pivots1'!$A:$B,2,0)</f>
        <v>1</v>
      </c>
      <c r="I509" s="184">
        <f>SUMIFS(Table1[Estimação (horas)],Table1[Tabela],Plano_V3!E509,Table1[Campo],Plano_V3!F509)</f>
        <v>4.0999999999999996</v>
      </c>
      <c r="J509" s="184">
        <f t="shared" si="16467"/>
        <v>0.51249999999999996</v>
      </c>
      <c r="K509" s="184">
        <f>SUMIFS(Table1[Horas efetivas],Table1[Tabela],Plano_V3!E509,Table1[Campo],Plano_V3!F509)</f>
        <v>4.0999999999999996</v>
      </c>
      <c r="L509" s="184">
        <f t="shared" si="16468"/>
        <v>0.51249999999999996</v>
      </c>
      <c r="M509" s="178"/>
      <c r="N509" s="178">
        <f t="shared" si="16469"/>
        <v>1</v>
      </c>
      <c r="O509" s="178">
        <f t="shared" si="16475"/>
        <v>1</v>
      </c>
      <c r="P509" s="87" t="s">
        <v>326</v>
      </c>
      <c r="Q509" s="90">
        <f t="shared" si="16461"/>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16466"/>
        <v>modesg_out_empr_info_nfinorigem_flg_emprs_excl_paris</v>
      </c>
      <c r="B510" s="67" t="s">
        <v>26</v>
      </c>
      <c r="C510" s="68" t="s">
        <v>310</v>
      </c>
      <c r="D510" s="64" t="s">
        <v>40</v>
      </c>
      <c r="E510" s="66" t="s">
        <v>325</v>
      </c>
      <c r="F510" s="64" t="s">
        <v>329</v>
      </c>
      <c r="G510" s="64" t="str">
        <f>INDEX(Auxiliar!$B$16:$B$24,MATCH(Plano_V3!H510,Auxiliar!$C$16:$C$24,0),1)</f>
        <v>1. Concluído</v>
      </c>
      <c r="H510" s="64">
        <f>VLOOKUP(A510,'Aux - pivots1'!$A:$B,2,0)</f>
        <v>1</v>
      </c>
      <c r="I510" s="184">
        <f>SUMIFS(Table1[Estimação (horas)],Table1[Tabela],Plano_V3!E510,Table1[Campo],Plano_V3!F510)</f>
        <v>4.0999999999999996</v>
      </c>
      <c r="J510" s="184">
        <f t="shared" si="16467"/>
        <v>0.51249999999999996</v>
      </c>
      <c r="K510" s="184">
        <f>SUMIFS(Table1[Horas efetivas],Table1[Tabela],Plano_V3!E510,Table1[Campo],Plano_V3!F510)</f>
        <v>4.0999999999999996</v>
      </c>
      <c r="L510" s="184">
        <f t="shared" si="16468"/>
        <v>0.51249999999999996</v>
      </c>
      <c r="M510" s="178"/>
      <c r="N510" s="178">
        <f t="shared" si="16469"/>
        <v>1</v>
      </c>
      <c r="O510" s="178">
        <f t="shared" si="16475"/>
        <v>1</v>
      </c>
      <c r="P510" s="87" t="s">
        <v>326</v>
      </c>
      <c r="Q510" s="90">
        <f t="shared" si="16461"/>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16466"/>
        <v>modesg_out_empr_info_nfinorigem_flg_nfrd</v>
      </c>
      <c r="B511" s="67" t="s">
        <v>26</v>
      </c>
      <c r="C511" s="68" t="s">
        <v>310</v>
      </c>
      <c r="D511" s="64" t="s">
        <v>40</v>
      </c>
      <c r="E511" s="66" t="s">
        <v>325</v>
      </c>
      <c r="F511" s="64" t="s">
        <v>330</v>
      </c>
      <c r="G511" s="64" t="str">
        <f>INDEX(Auxiliar!$B$16:$B$24,MATCH(Plano_V3!H511,Auxiliar!$C$16:$C$24,0),1)</f>
        <v>1. Concluído</v>
      </c>
      <c r="H511" s="64">
        <f>VLOOKUP(A511,'Aux - pivots1'!$A:$B,2,0)</f>
        <v>1</v>
      </c>
      <c r="I511" s="184">
        <f>SUMIFS(Table1[Estimação (horas)],Table1[Tabela],Plano_V3!E511,Table1[Campo],Plano_V3!F511)</f>
        <v>4.0999999999999996</v>
      </c>
      <c r="J511" s="184">
        <f t="shared" si="16467"/>
        <v>0.51249999999999996</v>
      </c>
      <c r="K511" s="184">
        <f>SUMIFS(Table1[Horas efetivas],Table1[Tabela],Plano_V3!E511,Table1[Campo],Plano_V3!F511)</f>
        <v>4.0999999999999996</v>
      </c>
      <c r="L511" s="184">
        <f t="shared" si="16468"/>
        <v>0.51249999999999996</v>
      </c>
      <c r="M511" s="178"/>
      <c r="N511" s="178">
        <f t="shared" si="16469"/>
        <v>1</v>
      </c>
      <c r="O511" s="178">
        <f t="shared" si="16475"/>
        <v>1</v>
      </c>
      <c r="P511" s="87" t="s">
        <v>326</v>
      </c>
      <c r="Q511" s="90">
        <f t="shared" si="16461"/>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16466"/>
        <v>modesg_out_empr_info_nfinorigem_flg_rsc_fsc_agd</v>
      </c>
      <c r="B512" s="67" t="s">
        <v>26</v>
      </c>
      <c r="C512" s="68" t="s">
        <v>310</v>
      </c>
      <c r="D512" s="64" t="s">
        <v>40</v>
      </c>
      <c r="E512" s="66" t="s">
        <v>325</v>
      </c>
      <c r="F512" s="64" t="s">
        <v>317</v>
      </c>
      <c r="G512" s="64" t="str">
        <f>INDEX(Auxiliar!$B$16:$B$24,MATCH(Plano_V3!H512,Auxiliar!$C$16:$C$24,0),1)</f>
        <v xml:space="preserve">6. Em implementação </v>
      </c>
      <c r="H512" s="64">
        <f>VLOOKUP(A512,'Aux - pivots1'!$A:$B,2,0)</f>
        <v>7</v>
      </c>
      <c r="I512" s="184">
        <f>SUMIFS(Table1[Estimação (horas)],Table1[Tabela],Plano_V3!E512,Table1[Campo],Plano_V3!F512)</f>
        <v>4.0999999999999996</v>
      </c>
      <c r="J512" s="184">
        <f t="shared" si="16467"/>
        <v>0.51249999999999996</v>
      </c>
      <c r="K512" s="184">
        <f>SUMIFS(Table1[Horas efetivas],Table1[Tabela],Plano_V3!E512,Table1[Campo],Plano_V3!F512)</f>
        <v>1.0249999999999999</v>
      </c>
      <c r="L512" s="184">
        <f t="shared" si="16468"/>
        <v>0.12812499999999999</v>
      </c>
      <c r="M512" s="178"/>
      <c r="N512" s="178">
        <f t="shared" si="16469"/>
        <v>0.25</v>
      </c>
      <c r="O512" s="178">
        <f t="shared" si="16475"/>
        <v>0.25</v>
      </c>
      <c r="P512" s="87" t="s">
        <v>326</v>
      </c>
      <c r="Q512" s="90">
        <f t="shared" si="16461"/>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16466"/>
        <v>modesg_out_empr_info_nfinorigem_flg_rsc_fsc_crnc</v>
      </c>
      <c r="B513" s="67" t="s">
        <v>26</v>
      </c>
      <c r="C513" s="68" t="s">
        <v>310</v>
      </c>
      <c r="D513" s="64" t="s">
        <v>40</v>
      </c>
      <c r="E513" s="66" t="s">
        <v>325</v>
      </c>
      <c r="F513" s="64" t="s">
        <v>318</v>
      </c>
      <c r="G513" s="64" t="str">
        <f>INDEX(Auxiliar!$B$16:$B$24,MATCH(Plano_V3!H513,Auxiliar!$C$16:$C$24,0),1)</f>
        <v xml:space="preserve">6. Em implementação </v>
      </c>
      <c r="H513" s="64">
        <f>VLOOKUP(A513,'Aux - pivots1'!$A:$B,2,0)</f>
        <v>7</v>
      </c>
      <c r="I513" s="184">
        <f>SUMIFS(Table1[Estimação (horas)],Table1[Tabela],Plano_V3!E513,Table1[Campo],Plano_V3!F513)</f>
        <v>4.0999999999999996</v>
      </c>
      <c r="J513" s="184">
        <f t="shared" si="16467"/>
        <v>0.51249999999999996</v>
      </c>
      <c r="K513" s="184">
        <f>SUMIFS(Table1[Horas efetivas],Table1[Tabela],Plano_V3!E513,Table1[Campo],Plano_V3!F513)</f>
        <v>1.0249999999999999</v>
      </c>
      <c r="L513" s="184">
        <f t="shared" si="16468"/>
        <v>0.12812499999999999</v>
      </c>
      <c r="M513" s="178"/>
      <c r="N513" s="178">
        <f t="shared" si="16469"/>
        <v>0.25</v>
      </c>
      <c r="O513" s="178">
        <f t="shared" si="16475"/>
        <v>0.25</v>
      </c>
      <c r="P513" s="87" t="s">
        <v>326</v>
      </c>
      <c r="Q513" s="90">
        <f t="shared" si="16461"/>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16466"/>
        <v>modesg_out_empr_info_nfinorigem_scp1_emss</v>
      </c>
      <c r="B514" s="67" t="s">
        <v>26</v>
      </c>
      <c r="C514" s="68" t="s">
        <v>310</v>
      </c>
      <c r="D514" s="64" t="s">
        <v>40</v>
      </c>
      <c r="E514" s="66" t="s">
        <v>325</v>
      </c>
      <c r="F514" s="64" t="s">
        <v>319</v>
      </c>
      <c r="G514" s="64" t="str">
        <f>INDEX(Auxiliar!$B$16:$B$24,MATCH(Plano_V3!H514,Auxiliar!$C$16:$C$24,0),1)</f>
        <v>2.1 Em Teste</v>
      </c>
      <c r="H514" s="64">
        <f>VLOOKUP(A514,'Aux - pivots1'!$A:$B,2,0)</f>
        <v>2</v>
      </c>
      <c r="I514" s="184">
        <f>SUMIFS(Table1[Estimação (horas)],Table1[Tabela],Plano_V3!E514,Table1[Campo],Plano_V3!F514)</f>
        <v>4.0999999999999996</v>
      </c>
      <c r="J514" s="184">
        <f t="shared" si="16467"/>
        <v>0.51249999999999996</v>
      </c>
      <c r="K514" s="184">
        <f>SUMIFS(Table1[Horas efetivas],Table1[Tabela],Plano_V3!E514,Table1[Campo],Plano_V3!F514)</f>
        <v>2.0499999999999998</v>
      </c>
      <c r="L514" s="184">
        <f t="shared" si="16468"/>
        <v>0.25624999999999998</v>
      </c>
      <c r="M514" s="178"/>
      <c r="N514" s="178">
        <f t="shared" si="16469"/>
        <v>0.5</v>
      </c>
      <c r="O514" s="178">
        <f t="shared" si="16475"/>
        <v>0.5</v>
      </c>
      <c r="P514" s="87" t="s">
        <v>326</v>
      </c>
      <c r="Q514" s="90">
        <f t="shared" si="16461"/>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16466"/>
        <v>modesg_out_empr_info_nfinorigem_scp2_emss</v>
      </c>
      <c r="B515" s="67" t="s">
        <v>26</v>
      </c>
      <c r="C515" s="68" t="s">
        <v>310</v>
      </c>
      <c r="D515" s="64" t="s">
        <v>40</v>
      </c>
      <c r="E515" s="66" t="s">
        <v>325</v>
      </c>
      <c r="F515" s="64" t="s">
        <v>320</v>
      </c>
      <c r="G515" s="64" t="str">
        <f>INDEX(Auxiliar!$B$16:$B$24,MATCH(Plano_V3!H515,Auxiliar!$C$16:$C$24,0),1)</f>
        <v>2.1 Em Teste</v>
      </c>
      <c r="H515" s="64">
        <f>VLOOKUP(A515,'Aux - pivots1'!$A:$B,2,0)</f>
        <v>2</v>
      </c>
      <c r="I515" s="184">
        <f>SUMIFS(Table1[Estimação (horas)],Table1[Tabela],Plano_V3!E515,Table1[Campo],Plano_V3!F515)</f>
        <v>4.0999999999999996</v>
      </c>
      <c r="J515" s="184">
        <f t="shared" si="16467"/>
        <v>0.51249999999999996</v>
      </c>
      <c r="K515" s="184">
        <f>SUMIFS(Table1[Horas efetivas],Table1[Tabela],Plano_V3!E515,Table1[Campo],Plano_V3!F515)</f>
        <v>2.0499999999999998</v>
      </c>
      <c r="L515" s="184">
        <f t="shared" si="16468"/>
        <v>0.25624999999999998</v>
      </c>
      <c r="M515" s="178"/>
      <c r="N515" s="178">
        <f t="shared" si="16469"/>
        <v>0.5</v>
      </c>
      <c r="O515" s="178">
        <f t="shared" si="16475"/>
        <v>0.5</v>
      </c>
      <c r="P515" s="87" t="s">
        <v>326</v>
      </c>
      <c r="Q515" s="90">
        <f t="shared" si="16461"/>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16466"/>
        <v>modesg_out_empr_info_nfinorigem_scp3_emss</v>
      </c>
      <c r="B516" s="67" t="s">
        <v>26</v>
      </c>
      <c r="C516" s="68" t="s">
        <v>310</v>
      </c>
      <c r="D516" s="64" t="s">
        <v>40</v>
      </c>
      <c r="E516" s="66" t="s">
        <v>325</v>
      </c>
      <c r="F516" s="64" t="s">
        <v>321</v>
      </c>
      <c r="G516" s="64" t="str">
        <f>INDEX(Auxiliar!$B$16:$B$24,MATCH(Plano_V3!H516,Auxiliar!$C$16:$C$24,0),1)</f>
        <v>2.1 Em Teste</v>
      </c>
      <c r="H516" s="64">
        <f>VLOOKUP(A516,'Aux - pivots1'!$A:$B,2,0)</f>
        <v>2</v>
      </c>
      <c r="I516" s="184">
        <f>SUMIFS(Table1[Estimação (horas)],Table1[Tabela],Plano_V3!E516,Table1[Campo],Plano_V3!F516)</f>
        <v>4.0999999999999996</v>
      </c>
      <c r="J516" s="184">
        <f t="shared" si="16467"/>
        <v>0.51249999999999996</v>
      </c>
      <c r="K516" s="184">
        <f>SUMIFS(Table1[Horas efetivas],Table1[Tabela],Plano_V3!E516,Table1[Campo],Plano_V3!F516)</f>
        <v>2.0499999999999998</v>
      </c>
      <c r="L516" s="184">
        <f t="shared" si="16468"/>
        <v>0.25624999999999998</v>
      </c>
      <c r="M516" s="178"/>
      <c r="N516" s="178">
        <f t="shared" si="16469"/>
        <v>0.5</v>
      </c>
      <c r="O516" s="178">
        <f t="shared" si="16475"/>
        <v>0.5</v>
      </c>
      <c r="P516" s="87" t="s">
        <v>326</v>
      </c>
      <c r="Q516" s="90">
        <f t="shared" si="16461"/>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16466"/>
        <v>modesg_out_empr_info_nfinref_date</v>
      </c>
      <c r="B517" s="67" t="s">
        <v>26</v>
      </c>
      <c r="C517" s="68" t="s">
        <v>310</v>
      </c>
      <c r="D517" s="64" t="s">
        <v>40</v>
      </c>
      <c r="E517" s="66" t="s">
        <v>325</v>
      </c>
      <c r="F517" s="64" t="s">
        <v>208</v>
      </c>
      <c r="G517" s="64" t="str">
        <f>INDEX(Auxiliar!$B$16:$B$24,MATCH(Plano_V3!H517,Auxiliar!$C$16:$C$24,0),1)</f>
        <v>1. Concluído</v>
      </c>
      <c r="H517" s="64">
        <f>VLOOKUP(A517,'Aux - pivots1'!$A:$B,2,0)</f>
        <v>1</v>
      </c>
      <c r="I517" s="184">
        <f>SUMIFS(Table1[Estimação (horas)],Table1[Tabela],Plano_V3!E517,Table1[Campo],Plano_V3!F517)</f>
        <v>4.0999999999999996</v>
      </c>
      <c r="J517" s="184">
        <f t="shared" si="16467"/>
        <v>0.51249999999999996</v>
      </c>
      <c r="K517" s="184">
        <f>SUMIFS(Table1[Horas efetivas],Table1[Tabela],Plano_V3!E517,Table1[Campo],Plano_V3!F517)</f>
        <v>4.0999999999999996</v>
      </c>
      <c r="L517" s="184">
        <f t="shared" si="16468"/>
        <v>0.51249999999999996</v>
      </c>
      <c r="M517" s="178"/>
      <c r="N517" s="178">
        <f t="shared" si="16469"/>
        <v>1</v>
      </c>
      <c r="O517" s="178">
        <f t="shared" si="16475"/>
        <v>1</v>
      </c>
      <c r="P517" s="87" t="s">
        <v>326</v>
      </c>
      <c r="Q517" s="90">
        <f t="shared" si="16461"/>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16466"/>
        <v>modesg_out_empr_info_nfinscp1_emss</v>
      </c>
      <c r="B518" s="67" t="s">
        <v>26</v>
      </c>
      <c r="C518" s="68" t="s">
        <v>310</v>
      </c>
      <c r="D518" s="64" t="s">
        <v>40</v>
      </c>
      <c r="E518" s="66" t="s">
        <v>325</v>
      </c>
      <c r="F518" s="64" t="s">
        <v>285</v>
      </c>
      <c r="G518" s="64" t="str">
        <f>INDEX(Auxiliar!$B$16:$B$24,MATCH(Plano_V3!H518,Auxiliar!$C$16:$C$24,0),1)</f>
        <v>2.1 Em Teste</v>
      </c>
      <c r="H518" s="64">
        <f>VLOOKUP(A518,'Aux - pivots1'!$A:$B,2,0)</f>
        <v>2</v>
      </c>
      <c r="I518" s="184">
        <f>SUMIFS(Table1[Estimação (horas)],Table1[Tabela],Plano_V3!E518,Table1[Campo],Plano_V3!F518)</f>
        <v>8.1</v>
      </c>
      <c r="J518" s="184">
        <f t="shared" si="16467"/>
        <v>1.0125</v>
      </c>
      <c r="K518" s="184">
        <f>SUMIFS(Table1[Horas efetivas],Table1[Tabela],Plano_V3!E518,Table1[Campo],Plano_V3!F518)</f>
        <v>4.05</v>
      </c>
      <c r="L518" s="184">
        <f t="shared" si="16468"/>
        <v>0.50624999999999998</v>
      </c>
      <c r="M518" s="178"/>
      <c r="N518" s="178">
        <f t="shared" si="16469"/>
        <v>0.5</v>
      </c>
      <c r="O518" s="178">
        <f t="shared" si="16475"/>
        <v>0.5</v>
      </c>
      <c r="P518" s="87" t="s">
        <v>326</v>
      </c>
      <c r="Q518" s="90">
        <f t="shared" ref="Q518:Q557" si="16476">J518-SUM(R518:ES518)</f>
        <v>1.0125</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16466"/>
        <v>modesg_out_empr_info_nfinscp2_emss</v>
      </c>
      <c r="B519" s="67" t="s">
        <v>26</v>
      </c>
      <c r="C519" s="68" t="s">
        <v>310</v>
      </c>
      <c r="D519" s="64" t="s">
        <v>40</v>
      </c>
      <c r="E519" s="66" t="s">
        <v>325</v>
      </c>
      <c r="F519" s="64" t="s">
        <v>286</v>
      </c>
      <c r="G519" s="64" t="str">
        <f>INDEX(Auxiliar!$B$16:$B$24,MATCH(Plano_V3!H519,Auxiliar!$C$16:$C$24,0),1)</f>
        <v>2.1 Em Teste</v>
      </c>
      <c r="H519" s="64">
        <f>VLOOKUP(A519,'Aux - pivots1'!$A:$B,2,0)</f>
        <v>2</v>
      </c>
      <c r="I519" s="184">
        <f>SUMIFS(Table1[Estimação (horas)],Table1[Tabela],Plano_V3!E519,Table1[Campo],Plano_V3!F519)</f>
        <v>8.1</v>
      </c>
      <c r="J519" s="184">
        <f t="shared" si="16467"/>
        <v>1.0125</v>
      </c>
      <c r="K519" s="184">
        <f>SUMIFS(Table1[Horas efetivas],Table1[Tabela],Plano_V3!E519,Table1[Campo],Plano_V3!F519)</f>
        <v>4.05</v>
      </c>
      <c r="L519" s="184">
        <f t="shared" si="16468"/>
        <v>0.50624999999999998</v>
      </c>
      <c r="M519" s="178"/>
      <c r="N519" s="178">
        <f t="shared" si="16469"/>
        <v>0.5</v>
      </c>
      <c r="O519" s="178">
        <f t="shared" si="16475"/>
        <v>0.5</v>
      </c>
      <c r="P519" s="87" t="s">
        <v>326</v>
      </c>
      <c r="Q519" s="90">
        <f t="shared" si="16476"/>
        <v>1.0125</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16466"/>
        <v>modesg_out_empr_info_nfinscp3_emss</v>
      </c>
      <c r="B520" s="67" t="s">
        <v>26</v>
      </c>
      <c r="C520" s="68" t="s">
        <v>310</v>
      </c>
      <c r="D520" s="64" t="s">
        <v>40</v>
      </c>
      <c r="E520" s="66" t="s">
        <v>325</v>
      </c>
      <c r="F520" s="64" t="s">
        <v>287</v>
      </c>
      <c r="G520" s="64" t="str">
        <f>INDEX(Auxiliar!$B$16:$B$24,MATCH(Plano_V3!H520,Auxiliar!$C$16:$C$24,0),1)</f>
        <v>2.1 Em Teste</v>
      </c>
      <c r="H520" s="64">
        <f>VLOOKUP(A520,'Aux - pivots1'!$A:$B,2,0)</f>
        <v>2</v>
      </c>
      <c r="I520" s="184">
        <f>SUMIFS(Table1[Estimação (horas)],Table1[Tabela],Plano_V3!E520,Table1[Campo],Plano_V3!F520)</f>
        <v>8.1</v>
      </c>
      <c r="J520" s="184">
        <f t="shared" si="16467"/>
        <v>1.0125</v>
      </c>
      <c r="K520" s="184">
        <f>SUMIFS(Table1[Horas efetivas],Table1[Tabela],Plano_V3!E520,Table1[Campo],Plano_V3!F520)</f>
        <v>4.05</v>
      </c>
      <c r="L520" s="184">
        <f t="shared" si="16468"/>
        <v>0.50624999999999998</v>
      </c>
      <c r="M520" s="178"/>
      <c r="N520" s="178">
        <f t="shared" si="16469"/>
        <v>0.5</v>
      </c>
      <c r="O520" s="178">
        <f t="shared" si="16475"/>
        <v>0.5</v>
      </c>
      <c r="P520" s="87" t="s">
        <v>326</v>
      </c>
      <c r="Q520" s="90">
        <f t="shared" si="16476"/>
        <v>1.0125</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ref="A521:A556" si="16477">E521&amp;F521</f>
        <v>modesg_out_empr_info_nfinzcliente</v>
      </c>
      <c r="B521" s="67" t="s">
        <v>26</v>
      </c>
      <c r="C521" s="68" t="s">
        <v>310</v>
      </c>
      <c r="D521" s="64" t="s">
        <v>40</v>
      </c>
      <c r="E521" s="66" t="s">
        <v>325</v>
      </c>
      <c r="F521" s="64" t="s">
        <v>209</v>
      </c>
      <c r="G521" s="64" t="str">
        <f>INDEX(Auxiliar!$B$16:$B$24,MATCH(Plano_V3!H521,Auxiliar!$C$16:$C$24,0),1)</f>
        <v>1. Concluído</v>
      </c>
      <c r="H521" s="64">
        <f>VLOOKUP(A521,'Aux - pivots1'!$A:$B,2,0)</f>
        <v>1</v>
      </c>
      <c r="I521" s="184">
        <f>SUMIFS(Table1[Estimação (horas)],Table1[Tabela],Plano_V3!E521,Table1[Campo],Plano_V3!F521)</f>
        <v>4.0999999999999996</v>
      </c>
      <c r="J521" s="184">
        <f t="shared" si="16467"/>
        <v>0.51249999999999996</v>
      </c>
      <c r="K521" s="184">
        <f>SUMIFS(Table1[Horas efetivas],Table1[Tabela],Plano_V3!E521,Table1[Campo],Plano_V3!F521)</f>
        <v>4.0999999999999996</v>
      </c>
      <c r="L521" s="184">
        <f t="shared" si="16468"/>
        <v>0.51249999999999996</v>
      </c>
      <c r="M521" s="178"/>
      <c r="N521" s="178">
        <f t="shared" si="16469"/>
        <v>1</v>
      </c>
      <c r="O521" s="178">
        <f t="shared" si="16475"/>
        <v>1</v>
      </c>
      <c r="P521" s="87" t="s">
        <v>326</v>
      </c>
      <c r="Q521" s="90">
        <f t="shared" si="16476"/>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16477"/>
        <v>modesg_out_emss_vclsn.a.</v>
      </c>
      <c r="B522" s="67" t="s">
        <v>26</v>
      </c>
      <c r="C522" s="68" t="s">
        <v>310</v>
      </c>
      <c r="D522" s="64" t="s">
        <v>36</v>
      </c>
      <c r="E522" s="66" t="s">
        <v>331</v>
      </c>
      <c r="F522" s="64" t="s">
        <v>38</v>
      </c>
      <c r="G522" s="64" t="str">
        <f>INDEX(Auxiliar!$B$16:$B$24,MATCH(Plano_V3!H522,Auxiliar!$C$16:$C$24,0),1)</f>
        <v>1. Concluído</v>
      </c>
      <c r="H522" s="64">
        <f>VLOOKUP(A522,'Aux - pivots1'!$A:$B,2,0)</f>
        <v>1</v>
      </c>
      <c r="I522" s="184">
        <f>SUMIFS(Table1[Estimação (horas)],Table1[Tabela],Plano_V3!E522,Table1[Campo],Plano_V3!F522)</f>
        <v>8</v>
      </c>
      <c r="J522" s="184">
        <f t="shared" si="16467"/>
        <v>1</v>
      </c>
      <c r="K522" s="184">
        <f>SUMIFS(Table1[Horas efetivas],Table1[Tabela],Plano_V3!E522,Table1[Campo],Plano_V3!F522)</f>
        <v>8</v>
      </c>
      <c r="L522" s="184">
        <f t="shared" si="16468"/>
        <v>1</v>
      </c>
      <c r="M522" s="178"/>
      <c r="N522" s="178">
        <f t="shared" si="16469"/>
        <v>1</v>
      </c>
      <c r="O522" s="178">
        <f t="shared" si="16475"/>
        <v>1</v>
      </c>
      <c r="P522" s="87" t="s">
        <v>332</v>
      </c>
      <c r="Q522" s="90">
        <f t="shared" si="16476"/>
        <v>1</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16477"/>
        <v>modesg_out_emss_vclscempbem</v>
      </c>
      <c r="B523" s="67" t="s">
        <v>26</v>
      </c>
      <c r="C523" s="68" t="s">
        <v>310</v>
      </c>
      <c r="D523" s="64" t="s">
        <v>40</v>
      </c>
      <c r="E523" s="66" t="s">
        <v>331</v>
      </c>
      <c r="F523" s="64" t="s">
        <v>313</v>
      </c>
      <c r="G523" s="64" t="str">
        <f>INDEX(Auxiliar!$B$16:$B$24,MATCH(Plano_V3!H523,Auxiliar!$C$16:$C$24,0),1)</f>
        <v>1. Concluído</v>
      </c>
      <c r="H523" s="64">
        <f>VLOOKUP(A523,'Aux - pivots1'!$A:$B,2,0)</f>
        <v>1</v>
      </c>
      <c r="I523" s="184">
        <f>SUMIFS(Table1[Estimação (horas)],Table1[Tabela],Plano_V3!E523,Table1[Campo],Plano_V3!F523)</f>
        <v>4.0999999999999996</v>
      </c>
      <c r="J523" s="184">
        <f t="shared" si="16467"/>
        <v>0.51249999999999996</v>
      </c>
      <c r="K523" s="184">
        <f>SUMIFS(Table1[Horas efetivas],Table1[Tabela],Plano_V3!E523,Table1[Campo],Plano_V3!F523)</f>
        <v>4.0999999999999996</v>
      </c>
      <c r="L523" s="184">
        <f t="shared" si="16468"/>
        <v>0.51249999999999996</v>
      </c>
      <c r="M523" s="178"/>
      <c r="N523" s="178">
        <f t="shared" si="16469"/>
        <v>1</v>
      </c>
      <c r="O523" s="178">
        <f t="shared" si="16475"/>
        <v>1</v>
      </c>
      <c r="P523" s="87" t="s">
        <v>332</v>
      </c>
      <c r="Q523" s="90">
        <f t="shared" si="16476"/>
        <v>0.51249999999999996</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16477"/>
        <v>modesg_out_emss_vclsckbalbem</v>
      </c>
      <c r="B524" s="67" t="s">
        <v>26</v>
      </c>
      <c r="C524" s="68" t="s">
        <v>310</v>
      </c>
      <c r="D524" s="64" t="s">
        <v>40</v>
      </c>
      <c r="E524" s="66" t="s">
        <v>331</v>
      </c>
      <c r="F524" s="64" t="s">
        <v>314</v>
      </c>
      <c r="G524" s="64" t="str">
        <f>INDEX(Auxiliar!$B$16:$B$24,MATCH(Plano_V3!H524,Auxiliar!$C$16:$C$24,0),1)</f>
        <v>1. Concluído</v>
      </c>
      <c r="H524" s="64">
        <f>VLOOKUP(A524,'Aux - pivots1'!$A:$B,2,0)</f>
        <v>1</v>
      </c>
      <c r="I524" s="184">
        <f>SUMIFS(Table1[Estimação (horas)],Table1[Tabela],Plano_V3!E524,Table1[Campo],Plano_V3!F524)</f>
        <v>4.0999999999999996</v>
      </c>
      <c r="J524" s="184">
        <f t="shared" si="16467"/>
        <v>0.51249999999999996</v>
      </c>
      <c r="K524" s="184">
        <f>SUMIFS(Table1[Horas efetivas],Table1[Tabela],Plano_V3!E524,Table1[Campo],Plano_V3!F524)</f>
        <v>4.0999999999999996</v>
      </c>
      <c r="L524" s="184">
        <f t="shared" si="16468"/>
        <v>0.51249999999999996</v>
      </c>
      <c r="M524" s="178"/>
      <c r="N524" s="178">
        <f t="shared" si="16469"/>
        <v>1</v>
      </c>
      <c r="O524" s="178">
        <f t="shared" si="16475"/>
        <v>1</v>
      </c>
      <c r="P524" s="87" t="s">
        <v>332</v>
      </c>
      <c r="Q524" s="90">
        <f t="shared" si="16476"/>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16477"/>
        <v>modesg_out_emss_vclsckctabem</v>
      </c>
      <c r="B525" s="67" t="s">
        <v>26</v>
      </c>
      <c r="C525" s="68" t="s">
        <v>310</v>
      </c>
      <c r="D525" s="64" t="s">
        <v>40</v>
      </c>
      <c r="E525" s="66" t="s">
        <v>331</v>
      </c>
      <c r="F525" s="64" t="s">
        <v>315</v>
      </c>
      <c r="G525" s="64" t="str">
        <f>INDEX(Auxiliar!$B$16:$B$24,MATCH(Plano_V3!H525,Auxiliar!$C$16:$C$24,0),1)</f>
        <v>1. Concluído</v>
      </c>
      <c r="H525" s="64">
        <f>VLOOKUP(A525,'Aux - pivots1'!$A:$B,2,0)</f>
        <v>1</v>
      </c>
      <c r="I525" s="184">
        <f>SUMIFS(Table1[Estimação (horas)],Table1[Tabela],Plano_V3!E525,Table1[Campo],Plano_V3!F525)</f>
        <v>4.0999999999999996</v>
      </c>
      <c r="J525" s="184">
        <f t="shared" si="16467"/>
        <v>0.51249999999999996</v>
      </c>
      <c r="K525" s="184">
        <f>SUMIFS(Table1[Horas efetivas],Table1[Tabela],Plano_V3!E525,Table1[Campo],Plano_V3!F525)</f>
        <v>4.0999999999999996</v>
      </c>
      <c r="L525" s="184">
        <f t="shared" si="16468"/>
        <v>0.51249999999999996</v>
      </c>
      <c r="M525" s="178"/>
      <c r="N525" s="178">
        <f t="shared" si="16469"/>
        <v>1</v>
      </c>
      <c r="O525" s="178">
        <f t="shared" si="16475"/>
        <v>1</v>
      </c>
      <c r="P525" s="87" t="s">
        <v>332</v>
      </c>
      <c r="Q525" s="90">
        <f t="shared" si="16476"/>
        <v>0.51249999999999996</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16477"/>
        <v>modesg_out_emss_vclsckrefbem</v>
      </c>
      <c r="B526" s="67" t="s">
        <v>26</v>
      </c>
      <c r="C526" s="68" t="s">
        <v>310</v>
      </c>
      <c r="D526" s="64" t="s">
        <v>40</v>
      </c>
      <c r="E526" s="66" t="s">
        <v>331</v>
      </c>
      <c r="F526" s="64" t="s">
        <v>316</v>
      </c>
      <c r="G526" s="64" t="str">
        <f>INDEX(Auxiliar!$B$16:$B$24,MATCH(Plano_V3!H526,Auxiliar!$C$16:$C$24,0),1)</f>
        <v>1. Concluído</v>
      </c>
      <c r="H526" s="64">
        <f>VLOOKUP(A526,'Aux - pivots1'!$A:$B,2,0)</f>
        <v>1</v>
      </c>
      <c r="I526" s="184">
        <f>SUMIFS(Table1[Estimação (horas)],Table1[Tabela],Plano_V3!E526,Table1[Campo],Plano_V3!F526)</f>
        <v>4.0999999999999996</v>
      </c>
      <c r="J526" s="184">
        <f t="shared" si="16467"/>
        <v>0.51249999999999996</v>
      </c>
      <c r="K526" s="184">
        <f>SUMIFS(Table1[Horas efetivas],Table1[Tabela],Plano_V3!E526,Table1[Campo],Plano_V3!F526)</f>
        <v>4.0999999999999996</v>
      </c>
      <c r="L526" s="184">
        <f t="shared" si="16468"/>
        <v>0.51249999999999996</v>
      </c>
      <c r="M526" s="178"/>
      <c r="N526" s="178">
        <f t="shared" si="16469"/>
        <v>1</v>
      </c>
      <c r="O526" s="178">
        <f t="shared" si="16475"/>
        <v>1</v>
      </c>
      <c r="P526" s="87" t="s">
        <v>332</v>
      </c>
      <c r="Q526" s="90">
        <f t="shared" si="16476"/>
        <v>0.51249999999999996</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si="16477"/>
        <v>modesg_out_emss_vclscnsm_co2</v>
      </c>
      <c r="B527" s="67" t="s">
        <v>26</v>
      </c>
      <c r="C527" s="68" t="s">
        <v>310</v>
      </c>
      <c r="D527" s="64" t="s">
        <v>40</v>
      </c>
      <c r="E527" s="66" t="s">
        <v>331</v>
      </c>
      <c r="F527" s="64" t="s">
        <v>188</v>
      </c>
      <c r="G527" s="64" t="str">
        <f>INDEX(Auxiliar!$B$16:$B$24,MATCH(Plano_V3!H527,Auxiliar!$C$16:$C$24,0),1)</f>
        <v>1. Concluído</v>
      </c>
      <c r="H527" s="64">
        <f>VLOOKUP(A527,'Aux - pivots1'!$A:$B,2,0)</f>
        <v>1</v>
      </c>
      <c r="I527" s="184">
        <f>SUMIFS(Table1[Estimação (horas)],Table1[Tabela],Plano_V3!E527,Table1[Campo],Plano_V3!F527)</f>
        <v>8.1</v>
      </c>
      <c r="J527" s="184">
        <f t="shared" si="16467"/>
        <v>1.0125</v>
      </c>
      <c r="K527" s="184">
        <f>SUMIFS(Table1[Horas efetivas],Table1[Tabela],Plano_V3!E527,Table1[Campo],Plano_V3!F527)</f>
        <v>8.1</v>
      </c>
      <c r="L527" s="184">
        <f t="shared" si="16468"/>
        <v>1.0125</v>
      </c>
      <c r="M527" s="178"/>
      <c r="N527" s="178">
        <f t="shared" si="16469"/>
        <v>1</v>
      </c>
      <c r="O527" s="178">
        <f t="shared" si="16475"/>
        <v>1</v>
      </c>
      <c r="P527" s="87" t="s">
        <v>332</v>
      </c>
      <c r="Q527" s="90">
        <f t="shared" si="16476"/>
        <v>1.0125</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16477"/>
        <v>modesg_out_emss_vclsorigem_scp1_emss</v>
      </c>
      <c r="B528" s="67" t="s">
        <v>26</v>
      </c>
      <c r="C528" s="68" t="s">
        <v>310</v>
      </c>
      <c r="D528" s="64" t="s">
        <v>40</v>
      </c>
      <c r="E528" s="66" t="s">
        <v>331</v>
      </c>
      <c r="F528" s="64" t="s">
        <v>319</v>
      </c>
      <c r="G528" s="64" t="str">
        <f>INDEX(Auxiliar!$B$16:$B$24,MATCH(Plano_V3!H528,Auxiliar!$C$16:$C$24,0),1)</f>
        <v>1. Concluído</v>
      </c>
      <c r="H528" s="64">
        <f>VLOOKUP(A528,'Aux - pivots1'!$A:$B,2,0)</f>
        <v>1</v>
      </c>
      <c r="I528" s="184">
        <f>SUMIFS(Table1[Estimação (horas)],Table1[Tabela],Plano_V3!E528,Table1[Campo],Plano_V3!F528)</f>
        <v>8.1</v>
      </c>
      <c r="J528" s="184">
        <f t="shared" si="16467"/>
        <v>1.0125</v>
      </c>
      <c r="K528" s="184">
        <f>SUMIFS(Table1[Horas efetivas],Table1[Tabela],Plano_V3!E528,Table1[Campo],Plano_V3!F528)</f>
        <v>8.1</v>
      </c>
      <c r="L528" s="184">
        <f t="shared" si="16468"/>
        <v>1.0125</v>
      </c>
      <c r="M528" s="178"/>
      <c r="N528" s="178">
        <f t="shared" si="16469"/>
        <v>1</v>
      </c>
      <c r="O528" s="178">
        <f t="shared" si="16475"/>
        <v>1</v>
      </c>
      <c r="P528" s="87" t="s">
        <v>332</v>
      </c>
      <c r="Q528" s="90">
        <f t="shared" si="16476"/>
        <v>1.0125</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16477"/>
        <v>modesg_out_emss_vclsorigem_scp2_emss</v>
      </c>
      <c r="B529" s="67" t="s">
        <v>26</v>
      </c>
      <c r="C529" s="68" t="s">
        <v>310</v>
      </c>
      <c r="D529" s="64" t="s">
        <v>40</v>
      </c>
      <c r="E529" s="66" t="s">
        <v>331</v>
      </c>
      <c r="F529" s="64" t="s">
        <v>320</v>
      </c>
      <c r="G529" s="64" t="str">
        <f>INDEX(Auxiliar!$B$16:$B$24,MATCH(Plano_V3!H529,Auxiliar!$C$16:$C$24,0),1)</f>
        <v>1. Concluído</v>
      </c>
      <c r="H529" s="64">
        <f>VLOOKUP(A529,'Aux - pivots1'!$A:$B,2,0)</f>
        <v>1</v>
      </c>
      <c r="I529" s="184">
        <f>SUMIFS(Table1[Estimação (horas)],Table1[Tabela],Plano_V3!E529,Table1[Campo],Plano_V3!F529)</f>
        <v>8.1</v>
      </c>
      <c r="J529" s="184">
        <f t="shared" si="16467"/>
        <v>1.0125</v>
      </c>
      <c r="K529" s="184">
        <f>SUMIFS(Table1[Horas efetivas],Table1[Tabela],Plano_V3!E529,Table1[Campo],Plano_V3!F529)</f>
        <v>8.1</v>
      </c>
      <c r="L529" s="184">
        <f t="shared" si="16468"/>
        <v>1.0125</v>
      </c>
      <c r="M529" s="178"/>
      <c r="N529" s="178">
        <f t="shared" si="16469"/>
        <v>1</v>
      </c>
      <c r="O529" s="178">
        <f t="shared" si="16475"/>
        <v>1</v>
      </c>
      <c r="P529" s="87" t="s">
        <v>332</v>
      </c>
      <c r="Q529" s="90">
        <f t="shared" si="16476"/>
        <v>1.0125</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16477"/>
        <v>modesg_out_emss_vclsorigem_scp3_emss</v>
      </c>
      <c r="B530" s="67" t="s">
        <v>26</v>
      </c>
      <c r="C530" s="68" t="s">
        <v>310</v>
      </c>
      <c r="D530" s="64" t="s">
        <v>40</v>
      </c>
      <c r="E530" s="66" t="s">
        <v>331</v>
      </c>
      <c r="F530" s="64" t="s">
        <v>321</v>
      </c>
      <c r="G530" s="64" t="str">
        <f>INDEX(Auxiliar!$B$16:$B$24,MATCH(Plano_V3!H530,Auxiliar!$C$16:$C$24,0),1)</f>
        <v>1. Concluído</v>
      </c>
      <c r="H530" s="64">
        <f>VLOOKUP(A530,'Aux - pivots1'!$A:$B,2,0)</f>
        <v>1</v>
      </c>
      <c r="I530" s="184">
        <f>SUMIFS(Table1[Estimação (horas)],Table1[Tabela],Plano_V3!E530,Table1[Campo],Plano_V3!F530)</f>
        <v>8.1</v>
      </c>
      <c r="J530" s="184">
        <f t="shared" si="16467"/>
        <v>1.0125</v>
      </c>
      <c r="K530" s="184">
        <f>SUMIFS(Table1[Horas efetivas],Table1[Tabela],Plano_V3!E530,Table1[Campo],Plano_V3!F530)</f>
        <v>8.1</v>
      </c>
      <c r="L530" s="184">
        <f t="shared" si="16468"/>
        <v>1.0125</v>
      </c>
      <c r="M530" s="178"/>
      <c r="N530" s="178">
        <f t="shared" si="16469"/>
        <v>1</v>
      </c>
      <c r="O530" s="178">
        <f t="shared" si="16475"/>
        <v>1</v>
      </c>
      <c r="P530" s="87" t="s">
        <v>332</v>
      </c>
      <c r="Q530" s="90">
        <f t="shared" si="16476"/>
        <v>1.0125</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16477"/>
        <v>modesg_out_emss_vclsref_date</v>
      </c>
      <c r="B531" s="67" t="s">
        <v>26</v>
      </c>
      <c r="C531" s="68" t="s">
        <v>310</v>
      </c>
      <c r="D531" s="64" t="s">
        <v>40</v>
      </c>
      <c r="E531" s="66" t="s">
        <v>331</v>
      </c>
      <c r="F531" s="64" t="s">
        <v>208</v>
      </c>
      <c r="G531" s="64" t="str">
        <f>INDEX(Auxiliar!$B$16:$B$24,MATCH(Plano_V3!H531,Auxiliar!$C$16:$C$24,0),1)</f>
        <v>1. Concluído</v>
      </c>
      <c r="H531" s="64">
        <f>VLOOKUP(A531,'Aux - pivots1'!$A:$B,2,0)</f>
        <v>1</v>
      </c>
      <c r="I531" s="184">
        <f>SUMIFS(Table1[Estimação (horas)],Table1[Tabela],Plano_V3!E531,Table1[Campo],Plano_V3!F531)</f>
        <v>4.0999999999999996</v>
      </c>
      <c r="J531" s="184">
        <f t="shared" si="16467"/>
        <v>0.51249999999999996</v>
      </c>
      <c r="K531" s="184">
        <f>SUMIFS(Table1[Horas efetivas],Table1[Tabela],Plano_V3!E531,Table1[Campo],Plano_V3!F531)</f>
        <v>4.0999999999999996</v>
      </c>
      <c r="L531" s="184">
        <f t="shared" si="16468"/>
        <v>0.51249999999999996</v>
      </c>
      <c r="M531" s="178"/>
      <c r="N531" s="178">
        <f t="shared" si="16469"/>
        <v>1</v>
      </c>
      <c r="O531" s="178">
        <f t="shared" si="16475"/>
        <v>1</v>
      </c>
      <c r="P531" s="87" t="s">
        <v>332</v>
      </c>
      <c r="Q531" s="90">
        <f t="shared" si="16476"/>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16477"/>
        <v>modesg_out_emss_vclsscp1_emss</v>
      </c>
      <c r="B532" s="67" t="s">
        <v>26</v>
      </c>
      <c r="C532" s="68" t="s">
        <v>310</v>
      </c>
      <c r="D532" s="64" t="s">
        <v>40</v>
      </c>
      <c r="E532" s="66" t="s">
        <v>331</v>
      </c>
      <c r="F532" s="64" t="s">
        <v>285</v>
      </c>
      <c r="G532" s="64" t="str">
        <f>INDEX(Auxiliar!$B$16:$B$24,MATCH(Plano_V3!H532,Auxiliar!$C$16:$C$24,0),1)</f>
        <v>1. Concluído</v>
      </c>
      <c r="H532" s="64">
        <f>VLOOKUP(A532,'Aux - pivots1'!$A:$B,2,0)</f>
        <v>1</v>
      </c>
      <c r="I532" s="184">
        <f>SUMIFS(Table1[Estimação (horas)],Table1[Tabela],Plano_V3!E532,Table1[Campo],Plano_V3!F532)</f>
        <v>16.100000000000001</v>
      </c>
      <c r="J532" s="184">
        <f t="shared" si="16467"/>
        <v>2.0125000000000002</v>
      </c>
      <c r="K532" s="184">
        <f>SUMIFS(Table1[Horas efetivas],Table1[Tabela],Plano_V3!E532,Table1[Campo],Plano_V3!F532)</f>
        <v>16.100000000000001</v>
      </c>
      <c r="L532" s="184">
        <f t="shared" si="16468"/>
        <v>2.0125000000000002</v>
      </c>
      <c r="M532" s="178"/>
      <c r="N532" s="178">
        <f t="shared" si="16469"/>
        <v>1</v>
      </c>
      <c r="O532" s="178">
        <f t="shared" si="16475"/>
        <v>1</v>
      </c>
      <c r="P532" s="87" t="s">
        <v>332</v>
      </c>
      <c r="Q532" s="90">
        <f t="shared" si="16476"/>
        <v>2.0125000000000002</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16477"/>
        <v>modesg_out_emss_vclsscp2_emss</v>
      </c>
      <c r="B533" s="67" t="s">
        <v>26</v>
      </c>
      <c r="C533" s="68" t="s">
        <v>310</v>
      </c>
      <c r="D533" s="64" t="s">
        <v>40</v>
      </c>
      <c r="E533" s="66" t="s">
        <v>331</v>
      </c>
      <c r="F533" s="64" t="s">
        <v>286</v>
      </c>
      <c r="G533" s="64" t="str">
        <f>INDEX(Auxiliar!$B$16:$B$24,MATCH(Plano_V3!H533,Auxiliar!$C$16:$C$24,0),1)</f>
        <v>1. Concluído</v>
      </c>
      <c r="H533" s="64">
        <f>VLOOKUP(A533,'Aux - pivots1'!$A:$B,2,0)</f>
        <v>1</v>
      </c>
      <c r="I533" s="184">
        <f>SUMIFS(Table1[Estimação (horas)],Table1[Tabela],Plano_V3!E533,Table1[Campo],Plano_V3!F533)</f>
        <v>16.100000000000001</v>
      </c>
      <c r="J533" s="184">
        <f t="shared" si="16467"/>
        <v>2.0125000000000002</v>
      </c>
      <c r="K533" s="184">
        <f>SUMIFS(Table1[Horas efetivas],Table1[Tabela],Plano_V3!E533,Table1[Campo],Plano_V3!F533)</f>
        <v>16.100000000000001</v>
      </c>
      <c r="L533" s="184">
        <f t="shared" si="16468"/>
        <v>2.0125000000000002</v>
      </c>
      <c r="M533" s="178"/>
      <c r="N533" s="178">
        <f t="shared" si="16469"/>
        <v>1</v>
      </c>
      <c r="O533" s="178">
        <f t="shared" si="16475"/>
        <v>1</v>
      </c>
      <c r="P533" s="87" t="s">
        <v>332</v>
      </c>
      <c r="Q533" s="90">
        <f t="shared" si="16476"/>
        <v>2.0125000000000002</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16477"/>
        <v>modesg_out_emss_vclsscp3_emss</v>
      </c>
      <c r="B534" s="67" t="s">
        <v>26</v>
      </c>
      <c r="C534" s="68" t="s">
        <v>310</v>
      </c>
      <c r="D534" s="64" t="s">
        <v>40</v>
      </c>
      <c r="E534" s="66" t="s">
        <v>331</v>
      </c>
      <c r="F534" s="64" t="s">
        <v>287</v>
      </c>
      <c r="G534" s="64" t="str">
        <f>INDEX(Auxiliar!$B$16:$B$24,MATCH(Plano_V3!H534,Auxiliar!$C$16:$C$24,0),1)</f>
        <v>1. Concluído</v>
      </c>
      <c r="H534" s="64">
        <f>VLOOKUP(A534,'Aux - pivots1'!$A:$B,2,0)</f>
        <v>1</v>
      </c>
      <c r="I534" s="184">
        <f>SUMIFS(Table1[Estimação (horas)],Table1[Tabela],Plano_V3!E534,Table1[Campo],Plano_V3!F534)</f>
        <v>16.100000000000001</v>
      </c>
      <c r="J534" s="184">
        <f t="shared" ref="J534:J555" si="16478">I534/8</f>
        <v>2.0125000000000002</v>
      </c>
      <c r="K534" s="184">
        <f>SUMIFS(Table1[Horas efetivas],Table1[Tabela],Plano_V3!E534,Table1[Campo],Plano_V3!F534)</f>
        <v>16.100000000000001</v>
      </c>
      <c r="L534" s="184">
        <f t="shared" ref="L534:L555" si="16479">K534/8</f>
        <v>2.0125000000000002</v>
      </c>
      <c r="M534" s="178"/>
      <c r="N534" s="178">
        <f t="shared" ref="N534:N556" si="16480">L534/J534</f>
        <v>1</v>
      </c>
      <c r="O534" s="178">
        <f t="shared" si="16475"/>
        <v>1</v>
      </c>
      <c r="P534" s="87" t="s">
        <v>332</v>
      </c>
      <c r="Q534" s="90">
        <f t="shared" si="16476"/>
        <v>2.0125000000000002</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16477"/>
        <v>modesg_out_emss_vclsunidade_funcional_scp1_emss</v>
      </c>
      <c r="B535" s="67" t="s">
        <v>26</v>
      </c>
      <c r="C535" s="68" t="s">
        <v>310</v>
      </c>
      <c r="D535" s="64" t="s">
        <v>40</v>
      </c>
      <c r="E535" s="66" t="s">
        <v>331</v>
      </c>
      <c r="F535" s="64" t="s">
        <v>322</v>
      </c>
      <c r="G535" s="64" t="str">
        <f>INDEX(Auxiliar!$B$16:$B$24,MATCH(Plano_V3!H535,Auxiliar!$C$16:$C$24,0),1)</f>
        <v>1. Concluído</v>
      </c>
      <c r="H535" s="64">
        <f>VLOOKUP(A535,'Aux - pivots1'!$A:$B,2,0)</f>
        <v>1</v>
      </c>
      <c r="I535" s="184">
        <f>SUMIFS(Table1[Estimação (horas)],Table1[Tabela],Plano_V3!E535,Table1[Campo],Plano_V3!F535)</f>
        <v>4.0999999999999996</v>
      </c>
      <c r="J535" s="184">
        <f t="shared" si="16478"/>
        <v>0.51249999999999996</v>
      </c>
      <c r="K535" s="184">
        <f>SUMIFS(Table1[Horas efetivas],Table1[Tabela],Plano_V3!E535,Table1[Campo],Plano_V3!F535)</f>
        <v>4.0999999999999996</v>
      </c>
      <c r="L535" s="184">
        <f t="shared" si="16479"/>
        <v>0.51249999999999996</v>
      </c>
      <c r="M535" s="178"/>
      <c r="N535" s="178">
        <f t="shared" si="16480"/>
        <v>1</v>
      </c>
      <c r="O535" s="178">
        <f t="shared" si="16475"/>
        <v>1</v>
      </c>
      <c r="P535" s="87" t="s">
        <v>332</v>
      </c>
      <c r="Q535" s="90">
        <f t="shared" si="16476"/>
        <v>0.51249999999999996</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16477"/>
        <v>modesg_out_emss_vclsunidade_funcional_scp2_emss</v>
      </c>
      <c r="B536" s="67" t="s">
        <v>26</v>
      </c>
      <c r="C536" s="68" t="s">
        <v>310</v>
      </c>
      <c r="D536" s="64" t="s">
        <v>40</v>
      </c>
      <c r="E536" s="66" t="s">
        <v>331</v>
      </c>
      <c r="F536" s="64" t="s">
        <v>323</v>
      </c>
      <c r="G536" s="64" t="str">
        <f>INDEX(Auxiliar!$B$16:$B$24,MATCH(Plano_V3!H536,Auxiliar!$C$16:$C$24,0),1)</f>
        <v>1. Concluído</v>
      </c>
      <c r="H536" s="64">
        <f>VLOOKUP(A536,'Aux - pivots1'!$A:$B,2,0)</f>
        <v>1</v>
      </c>
      <c r="I536" s="184">
        <f>SUMIFS(Table1[Estimação (horas)],Table1[Tabela],Plano_V3!E536,Table1[Campo],Plano_V3!F536)</f>
        <v>4.0999999999999996</v>
      </c>
      <c r="J536" s="184">
        <f t="shared" si="16478"/>
        <v>0.51249999999999996</v>
      </c>
      <c r="K536" s="184">
        <f>SUMIFS(Table1[Horas efetivas],Table1[Tabela],Plano_V3!E536,Table1[Campo],Plano_V3!F536)</f>
        <v>4.0999999999999996</v>
      </c>
      <c r="L536" s="184">
        <f t="shared" si="16479"/>
        <v>0.51249999999999996</v>
      </c>
      <c r="M536" s="178"/>
      <c r="N536" s="178">
        <f t="shared" si="16480"/>
        <v>1</v>
      </c>
      <c r="O536" s="178">
        <f t="shared" si="16475"/>
        <v>1</v>
      </c>
      <c r="P536" s="87" t="s">
        <v>332</v>
      </c>
      <c r="Q536" s="90">
        <f t="shared" si="16476"/>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16477"/>
        <v>modesg_out_emss_vclsunidade_funcional_scp3_emss</v>
      </c>
      <c r="B537" s="67" t="s">
        <v>26</v>
      </c>
      <c r="C537" s="68" t="s">
        <v>310</v>
      </c>
      <c r="D537" s="64" t="s">
        <v>40</v>
      </c>
      <c r="E537" s="66" t="s">
        <v>331</v>
      </c>
      <c r="F537" s="64" t="s">
        <v>324</v>
      </c>
      <c r="G537" s="64" t="str">
        <f>INDEX(Auxiliar!$B$16:$B$24,MATCH(Plano_V3!H537,Auxiliar!$C$16:$C$24,0),1)</f>
        <v>1. Concluído</v>
      </c>
      <c r="H537" s="64">
        <f>VLOOKUP(A537,'Aux - pivots1'!$A:$B,2,0)</f>
        <v>1</v>
      </c>
      <c r="I537" s="184">
        <f>SUMIFS(Table1[Estimação (horas)],Table1[Tabela],Plano_V3!E537,Table1[Campo],Plano_V3!F537)</f>
        <v>4.0999999999999996</v>
      </c>
      <c r="J537" s="184">
        <f t="shared" si="16478"/>
        <v>0.51249999999999996</v>
      </c>
      <c r="K537" s="184">
        <f>SUMIFS(Table1[Horas efetivas],Table1[Tabela],Plano_V3!E537,Table1[Campo],Plano_V3!F537)</f>
        <v>4.0999999999999996</v>
      </c>
      <c r="L537" s="184">
        <f t="shared" si="16479"/>
        <v>0.51249999999999996</v>
      </c>
      <c r="M537" s="178"/>
      <c r="N537" s="178">
        <f t="shared" si="16480"/>
        <v>1</v>
      </c>
      <c r="O537" s="178">
        <f t="shared" si="16475"/>
        <v>1</v>
      </c>
      <c r="P537" s="87" t="s">
        <v>332</v>
      </c>
      <c r="Q537" s="90">
        <f t="shared" si="16476"/>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16477"/>
        <v>modesg_out_sfics_taxon_europeian.a.</v>
      </c>
      <c r="B538" s="67" t="s">
        <v>26</v>
      </c>
      <c r="C538" s="68" t="s">
        <v>310</v>
      </c>
      <c r="D538" s="64" t="s">
        <v>36</v>
      </c>
      <c r="E538" s="66" t="s">
        <v>2086</v>
      </c>
      <c r="F538" s="64" t="s">
        <v>38</v>
      </c>
      <c r="G538" s="64" t="str">
        <f>INDEX(Auxiliar!$B$16:$B$24,MATCH(Plano_V3!H538,Auxiliar!$C$16:$C$24,0),1)</f>
        <v xml:space="preserve">6. Em implementação </v>
      </c>
      <c r="H538" s="64">
        <f>VLOOKUP(A538,'Aux - pivots1'!$A:$B,2,0)</f>
        <v>7</v>
      </c>
      <c r="I538" s="184">
        <f>SUMIFS(Table1[Estimação (horas)],Table1[Tabela],Plano_V3!E538,Table1[Campo],Plano_V3!F538)</f>
        <v>8</v>
      </c>
      <c r="J538" s="184">
        <f t="shared" si="16478"/>
        <v>1</v>
      </c>
      <c r="K538" s="184">
        <f>SUMIFS(Table1[Horas efetivas],Table1[Tabela],Plano_V3!E538,Table1[Campo],Plano_V3!F538)</f>
        <v>2</v>
      </c>
      <c r="L538" s="184">
        <f t="shared" si="16479"/>
        <v>0.25</v>
      </c>
      <c r="M538" s="178"/>
      <c r="N538" s="178">
        <f t="shared" si="16480"/>
        <v>0.25</v>
      </c>
      <c r="O538" s="178">
        <f t="shared" si="16475"/>
        <v>0.25</v>
      </c>
      <c r="P538" s="87" t="s">
        <v>334</v>
      </c>
      <c r="Q538" s="90">
        <f t="shared" si="16476"/>
        <v>1</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16477"/>
        <v>modesg_out_sfics_taxon_europeiacbalcao</v>
      </c>
      <c r="B539" s="67" t="s">
        <v>26</v>
      </c>
      <c r="C539" s="68" t="s">
        <v>310</v>
      </c>
      <c r="D539" s="64" t="s">
        <v>40</v>
      </c>
      <c r="E539" s="66" t="s">
        <v>2086</v>
      </c>
      <c r="F539" s="64" t="s">
        <v>183</v>
      </c>
      <c r="G539" s="64" t="s">
        <v>2328</v>
      </c>
      <c r="H539" s="64">
        <f>VLOOKUP(A539,'Aux - pivots1'!$A:$B,2,0)</f>
        <v>7</v>
      </c>
      <c r="I539" s="184">
        <f>SUMIFS(Table1[Estimação (horas)],Table1[Tabela],Plano_V3!E539,Table1[Campo],Plano_V3!F539)</f>
        <v>4.0999999999999996</v>
      </c>
      <c r="J539" s="184">
        <f t="shared" si="16478"/>
        <v>0.51249999999999996</v>
      </c>
      <c r="K539" s="184">
        <f>SUMIFS(Table1[Horas efetivas],Table1[Tabela],Plano_V3!E539,Table1[Campo],Plano_V3!F539)</f>
        <v>1.0249999999999999</v>
      </c>
      <c r="L539" s="184">
        <f t="shared" si="16479"/>
        <v>0.12812499999999999</v>
      </c>
      <c r="M539" s="178"/>
      <c r="N539" s="178">
        <f t="shared" si="16480"/>
        <v>0.25</v>
      </c>
      <c r="O539" s="178">
        <f t="shared" si="16475"/>
        <v>0.25</v>
      </c>
      <c r="P539" s="87" t="s">
        <v>334</v>
      </c>
      <c r="Q539" s="90">
        <f t="shared" si="16476"/>
        <v>0.51249999999999996</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16477"/>
        <v>modesg_out_sfics_taxon_europeiacempresa</v>
      </c>
      <c r="B540" s="67" t="s">
        <v>26</v>
      </c>
      <c r="C540" s="68" t="s">
        <v>310</v>
      </c>
      <c r="D540" s="64" t="s">
        <v>40</v>
      </c>
      <c r="E540" s="66" t="s">
        <v>2086</v>
      </c>
      <c r="F540" s="64" t="s">
        <v>184</v>
      </c>
      <c r="G540" s="64" t="s">
        <v>2328</v>
      </c>
      <c r="H540" s="64">
        <f>VLOOKUP(A540,'Aux - pivots1'!$A:$B,2,0)</f>
        <v>7</v>
      </c>
      <c r="I540" s="184">
        <f>SUMIFS(Table1[Estimação (horas)],Table1[Tabela],Plano_V3!E540,Table1[Campo],Plano_V3!F540)</f>
        <v>4.0999999999999996</v>
      </c>
      <c r="J540" s="184">
        <f t="shared" si="16478"/>
        <v>0.51249999999999996</v>
      </c>
      <c r="K540" s="184">
        <f>SUMIFS(Table1[Horas efetivas],Table1[Tabela],Plano_V3!E540,Table1[Campo],Plano_V3!F540)</f>
        <v>1.0249999999999999</v>
      </c>
      <c r="L540" s="184">
        <f t="shared" si="16479"/>
        <v>0.12812499999999999</v>
      </c>
      <c r="M540" s="178"/>
      <c r="N540" s="178">
        <f t="shared" si="16480"/>
        <v>0.25</v>
      </c>
      <c r="O540" s="178">
        <f t="shared" si="16475"/>
        <v>0.25</v>
      </c>
      <c r="P540" s="87" t="s">
        <v>334</v>
      </c>
      <c r="Q540" s="90">
        <f t="shared" si="16476"/>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16477"/>
        <v>modesg_out_sfics_taxon_europeiacnumecta</v>
      </c>
      <c r="B541" s="67" t="s">
        <v>26</v>
      </c>
      <c r="C541" s="68" t="s">
        <v>310</v>
      </c>
      <c r="D541" s="64" t="s">
        <v>40</v>
      </c>
      <c r="E541" s="66" t="s">
        <v>2086</v>
      </c>
      <c r="F541" s="64" t="s">
        <v>189</v>
      </c>
      <c r="G541" s="64" t="s">
        <v>2328</v>
      </c>
      <c r="H541" s="64">
        <f>VLOOKUP(A541,'Aux - pivots1'!$A:$B,2,0)</f>
        <v>7</v>
      </c>
      <c r="I541" s="184">
        <f>SUMIFS(Table1[Estimação (horas)],Table1[Tabela],Plano_V3!E541,Table1[Campo],Plano_V3!F541)</f>
        <v>4.0999999999999996</v>
      </c>
      <c r="J541" s="184">
        <f t="shared" si="16478"/>
        <v>0.51249999999999996</v>
      </c>
      <c r="K541" s="184">
        <f>SUMIFS(Table1[Horas efetivas],Table1[Tabela],Plano_V3!E541,Table1[Campo],Plano_V3!F541)</f>
        <v>1.0249999999999999</v>
      </c>
      <c r="L541" s="184">
        <f t="shared" si="16479"/>
        <v>0.12812499999999999</v>
      </c>
      <c r="M541" s="178"/>
      <c r="N541" s="178">
        <f t="shared" si="16480"/>
        <v>0.25</v>
      </c>
      <c r="O541" s="178">
        <f t="shared" si="16475"/>
        <v>0.25</v>
      </c>
      <c r="P541" s="87" t="s">
        <v>334</v>
      </c>
      <c r="Q541" s="90">
        <f t="shared" si="16476"/>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16477"/>
        <v>modesg_out_sfics_taxon_europeiacod_regra</v>
      </c>
      <c r="B542" s="67" t="s">
        <v>26</v>
      </c>
      <c r="C542" s="68" t="s">
        <v>310</v>
      </c>
      <c r="D542" s="64" t="s">
        <v>40</v>
      </c>
      <c r="E542" s="66" t="s">
        <v>2086</v>
      </c>
      <c r="F542" s="64" t="s">
        <v>191</v>
      </c>
      <c r="G542" s="64" t="s">
        <v>2328</v>
      </c>
      <c r="H542" s="64">
        <f>VLOOKUP(A542,'Aux - pivots1'!$A:$B,2,0)</f>
        <v>7</v>
      </c>
      <c r="I542" s="184">
        <f>SUMIFS(Table1[Estimação (horas)],Table1[Tabela],Plano_V3!E542,Table1[Campo],Plano_V3!F542)</f>
        <v>4.0999999999999996</v>
      </c>
      <c r="J542" s="184">
        <f t="shared" si="16478"/>
        <v>0.51249999999999996</v>
      </c>
      <c r="K542" s="184">
        <f>SUMIFS(Table1[Horas efetivas],Table1[Tabela],Plano_V3!E542,Table1[Campo],Plano_V3!F542)</f>
        <v>1.0249999999999999</v>
      </c>
      <c r="L542" s="184">
        <f t="shared" si="16479"/>
        <v>0.12812499999999999</v>
      </c>
      <c r="M542" s="178"/>
      <c r="N542" s="178">
        <f t="shared" si="16480"/>
        <v>0.25</v>
      </c>
      <c r="O542" s="178">
        <f t="shared" si="16475"/>
        <v>0.25</v>
      </c>
      <c r="P542" s="87" t="s">
        <v>334</v>
      </c>
      <c r="Q542" s="90">
        <f t="shared" si="16476"/>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16477"/>
        <v>modesg_out_sfics_taxon_europeiaordem</v>
      </c>
      <c r="B543" s="67" t="s">
        <v>26</v>
      </c>
      <c r="C543" s="68" t="s">
        <v>310</v>
      </c>
      <c r="D543" s="64" t="s">
        <v>40</v>
      </c>
      <c r="E543" s="66" t="s">
        <v>2086</v>
      </c>
      <c r="F543" s="64" t="s">
        <v>211</v>
      </c>
      <c r="G543" s="64" t="str">
        <f>INDEX(Auxiliar!$B$16:$B$24,MATCH(Plano_V3!H543,Auxiliar!$C$16:$C$24,0),1)</f>
        <v>0. Cancelado</v>
      </c>
      <c r="H543" s="64">
        <f>VLOOKUP(A543,'Aux - pivots1'!$A:$B,2,0)</f>
        <v>0</v>
      </c>
      <c r="I543" s="184">
        <f>SUMIFS(Table1[Estimação (horas)],Table1[Tabela],Plano_V3!E543,Table1[Campo],Plano_V3!F543)</f>
        <v>4.0999999999999996</v>
      </c>
      <c r="J543" s="184">
        <f t="shared" si="16478"/>
        <v>0.51249999999999996</v>
      </c>
      <c r="K543" s="184">
        <f>SUMIFS(Table1[Horas efetivas],Table1[Tabela],Plano_V3!E543,Table1[Campo],Plano_V3!F543)</f>
        <v>0</v>
      </c>
      <c r="L543" s="184">
        <f t="shared" si="16479"/>
        <v>0</v>
      </c>
      <c r="M543" s="178"/>
      <c r="N543" s="178">
        <f t="shared" si="16480"/>
        <v>0</v>
      </c>
      <c r="O543" s="178">
        <f t="shared" si="16475"/>
        <v>0</v>
      </c>
      <c r="P543" s="87" t="s">
        <v>334</v>
      </c>
      <c r="Q543" s="90">
        <f t="shared" si="16476"/>
        <v>0.51249999999999996</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ref="A544" si="16481">E544&amp;F544</f>
        <v>modesg_out_sfics_taxon_europeianivel</v>
      </c>
      <c r="B544" s="67" t="s">
        <v>26</v>
      </c>
      <c r="C544" s="68" t="s">
        <v>310</v>
      </c>
      <c r="D544" s="64" t="s">
        <v>40</v>
      </c>
      <c r="E544" s="66" t="s">
        <v>2086</v>
      </c>
      <c r="F544" s="64" t="s">
        <v>2418</v>
      </c>
      <c r="G544" s="64" t="s">
        <v>2328</v>
      </c>
      <c r="H544" s="64">
        <f>VLOOKUP(A544,'Aux - pivots1'!$A:$B,2,0)</f>
        <v>7</v>
      </c>
      <c r="I544" s="184">
        <f>SUMIFS(Table1[Estimação (horas)],Table1[Tabela],Plano_V3!E544,Table1[Campo],Plano_V3!F544)</f>
        <v>0.1</v>
      </c>
      <c r="J544" s="184">
        <f t="shared" ref="J544" si="16482">I544/8</f>
        <v>1.2500000000000001E-2</v>
      </c>
      <c r="K544" s="184">
        <f>SUMIFS(Table1[Horas efetivas],Table1[Tabela],Plano_V3!E544,Table1[Campo],Plano_V3!F544)</f>
        <v>2.5000000000000001E-2</v>
      </c>
      <c r="L544" s="184">
        <f t="shared" ref="L544" si="16483">K544/8</f>
        <v>3.1250000000000002E-3</v>
      </c>
      <c r="M544" s="178"/>
      <c r="N544" s="178">
        <f t="shared" ref="N544" si="16484">L544/J544</f>
        <v>0.25</v>
      </c>
      <c r="O544" s="178">
        <f t="shared" ref="O544" si="16485">N544-M544</f>
        <v>0.25</v>
      </c>
      <c r="P544" s="87" t="s">
        <v>334</v>
      </c>
      <c r="Q544" s="90">
        <f t="shared" ref="Q544" si="16486">J544-SUM(R544:ES544)</f>
        <v>1.2500000000000001E-2</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16477"/>
        <v>modesg_out_sfics_taxon_europeiamontante_pndrc</v>
      </c>
      <c r="B545" s="67" t="s">
        <v>26</v>
      </c>
      <c r="C545" s="68" t="s">
        <v>310</v>
      </c>
      <c r="D545" s="64" t="s">
        <v>40</v>
      </c>
      <c r="E545" s="66" t="s">
        <v>2086</v>
      </c>
      <c r="F545" s="64" t="s">
        <v>202</v>
      </c>
      <c r="G545" s="64" t="s">
        <v>2328</v>
      </c>
      <c r="H545" s="64">
        <f>VLOOKUP(A545,'Aux - pivots1'!$A:$B,2,0)</f>
        <v>7</v>
      </c>
      <c r="I545" s="184">
        <f>SUMIFS(Table1[Estimação (horas)],Table1[Tabela],Plano_V3!E545,Table1[Campo],Plano_V3!F545)</f>
        <v>16.100000000000001</v>
      </c>
      <c r="J545" s="184">
        <f t="shared" si="16478"/>
        <v>2.0125000000000002</v>
      </c>
      <c r="K545" s="184">
        <f>SUMIFS(Table1[Horas efetivas],Table1[Tabela],Plano_V3!E545,Table1[Campo],Plano_V3!F545)</f>
        <v>4.0250000000000004</v>
      </c>
      <c r="L545" s="184">
        <f t="shared" si="16479"/>
        <v>0.50312500000000004</v>
      </c>
      <c r="M545" s="178"/>
      <c r="N545" s="178">
        <f t="shared" si="16480"/>
        <v>0.25</v>
      </c>
      <c r="O545" s="178">
        <f t="shared" si="16475"/>
        <v>0.25</v>
      </c>
      <c r="P545" s="87" t="s">
        <v>334</v>
      </c>
      <c r="Q545" s="90">
        <f t="shared" si="16476"/>
        <v>2.0125000000000002</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16477"/>
        <v>modesg_out_sfics_taxon_europeianome_ctgr_sfics</v>
      </c>
      <c r="B546" s="67" t="s">
        <v>26</v>
      </c>
      <c r="C546" s="68" t="s">
        <v>310</v>
      </c>
      <c r="D546" s="64" t="s">
        <v>40</v>
      </c>
      <c r="E546" s="66" t="s">
        <v>2086</v>
      </c>
      <c r="F546" s="64" t="s">
        <v>2054</v>
      </c>
      <c r="G546" s="64" t="s">
        <v>2328</v>
      </c>
      <c r="H546" s="64">
        <f>VLOOKUP(A546,'Aux - pivots1'!$A:$B,2,0)</f>
        <v>7</v>
      </c>
      <c r="I546" s="184">
        <f>SUMIFS(Table1[Estimação (horas)],Table1[Tabela],Plano_V3!E546,Table1[Campo],Plano_V3!F546)</f>
        <v>16.100000000000001</v>
      </c>
      <c r="J546" s="184">
        <f t="shared" si="16478"/>
        <v>2.0125000000000002</v>
      </c>
      <c r="K546" s="184">
        <f>SUMIFS(Table1[Horas efetivas],Table1[Tabela],Plano_V3!E546,Table1[Campo],Plano_V3!F546)</f>
        <v>4.0250000000000004</v>
      </c>
      <c r="L546" s="184">
        <f t="shared" si="16479"/>
        <v>0.50312500000000004</v>
      </c>
      <c r="M546" s="178"/>
      <c r="N546" s="178">
        <f t="shared" si="16480"/>
        <v>0.25</v>
      </c>
      <c r="O546" s="178">
        <f t="shared" si="16475"/>
        <v>0.25</v>
      </c>
      <c r="P546" s="87" t="s">
        <v>334</v>
      </c>
      <c r="Q546" s="90">
        <f t="shared" si="16476"/>
        <v>2.0125000000000002</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16477"/>
        <v>modesg_out_sfics_taxon_europeianome_general_specific_purpose</v>
      </c>
      <c r="B547" s="67" t="s">
        <v>26</v>
      </c>
      <c r="C547" s="68" t="s">
        <v>310</v>
      </c>
      <c r="D547" s="64" t="s">
        <v>40</v>
      </c>
      <c r="E547" s="66" t="s">
        <v>2086</v>
      </c>
      <c r="F547" s="64" t="s">
        <v>204</v>
      </c>
      <c r="G547" s="64" t="s">
        <v>2328</v>
      </c>
      <c r="H547" s="64">
        <f>VLOOKUP(A547,'Aux - pivots1'!$A:$B,2,0)</f>
        <v>7</v>
      </c>
      <c r="I547" s="184">
        <f>SUMIFS(Table1[Estimação (horas)],Table1[Tabela],Plano_V3!E547,Table1[Campo],Plano_V3!F547)</f>
        <v>8.1</v>
      </c>
      <c r="J547" s="184">
        <f t="shared" si="16478"/>
        <v>1.0125</v>
      </c>
      <c r="K547" s="184">
        <f>SUMIFS(Table1[Horas efetivas],Table1[Tabela],Plano_V3!E547,Table1[Campo],Plano_V3!F547)</f>
        <v>2.0249999999999999</v>
      </c>
      <c r="L547" s="184">
        <f t="shared" si="16479"/>
        <v>0.25312499999999999</v>
      </c>
      <c r="M547" s="178"/>
      <c r="N547" s="178">
        <f t="shared" si="16480"/>
        <v>0.25</v>
      </c>
      <c r="O547" s="178">
        <f t="shared" si="16475"/>
        <v>0.25</v>
      </c>
      <c r="P547" s="87" t="s">
        <v>334</v>
      </c>
      <c r="Q547" s="90">
        <f t="shared" si="16476"/>
        <v>1.0125</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16477"/>
        <v>modesg_out_sfics_taxon_europeianome_purpose_esg_alinh_tax</v>
      </c>
      <c r="B548" s="67" t="s">
        <v>26</v>
      </c>
      <c r="C548" s="68" t="s">
        <v>310</v>
      </c>
      <c r="D548" s="64" t="s">
        <v>40</v>
      </c>
      <c r="E548" s="66" t="s">
        <v>2086</v>
      </c>
      <c r="F548" s="64" t="s">
        <v>2065</v>
      </c>
      <c r="G548" s="64" t="s">
        <v>2328</v>
      </c>
      <c r="H548" s="64">
        <f>VLOOKUP(A548,'Aux - pivots1'!$A:$B,2,0)</f>
        <v>7</v>
      </c>
      <c r="I548" s="184">
        <f>SUMIFS(Table1[Estimação (horas)],Table1[Tabela],Plano_V3!E548,Table1[Campo],Plano_V3!F548)</f>
        <v>8.1</v>
      </c>
      <c r="J548" s="184">
        <f>I548/8</f>
        <v>1.0125</v>
      </c>
      <c r="K548" s="184">
        <f>SUMIFS(Table1[Horas efetivas],Table1[Tabela],Plano_V3!E548,Table1[Campo],Plano_V3!F548)</f>
        <v>2.0249999999999999</v>
      </c>
      <c r="L548" s="184">
        <f>K548/8</f>
        <v>0.25312499999999999</v>
      </c>
      <c r="M548" s="178"/>
      <c r="N548" s="178">
        <f>L548/J548</f>
        <v>0.25</v>
      </c>
      <c r="O548" s="178">
        <f>N548-M548</f>
        <v>0.25</v>
      </c>
      <c r="P548" s="87" t="s">
        <v>334</v>
      </c>
      <c r="Q548" s="90">
        <f>J548-SUM(R548:ES548)</f>
        <v>1.0125</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 t="shared" si="16477"/>
        <v>modesg_out_sfics_taxon_europeianome_purpose_esg_nalinh_tax</v>
      </c>
      <c r="B549" s="67" t="s">
        <v>26</v>
      </c>
      <c r="C549" s="68" t="s">
        <v>310</v>
      </c>
      <c r="D549" s="64" t="s">
        <v>40</v>
      </c>
      <c r="E549" s="66" t="s">
        <v>2086</v>
      </c>
      <c r="F549" s="64" t="s">
        <v>2066</v>
      </c>
      <c r="G549" s="64" t="s">
        <v>2328</v>
      </c>
      <c r="H549" s="64">
        <f>VLOOKUP(A549,'Aux - pivots1'!$A:$B,2,0)</f>
        <v>7</v>
      </c>
      <c r="I549" s="184">
        <f>SUMIFS(Table1[Estimação (horas)],Table1[Tabela],Plano_V3!E549,Table1[Campo],Plano_V3!F549)</f>
        <v>8.1</v>
      </c>
      <c r="J549" s="184">
        <f t="shared" si="16478"/>
        <v>1.0125</v>
      </c>
      <c r="K549" s="184">
        <f>SUMIFS(Table1[Horas efetivas],Table1[Tabela],Plano_V3!E549,Table1[Campo],Plano_V3!F549)</f>
        <v>2.0249999999999999</v>
      </c>
      <c r="L549" s="184">
        <f t="shared" si="16479"/>
        <v>0.25312499999999999</v>
      </c>
      <c r="M549" s="178"/>
      <c r="N549" s="178">
        <f t="shared" si="16480"/>
        <v>0.25</v>
      </c>
      <c r="O549" s="178">
        <f t="shared" si="16475"/>
        <v>0.25</v>
      </c>
      <c r="P549" s="87" t="s">
        <v>334</v>
      </c>
      <c r="Q549" s="90">
        <f t="shared" si="16476"/>
        <v>1.0125</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16477"/>
        <v>modesg_out_sfics_taxon_europeianome_specific_eligible</v>
      </c>
      <c r="B550" s="67" t="s">
        <v>26</v>
      </c>
      <c r="C550" s="68" t="s">
        <v>310</v>
      </c>
      <c r="D550" s="64" t="s">
        <v>40</v>
      </c>
      <c r="E550" s="66" t="s">
        <v>2086</v>
      </c>
      <c r="F550" s="64" t="s">
        <v>206</v>
      </c>
      <c r="G550" s="64" t="s">
        <v>2328</v>
      </c>
      <c r="H550" s="64">
        <f>VLOOKUP(A550,'Aux - pivots1'!$A:$B,2,0)</f>
        <v>7</v>
      </c>
      <c r="I550" s="184">
        <f>SUMIFS(Table1[Estimação (horas)],Table1[Tabela],Plano_V3!E550,Table1[Campo],Plano_V3!F550)</f>
        <v>8.1</v>
      </c>
      <c r="J550" s="184">
        <f t="shared" si="16478"/>
        <v>1.0125</v>
      </c>
      <c r="K550" s="184">
        <f>SUMIFS(Table1[Horas efetivas],Table1[Tabela],Plano_V3!E550,Table1[Campo],Plano_V3!F550)</f>
        <v>2.0249999999999999</v>
      </c>
      <c r="L550" s="184">
        <f t="shared" si="16479"/>
        <v>0.25312499999999999</v>
      </c>
      <c r="M550" s="178"/>
      <c r="N550" s="178">
        <f t="shared" si="16480"/>
        <v>0.25</v>
      </c>
      <c r="O550" s="178">
        <f t="shared" si="16475"/>
        <v>0.25</v>
      </c>
      <c r="P550" s="87" t="s">
        <v>334</v>
      </c>
      <c r="Q550" s="90">
        <f t="shared" si="16476"/>
        <v>1.0125</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16477"/>
        <v>modesg_out_sfics_taxon_europeianome_specific_sustainable</v>
      </c>
      <c r="B551" s="67" t="s">
        <v>26</v>
      </c>
      <c r="C551" s="68" t="s">
        <v>310</v>
      </c>
      <c r="D551" s="64" t="s">
        <v>40</v>
      </c>
      <c r="E551" s="66" t="s">
        <v>2086</v>
      </c>
      <c r="F551" s="64" t="s">
        <v>207</v>
      </c>
      <c r="G551" s="64" t="s">
        <v>2328</v>
      </c>
      <c r="H551" s="64">
        <f>VLOOKUP(A551,'Aux - pivots1'!$A:$B,2,0)</f>
        <v>7</v>
      </c>
      <c r="I551" s="184">
        <f>SUMIFS(Table1[Estimação (horas)],Table1[Tabela],Plano_V3!E551,Table1[Campo],Plano_V3!F551)</f>
        <v>8.1</v>
      </c>
      <c r="J551" s="184">
        <f t="shared" si="16478"/>
        <v>1.0125</v>
      </c>
      <c r="K551" s="184">
        <f>SUMIFS(Table1[Horas efetivas],Table1[Tabela],Plano_V3!E551,Table1[Campo],Plano_V3!F551)</f>
        <v>2.0249999999999999</v>
      </c>
      <c r="L551" s="184">
        <f t="shared" si="16479"/>
        <v>0.25312499999999999</v>
      </c>
      <c r="M551" s="178"/>
      <c r="N551" s="178">
        <f t="shared" si="16480"/>
        <v>0.25</v>
      </c>
      <c r="O551" s="178">
        <f t="shared" si="16475"/>
        <v>0.25</v>
      </c>
      <c r="P551" s="87" t="s">
        <v>334</v>
      </c>
      <c r="Q551" s="90">
        <f t="shared" si="16476"/>
        <v>1.0125</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16477"/>
        <v>modesg_out_sfics_taxon_europeiasstnbl_indctr</v>
      </c>
      <c r="B552" s="67" t="s">
        <v>26</v>
      </c>
      <c r="C552" s="68" t="s">
        <v>310</v>
      </c>
      <c r="D552" s="64" t="s">
        <v>40</v>
      </c>
      <c r="E552" s="66" t="s">
        <v>2086</v>
      </c>
      <c r="F552" s="64" t="s">
        <v>418</v>
      </c>
      <c r="G552" s="64" t="s">
        <v>2327</v>
      </c>
      <c r="H552" s="64">
        <f>VLOOKUP(A552,'Aux - pivots1'!$A:$B,2,0)</f>
        <v>3</v>
      </c>
      <c r="I552" s="184" t="e">
        <f>SUMIFS(Table1[Estimação (horas)],Table1[Tabela],Plano_V3!E552,Table1[Campo],Plano_V3!F552)</f>
        <v>#N/A</v>
      </c>
      <c r="J552" s="184" t="e">
        <f t="shared" ref="J552" si="16487">I552/8</f>
        <v>#N/A</v>
      </c>
      <c r="K552" s="184" t="e">
        <f>SUMIFS(Table1[Horas efetivas],Table1[Tabela],Plano_V3!E552,Table1[Campo],Plano_V3!F552)</f>
        <v>#N/A</v>
      </c>
      <c r="L552" s="184" t="e">
        <f t="shared" ref="L552" si="16488">K552/8</f>
        <v>#N/A</v>
      </c>
      <c r="M552" s="178"/>
      <c r="N552" s="178"/>
      <c r="O552" s="178"/>
      <c r="P552" s="87"/>
      <c r="Q552" s="90"/>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16477"/>
        <v>modesg_out_sfics_taxon_europeiaorigem</v>
      </c>
      <c r="B553" s="67" t="s">
        <v>26</v>
      </c>
      <c r="C553" s="68" t="s">
        <v>310</v>
      </c>
      <c r="D553" s="64" t="s">
        <v>40</v>
      </c>
      <c r="E553" s="66" t="s">
        <v>2086</v>
      </c>
      <c r="F553" s="64" t="s">
        <v>72</v>
      </c>
      <c r="G553" s="64" t="str">
        <f>INDEX(Auxiliar!$B$16:$B$24,MATCH(Plano_V3!H553,Auxiliar!$C$16:$C$24,0),1)</f>
        <v>0. Cancelado</v>
      </c>
      <c r="H553" s="64">
        <f>VLOOKUP(A553,'Aux - pivots1'!$A:$B,2,0)</f>
        <v>0</v>
      </c>
      <c r="I553" s="184">
        <f>SUMIFS(Table1[Estimação (horas)],Table1[Tabela],Plano_V3!E553,Table1[Campo],Plano_V3!F553)</f>
        <v>4.0999999999999996</v>
      </c>
      <c r="J553" s="184">
        <f t="shared" si="16478"/>
        <v>0.51249999999999996</v>
      </c>
      <c r="K553" s="184">
        <f>SUMIFS(Table1[Horas efetivas],Table1[Tabela],Plano_V3!E553,Table1[Campo],Plano_V3!F553)</f>
        <v>0</v>
      </c>
      <c r="L553" s="184">
        <f t="shared" si="16479"/>
        <v>0</v>
      </c>
      <c r="M553" s="178"/>
      <c r="N553" s="178">
        <f t="shared" si="16480"/>
        <v>0</v>
      </c>
      <c r="O553" s="178">
        <f t="shared" si="16475"/>
        <v>0</v>
      </c>
      <c r="P553" s="87" t="s">
        <v>334</v>
      </c>
      <c r="Q553" s="90">
        <f t="shared" si="16476"/>
        <v>0.51249999999999996</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16477"/>
        <v>modesg_out_sfics_taxon_europeiaref_date</v>
      </c>
      <c r="B554" s="67" t="s">
        <v>26</v>
      </c>
      <c r="C554" s="68" t="s">
        <v>310</v>
      </c>
      <c r="D554" s="64" t="s">
        <v>40</v>
      </c>
      <c r="E554" s="66" t="s">
        <v>2086</v>
      </c>
      <c r="F554" s="64" t="s">
        <v>208</v>
      </c>
      <c r="G554" s="64" t="s">
        <v>2328</v>
      </c>
      <c r="H554" s="64">
        <f>VLOOKUP(A554,'Aux - pivots1'!$A:$B,2,0)</f>
        <v>7</v>
      </c>
      <c r="I554" s="184">
        <f>SUMIFS(Table1[Estimação (horas)],Table1[Tabela],Plano_V3!E554,Table1[Campo],Plano_V3!F554)</f>
        <v>4.0999999999999996</v>
      </c>
      <c r="J554" s="184">
        <f t="shared" si="16478"/>
        <v>0.51249999999999996</v>
      </c>
      <c r="K554" s="184">
        <f>SUMIFS(Table1[Horas efetivas],Table1[Tabela],Plano_V3!E554,Table1[Campo],Plano_V3!F554)</f>
        <v>1.0249999999999999</v>
      </c>
      <c r="L554" s="184">
        <f t="shared" si="16479"/>
        <v>0.12812499999999999</v>
      </c>
      <c r="M554" s="178"/>
      <c r="N554" s="178">
        <f t="shared" si="16480"/>
        <v>0.25</v>
      </c>
      <c r="O554" s="178">
        <f t="shared" si="16475"/>
        <v>0.25</v>
      </c>
      <c r="P554" s="87" t="s">
        <v>334</v>
      </c>
      <c r="Q554" s="90">
        <f t="shared" si="16476"/>
        <v>0.51249999999999996</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16477"/>
        <v>modesg_out_sfics_taxon_europeiazdeposit</v>
      </c>
      <c r="B555" s="67" t="s">
        <v>26</v>
      </c>
      <c r="C555" s="68" t="s">
        <v>310</v>
      </c>
      <c r="D555" s="64" t="s">
        <v>40</v>
      </c>
      <c r="E555" s="66" t="s">
        <v>2086</v>
      </c>
      <c r="F555" s="64" t="s">
        <v>210</v>
      </c>
      <c r="G555" s="64" t="s">
        <v>2328</v>
      </c>
      <c r="H555" s="64">
        <f>VLOOKUP(A555,'Aux - pivots1'!$A:$B,2,0)</f>
        <v>7</v>
      </c>
      <c r="I555" s="184">
        <f>SUMIFS(Table1[Estimação (horas)],Table1[Tabela],Plano_V3!E555,Table1[Campo],Plano_V3!F555)</f>
        <v>8.1</v>
      </c>
      <c r="J555" s="184">
        <f t="shared" si="16478"/>
        <v>1.0125</v>
      </c>
      <c r="K555" s="184">
        <f>SUMIFS(Table1[Horas efetivas],Table1[Tabela],Plano_V3!E555,Table1[Campo],Plano_V3!F555)</f>
        <v>2.0249999999999999</v>
      </c>
      <c r="L555" s="184">
        <f t="shared" si="16479"/>
        <v>0.25312499999999999</v>
      </c>
      <c r="M555" s="178"/>
      <c r="N555" s="178">
        <f t="shared" si="16480"/>
        <v>0.25</v>
      </c>
      <c r="O555" s="178">
        <f t="shared" si="16475"/>
        <v>0.25</v>
      </c>
      <c r="P555" s="87" t="s">
        <v>334</v>
      </c>
      <c r="Q555" s="90">
        <f t="shared" si="16476"/>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16477"/>
        <v>Re-testesn.a.</v>
      </c>
      <c r="B556" s="67" t="s">
        <v>26</v>
      </c>
      <c r="C556" s="68" t="s">
        <v>310</v>
      </c>
      <c r="D556" s="64" t="s">
        <v>40</v>
      </c>
      <c r="E556" s="66" t="s">
        <v>53</v>
      </c>
      <c r="F556" s="64" t="s">
        <v>38</v>
      </c>
      <c r="G556" s="64" t="s">
        <v>180</v>
      </c>
      <c r="H556" s="64"/>
      <c r="I556" s="184" t="e">
        <f>SUM(I450:I555)*$D$7</f>
        <v>#N/A</v>
      </c>
      <c r="J556" s="184" t="e">
        <f>I556/8</f>
        <v>#N/A</v>
      </c>
      <c r="K556" s="184" t="e">
        <f>SUM(K450:K555)*$D$7</f>
        <v>#N/A</v>
      </c>
      <c r="L556" s="184" t="e">
        <f>K556/8</f>
        <v>#N/A</v>
      </c>
      <c r="M556" s="178"/>
      <c r="N556" s="178" t="e">
        <f t="shared" si="16480"/>
        <v>#N/A</v>
      </c>
      <c r="O556" s="178" t="e">
        <f t="shared" si="16475"/>
        <v>#N/A</v>
      </c>
      <c r="P556" s="87"/>
      <c r="Q556" s="90" t="e">
        <f t="shared" si="16476"/>
        <v>#N/A</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c r="A557" s="29" t="str">
        <f t="shared" ref="A557:A587" si="16489">E557&amp;F557</f>
        <v/>
      </c>
      <c r="B557" s="101" t="s">
        <v>26</v>
      </c>
      <c r="C557" s="102" t="s">
        <v>30</v>
      </c>
      <c r="D557" s="96"/>
      <c r="E557" s="103"/>
      <c r="F557" s="96"/>
      <c r="G557" s="96"/>
      <c r="H557" s="96"/>
      <c r="I557" s="183" t="e">
        <f>SUM(I558:I764)</f>
        <v>#N/A</v>
      </c>
      <c r="J557" s="183" t="e">
        <f>ROUNDUP(I557/8,0)</f>
        <v>#N/A</v>
      </c>
      <c r="K557" s="183" t="e">
        <f>SUM(K558:K764)</f>
        <v>#N/A</v>
      </c>
      <c r="L557" s="183" t="e">
        <f>ROUNDUP(K557/8,0)</f>
        <v>#N/A</v>
      </c>
      <c r="M557" s="182" t="e">
        <f>SUMIFS(R557:ES557,$R$9:$ES$9,"S")/J557</f>
        <v>#N/A</v>
      </c>
      <c r="N557" s="182">
        <f>IFERROR(L557/J557,0)</f>
        <v>0</v>
      </c>
      <c r="O557" s="182" t="e">
        <f t="shared" si="16475"/>
        <v>#N/A</v>
      </c>
      <c r="P557" s="190" t="s">
        <v>1852</v>
      </c>
      <c r="Q557" s="90" t="e">
        <f t="shared" si="16476"/>
        <v>#N/A</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v>0.5</v>
      </c>
      <c r="CY557" s="78">
        <v>0.5</v>
      </c>
      <c r="CZ557" s="78">
        <v>1</v>
      </c>
      <c r="DA557" s="78">
        <v>1</v>
      </c>
      <c r="DB557" s="78">
        <v>1</v>
      </c>
      <c r="DC557" s="78">
        <v>1</v>
      </c>
      <c r="DD557" s="78">
        <v>0.5</v>
      </c>
      <c r="DE557" s="78">
        <v>1</v>
      </c>
      <c r="DF557" s="78">
        <v>1</v>
      </c>
      <c r="DG557" s="78">
        <v>1</v>
      </c>
      <c r="DH557" s="78">
        <v>1</v>
      </c>
      <c r="DI557" s="78">
        <v>1</v>
      </c>
      <c r="DJ557" s="78">
        <v>1</v>
      </c>
      <c r="DK557" s="78">
        <v>1</v>
      </c>
      <c r="DL557" s="78">
        <v>1</v>
      </c>
      <c r="DM557" s="78">
        <v>1</v>
      </c>
      <c r="DN557" s="78">
        <v>1</v>
      </c>
      <c r="DO557" s="78">
        <v>1</v>
      </c>
      <c r="DP557" s="78">
        <v>1</v>
      </c>
      <c r="DQ557" s="78">
        <v>1</v>
      </c>
      <c r="DR557" s="78">
        <v>1</v>
      </c>
      <c r="DS557" s="193"/>
      <c r="DT557" s="78">
        <v>1</v>
      </c>
      <c r="DU557" s="78">
        <v>1</v>
      </c>
      <c r="DV557" s="78">
        <v>1</v>
      </c>
      <c r="DW557" s="78">
        <v>1</v>
      </c>
      <c r="DX557" s="78">
        <v>1</v>
      </c>
      <c r="DY557" s="78">
        <v>1</v>
      </c>
      <c r="DZ557" s="78">
        <v>1</v>
      </c>
      <c r="EA557" s="78">
        <v>1</v>
      </c>
      <c r="EB557" s="78">
        <v>1</v>
      </c>
      <c r="EC557" s="78">
        <v>1</v>
      </c>
      <c r="ED557" s="78">
        <v>1</v>
      </c>
      <c r="EE557" s="78">
        <v>1</v>
      </c>
      <c r="EF557" s="78">
        <v>1</v>
      </c>
      <c r="EG557" s="78">
        <v>1</v>
      </c>
      <c r="EH557" s="78">
        <v>1</v>
      </c>
      <c r="EI557" s="78">
        <v>1.5</v>
      </c>
      <c r="EJ557" s="78">
        <v>3</v>
      </c>
      <c r="EK557" s="78">
        <v>3</v>
      </c>
      <c r="EL557" s="78">
        <v>3</v>
      </c>
      <c r="EM557" s="78">
        <v>3</v>
      </c>
      <c r="EN557" s="91"/>
      <c r="EO557" s="91"/>
      <c r="EP557" s="91"/>
      <c r="EQ557" s="91"/>
      <c r="ER557" s="91"/>
      <c r="ES557" s="91"/>
    </row>
    <row r="558" spans="1:149" outlineLevel="1">
      <c r="A558" s="29" t="str">
        <f t="shared" si="16489"/>
        <v>lt003_entitynace_esg</v>
      </c>
      <c r="B558" s="67" t="s">
        <v>26</v>
      </c>
      <c r="C558" s="68" t="s">
        <v>26</v>
      </c>
      <c r="D558" s="64" t="s">
        <v>40</v>
      </c>
      <c r="E558" s="70" t="s">
        <v>335</v>
      </c>
      <c r="F558" s="71" t="s">
        <v>336</v>
      </c>
      <c r="G558" s="64" t="str">
        <f>INDEX(Auxiliar!$B$16:$B$24,MATCH(Plano_V3!H558,Auxiliar!$C$16:$C$24,0),1)</f>
        <v>3. Pendente de outros desenvolvimentos</v>
      </c>
      <c r="H558" s="64">
        <f>VLOOKUP(A558,'Aux - pivots1'!$A:$B,2,0)</f>
        <v>4</v>
      </c>
      <c r="I558" s="176">
        <f>SUMIFS(Table1[Estimação (horas)],Table1[Tabela],Plano_V3!E558,Table1[Campo],Plano_V3!F558)</f>
        <v>4.0999999999999996</v>
      </c>
      <c r="J558" s="176">
        <f t="shared" ref="J558:J589" si="16490">I558/8</f>
        <v>0.51249999999999996</v>
      </c>
      <c r="K558" s="176">
        <f>SUMIFS(Table1[Horas efetivas],Table1[Tabela],Plano_V3!E558,Table1[Campo],Plano_V3!F558)</f>
        <v>1.0249999999999999</v>
      </c>
      <c r="L558" s="176">
        <f t="shared" ref="L558:L589" si="16491">K558/8</f>
        <v>0.12812499999999999</v>
      </c>
      <c r="M558" s="178"/>
      <c r="N558" s="178">
        <f t="shared" ref="N558:N589" si="16492">L558/J558</f>
        <v>0.25</v>
      </c>
      <c r="O558" s="178"/>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16489"/>
        <v>lt003_entitytxnmy_elgbl_capex_ccm</v>
      </c>
      <c r="B559" s="67" t="s">
        <v>26</v>
      </c>
      <c r="C559" s="68" t="s">
        <v>26</v>
      </c>
      <c r="D559" s="64" t="s">
        <v>40</v>
      </c>
      <c r="E559" s="70" t="s">
        <v>335</v>
      </c>
      <c r="F559" s="71" t="s">
        <v>338</v>
      </c>
      <c r="G559" s="64" t="str">
        <f>INDEX(Auxiliar!$B$16:$B$24,MATCH(Plano_V3!H559,Auxiliar!$C$16:$C$24,0),1)</f>
        <v>1. Concluído</v>
      </c>
      <c r="H559" s="64">
        <f>VLOOKUP(A559,'Aux - pivots1'!$A:$B,2,0)</f>
        <v>1</v>
      </c>
      <c r="I559" s="176">
        <f>SUMIFS(Table1[Estimação (horas)],Table1[Tabela],Plano_V3!E559,Table1[Campo],Plano_V3!F559)</f>
        <v>4.0999999999999996</v>
      </c>
      <c r="J559" s="176">
        <f t="shared" si="16490"/>
        <v>0.51249999999999996</v>
      </c>
      <c r="K559" s="176">
        <f>SUMIFS(Table1[Horas efetivas],Table1[Tabela],Plano_V3!E559,Table1[Campo],Plano_V3!F559)</f>
        <v>4.0999999999999996</v>
      </c>
      <c r="L559" s="176">
        <f t="shared" si="16491"/>
        <v>0.51249999999999996</v>
      </c>
      <c r="M559" s="178"/>
      <c r="N559" s="178">
        <f t="shared" si="16492"/>
        <v>1</v>
      </c>
      <c r="O559" s="178"/>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16489"/>
        <v>lt003_entitytxnmy_elgbl_trnvr_ccm</v>
      </c>
      <c r="B560" s="67" t="s">
        <v>26</v>
      </c>
      <c r="C560" s="68" t="s">
        <v>26</v>
      </c>
      <c r="D560" s="64" t="s">
        <v>40</v>
      </c>
      <c r="E560" s="70" t="s">
        <v>335</v>
      </c>
      <c r="F560" s="71" t="s">
        <v>339</v>
      </c>
      <c r="G560" s="64" t="str">
        <f>INDEX(Auxiliar!$B$16:$B$24,MATCH(Plano_V3!H560,Auxiliar!$C$16:$C$24,0),1)</f>
        <v>1. Concluído</v>
      </c>
      <c r="H560" s="64">
        <f>VLOOKUP(A560,'Aux - pivots1'!$A:$B,2,0)</f>
        <v>1</v>
      </c>
      <c r="I560" s="176">
        <f>SUMIFS(Table1[Estimação (horas)],Table1[Tabela],Plano_V3!E560,Table1[Campo],Plano_V3!F560)</f>
        <v>4.0999999999999996</v>
      </c>
      <c r="J560" s="176">
        <f t="shared" si="16490"/>
        <v>0.51249999999999996</v>
      </c>
      <c r="K560" s="176">
        <f>SUMIFS(Table1[Horas efetivas],Table1[Tabela],Plano_V3!E560,Table1[Campo],Plano_V3!F560)</f>
        <v>4.0999999999999996</v>
      </c>
      <c r="L560" s="176">
        <f t="shared" si="16491"/>
        <v>0.51249999999999996</v>
      </c>
      <c r="M560" s="178"/>
      <c r="N560" s="178">
        <f t="shared" si="16492"/>
        <v>1</v>
      </c>
      <c r="O560" s="178"/>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16489"/>
        <v>lt003_entitytxnmy_elgbl_capex_cca</v>
      </c>
      <c r="B561" s="67" t="s">
        <v>26</v>
      </c>
      <c r="C561" s="68" t="s">
        <v>26</v>
      </c>
      <c r="D561" s="64" t="s">
        <v>40</v>
      </c>
      <c r="E561" s="70" t="s">
        <v>335</v>
      </c>
      <c r="F561" s="71" t="s">
        <v>340</v>
      </c>
      <c r="G561" s="64" t="str">
        <f>INDEX(Auxiliar!$B$16:$B$24,MATCH(Plano_V3!H561,Auxiliar!$C$16:$C$24,0),1)</f>
        <v>1. Concluído</v>
      </c>
      <c r="H561" s="64">
        <f>VLOOKUP(A561,'Aux - pivots1'!$A:$B,2,0)</f>
        <v>1</v>
      </c>
      <c r="I561" s="176">
        <f>SUMIFS(Table1[Estimação (horas)],Table1[Tabela],Plano_V3!E561,Table1[Campo],Plano_V3!F561)</f>
        <v>4.0999999999999996</v>
      </c>
      <c r="J561" s="176">
        <f t="shared" si="16490"/>
        <v>0.51249999999999996</v>
      </c>
      <c r="K561" s="176">
        <f>SUMIFS(Table1[Horas efetivas],Table1[Tabela],Plano_V3!E561,Table1[Campo],Plano_V3!F561)</f>
        <v>4.0999999999999996</v>
      </c>
      <c r="L561" s="176">
        <f t="shared" si="16491"/>
        <v>0.51249999999999996</v>
      </c>
      <c r="M561" s="178"/>
      <c r="N561" s="178">
        <f t="shared" si="16492"/>
        <v>1</v>
      </c>
      <c r="O561" s="178"/>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16489"/>
        <v>lt003_entitytxnmy_elgbl_trnvr_cca</v>
      </c>
      <c r="B562" s="67" t="s">
        <v>26</v>
      </c>
      <c r="C562" s="68" t="s">
        <v>26</v>
      </c>
      <c r="D562" s="64" t="s">
        <v>40</v>
      </c>
      <c r="E562" s="70" t="s">
        <v>335</v>
      </c>
      <c r="F562" s="71" t="s">
        <v>341</v>
      </c>
      <c r="G562" s="64" t="str">
        <f>INDEX(Auxiliar!$B$16:$B$24,MATCH(Plano_V3!H562,Auxiliar!$C$16:$C$24,0),1)</f>
        <v>1. Concluído</v>
      </c>
      <c r="H562" s="64">
        <f>VLOOKUP(A562,'Aux - pivots1'!$A:$B,2,0)</f>
        <v>1</v>
      </c>
      <c r="I562" s="176">
        <f>SUMIFS(Table1[Estimação (horas)],Table1[Tabela],Plano_V3!E562,Table1[Campo],Plano_V3!F562)</f>
        <v>4.0999999999999996</v>
      </c>
      <c r="J562" s="176">
        <f t="shared" si="16490"/>
        <v>0.51249999999999996</v>
      </c>
      <c r="K562" s="176">
        <f>SUMIFS(Table1[Horas efetivas],Table1[Tabela],Plano_V3!E562,Table1[Campo],Plano_V3!F562)</f>
        <v>4.0999999999999996</v>
      </c>
      <c r="L562" s="176">
        <f t="shared" si="16491"/>
        <v>0.51249999999999996</v>
      </c>
      <c r="M562" s="178"/>
      <c r="N562" s="178">
        <f t="shared" si="16492"/>
        <v>1</v>
      </c>
      <c r="O562" s="178"/>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16489"/>
        <v>lt003_entityenblng_capex_ccm</v>
      </c>
      <c r="B563" s="67" t="s">
        <v>26</v>
      </c>
      <c r="C563" s="68" t="s">
        <v>26</v>
      </c>
      <c r="D563" s="64" t="s">
        <v>40</v>
      </c>
      <c r="E563" s="70" t="s">
        <v>335</v>
      </c>
      <c r="F563" s="71" t="s">
        <v>342</v>
      </c>
      <c r="G563" s="64" t="str">
        <f>INDEX(Auxiliar!$B$16:$B$24,MATCH(Plano_V3!H563,Auxiliar!$C$16:$C$24,0),1)</f>
        <v>1. Concluído</v>
      </c>
      <c r="H563" s="64">
        <f>VLOOKUP(A563,'Aux - pivots1'!$A:$B,2,0)</f>
        <v>1</v>
      </c>
      <c r="I563" s="176">
        <f>SUMIFS(Table1[Estimação (horas)],Table1[Tabela],Plano_V3!E563,Table1[Campo],Plano_V3!F563)</f>
        <v>4.0999999999999996</v>
      </c>
      <c r="J563" s="176">
        <f t="shared" si="16490"/>
        <v>0.51249999999999996</v>
      </c>
      <c r="K563" s="176">
        <f>SUMIFS(Table1[Horas efetivas],Table1[Tabela],Plano_V3!E563,Table1[Campo],Plano_V3!F563)</f>
        <v>4.0999999999999996</v>
      </c>
      <c r="L563" s="176">
        <f t="shared" si="16491"/>
        <v>0.51249999999999996</v>
      </c>
      <c r="M563" s="178"/>
      <c r="N563" s="178">
        <f t="shared" si="16492"/>
        <v>1</v>
      </c>
      <c r="O563" s="178"/>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16489"/>
        <v>lt003_entityenblng_capex_cca</v>
      </c>
      <c r="B564" s="67" t="s">
        <v>26</v>
      </c>
      <c r="C564" s="68" t="s">
        <v>26</v>
      </c>
      <c r="D564" s="64" t="s">
        <v>40</v>
      </c>
      <c r="E564" s="70" t="s">
        <v>335</v>
      </c>
      <c r="F564" s="71" t="s">
        <v>343</v>
      </c>
      <c r="G564" s="64" t="str">
        <f>INDEX(Auxiliar!$B$16:$B$24,MATCH(Plano_V3!H564,Auxiliar!$C$16:$C$24,0),1)</f>
        <v>1. Concluído</v>
      </c>
      <c r="H564" s="64">
        <f>VLOOKUP(A564,'Aux - pivots1'!$A:$B,2,0)</f>
        <v>1</v>
      </c>
      <c r="I564" s="176">
        <f>SUMIFS(Table1[Estimação (horas)],Table1[Tabela],Plano_V3!E564,Table1[Campo],Plano_V3!F564)</f>
        <v>4.0999999999999996</v>
      </c>
      <c r="J564" s="176">
        <f t="shared" si="16490"/>
        <v>0.51249999999999996</v>
      </c>
      <c r="K564" s="176">
        <f>SUMIFS(Table1[Horas efetivas],Table1[Tabela],Plano_V3!E564,Table1[Campo],Plano_V3!F564)</f>
        <v>4.0999999999999996</v>
      </c>
      <c r="L564" s="176">
        <f t="shared" si="16491"/>
        <v>0.51249999999999996</v>
      </c>
      <c r="M564" s="178"/>
      <c r="N564" s="178">
        <f t="shared" si="16492"/>
        <v>1</v>
      </c>
      <c r="O564" s="178"/>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16489"/>
        <v>lt003_entitytrnstnl_capex</v>
      </c>
      <c r="B565" s="67" t="s">
        <v>26</v>
      </c>
      <c r="C565" s="68" t="s">
        <v>26</v>
      </c>
      <c r="D565" s="64" t="s">
        <v>40</v>
      </c>
      <c r="E565" s="70" t="s">
        <v>335</v>
      </c>
      <c r="F565" s="71" t="s">
        <v>344</v>
      </c>
      <c r="G565" s="64" t="str">
        <f>INDEX(Auxiliar!$B$16:$B$24,MATCH(Plano_V3!H565,Auxiliar!$C$16:$C$24,0),1)</f>
        <v>1. Concluído</v>
      </c>
      <c r="H565" s="64">
        <f>VLOOKUP(A565,'Aux - pivots1'!$A:$B,2,0)</f>
        <v>1</v>
      </c>
      <c r="I565" s="176">
        <f>SUMIFS(Table1[Estimação (horas)],Table1[Tabela],Plano_V3!E565,Table1[Campo],Plano_V3!F565)</f>
        <v>4.0999999999999996</v>
      </c>
      <c r="J565" s="176">
        <f t="shared" si="16490"/>
        <v>0.51249999999999996</v>
      </c>
      <c r="K565" s="176">
        <f>SUMIFS(Table1[Horas efetivas],Table1[Tabela],Plano_V3!E565,Table1[Campo],Plano_V3!F565)</f>
        <v>4.0999999999999996</v>
      </c>
      <c r="L565" s="176">
        <f t="shared" si="16491"/>
        <v>0.51249999999999996</v>
      </c>
      <c r="M565" s="178"/>
      <c r="N565" s="178">
        <f t="shared" si="16492"/>
        <v>1</v>
      </c>
      <c r="O565" s="178"/>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16489"/>
        <v>lt003_entitypure_capex_ccm</v>
      </c>
      <c r="B566" s="67" t="s">
        <v>26</v>
      </c>
      <c r="C566" s="68" t="s">
        <v>26</v>
      </c>
      <c r="D566" s="64" t="s">
        <v>40</v>
      </c>
      <c r="E566" s="70" t="s">
        <v>335</v>
      </c>
      <c r="F566" s="71" t="s">
        <v>345</v>
      </c>
      <c r="G566" s="64" t="str">
        <f>INDEX(Auxiliar!$B$16:$B$24,MATCH(Plano_V3!H566,Auxiliar!$C$16:$C$24,0),1)</f>
        <v>1. Concluído</v>
      </c>
      <c r="H566" s="64">
        <f>VLOOKUP(A566,'Aux - pivots1'!$A:$B,2,0)</f>
        <v>1</v>
      </c>
      <c r="I566" s="176">
        <f>SUMIFS(Table1[Estimação (horas)],Table1[Tabela],Plano_V3!E566,Table1[Campo],Plano_V3!F566)</f>
        <v>4.0999999999999996</v>
      </c>
      <c r="J566" s="176">
        <f t="shared" si="16490"/>
        <v>0.51249999999999996</v>
      </c>
      <c r="K566" s="176">
        <f>SUMIFS(Table1[Horas efetivas],Table1[Tabela],Plano_V3!E566,Table1[Campo],Plano_V3!F566)</f>
        <v>4.0999999999999996</v>
      </c>
      <c r="L566" s="176">
        <f t="shared" si="16491"/>
        <v>0.51249999999999996</v>
      </c>
      <c r="M566" s="178"/>
      <c r="N566" s="178">
        <f t="shared" si="16492"/>
        <v>1</v>
      </c>
      <c r="O566" s="178"/>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16489"/>
        <v>lt003_entitypure_capex_cca</v>
      </c>
      <c r="B567" s="67" t="s">
        <v>26</v>
      </c>
      <c r="C567" s="68" t="s">
        <v>26</v>
      </c>
      <c r="D567" s="64" t="s">
        <v>40</v>
      </c>
      <c r="E567" s="70" t="s">
        <v>335</v>
      </c>
      <c r="F567" s="71" t="s">
        <v>346</v>
      </c>
      <c r="G567" s="64" t="str">
        <f>INDEX(Auxiliar!$B$16:$B$24,MATCH(Plano_V3!H567,Auxiliar!$C$16:$C$24,0),1)</f>
        <v>1. Concluído</v>
      </c>
      <c r="H567" s="64">
        <f>VLOOKUP(A567,'Aux - pivots1'!$A:$B,2,0)</f>
        <v>1</v>
      </c>
      <c r="I567" s="176">
        <f>SUMIFS(Table1[Estimação (horas)],Table1[Tabela],Plano_V3!E567,Table1[Campo],Plano_V3!F567)</f>
        <v>4.0999999999999996</v>
      </c>
      <c r="J567" s="176">
        <f t="shared" si="16490"/>
        <v>0.51249999999999996</v>
      </c>
      <c r="K567" s="176">
        <f>SUMIFS(Table1[Horas efetivas],Table1[Tabela],Plano_V3!E567,Table1[Campo],Plano_V3!F567)</f>
        <v>4.0999999999999996</v>
      </c>
      <c r="L567" s="176">
        <f t="shared" si="16491"/>
        <v>0.51249999999999996</v>
      </c>
      <c r="M567" s="178"/>
      <c r="N567" s="178">
        <f t="shared" si="16492"/>
        <v>1</v>
      </c>
      <c r="O567" s="178"/>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16489"/>
        <v>lt003_entityenblng_trnvr_ccm</v>
      </c>
      <c r="B568" s="67" t="s">
        <v>26</v>
      </c>
      <c r="C568" s="68" t="s">
        <v>26</v>
      </c>
      <c r="D568" s="64" t="s">
        <v>40</v>
      </c>
      <c r="E568" s="70" t="s">
        <v>335</v>
      </c>
      <c r="F568" s="71" t="s">
        <v>347</v>
      </c>
      <c r="G568" s="64" t="str">
        <f>INDEX(Auxiliar!$B$16:$B$24,MATCH(Plano_V3!H568,Auxiliar!$C$16:$C$24,0),1)</f>
        <v>1. Concluído</v>
      </c>
      <c r="H568" s="64">
        <f>VLOOKUP(A568,'Aux - pivots1'!$A:$B,2,0)</f>
        <v>1</v>
      </c>
      <c r="I568" s="176">
        <f>SUMIFS(Table1[Estimação (horas)],Table1[Tabela],Plano_V3!E568,Table1[Campo],Plano_V3!F568)</f>
        <v>4.0999999999999996</v>
      </c>
      <c r="J568" s="176">
        <f t="shared" si="16490"/>
        <v>0.51249999999999996</v>
      </c>
      <c r="K568" s="176">
        <f>SUMIFS(Table1[Horas efetivas],Table1[Tabela],Plano_V3!E568,Table1[Campo],Plano_V3!F568)</f>
        <v>4.0999999999999996</v>
      </c>
      <c r="L568" s="176">
        <f t="shared" si="16491"/>
        <v>0.51249999999999996</v>
      </c>
      <c r="M568" s="178"/>
      <c r="N568" s="178">
        <f t="shared" si="16492"/>
        <v>1</v>
      </c>
      <c r="O568" s="178"/>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16489"/>
        <v>lt003_entityenblng_trnvr_cca</v>
      </c>
      <c r="B569" s="67" t="s">
        <v>26</v>
      </c>
      <c r="C569" s="68" t="s">
        <v>26</v>
      </c>
      <c r="D569" s="64" t="s">
        <v>40</v>
      </c>
      <c r="E569" s="70" t="s">
        <v>335</v>
      </c>
      <c r="F569" s="71" t="s">
        <v>348</v>
      </c>
      <c r="G569" s="64" t="str">
        <f>INDEX(Auxiliar!$B$16:$B$24,MATCH(Plano_V3!H569,Auxiliar!$C$16:$C$24,0),1)</f>
        <v>1. Concluído</v>
      </c>
      <c r="H569" s="64">
        <f>VLOOKUP(A569,'Aux - pivots1'!$A:$B,2,0)</f>
        <v>1</v>
      </c>
      <c r="I569" s="176">
        <f>SUMIFS(Table1[Estimação (horas)],Table1[Tabela],Plano_V3!E569,Table1[Campo],Plano_V3!F569)</f>
        <v>4.0999999999999996</v>
      </c>
      <c r="J569" s="176">
        <f t="shared" si="16490"/>
        <v>0.51249999999999996</v>
      </c>
      <c r="K569" s="176">
        <f>SUMIFS(Table1[Horas efetivas],Table1[Tabela],Plano_V3!E569,Table1[Campo],Plano_V3!F569)</f>
        <v>4.0999999999999996</v>
      </c>
      <c r="L569" s="176">
        <f t="shared" si="16491"/>
        <v>0.51249999999999996</v>
      </c>
      <c r="M569" s="178"/>
      <c r="N569" s="178">
        <f t="shared" si="16492"/>
        <v>1</v>
      </c>
      <c r="O569" s="178"/>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16489"/>
        <v>lt003_entitytrnstnl_trnvr</v>
      </c>
      <c r="B570" s="67" t="s">
        <v>26</v>
      </c>
      <c r="C570" s="68" t="s">
        <v>26</v>
      </c>
      <c r="D570" s="64" t="s">
        <v>40</v>
      </c>
      <c r="E570" s="70" t="s">
        <v>335</v>
      </c>
      <c r="F570" s="71" t="s">
        <v>349</v>
      </c>
      <c r="G570" s="64" t="str">
        <f>INDEX(Auxiliar!$B$16:$B$24,MATCH(Plano_V3!H570,Auxiliar!$C$16:$C$24,0),1)</f>
        <v>1. Concluído</v>
      </c>
      <c r="H570" s="64">
        <f>VLOOKUP(A570,'Aux - pivots1'!$A:$B,2,0)</f>
        <v>1</v>
      </c>
      <c r="I570" s="176">
        <f>SUMIFS(Table1[Estimação (horas)],Table1[Tabela],Plano_V3!E570,Table1[Campo],Plano_V3!F570)</f>
        <v>4.0999999999999996</v>
      </c>
      <c r="J570" s="176">
        <f t="shared" si="16490"/>
        <v>0.51249999999999996</v>
      </c>
      <c r="K570" s="176">
        <f>SUMIFS(Table1[Horas efetivas],Table1[Tabela],Plano_V3!E570,Table1[Campo],Plano_V3!F570)</f>
        <v>4.0999999999999996</v>
      </c>
      <c r="L570" s="176">
        <f t="shared" si="16491"/>
        <v>0.51249999999999996</v>
      </c>
      <c r="M570" s="178"/>
      <c r="N570" s="178">
        <f t="shared" si="16492"/>
        <v>1</v>
      </c>
      <c r="O570" s="178"/>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16489"/>
        <v>lt003_entitypure_trnvr_ccm</v>
      </c>
      <c r="B571" s="67" t="s">
        <v>26</v>
      </c>
      <c r="C571" s="68" t="s">
        <v>26</v>
      </c>
      <c r="D571" s="64" t="s">
        <v>40</v>
      </c>
      <c r="E571" s="70" t="s">
        <v>335</v>
      </c>
      <c r="F571" s="71" t="s">
        <v>350</v>
      </c>
      <c r="G571" s="64" t="str">
        <f>INDEX(Auxiliar!$B$16:$B$24,MATCH(Plano_V3!H571,Auxiliar!$C$16:$C$24,0),1)</f>
        <v>1. Concluído</v>
      </c>
      <c r="H571" s="64">
        <f>VLOOKUP(A571,'Aux - pivots1'!$A:$B,2,0)</f>
        <v>1</v>
      </c>
      <c r="I571" s="176">
        <f>SUMIFS(Table1[Estimação (horas)],Table1[Tabela],Plano_V3!E571,Table1[Campo],Plano_V3!F571)</f>
        <v>4.0999999999999996</v>
      </c>
      <c r="J571" s="176">
        <f t="shared" si="16490"/>
        <v>0.51249999999999996</v>
      </c>
      <c r="K571" s="176">
        <f>SUMIFS(Table1[Horas efetivas],Table1[Tabela],Plano_V3!E571,Table1[Campo],Plano_V3!F571)</f>
        <v>4.0999999999999996</v>
      </c>
      <c r="L571" s="176">
        <f t="shared" si="16491"/>
        <v>0.51249999999999996</v>
      </c>
      <c r="M571" s="178"/>
      <c r="N571" s="178">
        <f t="shared" si="16492"/>
        <v>1</v>
      </c>
      <c r="O571" s="178"/>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16489"/>
        <v>lt003_entitypure_trnvr_cca</v>
      </c>
      <c r="B572" s="67" t="s">
        <v>26</v>
      </c>
      <c r="C572" s="68" t="s">
        <v>26</v>
      </c>
      <c r="D572" s="64" t="s">
        <v>40</v>
      </c>
      <c r="E572" s="70" t="s">
        <v>335</v>
      </c>
      <c r="F572" s="71" t="s">
        <v>351</v>
      </c>
      <c r="G572" s="64" t="str">
        <f>INDEX(Auxiliar!$B$16:$B$24,MATCH(Plano_V3!H572,Auxiliar!$C$16:$C$24,0),1)</f>
        <v>1. Concluído</v>
      </c>
      <c r="H572" s="64">
        <f>VLOOKUP(A572,'Aux - pivots1'!$A:$B,2,0)</f>
        <v>1</v>
      </c>
      <c r="I572" s="176">
        <f>SUMIFS(Table1[Estimação (horas)],Table1[Tabela],Plano_V3!E572,Table1[Campo],Plano_V3!F572)</f>
        <v>4.0999999999999996</v>
      </c>
      <c r="J572" s="176">
        <f t="shared" si="16490"/>
        <v>0.51249999999999996</v>
      </c>
      <c r="K572" s="176">
        <f>SUMIFS(Table1[Horas efetivas],Table1[Tabela],Plano_V3!E572,Table1[Campo],Plano_V3!F572)</f>
        <v>4.0999999999999996</v>
      </c>
      <c r="L572" s="176">
        <f t="shared" si="16491"/>
        <v>0.51249999999999996</v>
      </c>
      <c r="M572" s="178"/>
      <c r="N572" s="178">
        <f t="shared" si="16492"/>
        <v>1</v>
      </c>
      <c r="O572" s="178"/>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16489"/>
        <v>lt003_entityflg_nfrd_applcblty</v>
      </c>
      <c r="B573" s="67" t="s">
        <v>26</v>
      </c>
      <c r="C573" s="68" t="s">
        <v>26</v>
      </c>
      <c r="D573" s="64" t="s">
        <v>40</v>
      </c>
      <c r="E573" s="70" t="s">
        <v>335</v>
      </c>
      <c r="F573" s="71" t="s">
        <v>352</v>
      </c>
      <c r="G573" s="64" t="str">
        <f>INDEX(Auxiliar!$B$16:$B$24,MATCH(Plano_V3!H573,Auxiliar!$C$16:$C$24,0),1)</f>
        <v>1. Concluído</v>
      </c>
      <c r="H573" s="64">
        <f>VLOOKUP(A573,'Aux - pivots1'!$A:$B,2,0)</f>
        <v>1</v>
      </c>
      <c r="I573" s="176">
        <f>SUMIFS(Table1[Estimação (horas)],Table1[Tabela],Plano_V3!E573,Table1[Campo],Plano_V3!F573)</f>
        <v>4.0999999999999996</v>
      </c>
      <c r="J573" s="176">
        <f t="shared" si="16490"/>
        <v>0.51249999999999996</v>
      </c>
      <c r="K573" s="176">
        <f>SUMIFS(Table1[Horas efetivas],Table1[Tabela],Plano_V3!E573,Table1[Campo],Plano_V3!F573)</f>
        <v>4.0999999999999996</v>
      </c>
      <c r="L573" s="176">
        <f t="shared" si="16491"/>
        <v>0.51249999999999996</v>
      </c>
      <c r="M573" s="178"/>
      <c r="N573" s="178">
        <f t="shared" si="16492"/>
        <v>1</v>
      </c>
      <c r="O573" s="178"/>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16489"/>
        <v>lt003_entitycntrprty_emssns_scp1</v>
      </c>
      <c r="B574" s="67" t="s">
        <v>26</v>
      </c>
      <c r="C574" s="68" t="s">
        <v>26</v>
      </c>
      <c r="D574" s="64" t="s">
        <v>40</v>
      </c>
      <c r="E574" s="70" t="s">
        <v>335</v>
      </c>
      <c r="F574" s="71" t="s">
        <v>353</v>
      </c>
      <c r="G574" s="64" t="str">
        <f>INDEX(Auxiliar!$B$16:$B$24,MATCH(Plano_V3!H574,Auxiliar!$C$16:$C$24,0),1)</f>
        <v>1. Concluído</v>
      </c>
      <c r="H574" s="64">
        <f>VLOOKUP(A574,'Aux - pivots1'!$A:$B,2,0)</f>
        <v>1</v>
      </c>
      <c r="I574" s="176">
        <f>SUMIFS(Table1[Estimação (horas)],Table1[Tabela],Plano_V3!E574,Table1[Campo],Plano_V3!F574)</f>
        <v>4.0999999999999996</v>
      </c>
      <c r="J574" s="176">
        <f t="shared" si="16490"/>
        <v>0.51249999999999996</v>
      </c>
      <c r="K574" s="176">
        <f>SUMIFS(Table1[Horas efetivas],Table1[Tabela],Plano_V3!E574,Table1[Campo],Plano_V3!F574)</f>
        <v>4.0999999999999996</v>
      </c>
      <c r="L574" s="176">
        <f t="shared" si="16491"/>
        <v>0.51249999999999996</v>
      </c>
      <c r="M574" s="178"/>
      <c r="N574" s="178">
        <f t="shared" si="16492"/>
        <v>1</v>
      </c>
      <c r="O574" s="178"/>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16489"/>
        <v>lt003_entitycntrprty_emssns_scp2</v>
      </c>
      <c r="B575" s="67" t="s">
        <v>26</v>
      </c>
      <c r="C575" s="68" t="s">
        <v>26</v>
      </c>
      <c r="D575" s="64" t="s">
        <v>40</v>
      </c>
      <c r="E575" s="70" t="s">
        <v>335</v>
      </c>
      <c r="F575" s="71" t="s">
        <v>354</v>
      </c>
      <c r="G575" s="64" t="str">
        <f>INDEX(Auxiliar!$B$16:$B$24,MATCH(Plano_V3!H575,Auxiliar!$C$16:$C$24,0),1)</f>
        <v>1. Concluído</v>
      </c>
      <c r="H575" s="64">
        <f>VLOOKUP(A575,'Aux - pivots1'!$A:$B,2,0)</f>
        <v>1</v>
      </c>
      <c r="I575" s="176">
        <f>SUMIFS(Table1[Estimação (horas)],Table1[Tabela],Plano_V3!E575,Table1[Campo],Plano_V3!F575)</f>
        <v>4.0999999999999996</v>
      </c>
      <c r="J575" s="176">
        <f t="shared" si="16490"/>
        <v>0.51249999999999996</v>
      </c>
      <c r="K575" s="176">
        <f>SUMIFS(Table1[Horas efetivas],Table1[Tabela],Plano_V3!E575,Table1[Campo],Plano_V3!F575)</f>
        <v>4.0999999999999996</v>
      </c>
      <c r="L575" s="176">
        <f t="shared" si="16491"/>
        <v>0.51249999999999996</v>
      </c>
      <c r="M575" s="178"/>
      <c r="N575" s="178">
        <f t="shared" si="16492"/>
        <v>1</v>
      </c>
      <c r="O575" s="178"/>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16489"/>
        <v>lt003_entitycntrprty_emssns_scp3</v>
      </c>
      <c r="B576" s="67" t="s">
        <v>26</v>
      </c>
      <c r="C576" s="68" t="s">
        <v>26</v>
      </c>
      <c r="D576" s="64" t="s">
        <v>40</v>
      </c>
      <c r="E576" s="70" t="s">
        <v>335</v>
      </c>
      <c r="F576" s="71" t="s">
        <v>355</v>
      </c>
      <c r="G576" s="64" t="str">
        <f>INDEX(Auxiliar!$B$16:$B$24,MATCH(Plano_V3!H576,Auxiliar!$C$16:$C$24,0),1)</f>
        <v>1. Concluído</v>
      </c>
      <c r="H576" s="64">
        <f>VLOOKUP(A576,'Aux - pivots1'!$A:$B,2,0)</f>
        <v>1</v>
      </c>
      <c r="I576" s="176">
        <f>SUMIFS(Table1[Estimação (horas)],Table1[Tabela],Plano_V3!E576,Table1[Campo],Plano_V3!F576)</f>
        <v>4.0999999999999996</v>
      </c>
      <c r="J576" s="176">
        <f t="shared" si="16490"/>
        <v>0.51249999999999996</v>
      </c>
      <c r="K576" s="176">
        <f>SUMIFS(Table1[Horas efetivas],Table1[Tabela],Plano_V3!E576,Table1[Campo],Plano_V3!F576)</f>
        <v>4.0999999999999996</v>
      </c>
      <c r="L576" s="176">
        <f t="shared" si="16491"/>
        <v>0.51249999999999996</v>
      </c>
      <c r="M576" s="178"/>
      <c r="N576" s="178">
        <f t="shared" si="16492"/>
        <v>1</v>
      </c>
      <c r="O576" s="178"/>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16489"/>
        <v>lt003_entityflg_excldd_eu_prs_algnd_bnchmrk</v>
      </c>
      <c r="B577" s="67" t="s">
        <v>26</v>
      </c>
      <c r="C577" s="68" t="s">
        <v>26</v>
      </c>
      <c r="D577" s="64" t="s">
        <v>40</v>
      </c>
      <c r="E577" s="70" t="s">
        <v>335</v>
      </c>
      <c r="F577" s="71" t="s">
        <v>356</v>
      </c>
      <c r="G577" s="64" t="str">
        <f>INDEX(Auxiliar!$B$16:$B$24,MATCH(Plano_V3!H577,Auxiliar!$C$16:$C$24,0),1)</f>
        <v>1. Concluído</v>
      </c>
      <c r="H577" s="64">
        <f>VLOOKUP(A577,'Aux - pivots1'!$A:$B,2,0)</f>
        <v>1</v>
      </c>
      <c r="I577" s="176">
        <f>SUMIFS(Table1[Estimação (horas)],Table1[Tabela],Plano_V3!E577,Table1[Campo],Plano_V3!F577)</f>
        <v>4.0999999999999996</v>
      </c>
      <c r="J577" s="176">
        <f t="shared" si="16490"/>
        <v>0.51249999999999996</v>
      </c>
      <c r="K577" s="176">
        <f>SUMIFS(Table1[Horas efetivas],Table1[Tabela],Plano_V3!E577,Table1[Campo],Plano_V3!F577)</f>
        <v>4.0999999999999996</v>
      </c>
      <c r="L577" s="176">
        <f t="shared" si="16491"/>
        <v>0.51249999999999996</v>
      </c>
      <c r="M577" s="178"/>
      <c r="N577" s="178">
        <f t="shared" si="16492"/>
        <v>1</v>
      </c>
      <c r="O577" s="178"/>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16489"/>
        <v>lt003_entityflg_act_physcl_rsk</v>
      </c>
      <c r="B578" s="67" t="s">
        <v>26</v>
      </c>
      <c r="C578" s="68" t="s">
        <v>26</v>
      </c>
      <c r="D578" s="64" t="s">
        <v>40</v>
      </c>
      <c r="E578" s="70" t="s">
        <v>335</v>
      </c>
      <c r="F578" s="71" t="s">
        <v>357</v>
      </c>
      <c r="G578" s="64" t="str">
        <f>INDEX(Auxiliar!$B$16:$B$24,MATCH(Plano_V3!H578,Auxiliar!$C$16:$C$24,0),1)</f>
        <v>3. Pendente de outros desenvolvimentos</v>
      </c>
      <c r="H578" s="64">
        <f>VLOOKUP(A578,'Aux - pivots1'!$A:$B,2,0)</f>
        <v>4</v>
      </c>
      <c r="I578" s="176">
        <f>SUMIFS(Table1[Estimação (horas)],Table1[Tabela],Plano_V3!E578,Table1[Campo],Plano_V3!F578)</f>
        <v>4.0999999999999996</v>
      </c>
      <c r="J578" s="176">
        <f t="shared" si="16490"/>
        <v>0.51249999999999996</v>
      </c>
      <c r="K578" s="176">
        <f>SUMIFS(Table1[Horas efetivas],Table1[Tabela],Plano_V3!E578,Table1[Campo],Plano_V3!F578)</f>
        <v>1.0249999999999999</v>
      </c>
      <c r="L578" s="176">
        <f t="shared" si="16491"/>
        <v>0.12812499999999999</v>
      </c>
      <c r="M578" s="178"/>
      <c r="N578" s="178">
        <f t="shared" si="16492"/>
        <v>0.25</v>
      </c>
      <c r="O578" s="178"/>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16489"/>
        <v>lt003_entityflg_chrnc_physcl_rsk</v>
      </c>
      <c r="B579" s="67" t="s">
        <v>26</v>
      </c>
      <c r="C579" s="68" t="s">
        <v>26</v>
      </c>
      <c r="D579" s="64" t="s">
        <v>40</v>
      </c>
      <c r="E579" s="70" t="s">
        <v>335</v>
      </c>
      <c r="F579" s="71" t="s">
        <v>358</v>
      </c>
      <c r="G579" s="64" t="str">
        <f>INDEX(Auxiliar!$B$16:$B$24,MATCH(Plano_V3!H579,Auxiliar!$C$16:$C$24,0),1)</f>
        <v>3. Pendente de outros desenvolvimentos</v>
      </c>
      <c r="H579" s="64">
        <f>VLOOKUP(A579,'Aux - pivots1'!$A:$B,2,0)</f>
        <v>4</v>
      </c>
      <c r="I579" s="176">
        <f>SUMIFS(Table1[Estimação (horas)],Table1[Tabela],Plano_V3!E579,Table1[Campo],Plano_V3!F579)</f>
        <v>4.0999999999999996</v>
      </c>
      <c r="J579" s="176">
        <f t="shared" si="16490"/>
        <v>0.51249999999999996</v>
      </c>
      <c r="K579" s="176">
        <f>SUMIFS(Table1[Horas efetivas],Table1[Tabela],Plano_V3!E579,Table1[Campo],Plano_V3!F579)</f>
        <v>1.0249999999999999</v>
      </c>
      <c r="L579" s="176">
        <f t="shared" si="16491"/>
        <v>0.12812499999999999</v>
      </c>
      <c r="M579" s="178"/>
      <c r="N579" s="178">
        <f t="shared" si="16492"/>
        <v>0.25</v>
      </c>
      <c r="O579" s="178"/>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16489"/>
        <v>lt003_entitypst_cd</v>
      </c>
      <c r="B580" s="67" t="s">
        <v>26</v>
      </c>
      <c r="C580" s="68" t="s">
        <v>26</v>
      </c>
      <c r="D580" s="64" t="s">
        <v>40</v>
      </c>
      <c r="E580" s="70" t="s">
        <v>335</v>
      </c>
      <c r="F580" s="71" t="s">
        <v>359</v>
      </c>
      <c r="G580" s="64" t="str">
        <f>INDEX(Auxiliar!$B$16:$B$24,MATCH(Plano_V3!H580,Auxiliar!$C$16:$C$24,0),1)</f>
        <v>1. Concluído</v>
      </c>
      <c r="H580" s="64">
        <f>VLOOKUP(A580,'Aux - pivots1'!$A:$B,2,0)</f>
        <v>1</v>
      </c>
      <c r="I580" s="176">
        <f>SUMIFS(Table1[Estimação (horas)],Table1[Tabela],Plano_V3!E580,Table1[Campo],Plano_V3!F580)</f>
        <v>4.0999999999999996</v>
      </c>
      <c r="J580" s="176">
        <f t="shared" si="16490"/>
        <v>0.51249999999999996</v>
      </c>
      <c r="K580" s="176">
        <f>SUMIFS(Table1[Horas efetivas],Table1[Tabela],Plano_V3!E580,Table1[Campo],Plano_V3!F580)</f>
        <v>4.0999999999999996</v>
      </c>
      <c r="L580" s="176">
        <f t="shared" si="16491"/>
        <v>0.51249999999999996</v>
      </c>
      <c r="M580" s="178"/>
      <c r="N580" s="178">
        <f t="shared" si="16492"/>
        <v>1</v>
      </c>
      <c r="O580" s="178"/>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16489"/>
        <v>lt003_entityesg_sbsctr</v>
      </c>
      <c r="B581" s="67" t="s">
        <v>26</v>
      </c>
      <c r="C581" s="68" t="s">
        <v>26</v>
      </c>
      <c r="D581" s="64" t="s">
        <v>40</v>
      </c>
      <c r="E581" s="70" t="s">
        <v>335</v>
      </c>
      <c r="F581" s="71" t="s">
        <v>360</v>
      </c>
      <c r="G581" s="64" t="s">
        <v>2328</v>
      </c>
      <c r="H581" s="64">
        <f>VLOOKUP(A581,'Aux - pivots1'!$A:$B,2,0)</f>
        <v>7</v>
      </c>
      <c r="I581" s="176">
        <f>SUMIFS(Table1[Estimação (horas)],Table1[Tabela],Plano_V3!E581,Table1[Campo],Plano_V3!F581)</f>
        <v>4.0999999999999996</v>
      </c>
      <c r="J581" s="176">
        <f t="shared" si="16490"/>
        <v>0.51249999999999996</v>
      </c>
      <c r="K581" s="176">
        <f>SUMIFS(Table1[Horas efetivas],Table1[Tabela],Plano_V3!E581,Table1[Campo],Plano_V3!F581)</f>
        <v>1.0249999999999999</v>
      </c>
      <c r="L581" s="176">
        <f t="shared" si="16491"/>
        <v>0.12812499999999999</v>
      </c>
      <c r="M581" s="178"/>
      <c r="N581" s="178">
        <f t="shared" si="16492"/>
        <v>0.25</v>
      </c>
      <c r="O581" s="178"/>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16489"/>
        <v>lt003_entityttl_lblty</v>
      </c>
      <c r="B582" s="67" t="s">
        <v>26</v>
      </c>
      <c r="C582" s="68" t="s">
        <v>26</v>
      </c>
      <c r="D582" s="64" t="s">
        <v>40</v>
      </c>
      <c r="E582" s="70" t="s">
        <v>335</v>
      </c>
      <c r="F582" s="71" t="s">
        <v>361</v>
      </c>
      <c r="G582" s="64" t="str">
        <f>INDEX(Auxiliar!$B$16:$B$24,MATCH(Plano_V3!H582,Auxiliar!$C$16:$C$24,0),1)</f>
        <v>1. Concluído</v>
      </c>
      <c r="H582" s="64">
        <f>VLOOKUP(A582,'Aux - pivots1'!$A:$B,2,0)</f>
        <v>1</v>
      </c>
      <c r="I582" s="176">
        <f>SUMIFS(Table1[Estimação (horas)],Table1[Tabela],Plano_V3!E582,Table1[Campo],Plano_V3!F582)</f>
        <v>4.0999999999999996</v>
      </c>
      <c r="J582" s="176">
        <f t="shared" si="16490"/>
        <v>0.51249999999999996</v>
      </c>
      <c r="K582" s="176">
        <f>SUMIFS(Table1[Horas efetivas],Table1[Tabela],Plano_V3!E582,Table1[Campo],Plano_V3!F582)</f>
        <v>4.0999999999999996</v>
      </c>
      <c r="L582" s="176">
        <f t="shared" si="16491"/>
        <v>0.51249999999999996</v>
      </c>
      <c r="M582" s="178"/>
      <c r="N582" s="178">
        <f t="shared" si="16492"/>
        <v>1</v>
      </c>
      <c r="O582" s="178"/>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16489"/>
        <v>lt003_entityisin</v>
      </c>
      <c r="B583" s="67" t="s">
        <v>26</v>
      </c>
      <c r="C583" s="68" t="s">
        <v>26</v>
      </c>
      <c r="D583" s="64" t="s">
        <v>40</v>
      </c>
      <c r="E583" s="70" t="s">
        <v>335</v>
      </c>
      <c r="F583" s="71" t="s">
        <v>238</v>
      </c>
      <c r="G583" s="64" t="str">
        <f>INDEX(Auxiliar!$B$16:$B$24,MATCH(Plano_V3!H583,Auxiliar!$C$16:$C$24,0),1)</f>
        <v>1. Concluído</v>
      </c>
      <c r="H583" s="64">
        <f>VLOOKUP(A583,'Aux - pivots1'!$A:$B,2,0)</f>
        <v>1</v>
      </c>
      <c r="I583" s="176">
        <f>SUMIFS(Table1[Estimação (horas)],Table1[Tabela],Plano_V3!E583,Table1[Campo],Plano_V3!F583)</f>
        <v>4.0999999999999996</v>
      </c>
      <c r="J583" s="176">
        <f t="shared" si="16490"/>
        <v>0.51249999999999996</v>
      </c>
      <c r="K583" s="176">
        <f>SUMIFS(Table1[Horas efetivas],Table1[Tabela],Plano_V3!E583,Table1[Campo],Plano_V3!F583)</f>
        <v>4.0999999999999996</v>
      </c>
      <c r="L583" s="176">
        <f t="shared" si="16491"/>
        <v>0.51249999999999996</v>
      </c>
      <c r="M583" s="178"/>
      <c r="N583" s="178">
        <f t="shared" si="16492"/>
        <v>1</v>
      </c>
      <c r="O583" s="178"/>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16489"/>
        <v>lt003_entitygrp_annl_trnvr_le</v>
      </c>
      <c r="B584" s="67" t="s">
        <v>26</v>
      </c>
      <c r="C584" s="68" t="s">
        <v>26</v>
      </c>
      <c r="D584" s="64" t="s">
        <v>40</v>
      </c>
      <c r="E584" s="70" t="s">
        <v>335</v>
      </c>
      <c r="F584" s="71" t="s">
        <v>362</v>
      </c>
      <c r="G584" s="64" t="str">
        <f>INDEX(Auxiliar!$B$16:$B$24,MATCH(Plano_V3!H584,Auxiliar!$C$16:$C$24,0),1)</f>
        <v>1. Concluído</v>
      </c>
      <c r="H584" s="64">
        <f>VLOOKUP(A584,'Aux - pivots1'!$A:$B,2,0)</f>
        <v>1</v>
      </c>
      <c r="I584" s="176">
        <f>SUMIFS(Table1[Estimação (horas)],Table1[Tabela],Plano_V3!E584,Table1[Campo],Plano_V3!F584)</f>
        <v>4.0999999999999996</v>
      </c>
      <c r="J584" s="176">
        <f t="shared" si="16490"/>
        <v>0.51249999999999996</v>
      </c>
      <c r="K584" s="176">
        <f>SUMIFS(Table1[Horas efetivas],Table1[Tabela],Plano_V3!E584,Table1[Campo],Plano_V3!F584)</f>
        <v>4.0999999999999996</v>
      </c>
      <c r="L584" s="176">
        <f t="shared" si="16491"/>
        <v>0.51249999999999996</v>
      </c>
      <c r="M584" s="178"/>
      <c r="N584" s="178">
        <f t="shared" si="16492"/>
        <v>1</v>
      </c>
      <c r="O584" s="178"/>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16489"/>
        <v>lt003_entitygrp_ttl_lblty</v>
      </c>
      <c r="B585" s="67" t="s">
        <v>26</v>
      </c>
      <c r="C585" s="68" t="s">
        <v>26</v>
      </c>
      <c r="D585" s="64" t="s">
        <v>40</v>
      </c>
      <c r="E585" s="70" t="s">
        <v>335</v>
      </c>
      <c r="F585" s="71" t="s">
        <v>363</v>
      </c>
      <c r="G585" s="64" t="str">
        <f>INDEX(Auxiliar!$B$16:$B$24,MATCH(Plano_V3!H585,Auxiliar!$C$16:$C$24,0),1)</f>
        <v>1. Concluído</v>
      </c>
      <c r="H585" s="64">
        <f>VLOOKUP(A585,'Aux - pivots1'!$A:$B,2,0)</f>
        <v>1</v>
      </c>
      <c r="I585" s="176">
        <f>SUMIFS(Table1[Estimação (horas)],Table1[Tabela],Plano_V3!E585,Table1[Campo],Plano_V3!F585)</f>
        <v>4.0999999999999996</v>
      </c>
      <c r="J585" s="176">
        <f t="shared" si="16490"/>
        <v>0.51249999999999996</v>
      </c>
      <c r="K585" s="176">
        <f>SUMIFS(Table1[Horas efetivas],Table1[Tabela],Plano_V3!E585,Table1[Campo],Plano_V3!F585)</f>
        <v>4.0999999999999996</v>
      </c>
      <c r="L585" s="176">
        <f t="shared" si="16491"/>
        <v>0.51249999999999996</v>
      </c>
      <c r="M585" s="178"/>
      <c r="N585" s="178">
        <f t="shared" si="16492"/>
        <v>1</v>
      </c>
      <c r="O585" s="178"/>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16489"/>
        <v>lt003_entityflg_grp_nfrd_applcblty</v>
      </c>
      <c r="B586" s="67" t="s">
        <v>26</v>
      </c>
      <c r="C586" s="68" t="s">
        <v>26</v>
      </c>
      <c r="D586" s="64" t="s">
        <v>40</v>
      </c>
      <c r="E586" s="70" t="s">
        <v>335</v>
      </c>
      <c r="F586" s="71" t="s">
        <v>364</v>
      </c>
      <c r="G586" s="64" t="str">
        <f>INDEX(Auxiliar!$B$16:$B$24,MATCH(Plano_V3!H586,Auxiliar!$C$16:$C$24,0),1)</f>
        <v>1. Concluído</v>
      </c>
      <c r="H586" s="64">
        <f>VLOOKUP(A586,'Aux - pivots1'!$A:$B,2,0)</f>
        <v>1</v>
      </c>
      <c r="I586" s="176">
        <f>SUMIFS(Table1[Estimação (horas)],Table1[Tabela],Plano_V3!E586,Table1[Campo],Plano_V3!F586)</f>
        <v>4.0999999999999996</v>
      </c>
      <c r="J586" s="176">
        <f t="shared" si="16490"/>
        <v>0.51249999999999996</v>
      </c>
      <c r="K586" s="176">
        <f>SUMIFS(Table1[Horas efetivas],Table1[Tabela],Plano_V3!E586,Table1[Campo],Plano_V3!F586)</f>
        <v>4.0999999999999996</v>
      </c>
      <c r="L586" s="176">
        <f t="shared" si="16491"/>
        <v>0.51249999999999996</v>
      </c>
      <c r="M586" s="178"/>
      <c r="N586" s="178">
        <f t="shared" si="16492"/>
        <v>1</v>
      </c>
      <c r="O586" s="178"/>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16489"/>
        <v>lt003_entitygrp_emssns_scp1</v>
      </c>
      <c r="B587" s="67" t="s">
        <v>26</v>
      </c>
      <c r="C587" s="68" t="s">
        <v>26</v>
      </c>
      <c r="D587" s="64" t="s">
        <v>40</v>
      </c>
      <c r="E587" s="70" t="s">
        <v>335</v>
      </c>
      <c r="F587" s="71" t="s">
        <v>365</v>
      </c>
      <c r="G587" s="64" t="str">
        <f>INDEX(Auxiliar!$B$16:$B$24,MATCH(Plano_V3!H587,Auxiliar!$C$16:$C$24,0),1)</f>
        <v>1. Concluído</v>
      </c>
      <c r="H587" s="64">
        <f>VLOOKUP(A587,'Aux - pivots1'!$A:$B,2,0)</f>
        <v>1</v>
      </c>
      <c r="I587" s="176">
        <f>SUMIFS(Table1[Estimação (horas)],Table1[Tabela],Plano_V3!E587,Table1[Campo],Plano_V3!F587)</f>
        <v>4.0999999999999996</v>
      </c>
      <c r="J587" s="176">
        <f t="shared" si="16490"/>
        <v>0.51249999999999996</v>
      </c>
      <c r="K587" s="176">
        <f>SUMIFS(Table1[Horas efetivas],Table1[Tabela],Plano_V3!E587,Table1[Campo],Plano_V3!F587)</f>
        <v>4.0999999999999996</v>
      </c>
      <c r="L587" s="176">
        <f t="shared" si="16491"/>
        <v>0.51249999999999996</v>
      </c>
      <c r="M587" s="178"/>
      <c r="N587" s="178">
        <f t="shared" si="16492"/>
        <v>1</v>
      </c>
      <c r="O587" s="178"/>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ref="A588:A714" si="16493">E588&amp;F588</f>
        <v>lt003_entitygrp_emssns_scp2</v>
      </c>
      <c r="B588" s="67" t="s">
        <v>26</v>
      </c>
      <c r="C588" s="68" t="s">
        <v>26</v>
      </c>
      <c r="D588" s="64" t="s">
        <v>40</v>
      </c>
      <c r="E588" s="70" t="s">
        <v>335</v>
      </c>
      <c r="F588" s="71" t="s">
        <v>366</v>
      </c>
      <c r="G588" s="64" t="str">
        <f>INDEX(Auxiliar!$B$16:$B$24,MATCH(Plano_V3!H588,Auxiliar!$C$16:$C$24,0),1)</f>
        <v>1. Concluído</v>
      </c>
      <c r="H588" s="64">
        <f>VLOOKUP(A588,'Aux - pivots1'!$A:$B,2,0)</f>
        <v>1</v>
      </c>
      <c r="I588" s="176">
        <f>SUMIFS(Table1[Estimação (horas)],Table1[Tabela],Plano_V3!E588,Table1[Campo],Plano_V3!F588)</f>
        <v>4.0999999999999996</v>
      </c>
      <c r="J588" s="176">
        <f t="shared" si="16490"/>
        <v>0.51249999999999996</v>
      </c>
      <c r="K588" s="176">
        <f>SUMIFS(Table1[Horas efetivas],Table1[Tabela],Plano_V3!E588,Table1[Campo],Plano_V3!F588)</f>
        <v>4.0999999999999996</v>
      </c>
      <c r="L588" s="176">
        <f t="shared" si="16491"/>
        <v>0.51249999999999996</v>
      </c>
      <c r="M588" s="178"/>
      <c r="N588" s="178">
        <f t="shared" si="16492"/>
        <v>1</v>
      </c>
      <c r="O588" s="178"/>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16493"/>
        <v>lt003_entitygrp_emssns_scp3</v>
      </c>
      <c r="B589" s="67" t="s">
        <v>26</v>
      </c>
      <c r="C589" s="68" t="s">
        <v>26</v>
      </c>
      <c r="D589" s="64" t="s">
        <v>40</v>
      </c>
      <c r="E589" s="70" t="s">
        <v>335</v>
      </c>
      <c r="F589" s="71" t="s">
        <v>367</v>
      </c>
      <c r="G589" s="64" t="str">
        <f>INDEX(Auxiliar!$B$16:$B$24,MATCH(Plano_V3!H589,Auxiliar!$C$16:$C$24,0),1)</f>
        <v>1. Concluído</v>
      </c>
      <c r="H589" s="64">
        <f>VLOOKUP(A589,'Aux - pivots1'!$A:$B,2,0)</f>
        <v>1</v>
      </c>
      <c r="I589" s="176">
        <f>SUMIFS(Table1[Estimação (horas)],Table1[Tabela],Plano_V3!E589,Table1[Campo],Plano_V3!F589)</f>
        <v>4.0999999999999996</v>
      </c>
      <c r="J589" s="176">
        <f t="shared" si="16490"/>
        <v>0.51249999999999996</v>
      </c>
      <c r="K589" s="176">
        <f>SUMIFS(Table1[Horas efetivas],Table1[Tabela],Plano_V3!E589,Table1[Campo],Plano_V3!F589)</f>
        <v>4.0999999999999996</v>
      </c>
      <c r="L589" s="176">
        <f t="shared" si="16491"/>
        <v>0.51249999999999996</v>
      </c>
      <c r="M589" s="178"/>
      <c r="N589" s="178">
        <f t="shared" si="16492"/>
        <v>1</v>
      </c>
      <c r="O589" s="178"/>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16493"/>
        <v>lt003_entityentty_nm</v>
      </c>
      <c r="B590" s="67" t="s">
        <v>26</v>
      </c>
      <c r="C590" s="68" t="s">
        <v>26</v>
      </c>
      <c r="D590" s="64" t="s">
        <v>40</v>
      </c>
      <c r="E590" s="70" t="s">
        <v>335</v>
      </c>
      <c r="F590" s="365" t="s">
        <v>2199</v>
      </c>
      <c r="G590" s="64" t="str">
        <f>INDEX(Auxiliar!$B$16:$B$24,MATCH(Plano_V3!H590,Auxiliar!$C$16:$C$24,0),1)</f>
        <v xml:space="preserve">6. Em implementação </v>
      </c>
      <c r="H590" s="64">
        <f>VLOOKUP(A590,'Aux - pivots1'!$A:$B,2,0)</f>
        <v>7</v>
      </c>
      <c r="I590" s="176">
        <f>SUMIFS(Table1[Estimação (horas)],Table1[Tabela],Plano_V3!E590,Table1[Campo],Plano_V3!F590)</f>
        <v>1</v>
      </c>
      <c r="J590" s="176">
        <f t="shared" ref="J590:J613" si="16494">I590/8</f>
        <v>0.125</v>
      </c>
      <c r="K590" s="176">
        <f>SUMIFS(Table1[Horas efetivas],Table1[Tabela],Plano_V3!E590,Table1[Campo],Plano_V3!F590)</f>
        <v>0.25</v>
      </c>
      <c r="L590" s="176">
        <f t="shared" ref="L590:L613" si="16495">K590/8</f>
        <v>3.125E-2</v>
      </c>
      <c r="M590" s="178"/>
      <c r="N590" s="178">
        <f t="shared" ref="N590:N613" si="16496">L590/J590</f>
        <v>0.25</v>
      </c>
      <c r="O590" s="178"/>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16493"/>
        <v>lt003_entityec_grp_id</v>
      </c>
      <c r="B591" s="67" t="s">
        <v>26</v>
      </c>
      <c r="C591" s="68" t="s">
        <v>26</v>
      </c>
      <c r="D591" s="64" t="s">
        <v>40</v>
      </c>
      <c r="E591" s="70" t="s">
        <v>335</v>
      </c>
      <c r="F591" s="365" t="s">
        <v>2200</v>
      </c>
      <c r="G591" s="64" t="str">
        <f>INDEX(Auxiliar!$B$16:$B$24,MATCH(Plano_V3!H591,Auxiliar!$C$16:$C$24,0),1)</f>
        <v xml:space="preserve">6. Em implementação </v>
      </c>
      <c r="H591" s="64">
        <f>VLOOKUP(A591,'Aux - pivots1'!$A:$B,2,0)</f>
        <v>7</v>
      </c>
      <c r="I591" s="176">
        <f>SUMIFS(Table1[Estimação (horas)],Table1[Tabela],Plano_V3!E591,Table1[Campo],Plano_V3!F591)</f>
        <v>1</v>
      </c>
      <c r="J591" s="176">
        <f t="shared" si="16494"/>
        <v>0.125</v>
      </c>
      <c r="K591" s="176">
        <f>SUMIFS(Table1[Horas efetivas],Table1[Tabela],Plano_V3!E591,Table1[Campo],Plano_V3!F591)</f>
        <v>0.25</v>
      </c>
      <c r="L591" s="176">
        <f t="shared" si="16495"/>
        <v>3.125E-2</v>
      </c>
      <c r="M591" s="178"/>
      <c r="N591" s="178">
        <f t="shared" si="16496"/>
        <v>0.25</v>
      </c>
      <c r="O591" s="178"/>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16493"/>
        <v>lt003_entityec_grp_nm</v>
      </c>
      <c r="B592" s="67" t="s">
        <v>26</v>
      </c>
      <c r="C592" s="68" t="s">
        <v>26</v>
      </c>
      <c r="D592" s="64" t="s">
        <v>40</v>
      </c>
      <c r="E592" s="70" t="s">
        <v>335</v>
      </c>
      <c r="F592" s="365" t="s">
        <v>2201</v>
      </c>
      <c r="G592" s="64" t="str">
        <f>INDEX(Auxiliar!$B$16:$B$24,MATCH(Plano_V3!H592,Auxiliar!$C$16:$C$24,0),1)</f>
        <v xml:space="preserve">6. Em implementação </v>
      </c>
      <c r="H592" s="64">
        <f>VLOOKUP(A592,'Aux - pivots1'!$A:$B,2,0)</f>
        <v>7</v>
      </c>
      <c r="I592" s="176">
        <f>SUMIFS(Table1[Estimação (horas)],Table1[Tabela],Plano_V3!E592,Table1[Campo],Plano_V3!F592)</f>
        <v>1</v>
      </c>
      <c r="J592" s="176">
        <f t="shared" si="16494"/>
        <v>0.125</v>
      </c>
      <c r="K592" s="176">
        <f>SUMIFS(Table1[Horas efetivas],Table1[Tabela],Plano_V3!E592,Table1[Campo],Plano_V3!F592)</f>
        <v>0.25</v>
      </c>
      <c r="L592" s="176">
        <f t="shared" si="16495"/>
        <v>3.125E-2</v>
      </c>
      <c r="M592" s="178"/>
      <c r="N592" s="178">
        <f t="shared" si="16496"/>
        <v>0.25</v>
      </c>
      <c r="O592" s="178"/>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16493"/>
        <v>lt003_entitygrp_ecnmc_actvty</v>
      </c>
      <c r="B593" s="67" t="s">
        <v>26</v>
      </c>
      <c r="C593" s="68" t="s">
        <v>26</v>
      </c>
      <c r="D593" s="64" t="s">
        <v>40</v>
      </c>
      <c r="E593" s="70" t="s">
        <v>335</v>
      </c>
      <c r="F593" s="365" t="s">
        <v>2202</v>
      </c>
      <c r="G593" s="64" t="s">
        <v>2328</v>
      </c>
      <c r="H593" s="64">
        <f>VLOOKUP(A593,'Aux - pivots1'!$A:$B,2,0)</f>
        <v>7</v>
      </c>
      <c r="I593" s="176">
        <f>SUMIFS(Table1[Estimação (horas)],Table1[Tabela],Plano_V3!E593,Table1[Campo],Plano_V3!F593)</f>
        <v>1</v>
      </c>
      <c r="J593" s="176">
        <f t="shared" si="16494"/>
        <v>0.125</v>
      </c>
      <c r="K593" s="176">
        <f>SUMIFS(Table1[Horas efetivas],Table1[Tabela],Plano_V3!E593,Table1[Campo],Plano_V3!F593)</f>
        <v>0.25</v>
      </c>
      <c r="L593" s="176">
        <f t="shared" si="16495"/>
        <v>3.125E-2</v>
      </c>
      <c r="M593" s="178"/>
      <c r="N593" s="178">
        <f t="shared" si="16496"/>
        <v>0.25</v>
      </c>
      <c r="O593" s="178"/>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16493"/>
        <v>lt003_entitytxnmy_elgbl_capex_w</v>
      </c>
      <c r="B594" s="67" t="s">
        <v>26</v>
      </c>
      <c r="C594" s="68" t="s">
        <v>26</v>
      </c>
      <c r="D594" s="64" t="s">
        <v>40</v>
      </c>
      <c r="E594" s="70" t="s">
        <v>335</v>
      </c>
      <c r="F594" s="365" t="s">
        <v>2203</v>
      </c>
      <c r="G594" s="64" t="str">
        <f>INDEX(Auxiliar!$B$16:$B$24,MATCH(Plano_V3!H594,Auxiliar!$C$16:$C$24,0),1)</f>
        <v xml:space="preserve">6. Em implementação </v>
      </c>
      <c r="H594" s="64">
        <f>VLOOKUP(A594,'Aux - pivots1'!$A:$B,2,0)</f>
        <v>7</v>
      </c>
      <c r="I594" s="176">
        <f>SUMIFS(Table1[Estimação (horas)],Table1[Tabela],Plano_V3!E594,Table1[Campo],Plano_V3!F594)</f>
        <v>1</v>
      </c>
      <c r="J594" s="176">
        <f t="shared" si="16494"/>
        <v>0.125</v>
      </c>
      <c r="K594" s="176">
        <f>SUMIFS(Table1[Horas efetivas],Table1[Tabela],Plano_V3!E594,Table1[Campo],Plano_V3!F594)</f>
        <v>0.25</v>
      </c>
      <c r="L594" s="176">
        <f t="shared" si="16495"/>
        <v>3.125E-2</v>
      </c>
      <c r="M594" s="178"/>
      <c r="N594" s="178">
        <f t="shared" si="16496"/>
        <v>0.25</v>
      </c>
      <c r="O594" s="178"/>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16493"/>
        <v>lt003_entitytxnmy_elgbl_trnvr_w</v>
      </c>
      <c r="B595" s="67" t="s">
        <v>26</v>
      </c>
      <c r="C595" s="68" t="s">
        <v>26</v>
      </c>
      <c r="D595" s="64" t="s">
        <v>40</v>
      </c>
      <c r="E595" s="70" t="s">
        <v>335</v>
      </c>
      <c r="F595" s="365" t="s">
        <v>2204</v>
      </c>
      <c r="G595" s="64" t="str">
        <f>INDEX(Auxiliar!$B$16:$B$24,MATCH(Plano_V3!H595,Auxiliar!$C$16:$C$24,0),1)</f>
        <v xml:space="preserve">6. Em implementação </v>
      </c>
      <c r="H595" s="64">
        <f>VLOOKUP(A595,'Aux - pivots1'!$A:$B,2,0)</f>
        <v>7</v>
      </c>
      <c r="I595" s="176">
        <f>SUMIFS(Table1[Estimação (horas)],Table1[Tabela],Plano_V3!E595,Table1[Campo],Plano_V3!F595)</f>
        <v>1</v>
      </c>
      <c r="J595" s="176">
        <f t="shared" si="16494"/>
        <v>0.125</v>
      </c>
      <c r="K595" s="176">
        <f>SUMIFS(Table1[Horas efetivas],Table1[Tabela],Plano_V3!E595,Table1[Campo],Plano_V3!F595)</f>
        <v>0.25</v>
      </c>
      <c r="L595" s="176">
        <f t="shared" si="16495"/>
        <v>3.125E-2</v>
      </c>
      <c r="M595" s="178"/>
      <c r="N595" s="178">
        <f t="shared" si="16496"/>
        <v>0.25</v>
      </c>
      <c r="O595" s="178"/>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16493"/>
        <v>lt003_entitytxnmy_elgbl_capex_p</v>
      </c>
      <c r="B596" s="67" t="s">
        <v>26</v>
      </c>
      <c r="C596" s="68" t="s">
        <v>26</v>
      </c>
      <c r="D596" s="64" t="s">
        <v>40</v>
      </c>
      <c r="E596" s="70" t="s">
        <v>335</v>
      </c>
      <c r="F596" s="365" t="s">
        <v>2205</v>
      </c>
      <c r="G596" s="64" t="str">
        <f>INDEX(Auxiliar!$B$16:$B$24,MATCH(Plano_V3!H596,Auxiliar!$C$16:$C$24,0),1)</f>
        <v xml:space="preserve">6. Em implementação </v>
      </c>
      <c r="H596" s="64">
        <f>VLOOKUP(A596,'Aux - pivots1'!$A:$B,2,0)</f>
        <v>7</v>
      </c>
      <c r="I596" s="176">
        <f>SUMIFS(Table1[Estimação (horas)],Table1[Tabela],Plano_V3!E596,Table1[Campo],Plano_V3!F596)</f>
        <v>1</v>
      </c>
      <c r="J596" s="176">
        <f t="shared" si="16494"/>
        <v>0.125</v>
      </c>
      <c r="K596" s="176">
        <f>SUMIFS(Table1[Horas efetivas],Table1[Tabela],Plano_V3!E596,Table1[Campo],Plano_V3!F596)</f>
        <v>0.25</v>
      </c>
      <c r="L596" s="176">
        <f t="shared" si="16495"/>
        <v>3.125E-2</v>
      </c>
      <c r="M596" s="178"/>
      <c r="N596" s="178">
        <f t="shared" si="16496"/>
        <v>0.25</v>
      </c>
      <c r="O596" s="178"/>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16493"/>
        <v>lt003_entitytxnmy_elgbl_trnvr_p</v>
      </c>
      <c r="B597" s="67" t="s">
        <v>26</v>
      </c>
      <c r="C597" s="68" t="s">
        <v>26</v>
      </c>
      <c r="D597" s="64" t="s">
        <v>40</v>
      </c>
      <c r="E597" s="70" t="s">
        <v>335</v>
      </c>
      <c r="F597" s="365" t="s">
        <v>2206</v>
      </c>
      <c r="G597" s="64" t="str">
        <f>INDEX(Auxiliar!$B$16:$B$24,MATCH(Plano_V3!H597,Auxiliar!$C$16:$C$24,0),1)</f>
        <v xml:space="preserve">6. Em implementação </v>
      </c>
      <c r="H597" s="64">
        <f>VLOOKUP(A597,'Aux - pivots1'!$A:$B,2,0)</f>
        <v>7</v>
      </c>
      <c r="I597" s="176">
        <f>SUMIFS(Table1[Estimação (horas)],Table1[Tabela],Plano_V3!E597,Table1[Campo],Plano_V3!F597)</f>
        <v>1</v>
      </c>
      <c r="J597" s="176">
        <f t="shared" si="16494"/>
        <v>0.125</v>
      </c>
      <c r="K597" s="176">
        <f>SUMIFS(Table1[Horas efetivas],Table1[Tabela],Plano_V3!E597,Table1[Campo],Plano_V3!F597)</f>
        <v>0.25</v>
      </c>
      <c r="L597" s="176">
        <f t="shared" si="16495"/>
        <v>3.125E-2</v>
      </c>
      <c r="M597" s="178"/>
      <c r="N597" s="178">
        <f t="shared" si="16496"/>
        <v>0.25</v>
      </c>
      <c r="O597" s="178"/>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16493"/>
        <v>lt003_entitytxnmy_elgbl_capex_b</v>
      </c>
      <c r="B598" s="67" t="s">
        <v>26</v>
      </c>
      <c r="C598" s="68" t="s">
        <v>26</v>
      </c>
      <c r="D598" s="64" t="s">
        <v>40</v>
      </c>
      <c r="E598" s="70" t="s">
        <v>335</v>
      </c>
      <c r="F598" s="365" t="s">
        <v>2207</v>
      </c>
      <c r="G598" s="64" t="str">
        <f>INDEX(Auxiliar!$B$16:$B$24,MATCH(Plano_V3!H598,Auxiliar!$C$16:$C$24,0),1)</f>
        <v xml:space="preserve">6. Em implementação </v>
      </c>
      <c r="H598" s="64">
        <f>VLOOKUP(A598,'Aux - pivots1'!$A:$B,2,0)</f>
        <v>7</v>
      </c>
      <c r="I598" s="176">
        <f>SUMIFS(Table1[Estimação (horas)],Table1[Tabela],Plano_V3!E598,Table1[Campo],Plano_V3!F598)</f>
        <v>1</v>
      </c>
      <c r="J598" s="176">
        <f t="shared" si="16494"/>
        <v>0.125</v>
      </c>
      <c r="K598" s="176">
        <f>SUMIFS(Table1[Horas efetivas],Table1[Tabela],Plano_V3!E598,Table1[Campo],Plano_V3!F598)</f>
        <v>0.25</v>
      </c>
      <c r="L598" s="176">
        <f t="shared" si="16495"/>
        <v>3.125E-2</v>
      </c>
      <c r="M598" s="178"/>
      <c r="N598" s="178">
        <f t="shared" si="16496"/>
        <v>0.25</v>
      </c>
      <c r="O598" s="178"/>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16493"/>
        <v>lt003_entitytxnmy_elgbl_trnvr_b</v>
      </c>
      <c r="B599" s="67" t="s">
        <v>26</v>
      </c>
      <c r="C599" s="68" t="s">
        <v>26</v>
      </c>
      <c r="D599" s="64" t="s">
        <v>40</v>
      </c>
      <c r="E599" s="70" t="s">
        <v>335</v>
      </c>
      <c r="F599" s="365" t="s">
        <v>2208</v>
      </c>
      <c r="G599" s="64" t="str">
        <f>INDEX(Auxiliar!$B$16:$B$24,MATCH(Plano_V3!H599,Auxiliar!$C$16:$C$24,0),1)</f>
        <v xml:space="preserve">6. Em implementação </v>
      </c>
      <c r="H599" s="64">
        <f>VLOOKUP(A599,'Aux - pivots1'!$A:$B,2,0)</f>
        <v>7</v>
      </c>
      <c r="I599" s="176">
        <f>SUMIFS(Table1[Estimação (horas)],Table1[Tabela],Plano_V3!E599,Table1[Campo],Plano_V3!F599)</f>
        <v>1</v>
      </c>
      <c r="J599" s="176">
        <f t="shared" si="16494"/>
        <v>0.125</v>
      </c>
      <c r="K599" s="176">
        <f>SUMIFS(Table1[Horas efetivas],Table1[Tabela],Plano_V3!E599,Table1[Campo],Plano_V3!F599)</f>
        <v>0.25</v>
      </c>
      <c r="L599" s="176">
        <f t="shared" si="16495"/>
        <v>3.125E-2</v>
      </c>
      <c r="M599" s="178"/>
      <c r="N599" s="178">
        <f t="shared" si="16496"/>
        <v>0.25</v>
      </c>
      <c r="O599" s="178"/>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16493"/>
        <v>lt003_entitytxnmy_elgbl_capex_ce</v>
      </c>
      <c r="B600" s="67" t="s">
        <v>26</v>
      </c>
      <c r="C600" s="68" t="s">
        <v>26</v>
      </c>
      <c r="D600" s="64" t="s">
        <v>40</v>
      </c>
      <c r="E600" s="70" t="s">
        <v>335</v>
      </c>
      <c r="F600" s="365" t="s">
        <v>2209</v>
      </c>
      <c r="G600" s="64" t="str">
        <f>INDEX(Auxiliar!$B$16:$B$24,MATCH(Plano_V3!H600,Auxiliar!$C$16:$C$24,0),1)</f>
        <v xml:space="preserve">6. Em implementação </v>
      </c>
      <c r="H600" s="64">
        <f>VLOOKUP(A600,'Aux - pivots1'!$A:$B,2,0)</f>
        <v>7</v>
      </c>
      <c r="I600" s="176">
        <f>SUMIFS(Table1[Estimação (horas)],Table1[Tabela],Plano_V3!E600,Table1[Campo],Plano_V3!F600)</f>
        <v>1</v>
      </c>
      <c r="J600" s="176">
        <f t="shared" si="16494"/>
        <v>0.125</v>
      </c>
      <c r="K600" s="176">
        <f>SUMIFS(Table1[Horas efetivas],Table1[Tabela],Plano_V3!E600,Table1[Campo],Plano_V3!F600)</f>
        <v>0.25</v>
      </c>
      <c r="L600" s="176">
        <f t="shared" si="16495"/>
        <v>3.125E-2</v>
      </c>
      <c r="M600" s="178"/>
      <c r="N600" s="178">
        <f t="shared" si="16496"/>
        <v>0.25</v>
      </c>
      <c r="O600" s="178"/>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16493"/>
        <v>lt003_entitytxnmy_elgbl_trnvr_ce</v>
      </c>
      <c r="B601" s="67" t="s">
        <v>26</v>
      </c>
      <c r="C601" s="68" t="s">
        <v>26</v>
      </c>
      <c r="D601" s="64" t="s">
        <v>40</v>
      </c>
      <c r="E601" s="70" t="s">
        <v>335</v>
      </c>
      <c r="F601" s="365" t="s">
        <v>2210</v>
      </c>
      <c r="G601" s="64" t="str">
        <f>INDEX(Auxiliar!$B$16:$B$24,MATCH(Plano_V3!H601,Auxiliar!$C$16:$C$24,0),1)</f>
        <v xml:space="preserve">6. Em implementação </v>
      </c>
      <c r="H601" s="64">
        <f>VLOOKUP(A601,'Aux - pivots1'!$A:$B,2,0)</f>
        <v>7</v>
      </c>
      <c r="I601" s="176">
        <f>SUMIFS(Table1[Estimação (horas)],Table1[Tabela],Plano_V3!E601,Table1[Campo],Plano_V3!F601)</f>
        <v>1</v>
      </c>
      <c r="J601" s="176">
        <f t="shared" si="16494"/>
        <v>0.125</v>
      </c>
      <c r="K601" s="176">
        <f>SUMIFS(Table1[Horas efetivas],Table1[Tabela],Plano_V3!E601,Table1[Campo],Plano_V3!F601)</f>
        <v>0.25</v>
      </c>
      <c r="L601" s="176">
        <f t="shared" si="16495"/>
        <v>3.125E-2</v>
      </c>
      <c r="M601" s="178"/>
      <c r="N601" s="178">
        <f t="shared" si="16496"/>
        <v>0.25</v>
      </c>
      <c r="O601" s="178"/>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16493"/>
        <v>lt003_entitypure_capex_p</v>
      </c>
      <c r="B602" s="67" t="s">
        <v>26</v>
      </c>
      <c r="C602" s="68" t="s">
        <v>26</v>
      </c>
      <c r="D602" s="64" t="s">
        <v>40</v>
      </c>
      <c r="E602" s="70" t="s">
        <v>335</v>
      </c>
      <c r="F602" s="365" t="s">
        <v>2211</v>
      </c>
      <c r="G602" s="64" t="str">
        <f>INDEX(Auxiliar!$B$16:$B$24,MATCH(Plano_V3!H602,Auxiliar!$C$16:$C$24,0),1)</f>
        <v xml:space="preserve">6. Em implementação </v>
      </c>
      <c r="H602" s="64">
        <f>VLOOKUP(A602,'Aux - pivots1'!$A:$B,2,0)</f>
        <v>7</v>
      </c>
      <c r="I602" s="176">
        <f>SUMIFS(Table1[Estimação (horas)],Table1[Tabela],Plano_V3!E602,Table1[Campo],Plano_V3!F602)</f>
        <v>1</v>
      </c>
      <c r="J602" s="176">
        <f t="shared" si="16494"/>
        <v>0.125</v>
      </c>
      <c r="K602" s="176">
        <f>SUMIFS(Table1[Horas efetivas],Table1[Tabela],Plano_V3!E602,Table1[Campo],Plano_V3!F602)</f>
        <v>0.25</v>
      </c>
      <c r="L602" s="176">
        <f t="shared" si="16495"/>
        <v>3.125E-2</v>
      </c>
      <c r="M602" s="178"/>
      <c r="N602" s="178">
        <f t="shared" si="16496"/>
        <v>0.25</v>
      </c>
      <c r="O602" s="178"/>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16493"/>
        <v>lt003_entitypure_trnvr_p</v>
      </c>
      <c r="B603" s="67" t="s">
        <v>26</v>
      </c>
      <c r="C603" s="68" t="s">
        <v>26</v>
      </c>
      <c r="D603" s="64" t="s">
        <v>40</v>
      </c>
      <c r="E603" s="70" t="s">
        <v>335</v>
      </c>
      <c r="F603" s="365" t="s">
        <v>2212</v>
      </c>
      <c r="G603" s="64" t="str">
        <f>INDEX(Auxiliar!$B$16:$B$24,MATCH(Plano_V3!H603,Auxiliar!$C$16:$C$24,0),1)</f>
        <v xml:space="preserve">6. Em implementação </v>
      </c>
      <c r="H603" s="64">
        <f>VLOOKUP(A603,'Aux - pivots1'!$A:$B,2,0)</f>
        <v>7</v>
      </c>
      <c r="I603" s="176">
        <f>SUMIFS(Table1[Estimação (horas)],Table1[Tabela],Plano_V3!E603,Table1[Campo],Plano_V3!F603)</f>
        <v>1</v>
      </c>
      <c r="J603" s="176">
        <f t="shared" si="16494"/>
        <v>0.125</v>
      </c>
      <c r="K603" s="176">
        <f>SUMIFS(Table1[Horas efetivas],Table1[Tabela],Plano_V3!E603,Table1[Campo],Plano_V3!F603)</f>
        <v>0.25</v>
      </c>
      <c r="L603" s="176">
        <f t="shared" si="16495"/>
        <v>3.125E-2</v>
      </c>
      <c r="M603" s="178"/>
      <c r="N603" s="178">
        <f t="shared" si="16496"/>
        <v>0.25</v>
      </c>
      <c r="O603" s="178"/>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16493"/>
        <v>lt003_entitypure_capex_b</v>
      </c>
      <c r="B604" s="67" t="s">
        <v>26</v>
      </c>
      <c r="C604" s="68" t="s">
        <v>26</v>
      </c>
      <c r="D604" s="64" t="s">
        <v>40</v>
      </c>
      <c r="E604" s="70" t="s">
        <v>335</v>
      </c>
      <c r="F604" s="365" t="s">
        <v>2213</v>
      </c>
      <c r="G604" s="64" t="str">
        <f>INDEX(Auxiliar!$B$16:$B$24,MATCH(Plano_V3!H604,Auxiliar!$C$16:$C$24,0),1)</f>
        <v xml:space="preserve">6. Em implementação </v>
      </c>
      <c r="H604" s="64">
        <f>VLOOKUP(A604,'Aux - pivots1'!$A:$B,2,0)</f>
        <v>7</v>
      </c>
      <c r="I604" s="176">
        <f>SUMIFS(Table1[Estimação (horas)],Table1[Tabela],Plano_V3!E604,Table1[Campo],Plano_V3!F604)</f>
        <v>1</v>
      </c>
      <c r="J604" s="176">
        <f t="shared" si="16494"/>
        <v>0.125</v>
      </c>
      <c r="K604" s="176">
        <f>SUMIFS(Table1[Horas efetivas],Table1[Tabela],Plano_V3!E604,Table1[Campo],Plano_V3!F604)</f>
        <v>0.25</v>
      </c>
      <c r="L604" s="176">
        <f t="shared" si="16495"/>
        <v>3.125E-2</v>
      </c>
      <c r="M604" s="178"/>
      <c r="N604" s="178">
        <f t="shared" si="16496"/>
        <v>0.25</v>
      </c>
      <c r="O604" s="178"/>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16493"/>
        <v>lt003_entitypure_trnvr_b</v>
      </c>
      <c r="B605" s="67" t="s">
        <v>26</v>
      </c>
      <c r="C605" s="68" t="s">
        <v>26</v>
      </c>
      <c r="D605" s="64" t="s">
        <v>40</v>
      </c>
      <c r="E605" s="70" t="s">
        <v>335</v>
      </c>
      <c r="F605" s="365" t="s">
        <v>2214</v>
      </c>
      <c r="G605" s="64" t="str">
        <f>INDEX(Auxiliar!$B$16:$B$24,MATCH(Plano_V3!H605,Auxiliar!$C$16:$C$24,0),1)</f>
        <v xml:space="preserve">6. Em implementação </v>
      </c>
      <c r="H605" s="64">
        <f>VLOOKUP(A605,'Aux - pivots1'!$A:$B,2,0)</f>
        <v>7</v>
      </c>
      <c r="I605" s="176">
        <f>SUMIFS(Table1[Estimação (horas)],Table1[Tabela],Plano_V3!E605,Table1[Campo],Plano_V3!F605)</f>
        <v>1</v>
      </c>
      <c r="J605" s="176">
        <f t="shared" si="16494"/>
        <v>0.125</v>
      </c>
      <c r="K605" s="176">
        <f>SUMIFS(Table1[Horas efetivas],Table1[Tabela],Plano_V3!E605,Table1[Campo],Plano_V3!F605)</f>
        <v>0.25</v>
      </c>
      <c r="L605" s="176">
        <f t="shared" si="16495"/>
        <v>3.125E-2</v>
      </c>
      <c r="M605" s="178"/>
      <c r="N605" s="178">
        <f t="shared" si="16496"/>
        <v>0.25</v>
      </c>
      <c r="O605" s="178"/>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16493"/>
        <v>lt003_entitypure_capex_w</v>
      </c>
      <c r="B606" s="67" t="s">
        <v>26</v>
      </c>
      <c r="C606" s="68" t="s">
        <v>26</v>
      </c>
      <c r="D606" s="64" t="s">
        <v>40</v>
      </c>
      <c r="E606" s="70" t="s">
        <v>335</v>
      </c>
      <c r="F606" s="365" t="s">
        <v>2215</v>
      </c>
      <c r="G606" s="64" t="str">
        <f>INDEX(Auxiliar!$B$16:$B$24,MATCH(Plano_V3!H606,Auxiliar!$C$16:$C$24,0),1)</f>
        <v xml:space="preserve">6. Em implementação </v>
      </c>
      <c r="H606" s="64">
        <f>VLOOKUP(A606,'Aux - pivots1'!$A:$B,2,0)</f>
        <v>7</v>
      </c>
      <c r="I606" s="176">
        <f>SUMIFS(Table1[Estimação (horas)],Table1[Tabela],Plano_V3!E606,Table1[Campo],Plano_V3!F606)</f>
        <v>1</v>
      </c>
      <c r="J606" s="176">
        <f t="shared" si="16494"/>
        <v>0.125</v>
      </c>
      <c r="K606" s="176">
        <f>SUMIFS(Table1[Horas efetivas],Table1[Tabela],Plano_V3!E606,Table1[Campo],Plano_V3!F606)</f>
        <v>0.25</v>
      </c>
      <c r="L606" s="176">
        <f t="shared" si="16495"/>
        <v>3.125E-2</v>
      </c>
      <c r="M606" s="178"/>
      <c r="N606" s="178">
        <f t="shared" si="16496"/>
        <v>0.25</v>
      </c>
      <c r="O606" s="178"/>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16493"/>
        <v>lt003_entitypure_trnvr_w</v>
      </c>
      <c r="B607" s="67" t="s">
        <v>26</v>
      </c>
      <c r="C607" s="68" t="s">
        <v>26</v>
      </c>
      <c r="D607" s="64" t="s">
        <v>40</v>
      </c>
      <c r="E607" s="70" t="s">
        <v>335</v>
      </c>
      <c r="F607" s="365" t="s">
        <v>2216</v>
      </c>
      <c r="G607" s="64" t="str">
        <f>INDEX(Auxiliar!$B$16:$B$24,MATCH(Plano_V3!H607,Auxiliar!$C$16:$C$24,0),1)</f>
        <v xml:space="preserve">6. Em implementação </v>
      </c>
      <c r="H607" s="64">
        <f>VLOOKUP(A607,'Aux - pivots1'!$A:$B,2,0)</f>
        <v>7</v>
      </c>
      <c r="I607" s="176">
        <f>SUMIFS(Table1[Estimação (horas)],Table1[Tabela],Plano_V3!E607,Table1[Campo],Plano_V3!F607)</f>
        <v>1</v>
      </c>
      <c r="J607" s="176">
        <f t="shared" si="16494"/>
        <v>0.125</v>
      </c>
      <c r="K607" s="176">
        <f>SUMIFS(Table1[Horas efetivas],Table1[Tabela],Plano_V3!E607,Table1[Campo],Plano_V3!F607)</f>
        <v>0.25</v>
      </c>
      <c r="L607" s="176">
        <f t="shared" si="16495"/>
        <v>3.125E-2</v>
      </c>
      <c r="M607" s="178"/>
      <c r="N607" s="178">
        <f t="shared" si="16496"/>
        <v>0.25</v>
      </c>
      <c r="O607" s="178"/>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16493"/>
        <v>lt003_entitypure_capex_ce</v>
      </c>
      <c r="B608" s="67" t="s">
        <v>26</v>
      </c>
      <c r="C608" s="68" t="s">
        <v>26</v>
      </c>
      <c r="D608" s="64" t="s">
        <v>40</v>
      </c>
      <c r="E608" s="70" t="s">
        <v>335</v>
      </c>
      <c r="F608" s="365" t="s">
        <v>2217</v>
      </c>
      <c r="G608" s="64" t="str">
        <f>INDEX(Auxiliar!$B$16:$B$24,MATCH(Plano_V3!H608,Auxiliar!$C$16:$C$24,0),1)</f>
        <v xml:space="preserve">6. Em implementação </v>
      </c>
      <c r="H608" s="64">
        <f>VLOOKUP(A608,'Aux - pivots1'!$A:$B,2,0)</f>
        <v>7</v>
      </c>
      <c r="I608" s="176">
        <f>SUMIFS(Table1[Estimação (horas)],Table1[Tabela],Plano_V3!E608,Table1[Campo],Plano_V3!F608)</f>
        <v>1</v>
      </c>
      <c r="J608" s="176">
        <f t="shared" si="16494"/>
        <v>0.125</v>
      </c>
      <c r="K608" s="176">
        <f>SUMIFS(Table1[Horas efetivas],Table1[Tabela],Plano_V3!E608,Table1[Campo],Plano_V3!F608)</f>
        <v>0.25</v>
      </c>
      <c r="L608" s="176">
        <f t="shared" si="16495"/>
        <v>3.125E-2</v>
      </c>
      <c r="M608" s="178"/>
      <c r="N608" s="178">
        <f t="shared" si="16496"/>
        <v>0.25</v>
      </c>
      <c r="O608" s="178"/>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16493"/>
        <v>lt003_entitypure_trnvr_ce</v>
      </c>
      <c r="B609" s="67" t="s">
        <v>26</v>
      </c>
      <c r="C609" s="68" t="s">
        <v>26</v>
      </c>
      <c r="D609" s="64" t="s">
        <v>40</v>
      </c>
      <c r="E609" s="70" t="s">
        <v>335</v>
      </c>
      <c r="F609" s="365" t="s">
        <v>2218</v>
      </c>
      <c r="G609" s="64" t="str">
        <f>INDEX(Auxiliar!$B$16:$B$24,MATCH(Plano_V3!H609,Auxiliar!$C$16:$C$24,0),1)</f>
        <v xml:space="preserve">6. Em implementação </v>
      </c>
      <c r="H609" s="64">
        <f>VLOOKUP(A609,'Aux - pivots1'!$A:$B,2,0)</f>
        <v>7</v>
      </c>
      <c r="I609" s="176">
        <f>SUMIFS(Table1[Estimação (horas)],Table1[Tabela],Plano_V3!E609,Table1[Campo],Plano_V3!F609)</f>
        <v>1</v>
      </c>
      <c r="J609" s="176">
        <f t="shared" si="16494"/>
        <v>0.125</v>
      </c>
      <c r="K609" s="176">
        <f>SUMIFS(Table1[Horas efetivas],Table1[Tabela],Plano_V3!E609,Table1[Campo],Plano_V3!F609)</f>
        <v>0.25</v>
      </c>
      <c r="L609" s="176">
        <f t="shared" si="16495"/>
        <v>3.125E-2</v>
      </c>
      <c r="M609" s="178"/>
      <c r="N609" s="178">
        <f t="shared" si="16496"/>
        <v>0.25</v>
      </c>
      <c r="O609" s="178"/>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16493"/>
        <v>lt003_entityenblng_capex_w</v>
      </c>
      <c r="B610" s="67" t="s">
        <v>26</v>
      </c>
      <c r="C610" s="68" t="s">
        <v>26</v>
      </c>
      <c r="D610" s="64" t="s">
        <v>40</v>
      </c>
      <c r="E610" s="70" t="s">
        <v>335</v>
      </c>
      <c r="F610" s="365" t="s">
        <v>2219</v>
      </c>
      <c r="G610" s="64" t="str">
        <f>INDEX(Auxiliar!$B$16:$B$24,MATCH(Plano_V3!H610,Auxiliar!$C$16:$C$24,0),1)</f>
        <v xml:space="preserve">6. Em implementação </v>
      </c>
      <c r="H610" s="64">
        <f>VLOOKUP(A610,'Aux - pivots1'!$A:$B,2,0)</f>
        <v>7</v>
      </c>
      <c r="I610" s="176">
        <f>SUMIFS(Table1[Estimação (horas)],Table1[Tabela],Plano_V3!E610,Table1[Campo],Plano_V3!F610)</f>
        <v>1</v>
      </c>
      <c r="J610" s="176">
        <f t="shared" si="16494"/>
        <v>0.125</v>
      </c>
      <c r="K610" s="176">
        <f>SUMIFS(Table1[Horas efetivas],Table1[Tabela],Plano_V3!E610,Table1[Campo],Plano_V3!F610)</f>
        <v>0.25</v>
      </c>
      <c r="L610" s="176">
        <f t="shared" si="16495"/>
        <v>3.125E-2</v>
      </c>
      <c r="M610" s="178"/>
      <c r="N610" s="178">
        <f t="shared" si="16496"/>
        <v>0.25</v>
      </c>
      <c r="O610" s="178"/>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16493"/>
        <v>lt003_entityenblng_trnvr_w</v>
      </c>
      <c r="B611" s="67" t="s">
        <v>26</v>
      </c>
      <c r="C611" s="68" t="s">
        <v>26</v>
      </c>
      <c r="D611" s="64" t="s">
        <v>40</v>
      </c>
      <c r="E611" s="70" t="s">
        <v>335</v>
      </c>
      <c r="F611" s="365" t="s">
        <v>2220</v>
      </c>
      <c r="G611" s="64" t="str">
        <f>INDEX(Auxiliar!$B$16:$B$24,MATCH(Plano_V3!H611,Auxiliar!$C$16:$C$24,0),1)</f>
        <v xml:space="preserve">6. Em implementação </v>
      </c>
      <c r="H611" s="64">
        <f>VLOOKUP(A611,'Aux - pivots1'!$A:$B,2,0)</f>
        <v>7</v>
      </c>
      <c r="I611" s="176">
        <f>SUMIFS(Table1[Estimação (horas)],Table1[Tabela],Plano_V3!E611,Table1[Campo],Plano_V3!F611)</f>
        <v>1</v>
      </c>
      <c r="J611" s="176">
        <f t="shared" si="16494"/>
        <v>0.125</v>
      </c>
      <c r="K611" s="176">
        <f>SUMIFS(Table1[Horas efetivas],Table1[Tabela],Plano_V3!E611,Table1[Campo],Plano_V3!F611)</f>
        <v>0.25</v>
      </c>
      <c r="L611" s="176">
        <f t="shared" si="16495"/>
        <v>3.125E-2</v>
      </c>
      <c r="M611" s="178"/>
      <c r="N611" s="178">
        <f t="shared" si="16496"/>
        <v>0.25</v>
      </c>
      <c r="O611" s="178"/>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16493"/>
        <v>lt003_entityenblng_capex_ce</v>
      </c>
      <c r="B612" s="67" t="s">
        <v>26</v>
      </c>
      <c r="C612" s="68" t="s">
        <v>26</v>
      </c>
      <c r="D612" s="64" t="s">
        <v>40</v>
      </c>
      <c r="E612" s="70" t="s">
        <v>335</v>
      </c>
      <c r="F612" s="365" t="s">
        <v>2221</v>
      </c>
      <c r="G612" s="64" t="str">
        <f>INDEX(Auxiliar!$B$16:$B$24,MATCH(Plano_V3!H612,Auxiliar!$C$16:$C$24,0),1)</f>
        <v xml:space="preserve">6. Em implementação </v>
      </c>
      <c r="H612" s="64">
        <f>VLOOKUP(A612,'Aux - pivots1'!$A:$B,2,0)</f>
        <v>7</v>
      </c>
      <c r="I612" s="176">
        <f>SUMIFS(Table1[Estimação (horas)],Table1[Tabela],Plano_V3!E612,Table1[Campo],Plano_V3!F612)</f>
        <v>1</v>
      </c>
      <c r="J612" s="176">
        <f t="shared" si="16494"/>
        <v>0.125</v>
      </c>
      <c r="K612" s="176">
        <f>SUMIFS(Table1[Horas efetivas],Table1[Tabela],Plano_V3!E612,Table1[Campo],Plano_V3!F612)</f>
        <v>0.25</v>
      </c>
      <c r="L612" s="176">
        <f t="shared" si="16495"/>
        <v>3.125E-2</v>
      </c>
      <c r="M612" s="178"/>
      <c r="N612" s="178">
        <f t="shared" si="16496"/>
        <v>0.25</v>
      </c>
      <c r="O612" s="178"/>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16493"/>
        <v>lt003_entityenblng_trnvr_ce</v>
      </c>
      <c r="B613" s="67" t="s">
        <v>26</v>
      </c>
      <c r="C613" s="68" t="s">
        <v>26</v>
      </c>
      <c r="D613" s="64" t="s">
        <v>40</v>
      </c>
      <c r="E613" s="70" t="s">
        <v>335</v>
      </c>
      <c r="F613" s="365" t="s">
        <v>2222</v>
      </c>
      <c r="G613" s="64" t="str">
        <f>INDEX(Auxiliar!$B$16:$B$24,MATCH(Plano_V3!H613,Auxiliar!$C$16:$C$24,0),1)</f>
        <v xml:space="preserve">6. Em implementação </v>
      </c>
      <c r="H613" s="64">
        <f>VLOOKUP(A613,'Aux - pivots1'!$A:$B,2,0)</f>
        <v>7</v>
      </c>
      <c r="I613" s="176">
        <f>SUMIFS(Table1[Estimação (horas)],Table1[Tabela],Plano_V3!E613,Table1[Campo],Plano_V3!F613)</f>
        <v>1</v>
      </c>
      <c r="J613" s="176">
        <f t="shared" si="16494"/>
        <v>0.125</v>
      </c>
      <c r="K613" s="176">
        <f>SUMIFS(Table1[Horas efetivas],Table1[Tabela],Plano_V3!E613,Table1[Campo],Plano_V3!F613)</f>
        <v>0.25</v>
      </c>
      <c r="L613" s="176">
        <f t="shared" si="16495"/>
        <v>3.125E-2</v>
      </c>
      <c r="M613" s="178"/>
      <c r="N613" s="178">
        <f t="shared" si="16496"/>
        <v>0.25</v>
      </c>
      <c r="O613" s="178"/>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16493"/>
        <v>lt004_protectiontyp_ep_scr</v>
      </c>
      <c r="B614" s="67" t="s">
        <v>26</v>
      </c>
      <c r="C614" s="68" t="s">
        <v>26</v>
      </c>
      <c r="D614" s="64" t="s">
        <v>40</v>
      </c>
      <c r="E614" s="70" t="s">
        <v>368</v>
      </c>
      <c r="F614" s="71" t="s">
        <v>369</v>
      </c>
      <c r="G614" s="64" t="str">
        <f>INDEX(Auxiliar!$B$16:$B$24,MATCH(Plano_V3!H614,Auxiliar!$C$16:$C$24,0),1)</f>
        <v>1. Concluído</v>
      </c>
      <c r="H614" s="64">
        <f>VLOOKUP(A614,'Aux - pivots1'!$A:$B,2,0)</f>
        <v>1</v>
      </c>
      <c r="I614" s="176">
        <f>SUMIFS(Table1[Estimação (horas)],Table1[Tabela],Plano_V3!E614,Table1[Campo],Plano_V3!F614)</f>
        <v>4.0999999999999996</v>
      </c>
      <c r="J614" s="176">
        <f t="shared" ref="J614:J625" si="16497">I614/8</f>
        <v>0.51249999999999996</v>
      </c>
      <c r="K614" s="176">
        <f>SUMIFS(Table1[Horas efetivas],Table1[Tabela],Plano_V3!E614,Table1[Campo],Plano_V3!F614)</f>
        <v>4.0999999999999996</v>
      </c>
      <c r="L614" s="176">
        <f t="shared" ref="L614:L625" si="16498">K614/8</f>
        <v>0.51249999999999996</v>
      </c>
      <c r="M614" s="178"/>
      <c r="N614" s="178">
        <f t="shared" ref="N614:N625" si="16499">L614/J614</f>
        <v>1</v>
      </c>
      <c r="O614" s="178"/>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16493"/>
        <v>lt004_protectionep_scr</v>
      </c>
      <c r="B615" s="67" t="s">
        <v>26</v>
      </c>
      <c r="C615" s="68" t="s">
        <v>26</v>
      </c>
      <c r="D615" s="64" t="s">
        <v>40</v>
      </c>
      <c r="E615" s="70" t="s">
        <v>368</v>
      </c>
      <c r="F615" s="71" t="s">
        <v>370</v>
      </c>
      <c r="G615" s="64" t="str">
        <f>INDEX(Auxiliar!$B$16:$B$24,MATCH(Plano_V3!H615,Auxiliar!$C$16:$C$24,0),1)</f>
        <v>1. Concluído</v>
      </c>
      <c r="H615" s="64">
        <f>VLOOKUP(A615,'Aux - pivots1'!$A:$B,2,0)</f>
        <v>1</v>
      </c>
      <c r="I615" s="176">
        <f>SUMIFS(Table1[Estimação (horas)],Table1[Tabela],Plano_V3!E615,Table1[Campo],Plano_V3!F615)</f>
        <v>4.0999999999999996</v>
      </c>
      <c r="J615" s="176">
        <f t="shared" si="16497"/>
        <v>0.51249999999999996</v>
      </c>
      <c r="K615" s="176">
        <f>SUMIFS(Table1[Horas efetivas],Table1[Tabela],Plano_V3!E615,Table1[Campo],Plano_V3!F615)</f>
        <v>4.0999999999999996</v>
      </c>
      <c r="L615" s="176">
        <f t="shared" si="16498"/>
        <v>0.51249999999999996</v>
      </c>
      <c r="M615" s="178"/>
      <c r="N615" s="178">
        <f t="shared" si="16499"/>
        <v>1</v>
      </c>
      <c r="O615" s="178"/>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16493"/>
        <v>lt004_protectiontyp_epc_lbl</v>
      </c>
      <c r="B616" s="67" t="s">
        <v>26</v>
      </c>
      <c r="C616" s="68" t="s">
        <v>26</v>
      </c>
      <c r="D616" s="64" t="s">
        <v>40</v>
      </c>
      <c r="E616" s="70" t="s">
        <v>368</v>
      </c>
      <c r="F616" s="71" t="s">
        <v>371</v>
      </c>
      <c r="G616" s="64" t="str">
        <f>INDEX(Auxiliar!$B$16:$B$24,MATCH(Plano_V3!H616,Auxiliar!$C$16:$C$24,0),1)</f>
        <v>1. Concluído</v>
      </c>
      <c r="H616" s="64">
        <f>VLOOKUP(A616,'Aux - pivots1'!$A:$B,2,0)</f>
        <v>1</v>
      </c>
      <c r="I616" s="176">
        <f>SUMIFS(Table1[Estimação (horas)],Table1[Tabela],Plano_V3!E616,Table1[Campo],Plano_V3!F616)</f>
        <v>4.0999999999999996</v>
      </c>
      <c r="J616" s="176">
        <f t="shared" si="16497"/>
        <v>0.51249999999999996</v>
      </c>
      <c r="K616" s="176">
        <f>SUMIFS(Table1[Horas efetivas],Table1[Tabela],Plano_V3!E616,Table1[Campo],Plano_V3!F616)</f>
        <v>4.0999999999999996</v>
      </c>
      <c r="L616" s="176">
        <f t="shared" si="16498"/>
        <v>0.51249999999999996</v>
      </c>
      <c r="M616" s="178"/>
      <c r="N616" s="178">
        <f t="shared" si="16499"/>
        <v>1</v>
      </c>
      <c r="O616" s="178"/>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16493"/>
        <v>lt004_protectionepc_lbl</v>
      </c>
      <c r="B617" s="67" t="s">
        <v>26</v>
      </c>
      <c r="C617" s="68" t="s">
        <v>26</v>
      </c>
      <c r="D617" s="64" t="s">
        <v>40</v>
      </c>
      <c r="E617" s="70" t="s">
        <v>368</v>
      </c>
      <c r="F617" s="71" t="s">
        <v>372</v>
      </c>
      <c r="G617" s="64" t="str">
        <f>INDEX(Auxiliar!$B$16:$B$24,MATCH(Plano_V3!H617,Auxiliar!$C$16:$C$24,0),1)</f>
        <v>1. Concluído</v>
      </c>
      <c r="H617" s="64">
        <f>VLOOKUP(A617,'Aux - pivots1'!$A:$B,2,0)</f>
        <v>1</v>
      </c>
      <c r="I617" s="176">
        <f>SUMIFS(Table1[Estimação (horas)],Table1[Tabela],Plano_V3!E617,Table1[Campo],Plano_V3!F617)</f>
        <v>4.0999999999999996</v>
      </c>
      <c r="J617" s="176">
        <f t="shared" si="16497"/>
        <v>0.51249999999999996</v>
      </c>
      <c r="K617" s="176">
        <f>SUMIFS(Table1[Horas efetivas],Table1[Tabela],Plano_V3!E617,Table1[Campo],Plano_V3!F617)</f>
        <v>4.0999999999999996</v>
      </c>
      <c r="L617" s="176">
        <f t="shared" si="16498"/>
        <v>0.51249999999999996</v>
      </c>
      <c r="M617" s="178"/>
      <c r="N617" s="178">
        <f t="shared" si="16499"/>
        <v>1</v>
      </c>
      <c r="O617" s="178"/>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16493"/>
        <v>lt004_protectionemssns_scp1_prtctn</v>
      </c>
      <c r="B618" s="67" t="s">
        <v>26</v>
      </c>
      <c r="C618" s="68" t="s">
        <v>26</v>
      </c>
      <c r="D618" s="64" t="s">
        <v>40</v>
      </c>
      <c r="E618" s="70" t="s">
        <v>368</v>
      </c>
      <c r="F618" s="71" t="s">
        <v>373</v>
      </c>
      <c r="G618" s="64" t="str">
        <f>INDEX(Auxiliar!$B$16:$B$24,MATCH(Plano_V3!H618,Auxiliar!$C$16:$C$24,0),1)</f>
        <v>1. Concluído</v>
      </c>
      <c r="H618" s="64">
        <f>VLOOKUP(A618,'Aux - pivots1'!$A:$B,2,0)</f>
        <v>1</v>
      </c>
      <c r="I618" s="176">
        <f>SUMIFS(Table1[Estimação (horas)],Table1[Tabela],Plano_V3!E618,Table1[Campo],Plano_V3!F618)</f>
        <v>4.0999999999999996</v>
      </c>
      <c r="J618" s="176">
        <f t="shared" si="16497"/>
        <v>0.51249999999999996</v>
      </c>
      <c r="K618" s="176">
        <f>SUMIFS(Table1[Horas efetivas],Table1[Tabela],Plano_V3!E618,Table1[Campo],Plano_V3!F618)</f>
        <v>4.0999999999999996</v>
      </c>
      <c r="L618" s="176">
        <f t="shared" si="16498"/>
        <v>0.51249999999999996</v>
      </c>
      <c r="M618" s="178"/>
      <c r="N618" s="178">
        <f t="shared" si="16499"/>
        <v>1</v>
      </c>
      <c r="O618" s="178"/>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16493"/>
        <v>lt004_protectionemssns_scp2_prtctn</v>
      </c>
      <c r="B619" s="67" t="s">
        <v>26</v>
      </c>
      <c r="C619" s="68" t="s">
        <v>26</v>
      </c>
      <c r="D619" s="64" t="s">
        <v>40</v>
      </c>
      <c r="E619" s="70" t="s">
        <v>368</v>
      </c>
      <c r="F619" s="71" t="s">
        <v>374</v>
      </c>
      <c r="G619" s="64" t="str">
        <f>INDEX(Auxiliar!$B$16:$B$24,MATCH(Plano_V3!H619,Auxiliar!$C$16:$C$24,0),1)</f>
        <v>1. Concluído</v>
      </c>
      <c r="H619" s="64">
        <f>VLOOKUP(A619,'Aux - pivots1'!$A:$B,2,0)</f>
        <v>1</v>
      </c>
      <c r="I619" s="176">
        <f>SUMIFS(Table1[Estimação (horas)],Table1[Tabela],Plano_V3!E619,Table1[Campo],Plano_V3!F619)</f>
        <v>4.0999999999999996</v>
      </c>
      <c r="J619" s="176">
        <f t="shared" si="16497"/>
        <v>0.51249999999999996</v>
      </c>
      <c r="K619" s="176">
        <f>SUMIFS(Table1[Horas efetivas],Table1[Tabela],Plano_V3!E619,Table1[Campo],Plano_V3!F619)</f>
        <v>4.0999999999999996</v>
      </c>
      <c r="L619" s="176">
        <f t="shared" si="16498"/>
        <v>0.51249999999999996</v>
      </c>
      <c r="M619" s="178"/>
      <c r="N619" s="178">
        <f t="shared" si="16499"/>
        <v>1</v>
      </c>
      <c r="O619" s="178"/>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16493"/>
        <v>lt004_protectionemssns_scp3_prtctn</v>
      </c>
      <c r="B620" s="67" t="s">
        <v>26</v>
      </c>
      <c r="C620" s="68" t="s">
        <v>26</v>
      </c>
      <c r="D620" s="64" t="s">
        <v>40</v>
      </c>
      <c r="E620" s="70" t="s">
        <v>368</v>
      </c>
      <c r="F620" s="71" t="s">
        <v>375</v>
      </c>
      <c r="G620" s="64" t="str">
        <f>INDEX(Auxiliar!$B$16:$B$24,MATCH(Plano_V3!H620,Auxiliar!$C$16:$C$24,0),1)</f>
        <v>1. Concluído</v>
      </c>
      <c r="H620" s="64">
        <f>VLOOKUP(A620,'Aux - pivots1'!$A:$B,2,0)</f>
        <v>1</v>
      </c>
      <c r="I620" s="176">
        <f>SUMIFS(Table1[Estimação (horas)],Table1[Tabela],Plano_V3!E620,Table1[Campo],Plano_V3!F620)</f>
        <v>4.0999999999999996</v>
      </c>
      <c r="J620" s="176">
        <f t="shared" si="16497"/>
        <v>0.51249999999999996</v>
      </c>
      <c r="K620" s="176">
        <f>SUMIFS(Table1[Horas efetivas],Table1[Tabela],Plano_V3!E620,Table1[Campo],Plano_V3!F620)</f>
        <v>4.0999999999999996</v>
      </c>
      <c r="L620" s="176">
        <f t="shared" si="16498"/>
        <v>0.51249999999999996</v>
      </c>
      <c r="M620" s="178"/>
      <c r="N620" s="178">
        <f t="shared" si="16499"/>
        <v>1</v>
      </c>
      <c r="O620" s="178"/>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16493"/>
        <v>lt004_protectionmthd_usd_prtctn_scp_1</v>
      </c>
      <c r="B621" s="67" t="s">
        <v>26</v>
      </c>
      <c r="C621" s="68" t="s">
        <v>26</v>
      </c>
      <c r="D621" s="64" t="s">
        <v>40</v>
      </c>
      <c r="E621" s="70" t="s">
        <v>368</v>
      </c>
      <c r="F621" s="71" t="s">
        <v>376</v>
      </c>
      <c r="G621" s="64" t="str">
        <f>INDEX(Auxiliar!$B$16:$B$24,MATCH(Plano_V3!H621,Auxiliar!$C$16:$C$24,0),1)</f>
        <v>1. Concluído</v>
      </c>
      <c r="H621" s="64">
        <f>VLOOKUP(A621,'Aux - pivots1'!$A:$B,2,0)</f>
        <v>1</v>
      </c>
      <c r="I621" s="176">
        <f>SUMIFS(Table1[Estimação (horas)],Table1[Tabela],Plano_V3!E621,Table1[Campo],Plano_V3!F621)</f>
        <v>4.0999999999999996</v>
      </c>
      <c r="J621" s="176">
        <f t="shared" si="16497"/>
        <v>0.51249999999999996</v>
      </c>
      <c r="K621" s="176">
        <f>SUMIFS(Table1[Horas efetivas],Table1[Tabela],Plano_V3!E621,Table1[Campo],Plano_V3!F621)</f>
        <v>4.0999999999999996</v>
      </c>
      <c r="L621" s="176">
        <f t="shared" si="16498"/>
        <v>0.51249999999999996</v>
      </c>
      <c r="M621" s="178"/>
      <c r="N621" s="178">
        <f t="shared" si="16499"/>
        <v>1</v>
      </c>
      <c r="O621" s="178"/>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6493"/>
        <v>lt004_protectionmthd_usd_prtctn_scp_2</v>
      </c>
      <c r="B622" s="67" t="s">
        <v>26</v>
      </c>
      <c r="C622" s="68" t="s">
        <v>26</v>
      </c>
      <c r="D622" s="64" t="s">
        <v>40</v>
      </c>
      <c r="E622" s="70" t="s">
        <v>368</v>
      </c>
      <c r="F622" s="71" t="s">
        <v>377</v>
      </c>
      <c r="G622" s="64" t="str">
        <f>INDEX(Auxiliar!$B$16:$B$24,MATCH(Plano_V3!H622,Auxiliar!$C$16:$C$24,0),1)</f>
        <v>1. Concluído</v>
      </c>
      <c r="H622" s="64">
        <f>VLOOKUP(A622,'Aux - pivots1'!$A:$B,2,0)</f>
        <v>1</v>
      </c>
      <c r="I622" s="176">
        <f>SUMIFS(Table1[Estimação (horas)],Table1[Tabela],Plano_V3!E622,Table1[Campo],Plano_V3!F622)</f>
        <v>4.0999999999999996</v>
      </c>
      <c r="J622" s="176">
        <f t="shared" si="16497"/>
        <v>0.51249999999999996</v>
      </c>
      <c r="K622" s="176">
        <f>SUMIFS(Table1[Horas efetivas],Table1[Tabela],Plano_V3!E622,Table1[Campo],Plano_V3!F622)</f>
        <v>4.0999999999999996</v>
      </c>
      <c r="L622" s="176">
        <f t="shared" si="16498"/>
        <v>0.51249999999999996</v>
      </c>
      <c r="M622" s="178"/>
      <c r="N622" s="178">
        <f t="shared" si="16499"/>
        <v>1</v>
      </c>
      <c r="O622" s="178"/>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6493"/>
        <v>lt004_protectionmthd_usd_prtctn_scp_3</v>
      </c>
      <c r="B623" s="67" t="s">
        <v>26</v>
      </c>
      <c r="C623" s="68" t="s">
        <v>26</v>
      </c>
      <c r="D623" s="64" t="s">
        <v>40</v>
      </c>
      <c r="E623" s="70" t="s">
        <v>368</v>
      </c>
      <c r="F623" s="71" t="s">
        <v>378</v>
      </c>
      <c r="G623" s="64" t="str">
        <f>INDEX(Auxiliar!$B$16:$B$24,MATCH(Plano_V3!H623,Auxiliar!$C$16:$C$24,0),1)</f>
        <v>1. Concluído</v>
      </c>
      <c r="H623" s="64">
        <f>VLOOKUP(A623,'Aux - pivots1'!$A:$B,2,0)</f>
        <v>1</v>
      </c>
      <c r="I623" s="176">
        <f>SUMIFS(Table1[Estimação (horas)],Table1[Tabela],Plano_V3!E623,Table1[Campo],Plano_V3!F623)</f>
        <v>4.0999999999999996</v>
      </c>
      <c r="J623" s="176">
        <f t="shared" si="16497"/>
        <v>0.51249999999999996</v>
      </c>
      <c r="K623" s="176">
        <f>SUMIFS(Table1[Horas efetivas],Table1[Tabela],Plano_V3!E623,Table1[Campo],Plano_V3!F623)</f>
        <v>4.0999999999999996</v>
      </c>
      <c r="L623" s="176">
        <f t="shared" si="16498"/>
        <v>0.51249999999999996</v>
      </c>
      <c r="M623" s="178"/>
      <c r="N623" s="178">
        <f t="shared" si="16499"/>
        <v>1</v>
      </c>
      <c r="O623" s="178"/>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6493"/>
        <v>lt004_protectionflg_act_physcl_rsk</v>
      </c>
      <c r="B624" s="67" t="s">
        <v>26</v>
      </c>
      <c r="C624" s="68" t="s">
        <v>26</v>
      </c>
      <c r="D624" s="64" t="s">
        <v>40</v>
      </c>
      <c r="E624" s="70" t="s">
        <v>368</v>
      </c>
      <c r="F624" s="71" t="s">
        <v>357</v>
      </c>
      <c r="G624" s="64" t="str">
        <f>INDEX(Auxiliar!$B$16:$B$24,MATCH(Plano_V3!H624,Auxiliar!$C$16:$C$24,0),1)</f>
        <v>3. Pendente de outros desenvolvimentos</v>
      </c>
      <c r="H624" s="64">
        <f>VLOOKUP(A624,'Aux - pivots1'!$A:$B,2,0)</f>
        <v>4</v>
      </c>
      <c r="I624" s="176">
        <f>SUMIFS(Table1[Estimação (horas)],Table1[Tabela],Plano_V3!E624,Table1[Campo],Plano_V3!F624)</f>
        <v>4.0999999999999996</v>
      </c>
      <c r="J624" s="176">
        <f t="shared" si="16497"/>
        <v>0.51249999999999996</v>
      </c>
      <c r="K624" s="176">
        <f>SUMIFS(Table1[Horas efetivas],Table1[Tabela],Plano_V3!E624,Table1[Campo],Plano_V3!F624)</f>
        <v>1.0249999999999999</v>
      </c>
      <c r="L624" s="176">
        <f t="shared" si="16498"/>
        <v>0.12812499999999999</v>
      </c>
      <c r="M624" s="178"/>
      <c r="N624" s="178">
        <f t="shared" si="16499"/>
        <v>0.25</v>
      </c>
      <c r="O624" s="178"/>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6493"/>
        <v>lt004_protectionflg_chrnc_physcl_rsk</v>
      </c>
      <c r="B625" s="67" t="s">
        <v>26</v>
      </c>
      <c r="C625" s="68" t="s">
        <v>26</v>
      </c>
      <c r="D625" s="64" t="s">
        <v>40</v>
      </c>
      <c r="E625" s="70" t="s">
        <v>368</v>
      </c>
      <c r="F625" s="71" t="s">
        <v>358</v>
      </c>
      <c r="G625" s="64" t="str">
        <f>INDEX(Auxiliar!$B$16:$B$24,MATCH(Plano_V3!H625,Auxiliar!$C$16:$C$24,0),1)</f>
        <v>3. Pendente de outros desenvolvimentos</v>
      </c>
      <c r="H625" s="64">
        <f>VLOOKUP(A625,'Aux - pivots1'!$A:$B,2,0)</f>
        <v>4</v>
      </c>
      <c r="I625" s="176">
        <f>SUMIFS(Table1[Estimação (horas)],Table1[Tabela],Plano_V3!E625,Table1[Campo],Plano_V3!F625)</f>
        <v>4.0999999999999996</v>
      </c>
      <c r="J625" s="176">
        <f t="shared" si="16497"/>
        <v>0.51249999999999996</v>
      </c>
      <c r="K625" s="176">
        <f>SUMIFS(Table1[Horas efetivas],Table1[Tabela],Plano_V3!E625,Table1[Campo],Plano_V3!F625)</f>
        <v>1.0249999999999999</v>
      </c>
      <c r="L625" s="176">
        <f t="shared" si="16498"/>
        <v>0.12812499999999999</v>
      </c>
      <c r="M625" s="178"/>
      <c r="N625" s="178">
        <f t="shared" si="16499"/>
        <v>0.25</v>
      </c>
      <c r="O625" s="178"/>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ref="A626:A648" si="16500">E626&amp;F626</f>
        <v>lt004_protectionRL_ESTT_ADDRSS</v>
      </c>
      <c r="B626" s="67" t="s">
        <v>26</v>
      </c>
      <c r="C626" s="68" t="s">
        <v>26</v>
      </c>
      <c r="D626" s="64" t="s">
        <v>40</v>
      </c>
      <c r="E626" s="70" t="s">
        <v>368</v>
      </c>
      <c r="F626" s="365" t="s">
        <v>2251</v>
      </c>
      <c r="G626" s="64" t="str">
        <f>INDEX(Auxiliar!$B$16:$B$24,MATCH(Plano_V3!H626,Auxiliar!$C$16:$C$24,0),1)</f>
        <v xml:space="preserve">6. Em implementação </v>
      </c>
      <c r="H626" s="64">
        <f>VLOOKUP(A626,'Aux - pivots1'!$A:$B,2,0)</f>
        <v>7</v>
      </c>
      <c r="I626" s="176" t="e">
        <f>SUMIFS(Table1[Estimação (horas)],Table1[Tabela],Plano_V3!E626,Table1[Campo],Plano_V3!F626)</f>
        <v>#N/A</v>
      </c>
      <c r="J626" s="176" t="e">
        <f t="shared" ref="J626:J648" si="16501">I626/8</f>
        <v>#N/A</v>
      </c>
      <c r="K626" s="176" t="e">
        <f>SUMIFS(Table1[Horas efetivas],Table1[Tabela],Plano_V3!E626,Table1[Campo],Plano_V3!F626)</f>
        <v>#N/A</v>
      </c>
      <c r="L626" s="176" t="e">
        <f t="shared" ref="L626:L648" si="16502">K626/8</f>
        <v>#N/A</v>
      </c>
      <c r="M626" s="178"/>
      <c r="N626" s="178" t="e">
        <f t="shared" ref="N626:N648" si="16503">L626/J626</f>
        <v>#N/A</v>
      </c>
      <c r="O626" s="178"/>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6500"/>
        <v>lt004_protectionRL_ESTT_CLLTRL_LCTN_INT</v>
      </c>
      <c r="B627" s="67" t="s">
        <v>26</v>
      </c>
      <c r="C627" s="68" t="s">
        <v>26</v>
      </c>
      <c r="D627" s="64" t="s">
        <v>40</v>
      </c>
      <c r="E627" s="70" t="s">
        <v>368</v>
      </c>
      <c r="F627" s="365" t="s">
        <v>2252</v>
      </c>
      <c r="G627" s="64" t="s">
        <v>2328</v>
      </c>
      <c r="H627" s="64">
        <f>VLOOKUP(A627,'Aux - pivots1'!$A:$B,2,0)</f>
        <v>7</v>
      </c>
      <c r="I627" s="176" t="e">
        <f>SUMIFS(Table1[Estimação (horas)],Table1[Tabela],Plano_V3!E627,Table1[Campo],Plano_V3!F627)</f>
        <v>#N/A</v>
      </c>
      <c r="J627" s="176" t="e">
        <f t="shared" si="16501"/>
        <v>#N/A</v>
      </c>
      <c r="K627" s="176" t="e">
        <f>SUMIFS(Table1[Horas efetivas],Table1[Tabela],Plano_V3!E627,Table1[Campo],Plano_V3!F627)</f>
        <v>#N/A</v>
      </c>
      <c r="L627" s="176" t="e">
        <f t="shared" si="16502"/>
        <v>#N/A</v>
      </c>
      <c r="M627" s="178"/>
      <c r="N627" s="178" t="e">
        <f t="shared" si="16503"/>
        <v>#N/A</v>
      </c>
      <c r="O627" s="178"/>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6500"/>
        <v>lt004_protectionRL_ESTT_CTY</v>
      </c>
      <c r="B628" s="67" t="s">
        <v>26</v>
      </c>
      <c r="C628" s="68" t="s">
        <v>26</v>
      </c>
      <c r="D628" s="64" t="s">
        <v>40</v>
      </c>
      <c r="E628" s="70" t="s">
        <v>368</v>
      </c>
      <c r="F628" s="365" t="s">
        <v>2253</v>
      </c>
      <c r="G628" s="64" t="str">
        <f>INDEX(Auxiliar!$B$16:$B$24,MATCH(Plano_V3!H628,Auxiliar!$C$16:$C$24,0),1)</f>
        <v xml:space="preserve">6. Em implementação </v>
      </c>
      <c r="H628" s="64">
        <f>VLOOKUP(A628,'Aux - pivots1'!$A:$B,2,0)</f>
        <v>7</v>
      </c>
      <c r="I628" s="176" t="e">
        <f>SUMIFS(Table1[Estimação (horas)],Table1[Tabela],Plano_V3!E628,Table1[Campo],Plano_V3!F628)</f>
        <v>#N/A</v>
      </c>
      <c r="J628" s="176" t="e">
        <f t="shared" si="16501"/>
        <v>#N/A</v>
      </c>
      <c r="K628" s="176" t="e">
        <f>SUMIFS(Table1[Horas efetivas],Table1[Tabela],Plano_V3!E628,Table1[Campo],Plano_V3!F628)</f>
        <v>#N/A</v>
      </c>
      <c r="L628" s="176" t="e">
        <f t="shared" si="16502"/>
        <v>#N/A</v>
      </c>
      <c r="M628" s="178"/>
      <c r="N628" s="178" t="e">
        <f t="shared" si="16503"/>
        <v>#N/A</v>
      </c>
      <c r="O628" s="178"/>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6500"/>
        <v>lt004_protectionTYP_EMSSNS_LBL</v>
      </c>
      <c r="B629" s="67" t="s">
        <v>26</v>
      </c>
      <c r="C629" s="68" t="s">
        <v>26</v>
      </c>
      <c r="D629" s="64" t="s">
        <v>40</v>
      </c>
      <c r="E629" s="70" t="s">
        <v>368</v>
      </c>
      <c r="F629" s="365" t="s">
        <v>2254</v>
      </c>
      <c r="G629" s="64" t="str">
        <f>INDEX(Auxiliar!$B$16:$B$24,MATCH(Plano_V3!H629,Auxiliar!$C$16:$C$24,0),1)</f>
        <v xml:space="preserve">6. Em implementação </v>
      </c>
      <c r="H629" s="64">
        <f>VLOOKUP(A629,'Aux - pivots1'!$A:$B,2,0)</f>
        <v>7</v>
      </c>
      <c r="I629" s="176" t="e">
        <f>SUMIFS(Table1[Estimação (horas)],Table1[Tabela],Plano_V3!E629,Table1[Campo],Plano_V3!F629)</f>
        <v>#N/A</v>
      </c>
      <c r="J629" s="176" t="e">
        <f t="shared" si="16501"/>
        <v>#N/A</v>
      </c>
      <c r="K629" s="176" t="e">
        <f>SUMIFS(Table1[Horas efetivas],Table1[Tabela],Plano_V3!E629,Table1[Campo],Plano_V3!F629)</f>
        <v>#N/A</v>
      </c>
      <c r="L629" s="176" t="e">
        <f t="shared" si="16502"/>
        <v>#N/A</v>
      </c>
      <c r="M629" s="178"/>
      <c r="N629" s="178" t="e">
        <f t="shared" si="16503"/>
        <v>#N/A</v>
      </c>
      <c r="O629" s="178"/>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6500"/>
        <v>lt004_protectionEPC_EMSSNS_LBL</v>
      </c>
      <c r="B630" s="67" t="s">
        <v>26</v>
      </c>
      <c r="C630" s="68" t="s">
        <v>26</v>
      </c>
      <c r="D630" s="64" t="s">
        <v>40</v>
      </c>
      <c r="E630" s="70" t="s">
        <v>368</v>
      </c>
      <c r="F630" s="365" t="s">
        <v>2255</v>
      </c>
      <c r="G630" s="64" t="s">
        <v>2327</v>
      </c>
      <c r="H630" s="64">
        <f>VLOOKUP(A630,'Aux - pivots1'!$A:$B,2,0)</f>
        <v>3</v>
      </c>
      <c r="I630" s="176" t="e">
        <f>SUMIFS(Table1[Estimação (horas)],Table1[Tabela],Plano_V3!E630,Table1[Campo],Plano_V3!F630)</f>
        <v>#N/A</v>
      </c>
      <c r="J630" s="176" t="e">
        <f t="shared" si="16501"/>
        <v>#N/A</v>
      </c>
      <c r="K630" s="176" t="e">
        <f>SUMIFS(Table1[Horas efetivas],Table1[Tabela],Plano_V3!E630,Table1[Campo],Plano_V3!F630)</f>
        <v>#N/A</v>
      </c>
      <c r="L630" s="176" t="e">
        <f t="shared" si="16502"/>
        <v>#N/A</v>
      </c>
      <c r="M630" s="178"/>
      <c r="N630" s="178" t="e">
        <f t="shared" si="16503"/>
        <v>#N/A</v>
      </c>
      <c r="O630" s="178"/>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6500"/>
        <v>lt004_protectionVHCL_EMSSNS_LBL</v>
      </c>
      <c r="B631" s="67" t="s">
        <v>26</v>
      </c>
      <c r="C631" s="68" t="s">
        <v>26</v>
      </c>
      <c r="D631" s="64" t="s">
        <v>40</v>
      </c>
      <c r="E631" s="70" t="s">
        <v>368</v>
      </c>
      <c r="F631" s="365" t="s">
        <v>2256</v>
      </c>
      <c r="G631" s="64" t="str">
        <f>INDEX(Auxiliar!$B$16:$B$24,MATCH(Plano_V3!H631,Auxiliar!$C$16:$C$24,0),1)</f>
        <v xml:space="preserve">6. Em implementação </v>
      </c>
      <c r="H631" s="64">
        <f>VLOOKUP(A631,'Aux - pivots1'!$A:$B,2,0)</f>
        <v>7</v>
      </c>
      <c r="I631" s="176" t="e">
        <f>SUMIFS(Table1[Estimação (horas)],Table1[Tabela],Plano_V3!E631,Table1[Campo],Plano_V3!F631)</f>
        <v>#N/A</v>
      </c>
      <c r="J631" s="176" t="e">
        <f t="shared" si="16501"/>
        <v>#N/A</v>
      </c>
      <c r="K631" s="176" t="e">
        <f>SUMIFS(Table1[Horas efetivas],Table1[Tabela],Plano_V3!E631,Table1[Campo],Plano_V3!F631)</f>
        <v>#N/A</v>
      </c>
      <c r="L631" s="176" t="e">
        <f t="shared" si="16502"/>
        <v>#N/A</v>
      </c>
      <c r="M631" s="178"/>
      <c r="N631" s="178" t="e">
        <f t="shared" si="16503"/>
        <v>#N/A</v>
      </c>
      <c r="O631" s="178"/>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6500"/>
        <v>lt004_protectionTYP_EMSSNS_SCR</v>
      </c>
      <c r="B632" s="67" t="s">
        <v>26</v>
      </c>
      <c r="C632" s="68" t="s">
        <v>26</v>
      </c>
      <c r="D632" s="64" t="s">
        <v>40</v>
      </c>
      <c r="E632" s="70" t="s">
        <v>368</v>
      </c>
      <c r="F632" s="365" t="s">
        <v>2257</v>
      </c>
      <c r="G632" s="64" t="s">
        <v>2327</v>
      </c>
      <c r="H632" s="64">
        <f>VLOOKUP(A632,'Aux - pivots1'!$A:$B,2,0)</f>
        <v>3</v>
      </c>
      <c r="I632" s="176" t="e">
        <f>SUMIFS(Table1[Estimação (horas)],Table1[Tabela],Plano_V3!E632,Table1[Campo],Plano_V3!F632)</f>
        <v>#N/A</v>
      </c>
      <c r="J632" s="176" t="e">
        <f t="shared" si="16501"/>
        <v>#N/A</v>
      </c>
      <c r="K632" s="176" t="e">
        <f>SUMIFS(Table1[Horas efetivas],Table1[Tabela],Plano_V3!E632,Table1[Campo],Plano_V3!F632)</f>
        <v>#N/A</v>
      </c>
      <c r="L632" s="176" t="e">
        <f t="shared" si="16502"/>
        <v>#N/A</v>
      </c>
      <c r="M632" s="178"/>
      <c r="N632" s="178" t="e">
        <f t="shared" si="16503"/>
        <v>#N/A</v>
      </c>
      <c r="O632" s="178"/>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6500"/>
        <v>lt004_protectionEPC_EMSSNS_SCR</v>
      </c>
      <c r="B633" s="67" t="s">
        <v>26</v>
      </c>
      <c r="C633" s="68" t="s">
        <v>26</v>
      </c>
      <c r="D633" s="64" t="s">
        <v>40</v>
      </c>
      <c r="E633" s="70" t="s">
        <v>368</v>
      </c>
      <c r="F633" s="365" t="s">
        <v>2258</v>
      </c>
      <c r="G633" s="64" t="s">
        <v>2327</v>
      </c>
      <c r="H633" s="64">
        <f>VLOOKUP(A633,'Aux - pivots1'!$A:$B,2,0)</f>
        <v>3</v>
      </c>
      <c r="I633" s="176" t="e">
        <f>SUMIFS(Table1[Estimação (horas)],Table1[Tabela],Plano_V3!E633,Table1[Campo],Plano_V3!F633)</f>
        <v>#N/A</v>
      </c>
      <c r="J633" s="176" t="e">
        <f t="shared" si="16501"/>
        <v>#N/A</v>
      </c>
      <c r="K633" s="176" t="e">
        <f>SUMIFS(Table1[Horas efetivas],Table1[Tabela],Plano_V3!E633,Table1[Campo],Plano_V3!F633)</f>
        <v>#N/A</v>
      </c>
      <c r="L633" s="176" t="e">
        <f t="shared" si="16502"/>
        <v>#N/A</v>
      </c>
      <c r="M633" s="178"/>
      <c r="N633" s="178" t="e">
        <f t="shared" si="16503"/>
        <v>#N/A</v>
      </c>
      <c r="O633" s="178"/>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6500"/>
        <v>lt004_protectionVHCL_EMSSNS_SCR</v>
      </c>
      <c r="B634" s="67" t="s">
        <v>26</v>
      </c>
      <c r="C634" s="68" t="s">
        <v>26</v>
      </c>
      <c r="D634" s="64" t="s">
        <v>40</v>
      </c>
      <c r="E634" s="70" t="s">
        <v>368</v>
      </c>
      <c r="F634" s="365" t="s">
        <v>2259</v>
      </c>
      <c r="G634" s="64" t="str">
        <f>INDEX(Auxiliar!$B$16:$B$24,MATCH(Plano_V3!H634,Auxiliar!$C$16:$C$24,0),1)</f>
        <v xml:space="preserve">6. Em implementação </v>
      </c>
      <c r="H634" s="64">
        <f>VLOOKUP(A634,'Aux - pivots1'!$A:$B,2,0)</f>
        <v>7</v>
      </c>
      <c r="I634" s="176" t="e">
        <f>SUMIFS(Table1[Estimação (horas)],Table1[Tabela],Plano_V3!E634,Table1[Campo],Plano_V3!F634)</f>
        <v>#N/A</v>
      </c>
      <c r="J634" s="176" t="e">
        <f t="shared" si="16501"/>
        <v>#N/A</v>
      </c>
      <c r="K634" s="176" t="e">
        <f>SUMIFS(Table1[Horas efetivas],Table1[Tabela],Plano_V3!E634,Table1[Campo],Plano_V3!F634)</f>
        <v>#N/A</v>
      </c>
      <c r="L634" s="176" t="e">
        <f t="shared" si="16502"/>
        <v>#N/A</v>
      </c>
      <c r="M634" s="178"/>
      <c r="N634" s="178" t="e">
        <f t="shared" si="16503"/>
        <v>#N/A</v>
      </c>
      <c r="O634" s="178"/>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6500"/>
        <v>lt004_protectionINSRNC_ID</v>
      </c>
      <c r="B635" s="67" t="s">
        <v>26</v>
      </c>
      <c r="C635" s="68" t="s">
        <v>26</v>
      </c>
      <c r="D635" s="64" t="s">
        <v>40</v>
      </c>
      <c r="E635" s="70" t="s">
        <v>368</v>
      </c>
      <c r="F635" s="365" t="s">
        <v>2260</v>
      </c>
      <c r="G635" s="64" t="str">
        <f>INDEX(Auxiliar!$B$16:$B$24,MATCH(Plano_V3!H635,Auxiliar!$C$16:$C$24,0),1)</f>
        <v xml:space="preserve">6. Em implementação </v>
      </c>
      <c r="H635" s="64">
        <f>VLOOKUP(A635,'Aux - pivots1'!$A:$B,2,0)</f>
        <v>7</v>
      </c>
      <c r="I635" s="176" t="e">
        <f>SUMIFS(Table1[Estimação (horas)],Table1[Tabela],Plano_V3!E635,Table1[Campo],Plano_V3!F635)</f>
        <v>#N/A</v>
      </c>
      <c r="J635" s="176" t="e">
        <f t="shared" si="16501"/>
        <v>#N/A</v>
      </c>
      <c r="K635" s="176" t="e">
        <f>SUMIFS(Table1[Horas efetivas],Table1[Tabela],Plano_V3!E635,Table1[Campo],Plano_V3!F635)</f>
        <v>#N/A</v>
      </c>
      <c r="L635" s="176" t="e">
        <f t="shared" si="16502"/>
        <v>#N/A</v>
      </c>
      <c r="M635" s="178"/>
      <c r="N635" s="178" t="e">
        <f t="shared" si="16503"/>
        <v>#N/A</v>
      </c>
      <c r="O635" s="178"/>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6500"/>
        <v>lt004_protectionTYP_HZRDS_INSRD</v>
      </c>
      <c r="B636" s="67" t="s">
        <v>26</v>
      </c>
      <c r="C636" s="68" t="s">
        <v>26</v>
      </c>
      <c r="D636" s="64" t="s">
        <v>40</v>
      </c>
      <c r="E636" s="70" t="s">
        <v>368</v>
      </c>
      <c r="F636" s="365" t="s">
        <v>2261</v>
      </c>
      <c r="G636" s="64" t="str">
        <f>INDEX(Auxiliar!$B$16:$B$24,MATCH(Plano_V3!H636,Auxiliar!$C$16:$C$24,0),1)</f>
        <v xml:space="preserve">6. Em implementação </v>
      </c>
      <c r="H636" s="64">
        <f>VLOOKUP(A636,'Aux - pivots1'!$A:$B,2,0)</f>
        <v>7</v>
      </c>
      <c r="I636" s="176" t="e">
        <f>SUMIFS(Table1[Estimação (horas)],Table1[Tabela],Plano_V3!E636,Table1[Campo],Plano_V3!F636)</f>
        <v>#N/A</v>
      </c>
      <c r="J636" s="176" t="e">
        <f t="shared" si="16501"/>
        <v>#N/A</v>
      </c>
      <c r="K636" s="176" t="e">
        <f>SUMIFS(Table1[Horas efetivas],Table1[Tabela],Plano_V3!E636,Table1[Campo],Plano_V3!F636)</f>
        <v>#N/A</v>
      </c>
      <c r="L636" s="176" t="e">
        <f t="shared" si="16502"/>
        <v>#N/A</v>
      </c>
      <c r="M636" s="178"/>
      <c r="N636" s="178" t="e">
        <f t="shared" si="16503"/>
        <v>#N/A</v>
      </c>
      <c r="O636" s="178"/>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6500"/>
        <v>lt004_protectionAMNT_CVRD_INSRNC</v>
      </c>
      <c r="B637" s="67" t="s">
        <v>26</v>
      </c>
      <c r="C637" s="68" t="s">
        <v>26</v>
      </c>
      <c r="D637" s="64" t="s">
        <v>40</v>
      </c>
      <c r="E637" s="70" t="s">
        <v>368</v>
      </c>
      <c r="F637" s="365" t="s">
        <v>2262</v>
      </c>
      <c r="G637" s="64" t="str">
        <f>INDEX(Auxiliar!$B$16:$B$24,MATCH(Plano_V3!H637,Auxiliar!$C$16:$C$24,0),1)</f>
        <v xml:space="preserve">6. Em implementação </v>
      </c>
      <c r="H637" s="64">
        <f>VLOOKUP(A637,'Aux - pivots1'!$A:$B,2,0)</f>
        <v>7</v>
      </c>
      <c r="I637" s="176" t="e">
        <f>SUMIFS(Table1[Estimação (horas)],Table1[Tabela],Plano_V3!E637,Table1[Campo],Plano_V3!F637)</f>
        <v>#N/A</v>
      </c>
      <c r="J637" s="176" t="e">
        <f t="shared" si="16501"/>
        <v>#N/A</v>
      </c>
      <c r="K637" s="176" t="e">
        <f>SUMIFS(Table1[Horas efetivas],Table1[Tabela],Plano_V3!E637,Table1[Campo],Plano_V3!F637)</f>
        <v>#N/A</v>
      </c>
      <c r="L637" s="176" t="e">
        <f t="shared" si="16502"/>
        <v>#N/A</v>
      </c>
      <c r="M637" s="178"/>
      <c r="N637" s="178" t="e">
        <f t="shared" si="16503"/>
        <v>#N/A</v>
      </c>
      <c r="O637" s="178"/>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6500"/>
        <v>lt004_protectionDT_MTRTY_INSRNC</v>
      </c>
      <c r="B638" s="67" t="s">
        <v>26</v>
      </c>
      <c r="C638" s="68" t="s">
        <v>26</v>
      </c>
      <c r="D638" s="64" t="s">
        <v>40</v>
      </c>
      <c r="E638" s="70" t="s">
        <v>368</v>
      </c>
      <c r="F638" s="365" t="s">
        <v>2263</v>
      </c>
      <c r="G638" s="64" t="str">
        <f>INDEX(Auxiliar!$B$16:$B$24,MATCH(Plano_V3!H638,Auxiliar!$C$16:$C$24,0),1)</f>
        <v xml:space="preserve">6. Em implementação </v>
      </c>
      <c r="H638" s="64">
        <f>VLOOKUP(A638,'Aux - pivots1'!$A:$B,2,0)</f>
        <v>7</v>
      </c>
      <c r="I638" s="176" t="e">
        <f>SUMIFS(Table1[Estimação (horas)],Table1[Tabela],Plano_V3!E638,Table1[Campo],Plano_V3!F638)</f>
        <v>#N/A</v>
      </c>
      <c r="J638" s="176" t="e">
        <f t="shared" si="16501"/>
        <v>#N/A</v>
      </c>
      <c r="K638" s="176" t="e">
        <f>SUMIFS(Table1[Horas efetivas],Table1[Tabela],Plano_V3!E638,Table1[Campo],Plano_V3!F638)</f>
        <v>#N/A</v>
      </c>
      <c r="L638" s="176" t="e">
        <f t="shared" si="16502"/>
        <v>#N/A</v>
      </c>
      <c r="M638" s="178"/>
      <c r="N638" s="178" t="e">
        <f t="shared" si="16503"/>
        <v>#N/A</v>
      </c>
      <c r="O638" s="178"/>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6500"/>
        <v>lt004_protectionFLG_FRST_HM</v>
      </c>
      <c r="B639" s="67" t="s">
        <v>26</v>
      </c>
      <c r="C639" s="68" t="s">
        <v>26</v>
      </c>
      <c r="D639" s="64" t="s">
        <v>40</v>
      </c>
      <c r="E639" s="70" t="s">
        <v>368</v>
      </c>
      <c r="F639" s="365" t="s">
        <v>2264</v>
      </c>
      <c r="G639" s="64" t="str">
        <f>INDEX(Auxiliar!$B$16:$B$24,MATCH(Plano_V3!H639,Auxiliar!$C$16:$C$24,0),1)</f>
        <v xml:space="preserve">6. Em implementação </v>
      </c>
      <c r="H639" s="64">
        <f>VLOOKUP(A639,'Aux - pivots1'!$A:$B,2,0)</f>
        <v>7</v>
      </c>
      <c r="I639" s="176" t="e">
        <f>SUMIFS(Table1[Estimação (horas)],Table1[Tabela],Plano_V3!E639,Table1[Campo],Plano_V3!F639)</f>
        <v>#N/A</v>
      </c>
      <c r="J639" s="176" t="e">
        <f t="shared" si="16501"/>
        <v>#N/A</v>
      </c>
      <c r="K639" s="176" t="e">
        <f>SUMIFS(Table1[Horas efetivas],Table1[Tabela],Plano_V3!E639,Table1[Campo],Plano_V3!F639)</f>
        <v>#N/A</v>
      </c>
      <c r="L639" s="176" t="e">
        <f t="shared" si="16502"/>
        <v>#N/A</v>
      </c>
      <c r="M639" s="178"/>
      <c r="N639" s="178" t="e">
        <f t="shared" si="16503"/>
        <v>#N/A</v>
      </c>
      <c r="O639" s="178"/>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6500"/>
        <v>lt004_protectionYR_CNSTRCTN</v>
      </c>
      <c r="B640" s="67" t="s">
        <v>26</v>
      </c>
      <c r="C640" s="68" t="s">
        <v>26</v>
      </c>
      <c r="D640" s="64" t="s">
        <v>40</v>
      </c>
      <c r="E640" s="70" t="s">
        <v>368</v>
      </c>
      <c r="F640" s="365" t="s">
        <v>2265</v>
      </c>
      <c r="G640" s="64" t="str">
        <f>INDEX(Auxiliar!$B$16:$B$24,MATCH(Plano_V3!H640,Auxiliar!$C$16:$C$24,0),1)</f>
        <v xml:space="preserve">6. Em implementação </v>
      </c>
      <c r="H640" s="64">
        <f>VLOOKUP(A640,'Aux - pivots1'!$A:$B,2,0)</f>
        <v>7</v>
      </c>
      <c r="I640" s="176" t="e">
        <f>SUMIFS(Table1[Estimação (horas)],Table1[Tabela],Plano_V3!E640,Table1[Campo],Plano_V3!F640)</f>
        <v>#N/A</v>
      </c>
      <c r="J640" s="176" t="e">
        <f t="shared" si="16501"/>
        <v>#N/A</v>
      </c>
      <c r="K640" s="176" t="e">
        <f>SUMIFS(Table1[Horas efetivas],Table1[Tabela],Plano_V3!E640,Table1[Campo],Plano_V3!F640)</f>
        <v>#N/A</v>
      </c>
      <c r="L640" s="176" t="e">
        <f t="shared" si="16502"/>
        <v>#N/A</v>
      </c>
      <c r="M640" s="178"/>
      <c r="N640" s="178" t="e">
        <f t="shared" si="16503"/>
        <v>#N/A</v>
      </c>
      <c r="O640" s="178"/>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6500"/>
        <v>lt004_protectionBLDNG_AR</v>
      </c>
      <c r="B641" s="67" t="s">
        <v>26</v>
      </c>
      <c r="C641" s="68" t="s">
        <v>26</v>
      </c>
      <c r="D641" s="64" t="s">
        <v>40</v>
      </c>
      <c r="E641" s="70" t="s">
        <v>368</v>
      </c>
      <c r="F641" s="365" t="s">
        <v>2266</v>
      </c>
      <c r="G641" s="64" t="str">
        <f>INDEX(Auxiliar!$B$16:$B$24,MATCH(Plano_V3!H641,Auxiliar!$C$16:$C$24,0),1)</f>
        <v xml:space="preserve">6. Em implementação </v>
      </c>
      <c r="H641" s="64">
        <f>VLOOKUP(A641,'Aux - pivots1'!$A:$B,2,0)</f>
        <v>7</v>
      </c>
      <c r="I641" s="176" t="e">
        <f>SUMIFS(Table1[Estimação (horas)],Table1[Tabela],Plano_V3!E641,Table1[Campo],Plano_V3!F641)</f>
        <v>#N/A</v>
      </c>
      <c r="J641" s="176" t="e">
        <f t="shared" si="16501"/>
        <v>#N/A</v>
      </c>
      <c r="K641" s="176" t="e">
        <f>SUMIFS(Table1[Horas efetivas],Table1[Tabela],Plano_V3!E641,Table1[Campo],Plano_V3!F641)</f>
        <v>#N/A</v>
      </c>
      <c r="L641" s="176" t="e">
        <f t="shared" si="16502"/>
        <v>#N/A</v>
      </c>
      <c r="M641" s="178"/>
      <c r="N641" s="178" t="e">
        <f t="shared" si="16503"/>
        <v>#N/A</v>
      </c>
      <c r="O641" s="178"/>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6500"/>
        <v>lt004_protectionRL_ESTT_CRTFCTN</v>
      </c>
      <c r="B642" s="67" t="s">
        <v>26</v>
      </c>
      <c r="C642" s="68" t="s">
        <v>26</v>
      </c>
      <c r="D642" s="64" t="s">
        <v>40</v>
      </c>
      <c r="E642" s="70" t="s">
        <v>368</v>
      </c>
      <c r="F642" s="365" t="s">
        <v>2267</v>
      </c>
      <c r="G642" s="64" t="str">
        <f>INDEX(Auxiliar!$B$16:$B$24,MATCH(Plano_V3!H642,Auxiliar!$C$16:$C$24,0),1)</f>
        <v xml:space="preserve">6. Em implementação </v>
      </c>
      <c r="H642" s="64">
        <f>VLOOKUP(A642,'Aux - pivots1'!$A:$B,2,0)</f>
        <v>7</v>
      </c>
      <c r="I642" s="176" t="e">
        <f>SUMIFS(Table1[Estimação (horas)],Table1[Tabela],Plano_V3!E642,Table1[Campo],Plano_V3!F642)</f>
        <v>#N/A</v>
      </c>
      <c r="J642" s="176" t="e">
        <f t="shared" si="16501"/>
        <v>#N/A</v>
      </c>
      <c r="K642" s="176" t="e">
        <f>SUMIFS(Table1[Horas efetivas],Table1[Tabela],Plano_V3!E642,Table1[Campo],Plano_V3!F642)</f>
        <v>#N/A</v>
      </c>
      <c r="L642" s="176" t="e">
        <f t="shared" si="16502"/>
        <v>#N/A</v>
      </c>
      <c r="M642" s="178"/>
      <c r="N642" s="178" t="e">
        <f t="shared" si="16503"/>
        <v>#N/A</v>
      </c>
      <c r="O642" s="178"/>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6500"/>
        <v>lt004_protectionTYP_VHCL</v>
      </c>
      <c r="B643" s="67" t="s">
        <v>26</v>
      </c>
      <c r="C643" s="68" t="s">
        <v>26</v>
      </c>
      <c r="D643" s="64" t="s">
        <v>40</v>
      </c>
      <c r="E643" s="70" t="s">
        <v>368</v>
      </c>
      <c r="F643" s="365" t="s">
        <v>2268</v>
      </c>
      <c r="G643" s="64" t="s">
        <v>2328</v>
      </c>
      <c r="H643" s="64">
        <f>VLOOKUP(A643,'Aux - pivots1'!$A:$B,2,0)</f>
        <v>7</v>
      </c>
      <c r="I643" s="176" t="e">
        <f>SUMIFS(Table1[Estimação (horas)],Table1[Tabela],Plano_V3!E643,Table1[Campo],Plano_V3!F643)</f>
        <v>#N/A</v>
      </c>
      <c r="J643" s="176" t="e">
        <f t="shared" si="16501"/>
        <v>#N/A</v>
      </c>
      <c r="K643" s="176" t="e">
        <f>SUMIFS(Table1[Horas efetivas],Table1[Tabela],Plano_V3!E643,Table1[Campo],Plano_V3!F643)</f>
        <v>#N/A</v>
      </c>
      <c r="L643" s="176" t="e">
        <f t="shared" si="16502"/>
        <v>#N/A</v>
      </c>
      <c r="M643" s="178"/>
      <c r="N643" s="178" t="e">
        <f t="shared" si="16503"/>
        <v>#N/A</v>
      </c>
      <c r="O643" s="178"/>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16500"/>
        <v>lt004_protectionDT_RGSTRTN</v>
      </c>
      <c r="B644" s="67" t="s">
        <v>26</v>
      </c>
      <c r="C644" s="68" t="s">
        <v>26</v>
      </c>
      <c r="D644" s="64" t="s">
        <v>40</v>
      </c>
      <c r="E644" s="70" t="s">
        <v>368</v>
      </c>
      <c r="F644" s="365" t="s">
        <v>2269</v>
      </c>
      <c r="G644" s="64" t="str">
        <f>INDEX(Auxiliar!$B$16:$B$24,MATCH(Plano_V3!H644,Auxiliar!$C$16:$C$24,0),1)</f>
        <v xml:space="preserve">6. Em implementação </v>
      </c>
      <c r="H644" s="64">
        <f>VLOOKUP(A644,'Aux - pivots1'!$A:$B,2,0)</f>
        <v>7</v>
      </c>
      <c r="I644" s="176" t="e">
        <f>SUMIFS(Table1[Estimação (horas)],Table1[Tabela],Plano_V3!E644,Table1[Campo],Plano_V3!F644)</f>
        <v>#N/A</v>
      </c>
      <c r="J644" s="176" t="e">
        <f t="shared" si="16501"/>
        <v>#N/A</v>
      </c>
      <c r="K644" s="176" t="e">
        <f>SUMIFS(Table1[Horas efetivas],Table1[Tabela],Plano_V3!E644,Table1[Campo],Plano_V3!F644)</f>
        <v>#N/A</v>
      </c>
      <c r="L644" s="176" t="e">
        <f t="shared" si="16502"/>
        <v>#N/A</v>
      </c>
      <c r="M644" s="178"/>
      <c r="N644" s="178" t="e">
        <f t="shared" si="16503"/>
        <v>#N/A</v>
      </c>
      <c r="O644" s="178"/>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16500"/>
        <v>lt004_protectionPRMRY_ENRGY_DMND_NN_RNWBL</v>
      </c>
      <c r="B645" s="67" t="s">
        <v>26</v>
      </c>
      <c r="C645" s="68" t="s">
        <v>26</v>
      </c>
      <c r="D645" s="64" t="s">
        <v>40</v>
      </c>
      <c r="E645" s="70" t="s">
        <v>368</v>
      </c>
      <c r="F645" s="365" t="s">
        <v>2270</v>
      </c>
      <c r="G645" s="64" t="str">
        <f>INDEX(Auxiliar!$B$16:$B$24,MATCH(Plano_V3!H645,Auxiliar!$C$16:$C$24,0),1)</f>
        <v xml:space="preserve">6. Em implementação </v>
      </c>
      <c r="H645" s="64">
        <f>VLOOKUP(A645,'Aux - pivots1'!$A:$B,2,0)</f>
        <v>7</v>
      </c>
      <c r="I645" s="176" t="e">
        <f>SUMIFS(Table1[Estimação (horas)],Table1[Tabela],Plano_V3!E645,Table1[Campo],Plano_V3!F645)</f>
        <v>#N/A</v>
      </c>
      <c r="J645" s="176" t="e">
        <f t="shared" si="16501"/>
        <v>#N/A</v>
      </c>
      <c r="K645" s="176" t="e">
        <f>SUMIFS(Table1[Horas efetivas],Table1[Tabela],Plano_V3!E645,Table1[Campo],Plano_V3!F645)</f>
        <v>#N/A</v>
      </c>
      <c r="L645" s="176" t="e">
        <f t="shared" si="16502"/>
        <v>#N/A</v>
      </c>
      <c r="M645" s="178"/>
      <c r="N645" s="178" t="e">
        <f t="shared" si="16503"/>
        <v>#N/A</v>
      </c>
      <c r="O645" s="178"/>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16500"/>
        <v>lt004_protectionPRMRY_ENRGY_DMND_TTL</v>
      </c>
      <c r="B646" s="67" t="s">
        <v>26</v>
      </c>
      <c r="C646" s="68" t="s">
        <v>26</v>
      </c>
      <c r="D646" s="64" t="s">
        <v>40</v>
      </c>
      <c r="E646" s="70" t="s">
        <v>368</v>
      </c>
      <c r="F646" s="365" t="s">
        <v>2271</v>
      </c>
      <c r="G646" s="64" t="str">
        <f>INDEX(Auxiliar!$B$16:$B$24,MATCH(Plano_V3!H646,Auxiliar!$C$16:$C$24,0),1)</f>
        <v xml:space="preserve">6. Em implementação </v>
      </c>
      <c r="H646" s="64">
        <f>VLOOKUP(A646,'Aux - pivots1'!$A:$B,2,0)</f>
        <v>7</v>
      </c>
      <c r="I646" s="176" t="e">
        <f>SUMIFS(Table1[Estimação (horas)],Table1[Tabela],Plano_V3!E646,Table1[Campo],Plano_V3!F646)</f>
        <v>#N/A</v>
      </c>
      <c r="J646" s="176" t="e">
        <f t="shared" si="16501"/>
        <v>#N/A</v>
      </c>
      <c r="K646" s="176" t="e">
        <f>SUMIFS(Table1[Horas efetivas],Table1[Tabela],Plano_V3!E646,Table1[Campo],Plano_V3!F646)</f>
        <v>#N/A</v>
      </c>
      <c r="L646" s="176" t="e">
        <f t="shared" si="16502"/>
        <v>#N/A</v>
      </c>
      <c r="M646" s="178"/>
      <c r="N646" s="178" t="e">
        <f t="shared" si="16503"/>
        <v>#N/A</v>
      </c>
      <c r="O646" s="178"/>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16500"/>
        <v>lt004_protectionPRMRY_ENRGY_DMND_RFRNC_VL</v>
      </c>
      <c r="B647" s="67" t="s">
        <v>26</v>
      </c>
      <c r="C647" s="68" t="s">
        <v>26</v>
      </c>
      <c r="D647" s="64" t="s">
        <v>40</v>
      </c>
      <c r="E647" s="70" t="s">
        <v>368</v>
      </c>
      <c r="F647" s="365" t="s">
        <v>2272</v>
      </c>
      <c r="G647" s="64" t="str">
        <f>INDEX(Auxiliar!$B$16:$B$24,MATCH(Plano_V3!H647,Auxiliar!$C$16:$C$24,0),1)</f>
        <v xml:space="preserve">6. Em implementação </v>
      </c>
      <c r="H647" s="64">
        <f>VLOOKUP(A647,'Aux - pivots1'!$A:$B,2,0)</f>
        <v>7</v>
      </c>
      <c r="I647" s="176" t="e">
        <f>SUMIFS(Table1[Estimação (horas)],Table1[Tabela],Plano_V3!E647,Table1[Campo],Plano_V3!F647)</f>
        <v>#N/A</v>
      </c>
      <c r="J647" s="176" t="e">
        <f t="shared" si="16501"/>
        <v>#N/A</v>
      </c>
      <c r="K647" s="176" t="e">
        <f>SUMIFS(Table1[Horas efetivas],Table1[Tabela],Plano_V3!E647,Table1[Campo],Plano_V3!F647)</f>
        <v>#N/A</v>
      </c>
      <c r="L647" s="176" t="e">
        <f t="shared" si="16502"/>
        <v>#N/A</v>
      </c>
      <c r="M647" s="178"/>
      <c r="N647" s="178" t="e">
        <f t="shared" si="16503"/>
        <v>#N/A</v>
      </c>
      <c r="O647" s="178"/>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16500"/>
        <v>lt004_protectionRL_ESTT_CLMT_ZN</v>
      </c>
      <c r="B648" s="67" t="s">
        <v>26</v>
      </c>
      <c r="C648" s="68" t="s">
        <v>26</v>
      </c>
      <c r="D648" s="64" t="s">
        <v>40</v>
      </c>
      <c r="E648" s="70" t="s">
        <v>368</v>
      </c>
      <c r="F648" s="365" t="s">
        <v>2273</v>
      </c>
      <c r="G648" s="64" t="str">
        <f>INDEX(Auxiliar!$B$16:$B$24,MATCH(Plano_V3!H648,Auxiliar!$C$16:$C$24,0),1)</f>
        <v xml:space="preserve">6. Em implementação </v>
      </c>
      <c r="H648" s="64">
        <f>VLOOKUP(A648,'Aux - pivots1'!$A:$B,2,0)</f>
        <v>7</v>
      </c>
      <c r="I648" s="176" t="e">
        <f>SUMIFS(Table1[Estimação (horas)],Table1[Tabela],Plano_V3!E648,Table1[Campo],Plano_V3!F648)</f>
        <v>#N/A</v>
      </c>
      <c r="J648" s="176" t="e">
        <f t="shared" si="16501"/>
        <v>#N/A</v>
      </c>
      <c r="K648" s="176" t="e">
        <f>SUMIFS(Table1[Horas efetivas],Table1[Tabela],Plano_V3!E648,Table1[Campo],Plano_V3!F648)</f>
        <v>#N/A</v>
      </c>
      <c r="L648" s="176" t="e">
        <f t="shared" si="16502"/>
        <v>#N/A</v>
      </c>
      <c r="M648" s="178"/>
      <c r="N648" s="178" t="e">
        <f t="shared" si="16503"/>
        <v>#N/A</v>
      </c>
      <c r="O648" s="178"/>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16493"/>
        <v>lt002_instrumentrsk_mtgtd_cct</v>
      </c>
      <c r="B649" s="67" t="s">
        <v>26</v>
      </c>
      <c r="C649" s="68" t="s">
        <v>26</v>
      </c>
      <c r="D649" s="64" t="s">
        <v>40</v>
      </c>
      <c r="E649" s="70" t="s">
        <v>379</v>
      </c>
      <c r="F649" s="71" t="s">
        <v>380</v>
      </c>
      <c r="G649" s="64" t="str">
        <f>INDEX(Auxiliar!$B$16:$B$24,MATCH(Plano_V3!H649,Auxiliar!$C$16:$C$24,0),1)</f>
        <v>1. Concluído</v>
      </c>
      <c r="H649" s="64">
        <f>VLOOKUP(A649,'Aux - pivots1'!$A:$B,2,0)</f>
        <v>1</v>
      </c>
      <c r="I649" s="176">
        <f>SUMIFS(Table1[Estimação (horas)],Table1[Tabela],Plano_V3!E649,Table1[Campo],Plano_V3!F649)</f>
        <v>4.0999999999999996</v>
      </c>
      <c r="J649" s="176">
        <f t="shared" ref="J649:J657" si="16504">I649/8</f>
        <v>0.51249999999999996</v>
      </c>
      <c r="K649" s="176">
        <f>SUMIFS(Table1[Horas efetivas],Table1[Tabela],Plano_V3!E649,Table1[Campo],Plano_V3!F649)</f>
        <v>4.0999999999999996</v>
      </c>
      <c r="L649" s="176">
        <f t="shared" ref="L649:L657" si="16505">K649/8</f>
        <v>0.51249999999999996</v>
      </c>
      <c r="M649" s="178"/>
      <c r="N649" s="178">
        <f t="shared" ref="N649:N657" si="16506">L649/J649</f>
        <v>1</v>
      </c>
      <c r="O649" s="178"/>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16493"/>
        <v>lt002_instrumentrsk_mtgtd_ccp</v>
      </c>
      <c r="B650" s="67" t="s">
        <v>26</v>
      </c>
      <c r="C650" s="68" t="s">
        <v>26</v>
      </c>
      <c r="D650" s="64" t="s">
        <v>40</v>
      </c>
      <c r="E650" s="70" t="s">
        <v>379</v>
      </c>
      <c r="F650" s="71" t="s">
        <v>381</v>
      </c>
      <c r="G650" s="64" t="str">
        <f>INDEX(Auxiliar!$B$16:$B$24,MATCH(Plano_V3!H650,Auxiliar!$C$16:$C$24,0),1)</f>
        <v>3. Pendente de outros desenvolvimentos</v>
      </c>
      <c r="H650" s="64">
        <f>VLOOKUP(A650,'Aux - pivots1'!$A:$B,2,0)</f>
        <v>4</v>
      </c>
      <c r="I650" s="176">
        <f>SUMIFS(Table1[Estimação (horas)],Table1[Tabela],Plano_V3!E650,Table1[Campo],Plano_V3!F650)</f>
        <v>4.0999999999999996</v>
      </c>
      <c r="J650" s="176">
        <f t="shared" si="16504"/>
        <v>0.51249999999999996</v>
      </c>
      <c r="K650" s="176">
        <f>SUMIFS(Table1[Horas efetivas],Table1[Tabela],Plano_V3!E650,Table1[Campo],Plano_V3!F650)</f>
        <v>1.0249999999999999</v>
      </c>
      <c r="L650" s="176">
        <f t="shared" si="16505"/>
        <v>0.12812499999999999</v>
      </c>
      <c r="M650" s="178"/>
      <c r="N650" s="178">
        <f t="shared" si="16506"/>
        <v>0.25</v>
      </c>
      <c r="O650" s="178"/>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16493"/>
        <v>lt007_instr_activityenvrnmntl_objctv</v>
      </c>
      <c r="B651" s="67" t="s">
        <v>26</v>
      </c>
      <c r="C651" s="68" t="s">
        <v>26</v>
      </c>
      <c r="D651" s="64" t="s">
        <v>40</v>
      </c>
      <c r="E651" s="70" t="s">
        <v>1866</v>
      </c>
      <c r="F651" s="71" t="s">
        <v>382</v>
      </c>
      <c r="G651" s="64" t="str">
        <f>INDEX(Auxiliar!$B$16:$B$24,MATCH(Plano_V3!H651,Auxiliar!$C$16:$C$24,0),1)</f>
        <v>1. Concluído</v>
      </c>
      <c r="H651" s="64">
        <f>VLOOKUP(A651,'Aux - pivots1'!$A:$B,2,0)</f>
        <v>1</v>
      </c>
      <c r="I651" s="176">
        <f>SUMIFS(Table1[Estimação (horas)],Table1[Tabela],Plano_V3!E651,Table1[Campo],Plano_V3!F651)</f>
        <v>4.0999999999999996</v>
      </c>
      <c r="J651" s="176">
        <f t="shared" si="16504"/>
        <v>0.51249999999999996</v>
      </c>
      <c r="K651" s="176">
        <f>SUMIFS(Table1[Horas efetivas],Table1[Tabela],Plano_V3!E651,Table1[Campo],Plano_V3!F651)</f>
        <v>4.0999999999999996</v>
      </c>
      <c r="L651" s="176">
        <f t="shared" si="16505"/>
        <v>0.51249999999999996</v>
      </c>
      <c r="M651" s="178"/>
      <c r="N651" s="178">
        <f t="shared" si="16506"/>
        <v>1</v>
      </c>
      <c r="O651" s="178"/>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16493"/>
        <v>lt007_instr_activitytyp_actvty</v>
      </c>
      <c r="B652" s="67" t="s">
        <v>26</v>
      </c>
      <c r="C652" s="68" t="s">
        <v>26</v>
      </c>
      <c r="D652" s="64" t="s">
        <v>40</v>
      </c>
      <c r="E652" s="70" t="s">
        <v>1866</v>
      </c>
      <c r="F652" s="71" t="s">
        <v>383</v>
      </c>
      <c r="G652" s="64" t="str">
        <f>INDEX(Auxiliar!$B$16:$B$24,MATCH(Plano_V3!H652,Auxiliar!$C$16:$C$24,0),1)</f>
        <v>1. Concluído</v>
      </c>
      <c r="H652" s="64">
        <f>VLOOKUP(A652,'Aux - pivots1'!$A:$B,2,0)</f>
        <v>1</v>
      </c>
      <c r="I652" s="176">
        <f>SUMIFS(Table1[Estimação (horas)],Table1[Tabela],Plano_V3!E652,Table1[Campo],Plano_V3!F652)</f>
        <v>4.0999999999999996</v>
      </c>
      <c r="J652" s="176">
        <f t="shared" si="16504"/>
        <v>0.51249999999999996</v>
      </c>
      <c r="K652" s="176">
        <f>SUMIFS(Table1[Horas efetivas],Table1[Tabela],Plano_V3!E652,Table1[Campo],Plano_V3!F652)</f>
        <v>4.0999999999999996</v>
      </c>
      <c r="L652" s="176">
        <f t="shared" si="16505"/>
        <v>0.51249999999999996</v>
      </c>
      <c r="M652" s="178"/>
      <c r="N652" s="178">
        <f t="shared" si="16506"/>
        <v>1</v>
      </c>
      <c r="O652" s="178"/>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16493"/>
        <v>lt002_instrumentlns_clltrlzd_clssfctn</v>
      </c>
      <c r="B653" s="67" t="s">
        <v>26</v>
      </c>
      <c r="C653" s="68" t="s">
        <v>26</v>
      </c>
      <c r="D653" s="64" t="s">
        <v>40</v>
      </c>
      <c r="E653" s="70" t="s">
        <v>379</v>
      </c>
      <c r="F653" s="71" t="s">
        <v>384</v>
      </c>
      <c r="G653" s="64" t="str">
        <f>INDEX(Auxiliar!$B$16:$B$24,MATCH(Plano_V3!H653,Auxiliar!$C$16:$C$24,0),1)</f>
        <v>1. Concluído</v>
      </c>
      <c r="H653" s="64">
        <f>VLOOKUP(A653,'Aux - pivots1'!$A:$B,2,0)</f>
        <v>1</v>
      </c>
      <c r="I653" s="176">
        <f>SUMIFS(Table1[Estimação (horas)],Table1[Tabela],Plano_V3!E653,Table1[Campo],Plano_V3!F653)</f>
        <v>4.0999999999999996</v>
      </c>
      <c r="J653" s="176">
        <f t="shared" si="16504"/>
        <v>0.51249999999999996</v>
      </c>
      <c r="K653" s="176">
        <f>SUMIFS(Table1[Horas efetivas],Table1[Tabela],Plano_V3!E653,Table1[Campo],Plano_V3!F653)</f>
        <v>4.0999999999999996</v>
      </c>
      <c r="L653" s="176">
        <f t="shared" si="16505"/>
        <v>0.51249999999999996</v>
      </c>
      <c r="M653" s="178"/>
      <c r="N653" s="178">
        <f t="shared" si="16506"/>
        <v>1</v>
      </c>
      <c r="O653" s="178"/>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6493"/>
        <v>lt002_instrumentmthd_usd_instrmnt_scp_1</v>
      </c>
      <c r="B654" s="67" t="s">
        <v>26</v>
      </c>
      <c r="C654" s="68" t="s">
        <v>26</v>
      </c>
      <c r="D654" s="64" t="s">
        <v>40</v>
      </c>
      <c r="E654" s="70" t="s">
        <v>379</v>
      </c>
      <c r="F654" s="71" t="s">
        <v>385</v>
      </c>
      <c r="G654" s="64" t="str">
        <f>INDEX(Auxiliar!$B$16:$B$24,MATCH(Plano_V3!H654,Auxiliar!$C$16:$C$24,0),1)</f>
        <v>3. Pendente de outros desenvolvimentos</v>
      </c>
      <c r="H654" s="64">
        <f>VLOOKUP(A654,'Aux - pivots1'!$A:$B,2,0)</f>
        <v>4</v>
      </c>
      <c r="I654" s="176">
        <f>SUMIFS(Table1[Estimação (horas)],Table1[Tabela],Plano_V3!E654,Table1[Campo],Plano_V3!F654)</f>
        <v>4.0999999999999996</v>
      </c>
      <c r="J654" s="176">
        <f t="shared" si="16504"/>
        <v>0.51249999999999996</v>
      </c>
      <c r="K654" s="176">
        <f>SUMIFS(Table1[Horas efetivas],Table1[Tabela],Plano_V3!E654,Table1[Campo],Plano_V3!F654)</f>
        <v>1.0249999999999999</v>
      </c>
      <c r="L654" s="176">
        <f t="shared" si="16505"/>
        <v>0.12812499999999999</v>
      </c>
      <c r="M654" s="178"/>
      <c r="N654" s="178">
        <f t="shared" si="16506"/>
        <v>0.25</v>
      </c>
      <c r="O654" s="178"/>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6493"/>
        <v>lt002_instrumentmthd_usd_instrmnt_scp_2</v>
      </c>
      <c r="B655" s="67" t="s">
        <v>26</v>
      </c>
      <c r="C655" s="68" t="s">
        <v>26</v>
      </c>
      <c r="D655" s="64" t="s">
        <v>40</v>
      </c>
      <c r="E655" s="70" t="s">
        <v>379</v>
      </c>
      <c r="F655" s="71" t="s">
        <v>386</v>
      </c>
      <c r="G655" s="64" t="str">
        <f>INDEX(Auxiliar!$B$16:$B$24,MATCH(Plano_V3!H655,Auxiliar!$C$16:$C$24,0),1)</f>
        <v>3. Pendente de outros desenvolvimentos</v>
      </c>
      <c r="H655" s="64">
        <f>VLOOKUP(A655,'Aux - pivots1'!$A:$B,2,0)</f>
        <v>4</v>
      </c>
      <c r="I655" s="176">
        <f>SUMIFS(Table1[Estimação (horas)],Table1[Tabela],Plano_V3!E655,Table1[Campo],Plano_V3!F655)</f>
        <v>4.0999999999999996</v>
      </c>
      <c r="J655" s="176">
        <f t="shared" si="16504"/>
        <v>0.51249999999999996</v>
      </c>
      <c r="K655" s="176">
        <f>SUMIFS(Table1[Horas efetivas],Table1[Tabela],Plano_V3!E655,Table1[Campo],Plano_V3!F655)</f>
        <v>1.0249999999999999</v>
      </c>
      <c r="L655" s="176">
        <f t="shared" si="16505"/>
        <v>0.12812499999999999</v>
      </c>
      <c r="M655" s="178"/>
      <c r="N655" s="178">
        <f t="shared" si="16506"/>
        <v>0.25</v>
      </c>
      <c r="O655" s="178"/>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6493"/>
        <v>lt002_instrumentmthd_usd_instrmnt_scp_3</v>
      </c>
      <c r="B656" s="67" t="s">
        <v>26</v>
      </c>
      <c r="C656" s="68" t="s">
        <v>26</v>
      </c>
      <c r="D656" s="64" t="s">
        <v>40</v>
      </c>
      <c r="E656" s="70" t="s">
        <v>379</v>
      </c>
      <c r="F656" s="71" t="s">
        <v>387</v>
      </c>
      <c r="G656" s="64" t="str">
        <f>INDEX(Auxiliar!$B$16:$B$24,MATCH(Plano_V3!H656,Auxiliar!$C$16:$C$24,0),1)</f>
        <v>3. Pendente de outros desenvolvimentos</v>
      </c>
      <c r="H656" s="64">
        <f>VLOOKUP(A656,'Aux - pivots1'!$A:$B,2,0)</f>
        <v>4</v>
      </c>
      <c r="I656" s="176">
        <f>SUMIFS(Table1[Estimação (horas)],Table1[Tabela],Plano_V3!E656,Table1[Campo],Plano_V3!F656)</f>
        <v>4.0999999999999996</v>
      </c>
      <c r="J656" s="176">
        <f t="shared" si="16504"/>
        <v>0.51249999999999996</v>
      </c>
      <c r="K656" s="176">
        <f>SUMIFS(Table1[Horas efetivas],Table1[Tabela],Plano_V3!E656,Table1[Campo],Plano_V3!F656)</f>
        <v>1.0249999999999999</v>
      </c>
      <c r="L656" s="176">
        <f t="shared" si="16505"/>
        <v>0.12812499999999999</v>
      </c>
      <c r="M656" s="178"/>
      <c r="N656" s="178">
        <f t="shared" si="16506"/>
        <v>0.25</v>
      </c>
      <c r="O656" s="178"/>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6493"/>
        <v>lt002_instrumentsstnbl_ctgry_txnmy</v>
      </c>
      <c r="B657" s="67" t="s">
        <v>26</v>
      </c>
      <c r="C657" s="68" t="s">
        <v>26</v>
      </c>
      <c r="D657" s="64" t="s">
        <v>40</v>
      </c>
      <c r="E657" s="70" t="s">
        <v>379</v>
      </c>
      <c r="F657" s="71" t="s">
        <v>388</v>
      </c>
      <c r="G657" s="64" t="str">
        <f>INDEX(Auxiliar!$B$16:$B$24,MATCH(Plano_V3!H657,Auxiliar!$C$16:$C$24,0),1)</f>
        <v>1. Concluído</v>
      </c>
      <c r="H657" s="64">
        <f>VLOOKUP(A657,'Aux - pivots1'!$A:$B,2,0)</f>
        <v>1</v>
      </c>
      <c r="I657" s="176">
        <f>SUMIFS(Table1[Estimação (horas)],Table1[Tabela],Plano_V3!E657,Table1[Campo],Plano_V3!F657)</f>
        <v>4.0999999999999996</v>
      </c>
      <c r="J657" s="176">
        <f t="shared" si="16504"/>
        <v>0.51249999999999996</v>
      </c>
      <c r="K657" s="176">
        <f>SUMIFS(Table1[Horas efetivas],Table1[Tabela],Plano_V3!E657,Table1[Campo],Plano_V3!F657)</f>
        <v>4.0999999999999996</v>
      </c>
      <c r="L657" s="176">
        <f t="shared" si="16505"/>
        <v>0.51249999999999996</v>
      </c>
      <c r="M657" s="178"/>
      <c r="N657" s="178">
        <f t="shared" si="16506"/>
        <v>1</v>
      </c>
      <c r="O657" s="178"/>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ref="A658:A673" si="16507">E658&amp;F658</f>
        <v>lt002_instrumentFRBRNC_STTS_INSTRMNT</v>
      </c>
      <c r="B658" s="67" t="s">
        <v>26</v>
      </c>
      <c r="C658" s="68" t="s">
        <v>26</v>
      </c>
      <c r="D658" s="64" t="s">
        <v>40</v>
      </c>
      <c r="E658" s="70" t="s">
        <v>379</v>
      </c>
      <c r="F658" s="71" t="s">
        <v>2170</v>
      </c>
      <c r="G658" s="64" t="str">
        <f>INDEX(Auxiliar!$B$16:$B$24,MATCH(Plano_V3!H658,Auxiliar!$C$16:$C$24,0),1)</f>
        <v xml:space="preserve">6. Em implementação </v>
      </c>
      <c r="H658" s="64">
        <f>VLOOKUP(A658,'Aux - pivots1'!$A:$B,2,0)</f>
        <v>7</v>
      </c>
      <c r="I658" s="176">
        <f>SUMIFS(Table1[Estimação (horas)],Table1[Tabela],Plano_V3!E658,Table1[Campo],Plano_V3!F658)</f>
        <v>2</v>
      </c>
      <c r="J658" s="176">
        <f t="shared" ref="J658:J673" si="16508">I658/8</f>
        <v>0.25</v>
      </c>
      <c r="K658" s="176">
        <f>SUMIFS(Table1[Horas efetivas],Table1[Tabela],Plano_V3!E658,Table1[Campo],Plano_V3!F658)</f>
        <v>0.5</v>
      </c>
      <c r="L658" s="176">
        <f t="shared" ref="L658:L673" si="16509">K658/8</f>
        <v>6.25E-2</v>
      </c>
      <c r="M658" s="178"/>
      <c r="N658" s="178">
        <f t="shared" ref="N658:N673" si="16510">L658/J658</f>
        <v>0.25</v>
      </c>
      <c r="O658" s="178"/>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6507"/>
        <v>lt002_instrumentINTRNL_SGMNT</v>
      </c>
      <c r="B659" s="67" t="s">
        <v>26</v>
      </c>
      <c r="C659" s="68" t="s">
        <v>26</v>
      </c>
      <c r="D659" s="64" t="s">
        <v>40</v>
      </c>
      <c r="E659" s="70" t="s">
        <v>379</v>
      </c>
      <c r="F659" s="71" t="s">
        <v>2171</v>
      </c>
      <c r="G659" s="64" t="str">
        <f>INDEX(Auxiliar!$B$16:$B$24,MATCH(Plano_V3!H659,Auxiliar!$C$16:$C$24,0),1)</f>
        <v xml:space="preserve">6. Em implementação </v>
      </c>
      <c r="H659" s="64">
        <f>VLOOKUP(A659,'Aux - pivots1'!$A:$B,2,0)</f>
        <v>7</v>
      </c>
      <c r="I659" s="176">
        <f>SUMIFS(Table1[Estimação (horas)],Table1[Tabela],Plano_V3!E659,Table1[Campo],Plano_V3!F659)</f>
        <v>2</v>
      </c>
      <c r="J659" s="176">
        <f t="shared" si="16508"/>
        <v>0.25</v>
      </c>
      <c r="K659" s="176">
        <f>SUMIFS(Table1[Horas efetivas],Table1[Tabela],Plano_V3!E659,Table1[Campo],Plano_V3!F659)</f>
        <v>0.5</v>
      </c>
      <c r="L659" s="176">
        <f t="shared" si="16509"/>
        <v>6.25E-2</v>
      </c>
      <c r="M659" s="178"/>
      <c r="N659" s="178">
        <f t="shared" si="16510"/>
        <v>0.25</v>
      </c>
      <c r="O659" s="178"/>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6507"/>
        <v>lt002_instrumentDT_ORGNL_MTRTY</v>
      </c>
      <c r="B660" s="67" t="s">
        <v>26</v>
      </c>
      <c r="C660" s="68" t="s">
        <v>26</v>
      </c>
      <c r="D660" s="64" t="s">
        <v>40</v>
      </c>
      <c r="E660" s="70" t="s">
        <v>379</v>
      </c>
      <c r="F660" s="71" t="s">
        <v>2172</v>
      </c>
      <c r="G660" s="64" t="str">
        <f>INDEX(Auxiliar!$B$16:$B$24,MATCH(Plano_V3!H660,Auxiliar!$C$16:$C$24,0),1)</f>
        <v xml:space="preserve">6. Em implementação </v>
      </c>
      <c r="H660" s="64">
        <f>VLOOKUP(A660,'Aux - pivots1'!$A:$B,2,0)</f>
        <v>7</v>
      </c>
      <c r="I660" s="176">
        <f>SUMIFS(Table1[Estimação (horas)],Table1[Tabela],Plano_V3!E660,Table1[Campo],Plano_V3!F660)</f>
        <v>2</v>
      </c>
      <c r="J660" s="176">
        <f t="shared" si="16508"/>
        <v>0.25</v>
      </c>
      <c r="K660" s="176">
        <f>SUMIFS(Table1[Horas efetivas],Table1[Tabela],Plano_V3!E660,Table1[Campo],Plano_V3!F660)</f>
        <v>0.5</v>
      </c>
      <c r="L660" s="176">
        <f t="shared" si="16509"/>
        <v>6.25E-2</v>
      </c>
      <c r="M660" s="178"/>
      <c r="N660" s="178">
        <f t="shared" si="16510"/>
        <v>0.25</v>
      </c>
      <c r="O660" s="178"/>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6507"/>
        <v>lt002_instrumentEAD</v>
      </c>
      <c r="B661" s="67" t="s">
        <v>26</v>
      </c>
      <c r="C661" s="68" t="s">
        <v>26</v>
      </c>
      <c r="D661" s="64" t="s">
        <v>40</v>
      </c>
      <c r="E661" s="70" t="s">
        <v>379</v>
      </c>
      <c r="F661" s="71" t="s">
        <v>2173</v>
      </c>
      <c r="G661" s="64" t="str">
        <f>INDEX(Auxiliar!$B$16:$B$24,MATCH(Plano_V3!H661,Auxiliar!$C$16:$C$24,0),1)</f>
        <v xml:space="preserve">6. Em implementação </v>
      </c>
      <c r="H661" s="64">
        <f>VLOOKUP(A661,'Aux - pivots1'!$A:$B,2,0)</f>
        <v>7</v>
      </c>
      <c r="I661" s="176">
        <f>SUMIFS(Table1[Estimação (horas)],Table1[Tabela],Plano_V3!E661,Table1[Campo],Plano_V3!F661)</f>
        <v>2</v>
      </c>
      <c r="J661" s="176">
        <f t="shared" si="16508"/>
        <v>0.25</v>
      </c>
      <c r="K661" s="176">
        <f>SUMIFS(Table1[Horas efetivas],Table1[Tabela],Plano_V3!E661,Table1[Campo],Plano_V3!F661)</f>
        <v>0.5</v>
      </c>
      <c r="L661" s="176">
        <f t="shared" si="16509"/>
        <v>6.25E-2</v>
      </c>
      <c r="M661" s="178"/>
      <c r="N661" s="178">
        <f t="shared" si="16510"/>
        <v>0.25</v>
      </c>
      <c r="O661" s="178"/>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6507"/>
        <v>lt002_instrumentOFF_BLNC_SHT_AMNT_INSTRMNT</v>
      </c>
      <c r="B662" s="67" t="s">
        <v>26</v>
      </c>
      <c r="C662" s="68" t="s">
        <v>26</v>
      </c>
      <c r="D662" s="64" t="s">
        <v>40</v>
      </c>
      <c r="E662" s="70" t="s">
        <v>379</v>
      </c>
      <c r="F662" s="71" t="s">
        <v>1418</v>
      </c>
      <c r="G662" s="64" t="str">
        <f>INDEX(Auxiliar!$B$16:$B$24,MATCH(Plano_V3!H662,Auxiliar!$C$16:$C$24,0),1)</f>
        <v xml:space="preserve">6. Em implementação </v>
      </c>
      <c r="H662" s="64">
        <f>VLOOKUP(A662,'Aux - pivots1'!$A:$B,2,0)</f>
        <v>7</v>
      </c>
      <c r="I662" s="176">
        <f>SUMIFS(Table1[Estimação (horas)],Table1[Tabela],Plano_V3!E662,Table1[Campo],Plano_V3!F662)</f>
        <v>2</v>
      </c>
      <c r="J662" s="176">
        <f t="shared" si="16508"/>
        <v>0.25</v>
      </c>
      <c r="K662" s="176">
        <f>SUMIFS(Table1[Horas efetivas],Table1[Tabela],Plano_V3!E662,Table1[Campo],Plano_V3!F662)</f>
        <v>0.5</v>
      </c>
      <c r="L662" s="176">
        <f t="shared" si="16509"/>
        <v>6.25E-2</v>
      </c>
      <c r="M662" s="178"/>
      <c r="N662" s="178">
        <f t="shared" si="16510"/>
        <v>0.25</v>
      </c>
      <c r="O662" s="178"/>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6507"/>
        <v>lt002_instrumentRWA</v>
      </c>
      <c r="B663" s="67" t="s">
        <v>26</v>
      </c>
      <c r="C663" s="68" t="s">
        <v>26</v>
      </c>
      <c r="D663" s="64" t="s">
        <v>40</v>
      </c>
      <c r="E663" s="70" t="s">
        <v>379</v>
      </c>
      <c r="F663" s="71" t="s">
        <v>1424</v>
      </c>
      <c r="G663" s="64" t="str">
        <f>INDEX(Auxiliar!$B$16:$B$24,MATCH(Plano_V3!H663,Auxiliar!$C$16:$C$24,0),1)</f>
        <v xml:space="preserve">6. Em implementação </v>
      </c>
      <c r="H663" s="64">
        <f>VLOOKUP(A663,'Aux - pivots1'!$A:$B,2,0)</f>
        <v>7</v>
      </c>
      <c r="I663" s="176">
        <f>SUMIFS(Table1[Estimação (horas)],Table1[Tabela],Plano_V3!E663,Table1[Campo],Plano_V3!F663)</f>
        <v>2</v>
      </c>
      <c r="J663" s="176">
        <f t="shared" si="16508"/>
        <v>0.25</v>
      </c>
      <c r="K663" s="176">
        <f>SUMIFS(Table1[Horas efetivas],Table1[Tabela],Plano_V3!E663,Table1[Campo],Plano_V3!F663)</f>
        <v>0.5</v>
      </c>
      <c r="L663" s="176">
        <f t="shared" si="16509"/>
        <v>6.25E-2</v>
      </c>
      <c r="M663" s="178"/>
      <c r="N663" s="178">
        <f t="shared" si="16510"/>
        <v>0.25</v>
      </c>
      <c r="O663" s="178"/>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6507"/>
        <v>lt002_instrumentLTV</v>
      </c>
      <c r="B664" s="67" t="s">
        <v>26</v>
      </c>
      <c r="C664" s="68" t="s">
        <v>26</v>
      </c>
      <c r="D664" s="64" t="s">
        <v>40</v>
      </c>
      <c r="E664" s="70" t="s">
        <v>379</v>
      </c>
      <c r="F664" s="71" t="s">
        <v>2174</v>
      </c>
      <c r="G664" s="64" t="str">
        <f>INDEX(Auxiliar!$B$16:$B$24,MATCH(Plano_V3!H664,Auxiliar!$C$16:$C$24,0),1)</f>
        <v xml:space="preserve">6. Em implementação </v>
      </c>
      <c r="H664" s="64">
        <f>VLOOKUP(A664,'Aux - pivots1'!$A:$B,2,0)</f>
        <v>7</v>
      </c>
      <c r="I664" s="176">
        <f>SUMIFS(Table1[Estimação (horas)],Table1[Tabela],Plano_V3!E664,Table1[Campo],Plano_V3!F664)</f>
        <v>2</v>
      </c>
      <c r="J664" s="176">
        <f t="shared" si="16508"/>
        <v>0.25</v>
      </c>
      <c r="K664" s="176">
        <f>SUMIFS(Table1[Horas efetivas],Table1[Tabela],Plano_V3!E664,Table1[Campo],Plano_V3!F664)</f>
        <v>0.5</v>
      </c>
      <c r="L664" s="176">
        <f t="shared" si="16509"/>
        <v>6.25E-2</v>
      </c>
      <c r="M664" s="178"/>
      <c r="N664" s="178">
        <f t="shared" si="16510"/>
        <v>0.25</v>
      </c>
      <c r="O664" s="178"/>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6507"/>
        <v>lt002_instrumentLTV_INCPTN</v>
      </c>
      <c r="B665" s="67" t="s">
        <v>26</v>
      </c>
      <c r="C665" s="68" t="s">
        <v>26</v>
      </c>
      <c r="D665" s="64" t="s">
        <v>40</v>
      </c>
      <c r="E665" s="70" t="s">
        <v>379</v>
      </c>
      <c r="F665" s="71" t="s">
        <v>2175</v>
      </c>
      <c r="G665" s="64" t="str">
        <f>INDEX(Auxiliar!$B$16:$B$24,MATCH(Plano_V3!H665,Auxiliar!$C$16:$C$24,0),1)</f>
        <v xml:space="preserve">6. Em implementação </v>
      </c>
      <c r="H665" s="64">
        <f>VLOOKUP(A665,'Aux - pivots1'!$A:$B,2,0)</f>
        <v>7</v>
      </c>
      <c r="I665" s="176">
        <f>SUMIFS(Table1[Estimação (horas)],Table1[Tabela],Plano_V3!E665,Table1[Campo],Plano_V3!F665)</f>
        <v>2</v>
      </c>
      <c r="J665" s="176">
        <f t="shared" si="16508"/>
        <v>0.25</v>
      </c>
      <c r="K665" s="176">
        <f>SUMIFS(Table1[Horas efetivas],Table1[Tabela],Plano_V3!E665,Table1[Campo],Plano_V3!F665)</f>
        <v>0.5</v>
      </c>
      <c r="L665" s="176">
        <f t="shared" si="16509"/>
        <v>6.25E-2</v>
      </c>
      <c r="M665" s="178"/>
      <c r="N665" s="178">
        <f t="shared" si="16510"/>
        <v>0.25</v>
      </c>
      <c r="O665" s="178"/>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6507"/>
        <v>lt002_instrumentEIR</v>
      </c>
      <c r="B666" s="67" t="s">
        <v>26</v>
      </c>
      <c r="C666" s="68" t="s">
        <v>26</v>
      </c>
      <c r="D666" s="64" t="s">
        <v>40</v>
      </c>
      <c r="E666" s="70" t="s">
        <v>379</v>
      </c>
      <c r="F666" s="71" t="s">
        <v>2176</v>
      </c>
      <c r="G666" s="64" t="str">
        <f>INDEX(Auxiliar!$B$16:$B$24,MATCH(Plano_V3!H666,Auxiliar!$C$16:$C$24,0),1)</f>
        <v xml:space="preserve">6. Em implementação </v>
      </c>
      <c r="H666" s="64">
        <f>VLOOKUP(A666,'Aux - pivots1'!$A:$B,2,0)</f>
        <v>7</v>
      </c>
      <c r="I666" s="176">
        <f>SUMIFS(Table1[Estimação (horas)],Table1[Tabela],Plano_V3!E666,Table1[Campo],Plano_V3!F666)</f>
        <v>2</v>
      </c>
      <c r="J666" s="176">
        <f t="shared" si="16508"/>
        <v>0.25</v>
      </c>
      <c r="K666" s="176">
        <f>SUMIFS(Table1[Horas efetivas],Table1[Tabela],Plano_V3!E666,Table1[Campo],Plano_V3!F666)</f>
        <v>0.5</v>
      </c>
      <c r="L666" s="176">
        <f t="shared" si="16509"/>
        <v>6.25E-2</v>
      </c>
      <c r="M666" s="178"/>
      <c r="N666" s="178">
        <f t="shared" si="16510"/>
        <v>0.25</v>
      </c>
      <c r="O666" s="178"/>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6507"/>
        <v>lt002_instrumentEIR_INCPTN</v>
      </c>
      <c r="B667" s="67" t="s">
        <v>26</v>
      </c>
      <c r="C667" s="68" t="s">
        <v>26</v>
      </c>
      <c r="D667" s="64" t="s">
        <v>40</v>
      </c>
      <c r="E667" s="70" t="s">
        <v>379</v>
      </c>
      <c r="F667" s="71" t="s">
        <v>2177</v>
      </c>
      <c r="G667" s="64" t="str">
        <f>INDEX(Auxiliar!$B$16:$B$24,MATCH(Plano_V3!H667,Auxiliar!$C$16:$C$24,0),1)</f>
        <v xml:space="preserve">6. Em implementação </v>
      </c>
      <c r="H667" s="64">
        <f>VLOOKUP(A667,'Aux - pivots1'!$A:$B,2,0)</f>
        <v>7</v>
      </c>
      <c r="I667" s="176">
        <f>SUMIFS(Table1[Estimação (horas)],Table1[Tabela],Plano_V3!E667,Table1[Campo],Plano_V3!F667)</f>
        <v>2</v>
      </c>
      <c r="J667" s="176">
        <f t="shared" si="16508"/>
        <v>0.25</v>
      </c>
      <c r="K667" s="176">
        <f>SUMIFS(Table1[Horas efetivas],Table1[Tabela],Plano_V3!E667,Table1[Campo],Plano_V3!F667)</f>
        <v>0.5</v>
      </c>
      <c r="L667" s="176">
        <f t="shared" si="16509"/>
        <v>6.25E-2</v>
      </c>
      <c r="M667" s="178"/>
      <c r="N667" s="178">
        <f t="shared" si="16510"/>
        <v>0.25</v>
      </c>
      <c r="O667" s="178"/>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6507"/>
        <v>lt002_instrumentINTRNL_SGMNT_CAT_MSTA</v>
      </c>
      <c r="B668" s="67" t="s">
        <v>26</v>
      </c>
      <c r="C668" s="68" t="s">
        <v>26</v>
      </c>
      <c r="D668" s="64" t="s">
        <v>40</v>
      </c>
      <c r="E668" s="70" t="s">
        <v>379</v>
      </c>
      <c r="F668" s="71" t="s">
        <v>2178</v>
      </c>
      <c r="G668" s="64" t="str">
        <f>INDEX(Auxiliar!$B$16:$B$24,MATCH(Plano_V3!H668,Auxiliar!$C$16:$C$24,0),1)</f>
        <v xml:space="preserve">6. Em implementação </v>
      </c>
      <c r="H668" s="64">
        <f>VLOOKUP(A668,'Aux - pivots1'!$A:$B,2,0)</f>
        <v>7</v>
      </c>
      <c r="I668" s="176">
        <f>SUMIFS(Table1[Estimação (horas)],Table1[Tabela],Plano_V3!E668,Table1[Campo],Plano_V3!F668)</f>
        <v>2</v>
      </c>
      <c r="J668" s="176">
        <f t="shared" si="16508"/>
        <v>0.25</v>
      </c>
      <c r="K668" s="176">
        <f>SUMIFS(Table1[Horas efetivas],Table1[Tabela],Plano_V3!E668,Table1[Campo],Plano_V3!F668)</f>
        <v>0.5</v>
      </c>
      <c r="L668" s="176">
        <f t="shared" si="16509"/>
        <v>6.25E-2</v>
      </c>
      <c r="M668" s="178"/>
      <c r="N668" s="178">
        <f t="shared" si="16510"/>
        <v>0.25</v>
      </c>
      <c r="O668" s="178"/>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16507"/>
        <v>lt002_instrumentINTRNL_SGMNT_CATGSUB</v>
      </c>
      <c r="B669" s="67" t="s">
        <v>26</v>
      </c>
      <c r="C669" s="68" t="s">
        <v>26</v>
      </c>
      <c r="D669" s="64" t="s">
        <v>40</v>
      </c>
      <c r="E669" s="70" t="s">
        <v>379</v>
      </c>
      <c r="F669" s="71" t="s">
        <v>2179</v>
      </c>
      <c r="G669" s="64" t="str">
        <f>INDEX(Auxiliar!$B$16:$B$24,MATCH(Plano_V3!H669,Auxiliar!$C$16:$C$24,0),1)</f>
        <v xml:space="preserve">6. Em implementação </v>
      </c>
      <c r="H669" s="64">
        <f>VLOOKUP(A669,'Aux - pivots1'!$A:$B,2,0)</f>
        <v>7</v>
      </c>
      <c r="I669" s="176">
        <f>SUMIFS(Table1[Estimação (horas)],Table1[Tabela],Plano_V3!E669,Table1[Campo],Plano_V3!F669)</f>
        <v>2</v>
      </c>
      <c r="J669" s="176">
        <f t="shared" si="16508"/>
        <v>0.25</v>
      </c>
      <c r="K669" s="176">
        <f>SUMIFS(Table1[Horas efetivas],Table1[Tabela],Plano_V3!E669,Table1[Campo],Plano_V3!F669)</f>
        <v>0.5</v>
      </c>
      <c r="L669" s="176">
        <f t="shared" si="16509"/>
        <v>6.25E-2</v>
      </c>
      <c r="M669" s="178"/>
      <c r="N669" s="178">
        <f t="shared" si="16510"/>
        <v>0.25</v>
      </c>
      <c r="O669" s="178"/>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16507"/>
        <v>lt002_instrumentNW_BSNSS</v>
      </c>
      <c r="B670" s="67" t="s">
        <v>26</v>
      </c>
      <c r="C670" s="68" t="s">
        <v>26</v>
      </c>
      <c r="D670" s="64" t="s">
        <v>40</v>
      </c>
      <c r="E670" s="70" t="s">
        <v>379</v>
      </c>
      <c r="F670" s="71" t="s">
        <v>1340</v>
      </c>
      <c r="G670" s="64" t="s">
        <v>2328</v>
      </c>
      <c r="H670" s="64">
        <f>VLOOKUP(A670,'Aux - pivots1'!$A:$B,2,0)</f>
        <v>7</v>
      </c>
      <c r="I670" s="176">
        <f>SUMIFS(Table1[Estimação (horas)],Table1[Tabela],Plano_V3!E670,Table1[Campo],Plano_V3!F670)</f>
        <v>2</v>
      </c>
      <c r="J670" s="176">
        <f t="shared" si="16508"/>
        <v>0.25</v>
      </c>
      <c r="K670" s="176">
        <f>SUMIFS(Table1[Horas efetivas],Table1[Tabela],Plano_V3!E670,Table1[Campo],Plano_V3!F670)</f>
        <v>0.5</v>
      </c>
      <c r="L670" s="176">
        <f t="shared" si="16509"/>
        <v>6.25E-2</v>
      </c>
      <c r="M670" s="178"/>
      <c r="N670" s="178">
        <f t="shared" si="16510"/>
        <v>0.25</v>
      </c>
      <c r="O670" s="178"/>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16507"/>
        <v>lt002_instrumentCNCLLD_INSTRMNT_STTS</v>
      </c>
      <c r="B671" s="67" t="s">
        <v>26</v>
      </c>
      <c r="C671" s="68" t="s">
        <v>26</v>
      </c>
      <c r="D671" s="64" t="s">
        <v>40</v>
      </c>
      <c r="E671" s="70" t="s">
        <v>379</v>
      </c>
      <c r="F671" s="71" t="s">
        <v>1350</v>
      </c>
      <c r="G671" s="64" t="s">
        <v>614</v>
      </c>
      <c r="H671" s="64">
        <f>VLOOKUP(A671,'Aux - pivots1'!$A:$B,2,0)</f>
        <v>5</v>
      </c>
      <c r="I671" s="176">
        <f>SUMIFS(Table1[Estimação (horas)],Table1[Tabela],Plano_V3!E671,Table1[Campo],Plano_V3!F671)</f>
        <v>2</v>
      </c>
      <c r="J671" s="176">
        <f t="shared" si="16508"/>
        <v>0.25</v>
      </c>
      <c r="K671" s="176">
        <f>SUMIFS(Table1[Horas efetivas],Table1[Tabela],Plano_V3!E671,Table1[Campo],Plano_V3!F671)</f>
        <v>0.5</v>
      </c>
      <c r="L671" s="176">
        <f t="shared" si="16509"/>
        <v>6.25E-2</v>
      </c>
      <c r="M671" s="178"/>
      <c r="N671" s="178">
        <f t="shared" si="16510"/>
        <v>0.25</v>
      </c>
      <c r="O671" s="178"/>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16507"/>
        <v>lt002_instrumentTYP_OFF_BLNC_PRDCT</v>
      </c>
      <c r="B672" s="67" t="s">
        <v>26</v>
      </c>
      <c r="C672" s="68" t="s">
        <v>26</v>
      </c>
      <c r="D672" s="64" t="s">
        <v>40</v>
      </c>
      <c r="E672" s="70" t="s">
        <v>379</v>
      </c>
      <c r="F672" s="71" t="s">
        <v>2180</v>
      </c>
      <c r="G672" s="64" t="str">
        <f>INDEX(Auxiliar!$B$16:$B$24,MATCH(Plano_V3!H672,Auxiliar!$C$16:$C$24,0),1)</f>
        <v xml:space="preserve">6. Em implementação </v>
      </c>
      <c r="H672" s="64">
        <f>VLOOKUP(A672,'Aux - pivots1'!$A:$B,2,0)</f>
        <v>7</v>
      </c>
      <c r="I672" s="176">
        <f>SUMIFS(Table1[Estimação (horas)],Table1[Tabela],Plano_V3!E672,Table1[Campo],Plano_V3!F672)</f>
        <v>2</v>
      </c>
      <c r="J672" s="176">
        <f t="shared" si="16508"/>
        <v>0.25</v>
      </c>
      <c r="K672" s="176">
        <f>SUMIFS(Table1[Horas efetivas],Table1[Tabela],Plano_V3!E672,Table1[Campo],Plano_V3!F672)</f>
        <v>0.5</v>
      </c>
      <c r="L672" s="176">
        <f t="shared" si="16509"/>
        <v>6.25E-2</v>
      </c>
      <c r="M672" s="178"/>
      <c r="N672" s="178">
        <f t="shared" si="16510"/>
        <v>0.25</v>
      </c>
      <c r="O672" s="178"/>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16507"/>
        <v>lt002_instrumentFLG_MNMM_SFGRDS</v>
      </c>
      <c r="B673" s="67" t="s">
        <v>26</v>
      </c>
      <c r="C673" s="68" t="s">
        <v>26</v>
      </c>
      <c r="D673" s="64" t="s">
        <v>40</v>
      </c>
      <c r="E673" s="70" t="s">
        <v>379</v>
      </c>
      <c r="F673" s="71" t="s">
        <v>2181</v>
      </c>
      <c r="G673" s="64" t="str">
        <f>INDEX(Auxiliar!$B$16:$B$24,MATCH(Plano_V3!H673,Auxiliar!$C$16:$C$24,0),1)</f>
        <v xml:space="preserve">6. Em implementação </v>
      </c>
      <c r="H673" s="64">
        <f>VLOOKUP(A673,'Aux - pivots1'!$A:$B,2,0)</f>
        <v>7</v>
      </c>
      <c r="I673" s="176">
        <f>SUMIFS(Table1[Estimação (horas)],Table1[Tabela],Plano_V3!E673,Table1[Campo],Plano_V3!F673)</f>
        <v>2</v>
      </c>
      <c r="J673" s="176">
        <f t="shared" si="16508"/>
        <v>0.25</v>
      </c>
      <c r="K673" s="176">
        <f>SUMIFS(Table1[Horas efetivas],Table1[Tabela],Plano_V3!E673,Table1[Campo],Plano_V3!F673)</f>
        <v>0.5</v>
      </c>
      <c r="L673" s="176">
        <f t="shared" si="16509"/>
        <v>6.25E-2</v>
      </c>
      <c r="M673" s="178"/>
      <c r="N673" s="178">
        <f t="shared" si="16510"/>
        <v>0.25</v>
      </c>
      <c r="O673" s="178"/>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16493"/>
        <v>lt827_mthd_usd_instrmntambito</v>
      </c>
      <c r="B674" s="67" t="s">
        <v>26</v>
      </c>
      <c r="C674" s="68" t="s">
        <v>26</v>
      </c>
      <c r="D674" s="64" t="s">
        <v>40</v>
      </c>
      <c r="E674" s="70" t="s">
        <v>1867</v>
      </c>
      <c r="F674" s="72" t="s">
        <v>390</v>
      </c>
      <c r="G674" s="64" t="str">
        <f>INDEX(Auxiliar!$B$16:$B$24,MATCH(Plano_V3!H674,Auxiliar!$C$16:$C$24,0),1)</f>
        <v>1. Concluído</v>
      </c>
      <c r="H674" s="64">
        <f>VLOOKUP(A674,'Aux - pivots1'!$A:$B,2,0)</f>
        <v>1</v>
      </c>
      <c r="I674" s="176">
        <f>SUMIFS(Table1[Estimação (horas)],Table1[Tabela],Plano_V3!E674,Table1[Campo],Plano_V3!F674)</f>
        <v>4.0999999999999996</v>
      </c>
      <c r="J674" s="176">
        <f t="shared" ref="J674:J689" si="16511">I674/8</f>
        <v>0.51249999999999996</v>
      </c>
      <c r="K674" s="176">
        <f>SUMIFS(Table1[Horas efetivas],Table1[Tabela],Plano_V3!E674,Table1[Campo],Plano_V3!F674)</f>
        <v>4.0999999999999996</v>
      </c>
      <c r="L674" s="176">
        <f t="shared" ref="L674:L689" si="16512">K674/8</f>
        <v>0.51249999999999996</v>
      </c>
      <c r="M674" s="178"/>
      <c r="N674" s="178">
        <f t="shared" ref="N674:N689" si="16513">L674/J674</f>
        <v>1</v>
      </c>
      <c r="O674" s="178"/>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16493"/>
        <v>lt827_mthd_usd_instrmntref_date</v>
      </c>
      <c r="B675" s="67" t="s">
        <v>26</v>
      </c>
      <c r="C675" s="68" t="s">
        <v>26</v>
      </c>
      <c r="D675" s="64" t="s">
        <v>40</v>
      </c>
      <c r="E675" s="70" t="s">
        <v>1867</v>
      </c>
      <c r="F675" s="72" t="s">
        <v>208</v>
      </c>
      <c r="G675" s="64" t="str">
        <f>INDEX(Auxiliar!$B$16:$B$24,MATCH(Plano_V3!H675,Auxiliar!$C$16:$C$24,0),1)</f>
        <v>1. Concluído</v>
      </c>
      <c r="H675" s="64">
        <f>VLOOKUP(A675,'Aux - pivots1'!$A:$B,2,0)</f>
        <v>1</v>
      </c>
      <c r="I675" s="176">
        <f>SUMIFS(Table1[Estimação (horas)],Table1[Tabela],Plano_V3!E675,Table1[Campo],Plano_V3!F675)</f>
        <v>4.0999999999999996</v>
      </c>
      <c r="J675" s="176">
        <f t="shared" si="16511"/>
        <v>0.51249999999999996</v>
      </c>
      <c r="K675" s="176">
        <f>SUMIFS(Table1[Horas efetivas],Table1[Tabela],Plano_V3!E675,Table1[Campo],Plano_V3!F675)</f>
        <v>4.0999999999999996</v>
      </c>
      <c r="L675" s="176">
        <f t="shared" si="16512"/>
        <v>0.51249999999999996</v>
      </c>
      <c r="M675" s="178"/>
      <c r="N675" s="178">
        <f t="shared" si="16513"/>
        <v>1</v>
      </c>
      <c r="O675" s="178"/>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16493"/>
        <v>lt827_mthd_usd_instrmntordem</v>
      </c>
      <c r="B676" s="67" t="s">
        <v>26</v>
      </c>
      <c r="C676" s="68" t="s">
        <v>26</v>
      </c>
      <c r="D676" s="64" t="s">
        <v>40</v>
      </c>
      <c r="E676" s="70" t="s">
        <v>1867</v>
      </c>
      <c r="F676" s="72" t="s">
        <v>211</v>
      </c>
      <c r="G676" s="64" t="str">
        <f>INDEX(Auxiliar!$B$16:$B$24,MATCH(Plano_V3!H676,Auxiliar!$C$16:$C$24,0),1)</f>
        <v>1. Concluído</v>
      </c>
      <c r="H676" s="64">
        <f>VLOOKUP(A676,'Aux - pivots1'!$A:$B,2,0)</f>
        <v>1</v>
      </c>
      <c r="I676" s="176">
        <f>SUMIFS(Table1[Estimação (horas)],Table1[Tabela],Plano_V3!E676,Table1[Campo],Plano_V3!F676)</f>
        <v>4.0999999999999996</v>
      </c>
      <c r="J676" s="176">
        <f t="shared" si="16511"/>
        <v>0.51249999999999996</v>
      </c>
      <c r="K676" s="176">
        <f>SUMIFS(Table1[Horas efetivas],Table1[Tabela],Plano_V3!E676,Table1[Campo],Plano_V3!F676)</f>
        <v>4.0999999999999996</v>
      </c>
      <c r="L676" s="176">
        <f t="shared" si="16512"/>
        <v>0.51249999999999996</v>
      </c>
      <c r="M676" s="178"/>
      <c r="N676" s="178">
        <f t="shared" si="16513"/>
        <v>1</v>
      </c>
      <c r="O676" s="178"/>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16493"/>
        <v>lt827_mthd_usd_instrmnttabela</v>
      </c>
      <c r="B677" s="67" t="s">
        <v>26</v>
      </c>
      <c r="C677" s="68" t="s">
        <v>26</v>
      </c>
      <c r="D677" s="64" t="s">
        <v>40</v>
      </c>
      <c r="E677" s="70" t="s">
        <v>1867</v>
      </c>
      <c r="F677" s="72" t="s">
        <v>391</v>
      </c>
      <c r="G677" s="64" t="str">
        <f>INDEX(Auxiliar!$B$16:$B$24,MATCH(Plano_V3!H677,Auxiliar!$C$16:$C$24,0),1)</f>
        <v>1. Concluído</v>
      </c>
      <c r="H677" s="64">
        <f>VLOOKUP(A677,'Aux - pivots1'!$A:$B,2,0)</f>
        <v>1</v>
      </c>
      <c r="I677" s="176">
        <f>SUMIFS(Table1[Estimação (horas)],Table1[Tabela],Plano_V3!E677,Table1[Campo],Plano_V3!F677)</f>
        <v>4.0999999999999996</v>
      </c>
      <c r="J677" s="176">
        <f t="shared" si="16511"/>
        <v>0.51249999999999996</v>
      </c>
      <c r="K677" s="176">
        <f>SUMIFS(Table1[Horas efetivas],Table1[Tabela],Plano_V3!E677,Table1[Campo],Plano_V3!F677)</f>
        <v>4.0999999999999996</v>
      </c>
      <c r="L677" s="176">
        <f t="shared" si="16512"/>
        <v>0.51249999999999996</v>
      </c>
      <c r="M677" s="178"/>
      <c r="N677" s="178">
        <f t="shared" si="16513"/>
        <v>1</v>
      </c>
      <c r="O677" s="178"/>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16493"/>
        <v>lt827_mthd_usd_instrmntorigem_scp1_emss</v>
      </c>
      <c r="B678" s="67" t="s">
        <v>26</v>
      </c>
      <c r="C678" s="68" t="s">
        <v>26</v>
      </c>
      <c r="D678" s="64" t="s">
        <v>40</v>
      </c>
      <c r="E678" s="70" t="s">
        <v>1867</v>
      </c>
      <c r="F678" s="71" t="s">
        <v>319</v>
      </c>
      <c r="G678" s="64" t="str">
        <f>INDEX(Auxiliar!$B$16:$B$24,MATCH(Plano_V3!H678,Auxiliar!$C$16:$C$24,0),1)</f>
        <v>1. Concluído</v>
      </c>
      <c r="H678" s="64">
        <f>VLOOKUP(A678,'Aux - pivots1'!$A:$B,2,0)</f>
        <v>1</v>
      </c>
      <c r="I678" s="176">
        <f>SUMIFS(Table1[Estimação (horas)],Table1[Tabela],Plano_V3!E678,Table1[Campo],Plano_V3!F678)</f>
        <v>4.0999999999999996</v>
      </c>
      <c r="J678" s="176">
        <f t="shared" si="16511"/>
        <v>0.51249999999999996</v>
      </c>
      <c r="K678" s="176">
        <f>SUMIFS(Table1[Horas efetivas],Table1[Tabela],Plano_V3!E678,Table1[Campo],Plano_V3!F678)</f>
        <v>4.0999999999999996</v>
      </c>
      <c r="L678" s="176">
        <f t="shared" si="16512"/>
        <v>0.51249999999999996</v>
      </c>
      <c r="M678" s="178"/>
      <c r="N678" s="178">
        <f t="shared" si="16513"/>
        <v>1</v>
      </c>
      <c r="O678" s="178"/>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16493"/>
        <v>lt827_mthd_usd_instrmntorigem_scp2_emss</v>
      </c>
      <c r="B679" s="67" t="s">
        <v>26</v>
      </c>
      <c r="C679" s="68" t="s">
        <v>26</v>
      </c>
      <c r="D679" s="64" t="s">
        <v>40</v>
      </c>
      <c r="E679" s="70" t="s">
        <v>1867</v>
      </c>
      <c r="F679" s="71" t="s">
        <v>320</v>
      </c>
      <c r="G679" s="64" t="str">
        <f>INDEX(Auxiliar!$B$16:$B$24,MATCH(Plano_V3!H679,Auxiliar!$C$16:$C$24,0),1)</f>
        <v>1. Concluído</v>
      </c>
      <c r="H679" s="64">
        <f>VLOOKUP(A679,'Aux - pivots1'!$A:$B,2,0)</f>
        <v>1</v>
      </c>
      <c r="I679" s="176">
        <f>SUMIFS(Table1[Estimação (horas)],Table1[Tabela],Plano_V3!E679,Table1[Campo],Plano_V3!F679)</f>
        <v>4.0999999999999996</v>
      </c>
      <c r="J679" s="176">
        <f t="shared" si="16511"/>
        <v>0.51249999999999996</v>
      </c>
      <c r="K679" s="176">
        <f>SUMIFS(Table1[Horas efetivas],Table1[Tabela],Plano_V3!E679,Table1[Campo],Plano_V3!F679)</f>
        <v>4.0999999999999996</v>
      </c>
      <c r="L679" s="176">
        <f t="shared" si="16512"/>
        <v>0.51249999999999996</v>
      </c>
      <c r="M679" s="178"/>
      <c r="N679" s="178">
        <f t="shared" si="16513"/>
        <v>1</v>
      </c>
      <c r="O679" s="178"/>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16493"/>
        <v>lt827_mthd_usd_instrmntorigem_scp3_emss</v>
      </c>
      <c r="B680" s="67" t="s">
        <v>26</v>
      </c>
      <c r="C680" s="68" t="s">
        <v>26</v>
      </c>
      <c r="D680" s="64" t="s">
        <v>40</v>
      </c>
      <c r="E680" s="70" t="s">
        <v>1867</v>
      </c>
      <c r="F680" s="71" t="s">
        <v>321</v>
      </c>
      <c r="G680" s="64" t="str">
        <f>INDEX(Auxiliar!$B$16:$B$24,MATCH(Plano_V3!H680,Auxiliar!$C$16:$C$24,0),1)</f>
        <v>1. Concluído</v>
      </c>
      <c r="H680" s="64">
        <f>VLOOKUP(A680,'Aux - pivots1'!$A:$B,2,0)</f>
        <v>1</v>
      </c>
      <c r="I680" s="176">
        <f>SUMIFS(Table1[Estimação (horas)],Table1[Tabela],Plano_V3!E680,Table1[Campo],Plano_V3!F680)</f>
        <v>4.0999999999999996</v>
      </c>
      <c r="J680" s="176">
        <f t="shared" si="16511"/>
        <v>0.51249999999999996</v>
      </c>
      <c r="K680" s="176">
        <f>SUMIFS(Table1[Horas efetivas],Table1[Tabela],Plano_V3!E680,Table1[Campo],Plano_V3!F680)</f>
        <v>4.0999999999999996</v>
      </c>
      <c r="L680" s="176">
        <f t="shared" si="16512"/>
        <v>0.51249999999999996</v>
      </c>
      <c r="M680" s="178"/>
      <c r="N680" s="178">
        <f t="shared" si="16513"/>
        <v>1</v>
      </c>
      <c r="O680" s="178"/>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16493"/>
        <v>lt827_mthd_usd_instrmntmthd_usd_instrmnt_scp_1</v>
      </c>
      <c r="B681" s="67" t="s">
        <v>26</v>
      </c>
      <c r="C681" s="68" t="s">
        <v>26</v>
      </c>
      <c r="D681" s="64" t="s">
        <v>40</v>
      </c>
      <c r="E681" s="70" t="s">
        <v>1867</v>
      </c>
      <c r="F681" s="71" t="s">
        <v>385</v>
      </c>
      <c r="G681" s="64" t="str">
        <f>INDEX(Auxiliar!$B$16:$B$24,MATCH(Plano_V3!H681,Auxiliar!$C$16:$C$24,0),1)</f>
        <v>1. Concluído</v>
      </c>
      <c r="H681" s="64">
        <f>VLOOKUP(A681,'Aux - pivots1'!$A:$B,2,0)</f>
        <v>1</v>
      </c>
      <c r="I681" s="176">
        <f>SUMIFS(Table1[Estimação (horas)],Table1[Tabela],Plano_V3!E681,Table1[Campo],Plano_V3!F681)</f>
        <v>4.0999999999999996</v>
      </c>
      <c r="J681" s="176">
        <f t="shared" si="16511"/>
        <v>0.51249999999999996</v>
      </c>
      <c r="K681" s="176">
        <f>SUMIFS(Table1[Horas efetivas],Table1[Tabela],Plano_V3!E681,Table1[Campo],Plano_V3!F681)</f>
        <v>4.0999999999999996</v>
      </c>
      <c r="L681" s="176">
        <f t="shared" si="16512"/>
        <v>0.51249999999999996</v>
      </c>
      <c r="M681" s="178"/>
      <c r="N681" s="178">
        <f t="shared" si="16513"/>
        <v>1</v>
      </c>
      <c r="O681" s="178"/>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16493"/>
        <v>lt827_mthd_usd_instrmntmthd_usd_instrmnt_scp_2</v>
      </c>
      <c r="B682" s="67" t="s">
        <v>26</v>
      </c>
      <c r="C682" s="68" t="s">
        <v>26</v>
      </c>
      <c r="D682" s="64" t="s">
        <v>40</v>
      </c>
      <c r="E682" s="70" t="s">
        <v>1867</v>
      </c>
      <c r="F682" s="71" t="s">
        <v>386</v>
      </c>
      <c r="G682" s="64" t="str">
        <f>INDEX(Auxiliar!$B$16:$B$24,MATCH(Plano_V3!H682,Auxiliar!$C$16:$C$24,0),1)</f>
        <v>1. Concluído</v>
      </c>
      <c r="H682" s="64">
        <f>VLOOKUP(A682,'Aux - pivots1'!$A:$B,2,0)</f>
        <v>1</v>
      </c>
      <c r="I682" s="176">
        <f>SUMIFS(Table1[Estimação (horas)],Table1[Tabela],Plano_V3!E682,Table1[Campo],Plano_V3!F682)</f>
        <v>4.0999999999999996</v>
      </c>
      <c r="J682" s="176">
        <f t="shared" si="16511"/>
        <v>0.51249999999999996</v>
      </c>
      <c r="K682" s="176">
        <f>SUMIFS(Table1[Horas efetivas],Table1[Tabela],Plano_V3!E682,Table1[Campo],Plano_V3!F682)</f>
        <v>4.0999999999999996</v>
      </c>
      <c r="L682" s="176">
        <f t="shared" si="16512"/>
        <v>0.51249999999999996</v>
      </c>
      <c r="M682" s="178"/>
      <c r="N682" s="178">
        <f t="shared" si="16513"/>
        <v>1</v>
      </c>
      <c r="O682" s="178"/>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16493"/>
        <v>lt827_mthd_usd_instrmntmthd_usd_instrmnt_scp_3</v>
      </c>
      <c r="B683" s="67" t="s">
        <v>26</v>
      </c>
      <c r="C683" s="68" t="s">
        <v>26</v>
      </c>
      <c r="D683" s="64" t="s">
        <v>40</v>
      </c>
      <c r="E683" s="70" t="s">
        <v>1867</v>
      </c>
      <c r="F683" s="71" t="s">
        <v>387</v>
      </c>
      <c r="G683" s="64" t="str">
        <f>INDEX(Auxiliar!$B$16:$B$24,MATCH(Plano_V3!H683,Auxiliar!$C$16:$C$24,0),1)</f>
        <v>1. Concluído</v>
      </c>
      <c r="H683" s="64">
        <f>VLOOKUP(A683,'Aux - pivots1'!$A:$B,2,0)</f>
        <v>1</v>
      </c>
      <c r="I683" s="176">
        <f>SUMIFS(Table1[Estimação (horas)],Table1[Tabela],Plano_V3!E683,Table1[Campo],Plano_V3!F683)</f>
        <v>4.0999999999999996</v>
      </c>
      <c r="J683" s="176">
        <f t="shared" si="16511"/>
        <v>0.51249999999999996</v>
      </c>
      <c r="K683" s="176">
        <f>SUMIFS(Table1[Horas efetivas],Table1[Tabela],Plano_V3!E683,Table1[Campo],Plano_V3!F683)</f>
        <v>4.0999999999999996</v>
      </c>
      <c r="L683" s="176">
        <f t="shared" si="16512"/>
        <v>0.51249999999999996</v>
      </c>
      <c r="M683" s="178"/>
      <c r="N683" s="178">
        <f t="shared" si="16513"/>
        <v>1</v>
      </c>
      <c r="O683" s="178"/>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16493"/>
        <v>lt827_mthd_usd_instrmntpurpose_code</v>
      </c>
      <c r="B684" s="67"/>
      <c r="C684" s="68"/>
      <c r="D684" s="64" t="s">
        <v>40</v>
      </c>
      <c r="E684" s="70" t="s">
        <v>1867</v>
      </c>
      <c r="F684" s="71" t="s">
        <v>1853</v>
      </c>
      <c r="G684" s="64" t="str">
        <f>INDEX(Auxiliar!$B$16:$B$24,MATCH(Plano_V3!H684,Auxiliar!$C$16:$C$24,0),1)</f>
        <v>1. Concluído</v>
      </c>
      <c r="H684" s="64">
        <f>VLOOKUP(A684,'Aux - pivots1'!$A:$B,2,0)</f>
        <v>1</v>
      </c>
      <c r="I684" s="176">
        <f>SUMIFS(Table1[Estimação (horas)],Table1[Tabela],Plano_V3!E684,Table1[Campo],Plano_V3!F684)</f>
        <v>4.0999999999999996</v>
      </c>
      <c r="J684" s="176">
        <f t="shared" si="16511"/>
        <v>0.51249999999999996</v>
      </c>
      <c r="K684" s="176">
        <f>SUMIFS(Table1[Horas efetivas],Table1[Tabela],Plano_V3!E684,Table1[Campo],Plano_V3!F684)</f>
        <v>4.0999999999999996</v>
      </c>
      <c r="L684" s="176">
        <f t="shared" si="16512"/>
        <v>0.51249999999999996</v>
      </c>
      <c r="M684" s="178"/>
      <c r="N684" s="178">
        <f t="shared" si="16513"/>
        <v>1</v>
      </c>
      <c r="O684" s="178"/>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16493"/>
        <v>lt827_mthd_usd_instrmntflg_fin</v>
      </c>
      <c r="B685" s="67"/>
      <c r="C685" s="68"/>
      <c r="D685" s="64" t="s">
        <v>40</v>
      </c>
      <c r="E685" s="70" t="s">
        <v>1867</v>
      </c>
      <c r="F685" s="71" t="s">
        <v>480</v>
      </c>
      <c r="G685" s="64" t="str">
        <f>INDEX(Auxiliar!$B$16:$B$24,MATCH(Plano_V3!H685,Auxiliar!$C$16:$C$24,0),1)</f>
        <v>1. Concluído</v>
      </c>
      <c r="H685" s="64">
        <f>VLOOKUP(A685,'Aux - pivots1'!$A:$B,2,0)</f>
        <v>1</v>
      </c>
      <c r="I685" s="176">
        <f>SUMIFS(Table1[Estimação (horas)],Table1[Tabela],Plano_V3!E685,Table1[Campo],Plano_V3!F685)</f>
        <v>4.0999999999999996</v>
      </c>
      <c r="J685" s="176">
        <f t="shared" si="16511"/>
        <v>0.51249999999999996</v>
      </c>
      <c r="K685" s="176">
        <f>SUMIFS(Table1[Horas efetivas],Table1[Tabela],Plano_V3!E685,Table1[Campo],Plano_V3!F685)</f>
        <v>4.0999999999999996</v>
      </c>
      <c r="L685" s="176">
        <f t="shared" si="16512"/>
        <v>0.51249999999999996</v>
      </c>
      <c r="M685" s="178"/>
      <c r="N685" s="178">
        <f t="shared" si="16513"/>
        <v>1</v>
      </c>
      <c r="O685" s="178"/>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16493"/>
        <v>lt827_mthd_usd_instrmntflg_exec</v>
      </c>
      <c r="B686" s="67"/>
      <c r="C686" s="68"/>
      <c r="D686" s="64" t="s">
        <v>40</v>
      </c>
      <c r="E686" s="70" t="s">
        <v>1867</v>
      </c>
      <c r="F686" s="71" t="s">
        <v>1280</v>
      </c>
      <c r="G686" s="64" t="str">
        <f>INDEX(Auxiliar!$B$16:$B$24,MATCH(Plano_V3!H686,Auxiliar!$C$16:$C$24,0),1)</f>
        <v>1. Concluído</v>
      </c>
      <c r="H686" s="64">
        <f>VLOOKUP(A686,'Aux - pivots1'!$A:$B,2,0)</f>
        <v>1</v>
      </c>
      <c r="I686" s="176">
        <f>SUMIFS(Table1[Estimação (horas)],Table1[Tabela],Plano_V3!E686,Table1[Campo],Plano_V3!F686)</f>
        <v>4.0999999999999996</v>
      </c>
      <c r="J686" s="176">
        <f t="shared" si="16511"/>
        <v>0.51249999999999996</v>
      </c>
      <c r="K686" s="176">
        <f>SUMIFS(Table1[Horas efetivas],Table1[Tabela],Plano_V3!E686,Table1[Campo],Plano_V3!F686)</f>
        <v>4.0999999999999996</v>
      </c>
      <c r="L686" s="176">
        <f t="shared" si="16512"/>
        <v>0.51249999999999996</v>
      </c>
      <c r="M686" s="178"/>
      <c r="N686" s="178">
        <f t="shared" si="16513"/>
        <v>1</v>
      </c>
      <c r="O686" s="178"/>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16493"/>
        <v>lt827_mthd_usd_instrmntflg_col</v>
      </c>
      <c r="B687" s="67"/>
      <c r="C687" s="68"/>
      <c r="D687" s="64" t="s">
        <v>40</v>
      </c>
      <c r="E687" s="70" t="s">
        <v>1867</v>
      </c>
      <c r="F687" s="71" t="s">
        <v>479</v>
      </c>
      <c r="G687" s="64" t="str">
        <f>INDEX(Auxiliar!$B$16:$B$24,MATCH(Plano_V3!H687,Auxiliar!$C$16:$C$24,0),1)</f>
        <v>1. Concluído</v>
      </c>
      <c r="H687" s="64">
        <f>VLOOKUP(A687,'Aux - pivots1'!$A:$B,2,0)</f>
        <v>1</v>
      </c>
      <c r="I687" s="176">
        <f>SUMIFS(Table1[Estimação (horas)],Table1[Tabela],Plano_V3!E687,Table1[Campo],Plano_V3!F687)</f>
        <v>4.0999999999999996</v>
      </c>
      <c r="J687" s="176">
        <f t="shared" si="16511"/>
        <v>0.51249999999999996</v>
      </c>
      <c r="K687" s="176">
        <f>SUMIFS(Table1[Horas efetivas],Table1[Tabela],Plano_V3!E687,Table1[Campo],Plano_V3!F687)</f>
        <v>4.0999999999999996</v>
      </c>
      <c r="L687" s="176">
        <f t="shared" si="16512"/>
        <v>0.51249999999999996</v>
      </c>
      <c r="M687" s="178"/>
      <c r="N687" s="178">
        <f t="shared" si="16513"/>
        <v>1</v>
      </c>
      <c r="O687" s="178"/>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16493"/>
        <v>lt827_mthd_usd_instrmntflg_pro</v>
      </c>
      <c r="B688" s="67"/>
      <c r="C688" s="68"/>
      <c r="D688" s="64" t="s">
        <v>40</v>
      </c>
      <c r="E688" s="70" t="s">
        <v>1867</v>
      </c>
      <c r="F688" s="71" t="s">
        <v>481</v>
      </c>
      <c r="G688" s="64" t="str">
        <f>INDEX(Auxiliar!$B$16:$B$24,MATCH(Plano_V3!H688,Auxiliar!$C$16:$C$24,0),1)</f>
        <v>1. Concluído</v>
      </c>
      <c r="H688" s="64">
        <f>VLOOKUP(A688,'Aux - pivots1'!$A:$B,2,0)</f>
        <v>1</v>
      </c>
      <c r="I688" s="176">
        <f>SUMIFS(Table1[Estimação (horas)],Table1[Tabela],Plano_V3!E688,Table1[Campo],Plano_V3!F688)</f>
        <v>4.0999999999999996</v>
      </c>
      <c r="J688" s="176">
        <f t="shared" si="16511"/>
        <v>0.51249999999999996</v>
      </c>
      <c r="K688" s="176">
        <f>SUMIFS(Table1[Horas efetivas],Table1[Tabela],Plano_V3!E688,Table1[Campo],Plano_V3!F688)</f>
        <v>4.0999999999999996</v>
      </c>
      <c r="L688" s="176">
        <f t="shared" si="16512"/>
        <v>0.51249999999999996</v>
      </c>
      <c r="M688" s="178"/>
      <c r="N688" s="178">
        <f t="shared" si="16513"/>
        <v>1</v>
      </c>
      <c r="O688" s="178"/>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16493"/>
        <v>lt826_esg_sbsctrambito</v>
      </c>
      <c r="B689" s="67" t="s">
        <v>26</v>
      </c>
      <c r="C689" s="68" t="s">
        <v>26</v>
      </c>
      <c r="D689" s="64" t="s">
        <v>40</v>
      </c>
      <c r="E689" s="70" t="s">
        <v>392</v>
      </c>
      <c r="F689" s="72" t="s">
        <v>390</v>
      </c>
      <c r="G689" s="64" t="str">
        <f>INDEX(Auxiliar!$B$16:$B$24,MATCH(Plano_V3!H689,Auxiliar!$C$16:$C$24,0),1)</f>
        <v>1. Concluído</v>
      </c>
      <c r="H689" s="64">
        <f>VLOOKUP(A689,'Aux - pivots1'!$A:$B,2,0)</f>
        <v>1</v>
      </c>
      <c r="I689" s="176">
        <f>SUMIFS(Table1[Estimação (horas)],Table1[Tabela],Plano_V3!E689,Table1[Campo],Plano_V3!F689)</f>
        <v>4.0999999999999996</v>
      </c>
      <c r="J689" s="176">
        <f t="shared" si="16511"/>
        <v>0.51249999999999996</v>
      </c>
      <c r="K689" s="176">
        <f>SUMIFS(Table1[Horas efetivas],Table1[Tabela],Plano_V3!E689,Table1[Campo],Plano_V3!F689)</f>
        <v>4.0999999999999996</v>
      </c>
      <c r="L689" s="176">
        <f t="shared" si="16512"/>
        <v>0.51249999999999996</v>
      </c>
      <c r="M689" s="178"/>
      <c r="N689" s="178">
        <f t="shared" si="16513"/>
        <v>1</v>
      </c>
      <c r="O689" s="178"/>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16493"/>
        <v>lt826_esg_sbsctrref_date</v>
      </c>
      <c r="B690" s="67" t="s">
        <v>26</v>
      </c>
      <c r="C690" s="68" t="s">
        <v>26</v>
      </c>
      <c r="D690" s="64" t="s">
        <v>40</v>
      </c>
      <c r="E690" s="70" t="s">
        <v>392</v>
      </c>
      <c r="F690" s="72" t="s">
        <v>208</v>
      </c>
      <c r="G690" s="64" t="str">
        <f>INDEX(Auxiliar!$B$16:$B$24,MATCH(Plano_V3!H690,Auxiliar!$C$16:$C$24,0),1)</f>
        <v>1. Concluído</v>
      </c>
      <c r="H690" s="64">
        <f>VLOOKUP(A690,'Aux - pivots1'!$A:$B,2,0)</f>
        <v>1</v>
      </c>
      <c r="I690" s="176">
        <f>SUMIFS(Table1[Estimação (horas)],Table1[Tabela],Plano_V3!E690,Table1[Campo],Plano_V3!F690)</f>
        <v>4.0999999999999996</v>
      </c>
      <c r="J690" s="176">
        <f t="shared" ref="J690:J761" si="16514">I690/8</f>
        <v>0.51249999999999996</v>
      </c>
      <c r="K690" s="176">
        <f>SUMIFS(Table1[Horas efetivas],Table1[Tabela],Plano_V3!E690,Table1[Campo],Plano_V3!F690)</f>
        <v>4.0999999999999996</v>
      </c>
      <c r="L690" s="176">
        <f t="shared" ref="L690:L761" si="16515">K690/8</f>
        <v>0.51249999999999996</v>
      </c>
      <c r="M690" s="178"/>
      <c r="N690" s="178">
        <f t="shared" ref="N690:N764" si="16516">L690/J690</f>
        <v>1</v>
      </c>
      <c r="O690" s="178"/>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16493"/>
        <v>lt826_esg_sbsctrordem</v>
      </c>
      <c r="B691" s="67" t="s">
        <v>26</v>
      </c>
      <c r="C691" s="68" t="s">
        <v>26</v>
      </c>
      <c r="D691" s="64" t="s">
        <v>40</v>
      </c>
      <c r="E691" s="70" t="s">
        <v>392</v>
      </c>
      <c r="F691" s="72" t="s">
        <v>211</v>
      </c>
      <c r="G691" s="64" t="str">
        <f>INDEX(Auxiliar!$B$16:$B$24,MATCH(Plano_V3!H691,Auxiliar!$C$16:$C$24,0),1)</f>
        <v>1. Concluído</v>
      </c>
      <c r="H691" s="64">
        <f>VLOOKUP(A691,'Aux - pivots1'!$A:$B,2,0)</f>
        <v>1</v>
      </c>
      <c r="I691" s="176">
        <f>SUMIFS(Table1[Estimação (horas)],Table1[Tabela],Plano_V3!E691,Table1[Campo],Plano_V3!F691)</f>
        <v>4.0999999999999996</v>
      </c>
      <c r="J691" s="176">
        <f t="shared" si="16514"/>
        <v>0.51249999999999996</v>
      </c>
      <c r="K691" s="176">
        <f>SUMIFS(Table1[Horas efetivas],Table1[Tabela],Plano_V3!E691,Table1[Campo],Plano_V3!F691)</f>
        <v>4.0999999999999996</v>
      </c>
      <c r="L691" s="176">
        <f t="shared" si="16515"/>
        <v>0.51249999999999996</v>
      </c>
      <c r="M691" s="178"/>
      <c r="N691" s="178">
        <f t="shared" si="16516"/>
        <v>1</v>
      </c>
      <c r="O691" s="178"/>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16493"/>
        <v>lt826_esg_sbsctrnace_code</v>
      </c>
      <c r="B692" s="67" t="s">
        <v>26</v>
      </c>
      <c r="C692" s="68" t="s">
        <v>26</v>
      </c>
      <c r="D692" s="64" t="s">
        <v>40</v>
      </c>
      <c r="E692" s="70" t="s">
        <v>392</v>
      </c>
      <c r="F692" s="71" t="s">
        <v>393</v>
      </c>
      <c r="G692" s="64" t="str">
        <f>INDEX(Auxiliar!$B$16:$B$24,MATCH(Plano_V3!H692,Auxiliar!$C$16:$C$24,0),1)</f>
        <v>1. Concluído</v>
      </c>
      <c r="H692" s="64">
        <f>VLOOKUP(A692,'Aux - pivots1'!$A:$B,2,0)</f>
        <v>1</v>
      </c>
      <c r="I692" s="176">
        <f>SUMIFS(Table1[Estimação (horas)],Table1[Tabela],Plano_V3!E692,Table1[Campo],Plano_V3!F692)</f>
        <v>4.0999999999999996</v>
      </c>
      <c r="J692" s="176">
        <f t="shared" si="16514"/>
        <v>0.51249999999999996</v>
      </c>
      <c r="K692" s="176">
        <f>SUMIFS(Table1[Horas efetivas],Table1[Tabela],Plano_V3!E692,Table1[Campo],Plano_V3!F692)</f>
        <v>4.0999999999999996</v>
      </c>
      <c r="L692" s="176">
        <f t="shared" si="16515"/>
        <v>0.51249999999999996</v>
      </c>
      <c r="M692" s="178"/>
      <c r="N692" s="178">
        <f t="shared" si="16516"/>
        <v>1</v>
      </c>
      <c r="O692" s="178"/>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16493"/>
        <v>lt826_esg_sbsctrcontraparte</v>
      </c>
      <c r="B693" s="67" t="s">
        <v>26</v>
      </c>
      <c r="C693" s="68" t="s">
        <v>26</v>
      </c>
      <c r="D693" s="64" t="s">
        <v>40</v>
      </c>
      <c r="E693" s="70" t="s">
        <v>392</v>
      </c>
      <c r="F693" s="71" t="s">
        <v>394</v>
      </c>
      <c r="G693" s="64" t="str">
        <f>INDEX(Auxiliar!$B$16:$B$24,MATCH(Plano_V3!H693,Auxiliar!$C$16:$C$24,0),1)</f>
        <v>1. Concluído</v>
      </c>
      <c r="H693" s="64">
        <f>VLOOKUP(A693,'Aux - pivots1'!$A:$B,2,0)</f>
        <v>1</v>
      </c>
      <c r="I693" s="176">
        <f>SUMIFS(Table1[Estimação (horas)],Table1[Tabela],Plano_V3!E693,Table1[Campo],Plano_V3!F693)</f>
        <v>4.0999999999999996</v>
      </c>
      <c r="J693" s="176">
        <f t="shared" si="16514"/>
        <v>0.51249999999999996</v>
      </c>
      <c r="K693" s="176">
        <f>SUMIFS(Table1[Horas efetivas],Table1[Tabela],Plano_V3!E693,Table1[Campo],Plano_V3!F693)</f>
        <v>4.0999999999999996</v>
      </c>
      <c r="L693" s="176">
        <f t="shared" si="16515"/>
        <v>0.51249999999999996</v>
      </c>
      <c r="M693" s="178"/>
      <c r="N693" s="178">
        <f t="shared" si="16516"/>
        <v>1</v>
      </c>
      <c r="O693" s="178"/>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16493"/>
        <v>lt826_esg_sbsctrcnatureza_juri</v>
      </c>
      <c r="B694" s="67" t="s">
        <v>26</v>
      </c>
      <c r="C694" s="68" t="s">
        <v>26</v>
      </c>
      <c r="D694" s="64" t="s">
        <v>40</v>
      </c>
      <c r="E694" s="70" t="s">
        <v>392</v>
      </c>
      <c r="F694" s="71" t="s">
        <v>395</v>
      </c>
      <c r="G694" s="64" t="str">
        <f>INDEX(Auxiliar!$B$16:$B$24,MATCH(Plano_V3!H694,Auxiliar!$C$16:$C$24,0),1)</f>
        <v>1. Concluído</v>
      </c>
      <c r="H694" s="64">
        <f>VLOOKUP(A694,'Aux - pivots1'!$A:$B,2,0)</f>
        <v>1</v>
      </c>
      <c r="I694" s="176">
        <f>SUMIFS(Table1[Estimação (horas)],Table1[Tabela],Plano_V3!E694,Table1[Campo],Plano_V3!F694)</f>
        <v>4.0999999999999996</v>
      </c>
      <c r="J694" s="176">
        <f t="shared" si="16514"/>
        <v>0.51249999999999996</v>
      </c>
      <c r="K694" s="176">
        <f>SUMIFS(Table1[Horas efetivas],Table1[Tabela],Plano_V3!E694,Table1[Campo],Plano_V3!F694)</f>
        <v>4.0999999999999996</v>
      </c>
      <c r="L694" s="176">
        <f t="shared" si="16515"/>
        <v>0.51249999999999996</v>
      </c>
      <c r="M694" s="178"/>
      <c r="N694" s="178">
        <f t="shared" si="16516"/>
        <v>1</v>
      </c>
      <c r="O694" s="178"/>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16493"/>
        <v>lt826_esg_sbsctridcomb</v>
      </c>
      <c r="B695" s="67" t="s">
        <v>26</v>
      </c>
      <c r="C695" s="68" t="s">
        <v>26</v>
      </c>
      <c r="D695" s="64" t="s">
        <v>40</v>
      </c>
      <c r="E695" s="70" t="s">
        <v>392</v>
      </c>
      <c r="F695" s="71" t="s">
        <v>396</v>
      </c>
      <c r="G695" s="64" t="str">
        <f>INDEX(Auxiliar!$B$16:$B$24,MATCH(Plano_V3!H695,Auxiliar!$C$16:$C$24,0),1)</f>
        <v>1. Concluído</v>
      </c>
      <c r="H695" s="64">
        <f>VLOOKUP(A695,'Aux - pivots1'!$A:$B,2,0)</f>
        <v>1</v>
      </c>
      <c r="I695" s="176">
        <f>SUMIFS(Table1[Estimação (horas)],Table1[Tabela],Plano_V3!E695,Table1[Campo],Plano_V3!F695)</f>
        <v>4.0999999999999996</v>
      </c>
      <c r="J695" s="176">
        <f t="shared" si="16514"/>
        <v>0.51249999999999996</v>
      </c>
      <c r="K695" s="176">
        <f>SUMIFS(Table1[Horas efetivas],Table1[Tabela],Plano_V3!E695,Table1[Campo],Plano_V3!F695)</f>
        <v>4.0999999999999996</v>
      </c>
      <c r="L695" s="176">
        <f t="shared" si="16515"/>
        <v>0.51249999999999996</v>
      </c>
      <c r="M695" s="178"/>
      <c r="N695" s="178">
        <f t="shared" si="16516"/>
        <v>1</v>
      </c>
      <c r="O695" s="178"/>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16493"/>
        <v>lt826_esg_sbsctresg_sbsctr</v>
      </c>
      <c r="B696" s="67" t="s">
        <v>26</v>
      </c>
      <c r="C696" s="68" t="s">
        <v>26</v>
      </c>
      <c r="D696" s="64" t="s">
        <v>40</v>
      </c>
      <c r="E696" s="70" t="s">
        <v>392</v>
      </c>
      <c r="F696" s="71" t="s">
        <v>360</v>
      </c>
      <c r="G696" s="64" t="str">
        <f>INDEX(Auxiliar!$B$16:$B$24,MATCH(Plano_V3!H696,Auxiliar!$C$16:$C$24,0),1)</f>
        <v>1. Concluído</v>
      </c>
      <c r="H696" s="64">
        <f>VLOOKUP(A696,'Aux - pivots1'!$A:$B,2,0)</f>
        <v>1</v>
      </c>
      <c r="I696" s="176">
        <f>SUMIFS(Table1[Estimação (horas)],Table1[Tabela],Plano_V3!E696,Table1[Campo],Plano_V3!F696)</f>
        <v>4.0999999999999996</v>
      </c>
      <c r="J696" s="176">
        <f t="shared" si="16514"/>
        <v>0.51249999999999996</v>
      </c>
      <c r="K696" s="176">
        <f>SUMIFS(Table1[Horas efetivas],Table1[Tabela],Plano_V3!E696,Table1[Campo],Plano_V3!F696)</f>
        <v>4.0999999999999996</v>
      </c>
      <c r="L696" s="176">
        <f t="shared" si="16515"/>
        <v>0.51249999999999996</v>
      </c>
      <c r="M696" s="178"/>
      <c r="N696" s="178">
        <f t="shared" si="16516"/>
        <v>1</v>
      </c>
      <c r="O696" s="178"/>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16493"/>
        <v>lt826_esg_sbsctrdescrição</v>
      </c>
      <c r="B697" s="67" t="s">
        <v>26</v>
      </c>
      <c r="C697" s="68" t="s">
        <v>26</v>
      </c>
      <c r="D697" s="64" t="s">
        <v>40</v>
      </c>
      <c r="E697" s="70" t="s">
        <v>392</v>
      </c>
      <c r="F697" s="71" t="s">
        <v>397</v>
      </c>
      <c r="G697" s="64" t="str">
        <f>INDEX(Auxiliar!$B$16:$B$24,MATCH(Plano_V3!H697,Auxiliar!$C$16:$C$24,0),1)</f>
        <v>1. Concluído</v>
      </c>
      <c r="H697" s="64">
        <f>VLOOKUP(A697,'Aux - pivots1'!$A:$B,2,0)</f>
        <v>1</v>
      </c>
      <c r="I697" s="176">
        <f>SUMIFS(Table1[Estimação (horas)],Table1[Tabela],Plano_V3!E697,Table1[Campo],Plano_V3!F697)</f>
        <v>4.0999999999999996</v>
      </c>
      <c r="J697" s="176">
        <f t="shared" si="16514"/>
        <v>0.51249999999999996</v>
      </c>
      <c r="K697" s="176">
        <f>SUMIFS(Table1[Horas efetivas],Table1[Tabela],Plano_V3!E697,Table1[Campo],Plano_V3!F697)</f>
        <v>4.0999999999999996</v>
      </c>
      <c r="L697" s="176">
        <f t="shared" si="16515"/>
        <v>0.51249999999999996</v>
      </c>
      <c r="M697" s="178"/>
      <c r="N697" s="178">
        <f t="shared" si="16516"/>
        <v>1</v>
      </c>
      <c r="O697" s="178"/>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16493"/>
        <v>lt002_instrumentdt_rfrnc</v>
      </c>
      <c r="B698" s="67" t="s">
        <v>26</v>
      </c>
      <c r="C698" s="68" t="s">
        <v>26</v>
      </c>
      <c r="D698" s="64" t="s">
        <v>40</v>
      </c>
      <c r="E698" s="70" t="s">
        <v>379</v>
      </c>
      <c r="F698" s="71" t="s">
        <v>398</v>
      </c>
      <c r="G698" s="64" t="str">
        <f>INDEX(Auxiliar!$B$16:$B$24,MATCH(Plano_V3!H698,Auxiliar!$C$16:$C$24,0),1)</f>
        <v>1. Concluído</v>
      </c>
      <c r="H698" s="64">
        <f>VLOOKUP(A698,'Aux - pivots1'!$A:$B,2,0)</f>
        <v>1</v>
      </c>
      <c r="I698" s="176">
        <f>SUMIFS(Table1[Estimação (horas)],Table1[Tabela],Plano_V3!E698,Table1[Campo],Plano_V3!F698)</f>
        <v>0.1</v>
      </c>
      <c r="J698" s="176">
        <f t="shared" si="16514"/>
        <v>1.2500000000000001E-2</v>
      </c>
      <c r="K698" s="176">
        <f>SUMIFS(Table1[Horas efetivas],Table1[Tabela],Plano_V3!E698,Table1[Campo],Plano_V3!F698)</f>
        <v>0.1</v>
      </c>
      <c r="L698" s="176">
        <f t="shared" si="16515"/>
        <v>1.2500000000000001E-2</v>
      </c>
      <c r="M698" s="178"/>
      <c r="N698" s="178">
        <f t="shared" si="16516"/>
        <v>1</v>
      </c>
      <c r="O698" s="178"/>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16493"/>
        <v>lt002_instrumentinstrmnt_id</v>
      </c>
      <c r="B699" s="67" t="s">
        <v>26</v>
      </c>
      <c r="C699" s="68" t="s">
        <v>26</v>
      </c>
      <c r="D699" s="64" t="s">
        <v>40</v>
      </c>
      <c r="E699" s="70" t="s">
        <v>379</v>
      </c>
      <c r="F699" s="71" t="s">
        <v>400</v>
      </c>
      <c r="G699" s="64" t="str">
        <f>INDEX(Auxiliar!$B$16:$B$24,MATCH(Plano_V3!H699,Auxiliar!$C$16:$C$24,0),1)</f>
        <v>1. Concluído</v>
      </c>
      <c r="H699" s="64">
        <f>VLOOKUP(A699,'Aux - pivots1'!$A:$B,2,0)</f>
        <v>1</v>
      </c>
      <c r="I699" s="176">
        <f>SUMIFS(Table1[Estimação (horas)],Table1[Tabela],Plano_V3!E699,Table1[Campo],Plano_V3!F699)</f>
        <v>0.1</v>
      </c>
      <c r="J699" s="176">
        <f t="shared" si="16514"/>
        <v>1.2500000000000001E-2</v>
      </c>
      <c r="K699" s="176">
        <f>SUMIFS(Table1[Horas efetivas],Table1[Tabela],Plano_V3!E699,Table1[Campo],Plano_V3!F699)</f>
        <v>0.1</v>
      </c>
      <c r="L699" s="176">
        <f t="shared" si="16515"/>
        <v>1.2500000000000001E-2</v>
      </c>
      <c r="M699" s="178"/>
      <c r="N699" s="178">
        <f t="shared" si="16516"/>
        <v>1</v>
      </c>
      <c r="O699" s="178"/>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16493"/>
        <v>lt002_instrumentdt_incptn</v>
      </c>
      <c r="B700" s="67" t="s">
        <v>26</v>
      </c>
      <c r="C700" s="68" t="s">
        <v>26</v>
      </c>
      <c r="D700" s="64" t="s">
        <v>40</v>
      </c>
      <c r="E700" s="70" t="s">
        <v>379</v>
      </c>
      <c r="F700" s="71" t="s">
        <v>401</v>
      </c>
      <c r="G700" s="64" t="str">
        <f>INDEX(Auxiliar!$B$16:$B$24,MATCH(Plano_V3!H700,Auxiliar!$C$16:$C$24,0),1)</f>
        <v>1. Concluído</v>
      </c>
      <c r="H700" s="64">
        <f>VLOOKUP(A700,'Aux - pivots1'!$A:$B,2,0)</f>
        <v>1</v>
      </c>
      <c r="I700" s="176">
        <f>SUMIFS(Table1[Estimação (horas)],Table1[Tabela],Plano_V3!E700,Table1[Campo],Plano_V3!F700)</f>
        <v>0.1</v>
      </c>
      <c r="J700" s="176">
        <f t="shared" si="16514"/>
        <v>1.2500000000000001E-2</v>
      </c>
      <c r="K700" s="176">
        <f>SUMIFS(Table1[Horas efetivas],Table1[Tabela],Plano_V3!E700,Table1[Campo],Plano_V3!F700)</f>
        <v>0.1</v>
      </c>
      <c r="L700" s="176">
        <f t="shared" si="16515"/>
        <v>1.2500000000000001E-2</v>
      </c>
      <c r="M700" s="178"/>
      <c r="N700" s="178">
        <f t="shared" si="16516"/>
        <v>1</v>
      </c>
      <c r="O700" s="178"/>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16493"/>
        <v>lt002_instrumentdflt_stts_instrmnt</v>
      </c>
      <c r="B701" s="67" t="s">
        <v>26</v>
      </c>
      <c r="C701" s="68" t="s">
        <v>26</v>
      </c>
      <c r="D701" s="64" t="s">
        <v>40</v>
      </c>
      <c r="E701" s="70" t="s">
        <v>379</v>
      </c>
      <c r="F701" s="71" t="s">
        <v>402</v>
      </c>
      <c r="G701" s="64" t="str">
        <f>INDEX(Auxiliar!$B$16:$B$24,MATCH(Plano_V3!H701,Auxiliar!$C$16:$C$24,0),1)</f>
        <v>1. Concluído</v>
      </c>
      <c r="H701" s="64">
        <f>VLOOKUP(A701,'Aux - pivots1'!$A:$B,2,0)</f>
        <v>1</v>
      </c>
      <c r="I701" s="176">
        <f>SUMIFS(Table1[Estimação (horas)],Table1[Tabela],Plano_V3!E701,Table1[Campo],Plano_V3!F701)</f>
        <v>0.1</v>
      </c>
      <c r="J701" s="176">
        <f t="shared" si="16514"/>
        <v>1.2500000000000001E-2</v>
      </c>
      <c r="K701" s="176">
        <f>SUMIFS(Table1[Horas efetivas],Table1[Tabela],Plano_V3!E701,Table1[Campo],Plano_V3!F701)</f>
        <v>0.1</v>
      </c>
      <c r="L701" s="176">
        <f t="shared" si="16515"/>
        <v>1.2500000000000001E-2</v>
      </c>
      <c r="M701" s="178"/>
      <c r="N701" s="178">
        <f t="shared" si="16516"/>
        <v>1</v>
      </c>
      <c r="O701" s="178"/>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16493"/>
        <v>lt002_instrumentimprmnt_stts</v>
      </c>
      <c r="B702" s="67" t="s">
        <v>26</v>
      </c>
      <c r="C702" s="68" t="s">
        <v>26</v>
      </c>
      <c r="D702" s="64" t="s">
        <v>40</v>
      </c>
      <c r="E702" s="70" t="s">
        <v>379</v>
      </c>
      <c r="F702" s="71" t="s">
        <v>403</v>
      </c>
      <c r="G702" s="64" t="str">
        <f>INDEX(Auxiliar!$B$16:$B$24,MATCH(Plano_V3!H702,Auxiliar!$C$16:$C$24,0),1)</f>
        <v>1. Concluído</v>
      </c>
      <c r="H702" s="64">
        <f>VLOOKUP(A702,'Aux - pivots1'!$A:$B,2,0)</f>
        <v>1</v>
      </c>
      <c r="I702" s="176">
        <f>SUMIFS(Table1[Estimação (horas)],Table1[Tabela],Plano_V3!E702,Table1[Campo],Plano_V3!F702)</f>
        <v>0.1</v>
      </c>
      <c r="J702" s="176">
        <f t="shared" si="16514"/>
        <v>1.2500000000000001E-2</v>
      </c>
      <c r="K702" s="176">
        <f>SUMIFS(Table1[Horas efetivas],Table1[Tabela],Plano_V3!E702,Table1[Campo],Plano_V3!F702)</f>
        <v>0.1</v>
      </c>
      <c r="L702" s="176">
        <f t="shared" si="16515"/>
        <v>1.2500000000000001E-2</v>
      </c>
      <c r="M702" s="178"/>
      <c r="N702" s="178">
        <f t="shared" si="16516"/>
        <v>1</v>
      </c>
      <c r="O702" s="178"/>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16493"/>
        <v>lt002_instrumentprfrmng_stts</v>
      </c>
      <c r="B703" s="67" t="s">
        <v>26</v>
      </c>
      <c r="C703" s="68" t="s">
        <v>26</v>
      </c>
      <c r="D703" s="64" t="s">
        <v>40</v>
      </c>
      <c r="E703" s="70" t="s">
        <v>379</v>
      </c>
      <c r="F703" s="71" t="s">
        <v>404</v>
      </c>
      <c r="G703" s="64" t="str">
        <f>INDEX(Auxiliar!$B$16:$B$24,MATCH(Plano_V3!H703,Auxiliar!$C$16:$C$24,0),1)</f>
        <v>1. Concluído</v>
      </c>
      <c r="H703" s="64">
        <f>VLOOKUP(A703,'Aux - pivots1'!$A:$B,2,0)</f>
        <v>1</v>
      </c>
      <c r="I703" s="176">
        <f>SUMIFS(Table1[Estimação (horas)],Table1[Tabela],Plano_V3!E703,Table1[Campo],Plano_V3!F703)</f>
        <v>0.1</v>
      </c>
      <c r="J703" s="176">
        <f t="shared" si="16514"/>
        <v>1.2500000000000001E-2</v>
      </c>
      <c r="K703" s="176">
        <f>SUMIFS(Table1[Horas efetivas],Table1[Tabela],Plano_V3!E703,Table1[Campo],Plano_V3!F703)</f>
        <v>0.1</v>
      </c>
      <c r="L703" s="176">
        <f t="shared" si="16515"/>
        <v>1.2500000000000001E-2</v>
      </c>
      <c r="M703" s="178"/>
      <c r="N703" s="178">
        <f t="shared" si="16516"/>
        <v>1</v>
      </c>
      <c r="O703" s="178"/>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16493"/>
        <v>lt002_instrumentprjct_fnnc_ln</v>
      </c>
      <c r="B704" s="67" t="s">
        <v>26</v>
      </c>
      <c r="C704" s="68" t="s">
        <v>26</v>
      </c>
      <c r="D704" s="64" t="s">
        <v>40</v>
      </c>
      <c r="E704" s="70" t="s">
        <v>379</v>
      </c>
      <c r="F704" s="71" t="s">
        <v>405</v>
      </c>
      <c r="G704" s="64" t="str">
        <f>INDEX(Auxiliar!$B$16:$B$24,MATCH(Plano_V3!H704,Auxiliar!$C$16:$C$24,0),1)</f>
        <v>1. Concluído</v>
      </c>
      <c r="H704" s="64">
        <f>VLOOKUP(A704,'Aux - pivots1'!$A:$B,2,0)</f>
        <v>1</v>
      </c>
      <c r="I704" s="176">
        <f>SUMIFS(Table1[Estimação (horas)],Table1[Tabela],Plano_V3!E704,Table1[Campo],Plano_V3!F704)</f>
        <v>0.1</v>
      </c>
      <c r="J704" s="176">
        <f t="shared" si="16514"/>
        <v>1.2500000000000001E-2</v>
      </c>
      <c r="K704" s="176">
        <f>SUMIFS(Table1[Horas efetivas],Table1[Tabela],Plano_V3!E704,Table1[Campo],Plano_V3!F704)</f>
        <v>0.1</v>
      </c>
      <c r="L704" s="176">
        <f t="shared" si="16515"/>
        <v>1.2500000000000001E-2</v>
      </c>
      <c r="M704" s="178"/>
      <c r="N704" s="178">
        <f t="shared" si="16516"/>
        <v>1</v>
      </c>
      <c r="O704" s="178"/>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16493"/>
        <v>lt002_instrumenttyp_instrmnt</v>
      </c>
      <c r="B705" s="67" t="s">
        <v>26</v>
      </c>
      <c r="C705" s="68" t="s">
        <v>26</v>
      </c>
      <c r="D705" s="64" t="s">
        <v>40</v>
      </c>
      <c r="E705" s="70" t="s">
        <v>379</v>
      </c>
      <c r="F705" s="71" t="s">
        <v>406</v>
      </c>
      <c r="G705" s="64" t="str">
        <f>INDEX(Auxiliar!$B$16:$B$24,MATCH(Plano_V3!H705,Auxiliar!$C$16:$C$24,0),1)</f>
        <v>1. Concluído</v>
      </c>
      <c r="H705" s="64">
        <f>VLOOKUP(A705,'Aux - pivots1'!$A:$B,2,0)</f>
        <v>1</v>
      </c>
      <c r="I705" s="176">
        <f>SUMIFS(Table1[Estimação (horas)],Table1[Tabela],Plano_V3!E705,Table1[Campo],Plano_V3!F705)</f>
        <v>0.1</v>
      </c>
      <c r="J705" s="176">
        <f t="shared" si="16514"/>
        <v>1.2500000000000001E-2</v>
      </c>
      <c r="K705" s="176">
        <f>SUMIFS(Table1[Horas efetivas],Table1[Tabela],Plano_V3!E705,Table1[Campo],Plano_V3!F705)</f>
        <v>0.1</v>
      </c>
      <c r="L705" s="176">
        <f t="shared" si="16515"/>
        <v>1.2500000000000001E-2</v>
      </c>
      <c r="M705" s="178"/>
      <c r="N705" s="178">
        <f t="shared" si="16516"/>
        <v>1</v>
      </c>
      <c r="O705" s="178"/>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16493"/>
        <v>lt002_instrumentgrss_crryng_amnt_instrmnt</v>
      </c>
      <c r="B706" s="67" t="s">
        <v>26</v>
      </c>
      <c r="C706" s="68" t="s">
        <v>26</v>
      </c>
      <c r="D706" s="64" t="s">
        <v>40</v>
      </c>
      <c r="E706" s="70" t="s">
        <v>379</v>
      </c>
      <c r="F706" s="71" t="s">
        <v>407</v>
      </c>
      <c r="G706" s="64" t="str">
        <f>INDEX(Auxiliar!$B$16:$B$24,MATCH(Plano_V3!H706,Auxiliar!$C$16:$C$24,0),1)</f>
        <v>1. Concluído</v>
      </c>
      <c r="H706" s="64">
        <f>VLOOKUP(A706,'Aux - pivots1'!$A:$B,2,0)</f>
        <v>1</v>
      </c>
      <c r="I706" s="176">
        <f>SUMIFS(Table1[Estimação (horas)],Table1[Tabela],Plano_V3!E706,Table1[Campo],Plano_V3!F706)</f>
        <v>0.1</v>
      </c>
      <c r="J706" s="176">
        <f t="shared" si="16514"/>
        <v>1.2500000000000001E-2</v>
      </c>
      <c r="K706" s="176">
        <f>SUMIFS(Table1[Horas efetivas],Table1[Tabela],Plano_V3!E706,Table1[Campo],Plano_V3!F706)</f>
        <v>0.1</v>
      </c>
      <c r="L706" s="176">
        <f t="shared" si="16515"/>
        <v>1.2500000000000001E-2</v>
      </c>
      <c r="M706" s="178"/>
      <c r="N706" s="178">
        <f t="shared" si="16516"/>
        <v>1</v>
      </c>
      <c r="O706" s="178"/>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16493"/>
        <v>lt002_instrumentaccmltd_chngs_fv_cr_instrmnt</v>
      </c>
      <c r="B707" s="67" t="s">
        <v>26</v>
      </c>
      <c r="C707" s="68" t="s">
        <v>26</v>
      </c>
      <c r="D707" s="64" t="s">
        <v>40</v>
      </c>
      <c r="E707" s="70" t="s">
        <v>379</v>
      </c>
      <c r="F707" s="71" t="s">
        <v>408</v>
      </c>
      <c r="G707" s="64" t="str">
        <f>INDEX(Auxiliar!$B$16:$B$24,MATCH(Plano_V3!H707,Auxiliar!$C$16:$C$24,0),1)</f>
        <v>1. Concluído</v>
      </c>
      <c r="H707" s="64">
        <f>VLOOKUP(A707,'Aux - pivots1'!$A:$B,2,0)</f>
        <v>1</v>
      </c>
      <c r="I707" s="176">
        <f>SUMIFS(Table1[Estimação (horas)],Table1[Tabela],Plano_V3!E707,Table1[Campo],Plano_V3!F707)</f>
        <v>0.1</v>
      </c>
      <c r="J707" s="176">
        <f t="shared" si="16514"/>
        <v>1.2500000000000001E-2</v>
      </c>
      <c r="K707" s="176">
        <f>SUMIFS(Table1[Horas efetivas],Table1[Tabela],Plano_V3!E707,Table1[Campo],Plano_V3!F707)</f>
        <v>0.1</v>
      </c>
      <c r="L707" s="176">
        <f t="shared" si="16515"/>
        <v>1.2500000000000001E-2</v>
      </c>
      <c r="M707" s="178"/>
      <c r="N707" s="178">
        <f t="shared" si="16516"/>
        <v>1</v>
      </c>
      <c r="O707" s="178"/>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16493"/>
        <v>lt002_instrumentaccntng_clssfctn</v>
      </c>
      <c r="B708" s="67" t="s">
        <v>26</v>
      </c>
      <c r="C708" s="68" t="s">
        <v>26</v>
      </c>
      <c r="D708" s="64" t="s">
        <v>40</v>
      </c>
      <c r="E708" s="70" t="s">
        <v>379</v>
      </c>
      <c r="F708" s="71" t="s">
        <v>409</v>
      </c>
      <c r="G708" s="64" t="str">
        <f>INDEX(Auxiliar!$B$16:$B$24,MATCH(Plano_V3!H708,Auxiliar!$C$16:$C$24,0),1)</f>
        <v>1. Concluído</v>
      </c>
      <c r="H708" s="64">
        <f>VLOOKUP(A708,'Aux - pivots1'!$A:$B,2,0)</f>
        <v>1</v>
      </c>
      <c r="I708" s="176">
        <f>SUMIFS(Table1[Estimação (horas)],Table1[Tabela],Plano_V3!E708,Table1[Campo],Plano_V3!F708)</f>
        <v>0.1</v>
      </c>
      <c r="J708" s="176">
        <f t="shared" si="16514"/>
        <v>1.2500000000000001E-2</v>
      </c>
      <c r="K708" s="176">
        <f>SUMIFS(Table1[Horas efetivas],Table1[Tabela],Plano_V3!E708,Table1[Campo],Plano_V3!F708)</f>
        <v>0.1</v>
      </c>
      <c r="L708" s="176">
        <f t="shared" si="16515"/>
        <v>1.2500000000000001E-2</v>
      </c>
      <c r="M708" s="178"/>
      <c r="N708" s="178">
        <f t="shared" si="16516"/>
        <v>1</v>
      </c>
      <c r="O708" s="178"/>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16493"/>
        <v>lt002_instrumentdt_lgl_fnl_mtrty</v>
      </c>
      <c r="B709" s="67" t="s">
        <v>26</v>
      </c>
      <c r="C709" s="68" t="s">
        <v>26</v>
      </c>
      <c r="D709" s="64" t="s">
        <v>40</v>
      </c>
      <c r="E709" s="70" t="s">
        <v>379</v>
      </c>
      <c r="F709" s="71" t="s">
        <v>410</v>
      </c>
      <c r="G709" s="64" t="str">
        <f>INDEX(Auxiliar!$B$16:$B$24,MATCH(Plano_V3!H709,Auxiliar!$C$16:$C$24,0),1)</f>
        <v>1. Concluído</v>
      </c>
      <c r="H709" s="64">
        <f>VLOOKUP(A709,'Aux - pivots1'!$A:$B,2,0)</f>
        <v>1</v>
      </c>
      <c r="I709" s="176">
        <f>SUMIFS(Table1[Estimação (horas)],Table1[Tabela],Plano_V3!E709,Table1[Campo],Plano_V3!F709)</f>
        <v>0.1</v>
      </c>
      <c r="J709" s="176">
        <f t="shared" si="16514"/>
        <v>1.2500000000000001E-2</v>
      </c>
      <c r="K709" s="176">
        <f>SUMIFS(Table1[Horas efetivas],Table1[Tabela],Plano_V3!E709,Table1[Campo],Plano_V3!F709)</f>
        <v>0.1</v>
      </c>
      <c r="L709" s="176">
        <f t="shared" si="16515"/>
        <v>1.2500000000000001E-2</v>
      </c>
      <c r="M709" s="178"/>
      <c r="N709" s="178">
        <f t="shared" si="16516"/>
        <v>1</v>
      </c>
      <c r="O709" s="178"/>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16493"/>
        <v>lt002_instrumentaccmltd_imprmnt_instrmnt</v>
      </c>
      <c r="B710" s="67" t="s">
        <v>26</v>
      </c>
      <c r="C710" s="68" t="s">
        <v>26</v>
      </c>
      <c r="D710" s="64" t="s">
        <v>40</v>
      </c>
      <c r="E710" s="70" t="s">
        <v>379</v>
      </c>
      <c r="F710" s="71" t="s">
        <v>411</v>
      </c>
      <c r="G710" s="64" t="str">
        <f>INDEX(Auxiliar!$B$16:$B$24,MATCH(Plano_V3!H710,Auxiliar!$C$16:$C$24,0),1)</f>
        <v>1. Concluído</v>
      </c>
      <c r="H710" s="64">
        <f>VLOOKUP(A710,'Aux - pivots1'!$A:$B,2,0)</f>
        <v>1</v>
      </c>
      <c r="I710" s="176">
        <f>SUMIFS(Table1[Estimação (horas)],Table1[Tabela],Plano_V3!E710,Table1[Campo],Plano_V3!F710)</f>
        <v>0.1</v>
      </c>
      <c r="J710" s="176">
        <f t="shared" si="16514"/>
        <v>1.2500000000000001E-2</v>
      </c>
      <c r="K710" s="176">
        <f>SUMIFS(Table1[Horas efetivas],Table1[Tabela],Plano_V3!E710,Table1[Campo],Plano_V3!F710)</f>
        <v>0.1</v>
      </c>
      <c r="L710" s="176">
        <f t="shared" si="16515"/>
        <v>1.2500000000000001E-2</v>
      </c>
      <c r="M710" s="178"/>
      <c r="N710" s="178">
        <f t="shared" si="16516"/>
        <v>1</v>
      </c>
      <c r="O710" s="178"/>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6493"/>
        <v>lt002_instrumentissr_cntry</v>
      </c>
      <c r="B711" s="67" t="s">
        <v>26</v>
      </c>
      <c r="C711" s="68" t="s">
        <v>26</v>
      </c>
      <c r="D711" s="64" t="s">
        <v>40</v>
      </c>
      <c r="E711" s="70" t="s">
        <v>379</v>
      </c>
      <c r="F711" s="71" t="s">
        <v>412</v>
      </c>
      <c r="G711" s="64" t="str">
        <f>INDEX(Auxiliar!$B$16:$B$24,MATCH(Plano_V3!H711,Auxiliar!$C$16:$C$24,0),1)</f>
        <v>1. Concluído</v>
      </c>
      <c r="H711" s="64">
        <f>VLOOKUP(A711,'Aux - pivots1'!$A:$B,2,0)</f>
        <v>1</v>
      </c>
      <c r="I711" s="176">
        <f>SUMIFS(Table1[Estimação (horas)],Table1[Tabela],Plano_V3!E711,Table1[Campo],Plano_V3!F711)</f>
        <v>0.1</v>
      </c>
      <c r="J711" s="176">
        <f t="shared" si="16514"/>
        <v>1.2500000000000001E-2</v>
      </c>
      <c r="K711" s="176">
        <f>SUMIFS(Table1[Horas efetivas],Table1[Tabela],Plano_V3!E711,Table1[Campo],Plano_V3!F711)</f>
        <v>0.1</v>
      </c>
      <c r="L711" s="176">
        <f t="shared" si="16515"/>
        <v>1.2500000000000001E-2</v>
      </c>
      <c r="M711" s="178"/>
      <c r="N711" s="178">
        <f t="shared" si="16516"/>
        <v>1</v>
      </c>
      <c r="O711" s="178"/>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6493"/>
        <v>lt002_instrumentissr_nace_sctr</v>
      </c>
      <c r="B712" s="67" t="s">
        <v>26</v>
      </c>
      <c r="C712" s="68" t="s">
        <v>26</v>
      </c>
      <c r="D712" s="64" t="s">
        <v>40</v>
      </c>
      <c r="E712" s="70" t="s">
        <v>379</v>
      </c>
      <c r="F712" s="71" t="s">
        <v>413</v>
      </c>
      <c r="G712" s="64" t="str">
        <f>INDEX(Auxiliar!$B$16:$B$24,MATCH(Plano_V3!H712,Auxiliar!$C$16:$C$24,0),1)</f>
        <v>1. Concluído</v>
      </c>
      <c r="H712" s="64">
        <f>VLOOKUP(A712,'Aux - pivots1'!$A:$B,2,0)</f>
        <v>1</v>
      </c>
      <c r="I712" s="176">
        <f>SUMIFS(Table1[Estimação (horas)],Table1[Tabela],Plano_V3!E712,Table1[Campo],Plano_V3!F712)</f>
        <v>0.1</v>
      </c>
      <c r="J712" s="176">
        <f t="shared" si="16514"/>
        <v>1.2500000000000001E-2</v>
      </c>
      <c r="K712" s="176">
        <f>SUMIFS(Table1[Horas efetivas],Table1[Tabela],Plano_V3!E712,Table1[Campo],Plano_V3!F712)</f>
        <v>0.1</v>
      </c>
      <c r="L712" s="176">
        <f t="shared" si="16515"/>
        <v>1.2500000000000001E-2</v>
      </c>
      <c r="M712" s="178"/>
      <c r="N712" s="178">
        <f t="shared" si="16516"/>
        <v>1</v>
      </c>
      <c r="O712" s="178"/>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6493"/>
        <v>lt002_instrumentprmry_asst_clssf</v>
      </c>
      <c r="B713" s="67" t="s">
        <v>26</v>
      </c>
      <c r="C713" s="68" t="s">
        <v>26</v>
      </c>
      <c r="D713" s="64" t="s">
        <v>40</v>
      </c>
      <c r="E713" s="70" t="s">
        <v>379</v>
      </c>
      <c r="F713" s="71" t="s">
        <v>414</v>
      </c>
      <c r="G713" s="64" t="str">
        <f>INDEX(Auxiliar!$B$16:$B$24,MATCH(Plano_V3!H713,Auxiliar!$C$16:$C$24,0),1)</f>
        <v>1. Concluído</v>
      </c>
      <c r="H713" s="64">
        <f>VLOOKUP(A713,'Aux - pivots1'!$A:$B,2,0)</f>
        <v>1</v>
      </c>
      <c r="I713" s="176">
        <f>SUMIFS(Table1[Estimação (horas)],Table1[Tabela],Plano_V3!E713,Table1[Campo],Plano_V3!F713)</f>
        <v>0.1</v>
      </c>
      <c r="J713" s="176">
        <f t="shared" si="16514"/>
        <v>1.2500000000000001E-2</v>
      </c>
      <c r="K713" s="176">
        <f>SUMIFS(Table1[Horas efetivas],Table1[Tabela],Plano_V3!E713,Table1[Campo],Plano_V3!F713)</f>
        <v>0.1</v>
      </c>
      <c r="L713" s="176">
        <f t="shared" si="16515"/>
        <v>1.2500000000000001E-2</v>
      </c>
      <c r="M713" s="178"/>
      <c r="N713" s="178">
        <f t="shared" si="16516"/>
        <v>1</v>
      </c>
      <c r="O713" s="178"/>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16493"/>
        <v>lt002_instrumentsubportfolio_id</v>
      </c>
      <c r="B714" s="67" t="s">
        <v>26</v>
      </c>
      <c r="C714" s="68" t="s">
        <v>26</v>
      </c>
      <c r="D714" s="64" t="s">
        <v>40</v>
      </c>
      <c r="E714" s="70" t="s">
        <v>379</v>
      </c>
      <c r="F714" s="71" t="s">
        <v>415</v>
      </c>
      <c r="G714" s="64" t="str">
        <f>INDEX(Auxiliar!$B$16:$B$24,MATCH(Plano_V3!H714,Auxiliar!$C$16:$C$24,0),1)</f>
        <v>1. Concluído</v>
      </c>
      <c r="H714" s="64">
        <f>VLOOKUP(A714,'Aux - pivots1'!$A:$B,2,0)</f>
        <v>1</v>
      </c>
      <c r="I714" s="176">
        <f>SUMIFS(Table1[Estimação (horas)],Table1[Tabela],Plano_V3!E714,Table1[Campo],Plano_V3!F714)</f>
        <v>0.1</v>
      </c>
      <c r="J714" s="176">
        <f t="shared" si="16514"/>
        <v>1.2500000000000001E-2</v>
      </c>
      <c r="K714" s="176">
        <f>SUMIFS(Table1[Horas efetivas],Table1[Tabela],Plano_V3!E714,Table1[Campo],Plano_V3!F714)</f>
        <v>0.1</v>
      </c>
      <c r="L714" s="176">
        <f t="shared" si="16515"/>
        <v>1.2500000000000001E-2</v>
      </c>
      <c r="M714" s="178"/>
      <c r="N714" s="178">
        <f t="shared" si="16516"/>
        <v>1</v>
      </c>
      <c r="O714" s="178"/>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ref="A715:A764" si="16517">E715&amp;F715</f>
        <v>lt002_instrumentcod_soc</v>
      </c>
      <c r="B715" s="67" t="s">
        <v>26</v>
      </c>
      <c r="C715" s="68" t="s">
        <v>26</v>
      </c>
      <c r="D715" s="64" t="s">
        <v>40</v>
      </c>
      <c r="E715" s="70" t="s">
        <v>379</v>
      </c>
      <c r="F715" s="71" t="s">
        <v>416</v>
      </c>
      <c r="G715" s="64" t="str">
        <f>INDEX(Auxiliar!$B$16:$B$24,MATCH(Plano_V3!H715,Auxiliar!$C$16:$C$24,0),1)</f>
        <v>1. Concluído</v>
      </c>
      <c r="H715" s="64">
        <f>VLOOKUP(A715,'Aux - pivots1'!$A:$B,2,0)</f>
        <v>1</v>
      </c>
      <c r="I715" s="176">
        <f>SUMIFS(Table1[Estimação (horas)],Table1[Tabela],Plano_V3!E715,Table1[Campo],Plano_V3!F715)</f>
        <v>0.1</v>
      </c>
      <c r="J715" s="176">
        <f t="shared" si="16514"/>
        <v>1.2500000000000001E-2</v>
      </c>
      <c r="K715" s="176">
        <f>SUMIFS(Table1[Horas efetivas],Table1[Tabela],Plano_V3!E715,Table1[Campo],Plano_V3!F715)</f>
        <v>0.1</v>
      </c>
      <c r="L715" s="176">
        <f t="shared" si="16515"/>
        <v>1.2500000000000001E-2</v>
      </c>
      <c r="M715" s="178"/>
      <c r="N715" s="178">
        <f t="shared" si="16516"/>
        <v>1</v>
      </c>
      <c r="O715" s="178"/>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6517"/>
        <v>lt002_instrumentlcl_instmrnt_id</v>
      </c>
      <c r="B716" s="67" t="s">
        <v>26</v>
      </c>
      <c r="C716" s="68" t="s">
        <v>26</v>
      </c>
      <c r="D716" s="64" t="s">
        <v>40</v>
      </c>
      <c r="E716" s="70" t="s">
        <v>379</v>
      </c>
      <c r="F716" s="71" t="s">
        <v>417</v>
      </c>
      <c r="G716" s="64" t="str">
        <f>INDEX(Auxiliar!$B$16:$B$24,MATCH(Plano_V3!H716,Auxiliar!$C$16:$C$24,0),1)</f>
        <v>1. Concluído</v>
      </c>
      <c r="H716" s="64">
        <f>VLOOKUP(A716,'Aux - pivots1'!$A:$B,2,0)</f>
        <v>1</v>
      </c>
      <c r="I716" s="176">
        <f>SUMIFS(Table1[Estimação (horas)],Table1[Tabela],Plano_V3!E716,Table1[Campo],Plano_V3!F716)</f>
        <v>0.1</v>
      </c>
      <c r="J716" s="176">
        <f t="shared" si="16514"/>
        <v>1.2500000000000001E-2</v>
      </c>
      <c r="K716" s="176">
        <f>SUMIFS(Table1[Horas efetivas],Table1[Tabela],Plano_V3!E716,Table1[Campo],Plano_V3!F716)</f>
        <v>0.1</v>
      </c>
      <c r="L716" s="176">
        <f t="shared" si="16515"/>
        <v>1.2500000000000001E-2</v>
      </c>
      <c r="M716" s="178"/>
      <c r="N716" s="178">
        <f t="shared" si="16516"/>
        <v>1</v>
      </c>
      <c r="O716" s="178"/>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6517"/>
        <v>lt007_instr_activitysstnbl_indctr</v>
      </c>
      <c r="B717" s="67" t="s">
        <v>26</v>
      </c>
      <c r="C717" s="68" t="s">
        <v>26</v>
      </c>
      <c r="D717" s="64" t="s">
        <v>40</v>
      </c>
      <c r="E717" s="70" t="s">
        <v>1866</v>
      </c>
      <c r="F717" s="71" t="s">
        <v>418</v>
      </c>
      <c r="G717" s="64" t="str">
        <f>INDEX(Auxiliar!$B$16:$B$24,MATCH(Plano_V3!H717,Auxiliar!$C$16:$C$24,0),1)</f>
        <v>4. Validação EF</v>
      </c>
      <c r="H717" s="64">
        <f>VLOOKUP(A717,'Aux - pivots1'!$A:$B,2,0)</f>
        <v>5</v>
      </c>
      <c r="I717" s="176">
        <f>SUMIFS(Table1[Estimação (horas)],Table1[Tabela],Plano_V3!E717,Table1[Campo],Plano_V3!F717)</f>
        <v>0.1</v>
      </c>
      <c r="J717" s="176">
        <f t="shared" si="16514"/>
        <v>1.2500000000000001E-2</v>
      </c>
      <c r="K717" s="176">
        <f>SUMIFS(Table1[Horas efetivas],Table1[Tabela],Plano_V3!E717,Table1[Campo],Plano_V3!F717)</f>
        <v>2.5000000000000001E-2</v>
      </c>
      <c r="L717" s="176">
        <f t="shared" si="16515"/>
        <v>3.1250000000000002E-3</v>
      </c>
      <c r="M717" s="178"/>
      <c r="N717" s="178">
        <f t="shared" si="16516"/>
        <v>0.25</v>
      </c>
      <c r="O717" s="178"/>
      <c r="P717" s="89" t="s">
        <v>31</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6517"/>
        <v>lt007_instr_activitysstnbl_ctgry</v>
      </c>
      <c r="B718" s="67" t="s">
        <v>26</v>
      </c>
      <c r="C718" s="68" t="s">
        <v>26</v>
      </c>
      <c r="D718" s="64" t="s">
        <v>40</v>
      </c>
      <c r="E718" s="70" t="s">
        <v>1866</v>
      </c>
      <c r="F718" s="71" t="s">
        <v>419</v>
      </c>
      <c r="G718" s="64" t="str">
        <f>INDEX(Auxiliar!$B$16:$B$24,MATCH(Plano_V3!H718,Auxiliar!$C$16:$C$24,0),1)</f>
        <v xml:space="preserve">6. Em implementação </v>
      </c>
      <c r="H718" s="64">
        <f>VLOOKUP(A718,'Aux - pivots1'!$A:$B,2,0)</f>
        <v>7</v>
      </c>
      <c r="I718" s="176">
        <f>SUMIFS(Table1[Estimação (horas)],Table1[Tabela],Plano_V3!E718,Table1[Campo],Plano_V3!F718)</f>
        <v>0.1</v>
      </c>
      <c r="J718" s="176">
        <f t="shared" si="16514"/>
        <v>1.2500000000000001E-2</v>
      </c>
      <c r="K718" s="176">
        <f>SUMIFS(Table1[Horas efetivas],Table1[Tabela],Plano_V3!E718,Table1[Campo],Plano_V3!F718)</f>
        <v>2.5000000000000001E-2</v>
      </c>
      <c r="L718" s="176">
        <f t="shared" si="16515"/>
        <v>3.1250000000000002E-3</v>
      </c>
      <c r="M718" s="178"/>
      <c r="N718" s="178">
        <f t="shared" si="16516"/>
        <v>0.25</v>
      </c>
      <c r="O718" s="178"/>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25" si="16518">E719&amp;F719</f>
        <v>lt007_instr_activityCOD_SOC</v>
      </c>
      <c r="B719" s="67" t="s">
        <v>26</v>
      </c>
      <c r="C719" s="68" t="s">
        <v>26</v>
      </c>
      <c r="D719" s="64" t="s">
        <v>40</v>
      </c>
      <c r="E719" s="70" t="s">
        <v>1866</v>
      </c>
      <c r="F719" s="365" t="s">
        <v>1299</v>
      </c>
      <c r="G719" s="64" t="str">
        <f>INDEX(Auxiliar!$B$16:$B$24,MATCH(Plano_V3!H719,Auxiliar!$C$16:$C$24,0),1)</f>
        <v xml:space="preserve">6. Em implementação </v>
      </c>
      <c r="H719" s="64">
        <f>VLOOKUP(A719,'Aux - pivots1'!$A:$B,2,0)</f>
        <v>7</v>
      </c>
      <c r="I719" s="176" t="e">
        <f>SUMIFS(Table1[Estimação (horas)],Table1[Tabela],Plano_V3!E719,Table1[Campo],Plano_V3!F719)</f>
        <v>#N/A</v>
      </c>
      <c r="J719" s="176" t="e">
        <f t="shared" ref="J719:J725" si="16519">I719/8</f>
        <v>#N/A</v>
      </c>
      <c r="K719" s="176" t="e">
        <f>SUMIFS(Table1[Horas efetivas],Table1[Tabela],Plano_V3!E719,Table1[Campo],Plano_V3!F719)</f>
        <v>#N/A</v>
      </c>
      <c r="L719" s="176" t="e">
        <f t="shared" ref="L719:L725" si="16520">K719/8</f>
        <v>#N/A</v>
      </c>
      <c r="M719" s="178"/>
      <c r="N719" s="178" t="e">
        <f t="shared" ref="N719:N725" si="16521">L719/J719</f>
        <v>#N/A</v>
      </c>
      <c r="O719" s="178"/>
      <c r="P719" s="89"/>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6518"/>
        <v>lt007_instr_activityDT_RFRNC</v>
      </c>
      <c r="B720" s="67" t="s">
        <v>26</v>
      </c>
      <c r="C720" s="68" t="s">
        <v>26</v>
      </c>
      <c r="D720" s="64" t="s">
        <v>40</v>
      </c>
      <c r="E720" s="70" t="s">
        <v>1866</v>
      </c>
      <c r="F720" s="365" t="s">
        <v>1304</v>
      </c>
      <c r="G720" s="64" t="str">
        <f>INDEX(Auxiliar!$B$16:$B$24,MATCH(Plano_V3!H720,Auxiliar!$C$16:$C$24,0),1)</f>
        <v xml:space="preserve">6. Em implementação </v>
      </c>
      <c r="H720" s="64">
        <f>VLOOKUP(A720,'Aux - pivots1'!$A:$B,2,0)</f>
        <v>7</v>
      </c>
      <c r="I720" s="176" t="e">
        <f>SUMIFS(Table1[Estimação (horas)],Table1[Tabela],Plano_V3!E720,Table1[Campo],Plano_V3!F720)</f>
        <v>#N/A</v>
      </c>
      <c r="J720" s="176" t="e">
        <f t="shared" si="16519"/>
        <v>#N/A</v>
      </c>
      <c r="K720" s="176" t="e">
        <f>SUMIFS(Table1[Horas efetivas],Table1[Tabela],Plano_V3!E720,Table1[Campo],Plano_V3!F720)</f>
        <v>#N/A</v>
      </c>
      <c r="L720" s="176" t="e">
        <f t="shared" si="16520"/>
        <v>#N/A</v>
      </c>
      <c r="M720" s="178"/>
      <c r="N720" s="178" t="e">
        <f t="shared" si="16521"/>
        <v>#N/A</v>
      </c>
      <c r="O720" s="178"/>
      <c r="P720" s="89"/>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6518"/>
        <v>lt007_instr_activityINSTRMNT_ID</v>
      </c>
      <c r="B721" s="67" t="s">
        <v>26</v>
      </c>
      <c r="C721" s="68" t="s">
        <v>26</v>
      </c>
      <c r="D721" s="64" t="s">
        <v>40</v>
      </c>
      <c r="E721" s="70" t="s">
        <v>1866</v>
      </c>
      <c r="F721" s="365" t="s">
        <v>1313</v>
      </c>
      <c r="G721" s="64" t="str">
        <f>INDEX(Auxiliar!$B$16:$B$24,MATCH(Plano_V3!H721,Auxiliar!$C$16:$C$24,0),1)</f>
        <v xml:space="preserve">6. Em implementação </v>
      </c>
      <c r="H721" s="64">
        <f>VLOOKUP(A721,'Aux - pivots1'!$A:$B,2,0)</f>
        <v>7</v>
      </c>
      <c r="I721" s="176" t="e">
        <f>SUMIFS(Table1[Estimação (horas)],Table1[Tabela],Plano_V3!E721,Table1[Campo],Plano_V3!F721)</f>
        <v>#N/A</v>
      </c>
      <c r="J721" s="176" t="e">
        <f t="shared" si="16519"/>
        <v>#N/A</v>
      </c>
      <c r="K721" s="176" t="e">
        <f>SUMIFS(Table1[Horas efetivas],Table1[Tabela],Plano_V3!E721,Table1[Campo],Plano_V3!F721)</f>
        <v>#N/A</v>
      </c>
      <c r="L721" s="176" t="e">
        <f t="shared" si="16520"/>
        <v>#N/A</v>
      </c>
      <c r="M721" s="178"/>
      <c r="N721" s="178" t="e">
        <f t="shared" si="16521"/>
        <v>#N/A</v>
      </c>
      <c r="O721" s="178"/>
      <c r="P721" s="89"/>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6518"/>
        <v>lt007_instr_activityPRCNTG_ACTVTY</v>
      </c>
      <c r="B722" s="67" t="s">
        <v>26</v>
      </c>
      <c r="C722" s="68" t="s">
        <v>26</v>
      </c>
      <c r="D722" s="64" t="s">
        <v>40</v>
      </c>
      <c r="E722" s="70" t="s">
        <v>1866</v>
      </c>
      <c r="F722" s="365" t="s">
        <v>2299</v>
      </c>
      <c r="G722" s="64" t="s">
        <v>2328</v>
      </c>
      <c r="H722" s="64">
        <f>VLOOKUP(A722,'Aux - pivots1'!$A:$B,2,0)</f>
        <v>7</v>
      </c>
      <c r="I722" s="176" t="e">
        <f>SUMIFS(Table1[Estimação (horas)],Table1[Tabela],Plano_V3!E722,Table1[Campo],Plano_V3!F722)</f>
        <v>#N/A</v>
      </c>
      <c r="J722" s="176" t="e">
        <f t="shared" si="16519"/>
        <v>#N/A</v>
      </c>
      <c r="K722" s="176" t="e">
        <f>SUMIFS(Table1[Horas efetivas],Table1[Tabela],Plano_V3!E722,Table1[Campo],Plano_V3!F722)</f>
        <v>#N/A</v>
      </c>
      <c r="L722" s="176" t="e">
        <f t="shared" si="16520"/>
        <v>#N/A</v>
      </c>
      <c r="M722" s="178"/>
      <c r="N722" s="178" t="e">
        <f t="shared" si="16521"/>
        <v>#N/A</v>
      </c>
      <c r="O722" s="178"/>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6518"/>
        <v>lt007_instr_activityFLG_SBSTNTL_CNTRBTN</v>
      </c>
      <c r="B723" s="67" t="s">
        <v>26</v>
      </c>
      <c r="C723" s="68" t="s">
        <v>26</v>
      </c>
      <c r="D723" s="64" t="s">
        <v>40</v>
      </c>
      <c r="E723" s="70" t="s">
        <v>1866</v>
      </c>
      <c r="F723" s="365" t="s">
        <v>2300</v>
      </c>
      <c r="G723" s="64" t="s">
        <v>2328</v>
      </c>
      <c r="H723" s="64">
        <f>VLOOKUP(A723,'Aux - pivots1'!$A:$B,2,0)</f>
        <v>7</v>
      </c>
      <c r="I723" s="176" t="e">
        <f>SUMIFS(Table1[Estimação (horas)],Table1[Tabela],Plano_V3!E723,Table1[Campo],Plano_V3!F723)</f>
        <v>#N/A</v>
      </c>
      <c r="J723" s="176" t="e">
        <f t="shared" si="16519"/>
        <v>#N/A</v>
      </c>
      <c r="K723" s="176" t="e">
        <f>SUMIFS(Table1[Horas efetivas],Table1[Tabela],Plano_V3!E723,Table1[Campo],Plano_V3!F723)</f>
        <v>#N/A</v>
      </c>
      <c r="L723" s="176" t="e">
        <f t="shared" si="16520"/>
        <v>#N/A</v>
      </c>
      <c r="M723" s="178"/>
      <c r="N723" s="178" t="e">
        <f t="shared" si="16521"/>
        <v>#N/A</v>
      </c>
      <c r="O723" s="178"/>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6518"/>
        <v>lt007_instr_activityFLG_DNSH_CMPLNC</v>
      </c>
      <c r="B724" s="67" t="s">
        <v>26</v>
      </c>
      <c r="C724" s="68" t="s">
        <v>26</v>
      </c>
      <c r="D724" s="64" t="s">
        <v>40</v>
      </c>
      <c r="E724" s="70" t="s">
        <v>1866</v>
      </c>
      <c r="F724" s="365" t="s">
        <v>2301</v>
      </c>
      <c r="G724" s="64" t="str">
        <f>INDEX(Auxiliar!$B$16:$B$24,MATCH(Plano_V3!H724,Auxiliar!$C$16:$C$24,0),1)</f>
        <v xml:space="preserve">6. Em implementação </v>
      </c>
      <c r="H724" s="64">
        <f>VLOOKUP(A724,'Aux - pivots1'!$A:$B,2,0)</f>
        <v>7</v>
      </c>
      <c r="I724" s="176" t="e">
        <f>SUMIFS(Table1[Estimação (horas)],Table1[Tabela],Plano_V3!E724,Table1[Campo],Plano_V3!F724)</f>
        <v>#N/A</v>
      </c>
      <c r="J724" s="176" t="e">
        <f t="shared" si="16519"/>
        <v>#N/A</v>
      </c>
      <c r="K724" s="176" t="e">
        <f>SUMIFS(Table1[Horas efetivas],Table1[Tabela],Plano_V3!E724,Table1[Campo],Plano_V3!F724)</f>
        <v>#N/A</v>
      </c>
      <c r="L724" s="176" t="e">
        <f t="shared" si="16520"/>
        <v>#N/A</v>
      </c>
      <c r="M724" s="178"/>
      <c r="N724" s="178" t="e">
        <f t="shared" si="16521"/>
        <v>#N/A</v>
      </c>
      <c r="O724" s="178"/>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6518"/>
        <v>lt007_instr_activityDNSH_DTL</v>
      </c>
      <c r="B725" s="67" t="s">
        <v>26</v>
      </c>
      <c r="C725" s="68" t="s">
        <v>26</v>
      </c>
      <c r="D725" s="64" t="s">
        <v>40</v>
      </c>
      <c r="E725" s="70" t="s">
        <v>1866</v>
      </c>
      <c r="F725" s="365" t="s">
        <v>2302</v>
      </c>
      <c r="G725" s="64" t="str">
        <f>INDEX(Auxiliar!$B$16:$B$24,MATCH(Plano_V3!H725,Auxiliar!$C$16:$C$24,0),1)</f>
        <v xml:space="preserve">6. Em implementação </v>
      </c>
      <c r="H725" s="64">
        <f>VLOOKUP(A725,'Aux - pivots1'!$A:$B,2,0)</f>
        <v>7</v>
      </c>
      <c r="I725" s="176" t="e">
        <f>SUMIFS(Table1[Estimação (horas)],Table1[Tabela],Plano_V3!E725,Table1[Campo],Plano_V3!F725)</f>
        <v>#N/A</v>
      </c>
      <c r="J725" s="176" t="e">
        <f t="shared" si="16519"/>
        <v>#N/A</v>
      </c>
      <c r="K725" s="176" t="e">
        <f>SUMIFS(Table1[Horas efetivas],Table1[Tabela],Plano_V3!E725,Table1[Campo],Plano_V3!F725)</f>
        <v>#N/A</v>
      </c>
      <c r="L725" s="176" t="e">
        <f t="shared" si="16520"/>
        <v>#N/A</v>
      </c>
      <c r="M725" s="178"/>
      <c r="N725" s="178" t="e">
        <f t="shared" si="16521"/>
        <v>#N/A</v>
      </c>
      <c r="O725" s="178"/>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6517"/>
        <v>lt002_instrumentgrss_intrst_incm</v>
      </c>
      <c r="B726" s="67" t="s">
        <v>26</v>
      </c>
      <c r="C726" s="68" t="s">
        <v>26</v>
      </c>
      <c r="D726" s="64" t="s">
        <v>40</v>
      </c>
      <c r="E726" s="70" t="s">
        <v>379</v>
      </c>
      <c r="F726" s="71" t="s">
        <v>420</v>
      </c>
      <c r="G726" s="64" t="str">
        <f>INDEX(Auxiliar!$B$16:$B$24,MATCH(Plano_V3!H726,Auxiliar!$C$16:$C$24,0),1)</f>
        <v>2.2 Em especificação</v>
      </c>
      <c r="H726" s="64">
        <f>VLOOKUP(A726,'Aux - pivots1'!$A:$B,2,0)</f>
        <v>3</v>
      </c>
      <c r="I726" s="176">
        <f>SUMIFS(Table1[Estimação (horas)],Table1[Tabela],Plano_V3!E726,Table1[Campo],Plano_V3!F726)</f>
        <v>0.1</v>
      </c>
      <c r="J726" s="176">
        <f t="shared" si="16514"/>
        <v>1.2500000000000001E-2</v>
      </c>
      <c r="K726" s="176">
        <f>SUMIFS(Table1[Horas efetivas],Table1[Tabela],Plano_V3!E726,Table1[Campo],Plano_V3!F726)</f>
        <v>0.05</v>
      </c>
      <c r="L726" s="176">
        <f t="shared" si="16515"/>
        <v>6.2500000000000003E-3</v>
      </c>
      <c r="M726" s="178"/>
      <c r="N726" s="178">
        <f t="shared" si="16516"/>
        <v>0.5</v>
      </c>
      <c r="O726" s="178"/>
      <c r="P726" s="89" t="s">
        <v>31</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6517"/>
        <v>lt002_instrumentgrss_cmmssn_incm</v>
      </c>
      <c r="B727" s="67" t="s">
        <v>26</v>
      </c>
      <c r="C727" s="68" t="s">
        <v>26</v>
      </c>
      <c r="D727" s="64" t="s">
        <v>40</v>
      </c>
      <c r="E727" s="70" t="s">
        <v>379</v>
      </c>
      <c r="F727" s="71" t="s">
        <v>421</v>
      </c>
      <c r="G727" s="64" t="str">
        <f>INDEX(Auxiliar!$B$16:$B$24,MATCH(Plano_V3!H727,Auxiliar!$C$16:$C$24,0),1)</f>
        <v>2.2 Em especificação</v>
      </c>
      <c r="H727" s="64">
        <f>VLOOKUP(A727,'Aux - pivots1'!$A:$B,2,0)</f>
        <v>3</v>
      </c>
      <c r="I727" s="176">
        <f>SUMIFS(Table1[Estimação (horas)],Table1[Tabela],Plano_V3!E727,Table1[Campo],Plano_V3!F727)</f>
        <v>0.1</v>
      </c>
      <c r="J727" s="176">
        <f t="shared" si="16514"/>
        <v>1.2500000000000001E-2</v>
      </c>
      <c r="K727" s="176">
        <f>SUMIFS(Table1[Horas efetivas],Table1[Tabela],Plano_V3!E727,Table1[Campo],Plano_V3!F727)</f>
        <v>0.05</v>
      </c>
      <c r="L727" s="176">
        <f t="shared" si="16515"/>
        <v>6.2500000000000003E-3</v>
      </c>
      <c r="M727" s="178"/>
      <c r="N727" s="178">
        <f t="shared" si="16516"/>
        <v>0.5</v>
      </c>
      <c r="O727" s="178"/>
      <c r="P727" s="89" t="s">
        <v>31</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6517"/>
        <v>lt002_instrumentgrss_cmmssn_incm_off_blnc</v>
      </c>
      <c r="B728" s="67" t="s">
        <v>26</v>
      </c>
      <c r="C728" s="68" t="s">
        <v>26</v>
      </c>
      <c r="D728" s="64" t="s">
        <v>40</v>
      </c>
      <c r="E728" s="70" t="s">
        <v>379</v>
      </c>
      <c r="F728" s="71" t="s">
        <v>422</v>
      </c>
      <c r="G728" s="64" t="str">
        <f>INDEX(Auxiliar!$B$16:$B$24,MATCH(Plano_V3!H728,Auxiliar!$C$16:$C$24,0),1)</f>
        <v>2.2 Em especificação</v>
      </c>
      <c r="H728" s="64">
        <f>VLOOKUP(A728,'Aux - pivots1'!$A:$B,2,0)</f>
        <v>3</v>
      </c>
      <c r="I728" s="176">
        <f>SUMIFS(Table1[Estimação (horas)],Table1[Tabela],Plano_V3!E728,Table1[Campo],Plano_V3!F728)</f>
        <v>0.1</v>
      </c>
      <c r="J728" s="176">
        <f t="shared" si="16514"/>
        <v>1.2500000000000001E-2</v>
      </c>
      <c r="K728" s="176">
        <f>SUMIFS(Table1[Horas efetivas],Table1[Tabela],Plano_V3!E728,Table1[Campo],Plano_V3!F728)</f>
        <v>0.05</v>
      </c>
      <c r="L728" s="176">
        <f t="shared" si="16515"/>
        <v>6.2500000000000003E-3</v>
      </c>
      <c r="M728" s="178"/>
      <c r="N728" s="178">
        <f t="shared" si="16516"/>
        <v>0.5</v>
      </c>
      <c r="O728" s="178"/>
      <c r="P728" s="89" t="s">
        <v>31</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6517"/>
        <v>lt002_instrumentidcmb</v>
      </c>
      <c r="B729" s="67" t="s">
        <v>26</v>
      </c>
      <c r="C729" s="68" t="s">
        <v>26</v>
      </c>
      <c r="D729" s="64" t="s">
        <v>40</v>
      </c>
      <c r="E729" s="70" t="s">
        <v>379</v>
      </c>
      <c r="F729" s="71" t="s">
        <v>423</v>
      </c>
      <c r="G729" s="64" t="str">
        <f>INDEX(Auxiliar!$B$16:$B$24,MATCH(Plano_V3!H729,Auxiliar!$C$16:$C$24,0),1)</f>
        <v>1. Concluído</v>
      </c>
      <c r="H729" s="64">
        <f>VLOOKUP(A729,'Aux - pivots1'!$A:$B,2,0)</f>
        <v>1</v>
      </c>
      <c r="I729" s="176">
        <f>SUMIFS(Table1[Estimação (horas)],Table1[Tabela],Plano_V3!E729,Table1[Campo],Plano_V3!F729)</f>
        <v>0.1</v>
      </c>
      <c r="J729" s="176">
        <f t="shared" si="16514"/>
        <v>1.2500000000000001E-2</v>
      </c>
      <c r="K729" s="176">
        <f>SUMIFS(Table1[Horas efetivas],Table1[Tabela],Plano_V3!E729,Table1[Campo],Plano_V3!F729)</f>
        <v>0.1</v>
      </c>
      <c r="L729" s="176">
        <f t="shared" si="16515"/>
        <v>1.2500000000000001E-2</v>
      </c>
      <c r="M729" s="178"/>
      <c r="N729" s="178">
        <f t="shared" si="16516"/>
        <v>1</v>
      </c>
      <c r="O729" s="178"/>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6517"/>
        <v>lt003_entitycntry</v>
      </c>
      <c r="B730" s="67" t="s">
        <v>26</v>
      </c>
      <c r="C730" s="68" t="s">
        <v>26</v>
      </c>
      <c r="D730" s="64" t="s">
        <v>40</v>
      </c>
      <c r="E730" s="70" t="s">
        <v>335</v>
      </c>
      <c r="F730" s="71" t="s">
        <v>424</v>
      </c>
      <c r="G730" s="64" t="str">
        <f>INDEX(Auxiliar!$B$16:$B$24,MATCH(Plano_V3!H730,Auxiliar!$C$16:$C$24,0),1)</f>
        <v>1. Concluído</v>
      </c>
      <c r="H730" s="64">
        <f>VLOOKUP(A730,'Aux - pivots1'!$A:$B,2,0)</f>
        <v>1</v>
      </c>
      <c r="I730" s="176">
        <f>SUMIFS(Table1[Estimação (horas)],Table1[Tabela],Plano_V3!E730,Table1[Campo],Plano_V3!F730)</f>
        <v>0.1</v>
      </c>
      <c r="J730" s="176">
        <f t="shared" si="16514"/>
        <v>1.2500000000000001E-2</v>
      </c>
      <c r="K730" s="176">
        <f>SUMIFS(Table1[Horas efetivas],Table1[Tabela],Plano_V3!E730,Table1[Campo],Plano_V3!F730)</f>
        <v>0.1</v>
      </c>
      <c r="L730" s="176">
        <f t="shared" si="16515"/>
        <v>1.2500000000000001E-2</v>
      </c>
      <c r="M730" s="178"/>
      <c r="N730" s="178">
        <f t="shared" si="16516"/>
        <v>1</v>
      </c>
      <c r="O730" s="178"/>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6517"/>
        <v>lt003_entitydt_rfrnc</v>
      </c>
      <c r="B731" s="67" t="s">
        <v>26</v>
      </c>
      <c r="C731" s="68" t="s">
        <v>26</v>
      </c>
      <c r="D731" s="64" t="s">
        <v>40</v>
      </c>
      <c r="E731" s="70" t="s">
        <v>335</v>
      </c>
      <c r="F731" s="71" t="s">
        <v>398</v>
      </c>
      <c r="G731" s="64" t="str">
        <f>INDEX(Auxiliar!$B$16:$B$24,MATCH(Plano_V3!H731,Auxiliar!$C$16:$C$24,0),1)</f>
        <v>1. Concluído</v>
      </c>
      <c r="H731" s="64">
        <f>VLOOKUP(A731,'Aux - pivots1'!$A:$B,2,0)</f>
        <v>1</v>
      </c>
      <c r="I731" s="176">
        <f>SUMIFS(Table1[Estimação (horas)],Table1[Tabela],Plano_V3!E731,Table1[Campo],Plano_V3!F731)</f>
        <v>0.1</v>
      </c>
      <c r="J731" s="176">
        <f t="shared" si="16514"/>
        <v>1.2500000000000001E-2</v>
      </c>
      <c r="K731" s="176">
        <f>SUMIFS(Table1[Horas efetivas],Table1[Tabela],Plano_V3!E731,Table1[Campo],Plano_V3!F731)</f>
        <v>0.1</v>
      </c>
      <c r="L731" s="176">
        <f t="shared" si="16515"/>
        <v>1.2500000000000001E-2</v>
      </c>
      <c r="M731" s="178"/>
      <c r="N731" s="178">
        <f t="shared" si="16516"/>
        <v>1</v>
      </c>
      <c r="O731" s="178"/>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6517"/>
        <v>lt003_entityentty_id</v>
      </c>
      <c r="B732" s="67" t="s">
        <v>26</v>
      </c>
      <c r="C732" s="68" t="s">
        <v>26</v>
      </c>
      <c r="D732" s="64" t="s">
        <v>40</v>
      </c>
      <c r="E732" s="70" t="s">
        <v>335</v>
      </c>
      <c r="F732" s="71" t="s">
        <v>425</v>
      </c>
      <c r="G732" s="64" t="str">
        <f>INDEX(Auxiliar!$B$16:$B$24,MATCH(Plano_V3!H732,Auxiliar!$C$16:$C$24,0),1)</f>
        <v>1. Concluído</v>
      </c>
      <c r="H732" s="64">
        <f>VLOOKUP(A732,'Aux - pivots1'!$A:$B,2,0)</f>
        <v>1</v>
      </c>
      <c r="I732" s="176">
        <f>SUMIFS(Table1[Estimação (horas)],Table1[Tabela],Plano_V3!E732,Table1[Campo],Plano_V3!F732)</f>
        <v>0.1</v>
      </c>
      <c r="J732" s="176">
        <f t="shared" si="16514"/>
        <v>1.2500000000000001E-2</v>
      </c>
      <c r="K732" s="176">
        <f>SUMIFS(Table1[Horas efetivas],Table1[Tabela],Plano_V3!E732,Table1[Campo],Plano_V3!F732)</f>
        <v>0.1</v>
      </c>
      <c r="L732" s="176">
        <f t="shared" si="16515"/>
        <v>1.2500000000000001E-2</v>
      </c>
      <c r="M732" s="178"/>
      <c r="N732" s="178">
        <f t="shared" si="16516"/>
        <v>1</v>
      </c>
      <c r="O732" s="178"/>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6517"/>
        <v>lt003_entitylei</v>
      </c>
      <c r="B733" s="67" t="s">
        <v>26</v>
      </c>
      <c r="C733" s="68" t="s">
        <v>26</v>
      </c>
      <c r="D733" s="64" t="s">
        <v>40</v>
      </c>
      <c r="E733" s="70" t="s">
        <v>335</v>
      </c>
      <c r="F733" s="71" t="s">
        <v>426</v>
      </c>
      <c r="G733" s="64" t="str">
        <f>INDEX(Auxiliar!$B$16:$B$24,MATCH(Plano_V3!H733,Auxiliar!$C$16:$C$24,0),1)</f>
        <v>1. Concluído</v>
      </c>
      <c r="H733" s="64">
        <f>VLOOKUP(A733,'Aux - pivots1'!$A:$B,2,0)</f>
        <v>1</v>
      </c>
      <c r="I733" s="176">
        <f>SUMIFS(Table1[Estimação (horas)],Table1[Tabela],Plano_V3!E733,Table1[Campo],Plano_V3!F733)</f>
        <v>0.1</v>
      </c>
      <c r="J733" s="176">
        <f t="shared" si="16514"/>
        <v>1.2500000000000001E-2</v>
      </c>
      <c r="K733" s="176">
        <f>SUMIFS(Table1[Horas efetivas],Table1[Tabela],Plano_V3!E733,Table1[Campo],Plano_V3!F733)</f>
        <v>0.1</v>
      </c>
      <c r="L733" s="176">
        <f t="shared" si="16515"/>
        <v>1.2500000000000001E-2</v>
      </c>
      <c r="M733" s="178"/>
      <c r="N733" s="178">
        <f t="shared" si="16516"/>
        <v>1</v>
      </c>
      <c r="O733" s="178"/>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6517"/>
        <v>lt003_entityecnmc_actvty</v>
      </c>
      <c r="B734" s="67" t="s">
        <v>26</v>
      </c>
      <c r="C734" s="68" t="s">
        <v>26</v>
      </c>
      <c r="D734" s="64" t="s">
        <v>40</v>
      </c>
      <c r="E734" s="70" t="s">
        <v>335</v>
      </c>
      <c r="F734" s="71" t="s">
        <v>427</v>
      </c>
      <c r="G734" s="64" t="str">
        <f>INDEX(Auxiliar!$B$16:$B$24,MATCH(Plano_V3!H734,Auxiliar!$C$16:$C$24,0),1)</f>
        <v>1. Concluído</v>
      </c>
      <c r="H734" s="64">
        <f>VLOOKUP(A734,'Aux - pivots1'!$A:$B,2,0)</f>
        <v>1</v>
      </c>
      <c r="I734" s="176">
        <f>SUMIFS(Table1[Estimação (horas)],Table1[Tabela],Plano_V3!E734,Table1[Campo],Plano_V3!F734)</f>
        <v>0.1</v>
      </c>
      <c r="J734" s="176">
        <f t="shared" si="16514"/>
        <v>1.2500000000000001E-2</v>
      </c>
      <c r="K734" s="176">
        <f>SUMIFS(Table1[Horas efetivas],Table1[Tabela],Plano_V3!E734,Table1[Campo],Plano_V3!F734)</f>
        <v>0.1</v>
      </c>
      <c r="L734" s="176">
        <f t="shared" si="16515"/>
        <v>1.2500000000000001E-2</v>
      </c>
      <c r="M734" s="178"/>
      <c r="N734" s="178">
        <f t="shared" si="16516"/>
        <v>1</v>
      </c>
      <c r="O734" s="178"/>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6517"/>
        <v>lt003_entitygrp_eqty</v>
      </c>
      <c r="B735" s="67" t="s">
        <v>26</v>
      </c>
      <c r="C735" s="68" t="s">
        <v>26</v>
      </c>
      <c r="D735" s="64" t="s">
        <v>40</v>
      </c>
      <c r="E735" s="70" t="s">
        <v>335</v>
      </c>
      <c r="F735" s="71" t="s">
        <v>428</v>
      </c>
      <c r="G735" s="64" t="str">
        <f>INDEX(Auxiliar!$B$16:$B$24,MATCH(Plano_V3!H735,Auxiliar!$C$16:$C$24,0),1)</f>
        <v>1. Concluído</v>
      </c>
      <c r="H735" s="64">
        <f>VLOOKUP(A735,'Aux - pivots1'!$A:$B,2,0)</f>
        <v>1</v>
      </c>
      <c r="I735" s="176">
        <f>SUMIFS(Table1[Estimação (horas)],Table1[Tabela],Plano_V3!E735,Table1[Campo],Plano_V3!F735)</f>
        <v>0.1</v>
      </c>
      <c r="J735" s="176">
        <f t="shared" si="16514"/>
        <v>1.2500000000000001E-2</v>
      </c>
      <c r="K735" s="176">
        <f>SUMIFS(Table1[Horas efetivas],Table1[Tabela],Plano_V3!E735,Table1[Campo],Plano_V3!F735)</f>
        <v>0.1</v>
      </c>
      <c r="L735" s="176">
        <f t="shared" si="16515"/>
        <v>1.2500000000000001E-2</v>
      </c>
      <c r="M735" s="178"/>
      <c r="N735" s="178">
        <f t="shared" si="16516"/>
        <v>1</v>
      </c>
      <c r="O735" s="178"/>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6517"/>
        <v>lt003_entityannl_trnvr_le</v>
      </c>
      <c r="B736" s="67" t="s">
        <v>26</v>
      </c>
      <c r="C736" s="68" t="s">
        <v>26</v>
      </c>
      <c r="D736" s="64" t="s">
        <v>40</v>
      </c>
      <c r="E736" s="70" t="s">
        <v>335</v>
      </c>
      <c r="F736" s="71" t="s">
        <v>429</v>
      </c>
      <c r="G736" s="64" t="str">
        <f>INDEX(Auxiliar!$B$16:$B$24,MATCH(Plano_V3!H736,Auxiliar!$C$16:$C$24,0),1)</f>
        <v>1. Concluído</v>
      </c>
      <c r="H736" s="64">
        <f>VLOOKUP(A736,'Aux - pivots1'!$A:$B,2,0)</f>
        <v>1</v>
      </c>
      <c r="I736" s="176">
        <f>SUMIFS(Table1[Estimação (horas)],Table1[Tabela],Plano_V3!E736,Table1[Campo],Plano_V3!F736)</f>
        <v>0.1</v>
      </c>
      <c r="J736" s="176">
        <f t="shared" si="16514"/>
        <v>1.2500000000000001E-2</v>
      </c>
      <c r="K736" s="176">
        <f>SUMIFS(Table1[Horas efetivas],Table1[Tabela],Plano_V3!E736,Table1[Campo],Plano_V3!F736)</f>
        <v>0.1</v>
      </c>
      <c r="L736" s="176">
        <f t="shared" si="16515"/>
        <v>1.2500000000000001E-2</v>
      </c>
      <c r="M736" s="178"/>
      <c r="N736" s="178">
        <f t="shared" si="16516"/>
        <v>1</v>
      </c>
      <c r="O736" s="178"/>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6517"/>
        <v>lt003_entityeqty</v>
      </c>
      <c r="B737" s="67" t="s">
        <v>26</v>
      </c>
      <c r="C737" s="68" t="s">
        <v>26</v>
      </c>
      <c r="D737" s="64" t="s">
        <v>40</v>
      </c>
      <c r="E737" s="70" t="s">
        <v>335</v>
      </c>
      <c r="F737" s="71" t="s">
        <v>430</v>
      </c>
      <c r="G737" s="64" t="str">
        <f>INDEX(Auxiliar!$B$16:$B$24,MATCH(Plano_V3!H737,Auxiliar!$C$16:$C$24,0),1)</f>
        <v>1. Concluído</v>
      </c>
      <c r="H737" s="64">
        <f>VLOOKUP(A737,'Aux - pivots1'!$A:$B,2,0)</f>
        <v>1</v>
      </c>
      <c r="I737" s="176">
        <f>SUMIFS(Table1[Estimação (horas)],Table1[Tabela],Plano_V3!E737,Table1[Campo],Plano_V3!F737)</f>
        <v>0.1</v>
      </c>
      <c r="J737" s="176">
        <f t="shared" si="16514"/>
        <v>1.2500000000000001E-2</v>
      </c>
      <c r="K737" s="176">
        <f>SUMIFS(Table1[Horas efetivas],Table1[Tabela],Plano_V3!E737,Table1[Campo],Plano_V3!F737)</f>
        <v>0.1</v>
      </c>
      <c r="L737" s="176">
        <f t="shared" si="16515"/>
        <v>1.2500000000000001E-2</v>
      </c>
      <c r="M737" s="178"/>
      <c r="N737" s="178">
        <f t="shared" si="16516"/>
        <v>1</v>
      </c>
      <c r="O737" s="178"/>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6517"/>
        <v>lt003_entitygrp_ttl_dbt</v>
      </c>
      <c r="B738" s="67" t="s">
        <v>26</v>
      </c>
      <c r="C738" s="68" t="s">
        <v>26</v>
      </c>
      <c r="D738" s="64" t="s">
        <v>40</v>
      </c>
      <c r="E738" s="70" t="s">
        <v>335</v>
      </c>
      <c r="F738" s="71" t="s">
        <v>431</v>
      </c>
      <c r="G738" s="64" t="str">
        <f>INDEX(Auxiliar!$B$16:$B$24,MATCH(Plano_V3!H738,Auxiliar!$C$16:$C$24,0),1)</f>
        <v>1. Concluído</v>
      </c>
      <c r="H738" s="64">
        <f>VLOOKUP(A738,'Aux - pivots1'!$A:$B,2,0)</f>
        <v>1</v>
      </c>
      <c r="I738" s="176">
        <f>SUMIFS(Table1[Estimação (horas)],Table1[Tabela],Plano_V3!E738,Table1[Campo],Plano_V3!F738)</f>
        <v>0.1</v>
      </c>
      <c r="J738" s="176">
        <f t="shared" si="16514"/>
        <v>1.2500000000000001E-2</v>
      </c>
      <c r="K738" s="176">
        <f>SUMIFS(Table1[Horas efetivas],Table1[Tabela],Plano_V3!E738,Table1[Campo],Plano_V3!F738)</f>
        <v>0.1</v>
      </c>
      <c r="L738" s="176">
        <f t="shared" si="16515"/>
        <v>1.2500000000000001E-2</v>
      </c>
      <c r="M738" s="178"/>
      <c r="N738" s="178">
        <f t="shared" si="16516"/>
        <v>1</v>
      </c>
      <c r="O738" s="178"/>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6517"/>
        <v>lt003_entityttl_dbt</v>
      </c>
      <c r="B739" s="67" t="s">
        <v>26</v>
      </c>
      <c r="C739" s="68" t="s">
        <v>26</v>
      </c>
      <c r="D739" s="64" t="s">
        <v>40</v>
      </c>
      <c r="E739" s="70" t="s">
        <v>335</v>
      </c>
      <c r="F739" s="71" t="s">
        <v>432</v>
      </c>
      <c r="G739" s="64" t="str">
        <f>INDEX(Auxiliar!$B$16:$B$24,MATCH(Plano_V3!H739,Auxiliar!$C$16:$C$24,0),1)</f>
        <v>1. Concluído</v>
      </c>
      <c r="H739" s="64">
        <f>VLOOKUP(A739,'Aux - pivots1'!$A:$B,2,0)</f>
        <v>1</v>
      </c>
      <c r="I739" s="176">
        <f>SUMIFS(Table1[Estimação (horas)],Table1[Tabela],Plano_V3!E739,Table1[Campo],Plano_V3!F739)</f>
        <v>0.1</v>
      </c>
      <c r="J739" s="176">
        <f t="shared" si="16514"/>
        <v>1.2500000000000001E-2</v>
      </c>
      <c r="K739" s="176">
        <f>SUMIFS(Table1[Horas efetivas],Table1[Tabela],Plano_V3!E739,Table1[Campo],Plano_V3!F739)</f>
        <v>0.1</v>
      </c>
      <c r="L739" s="176">
        <f t="shared" si="16515"/>
        <v>1.2500000000000001E-2</v>
      </c>
      <c r="M739" s="178"/>
      <c r="N739" s="178">
        <f t="shared" si="16516"/>
        <v>1</v>
      </c>
      <c r="O739" s="178"/>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6517"/>
        <v>lt003_entitycod_soc</v>
      </c>
      <c r="B740" s="67" t="s">
        <v>26</v>
      </c>
      <c r="C740" s="68" t="s">
        <v>26</v>
      </c>
      <c r="D740" s="64" t="s">
        <v>40</v>
      </c>
      <c r="E740" s="70" t="s">
        <v>335</v>
      </c>
      <c r="F740" s="71" t="s">
        <v>416</v>
      </c>
      <c r="G740" s="64" t="str">
        <f>INDEX(Auxiliar!$B$16:$B$24,MATCH(Plano_V3!H740,Auxiliar!$C$16:$C$24,0),1)</f>
        <v>1. Concluído</v>
      </c>
      <c r="H740" s="64">
        <f>VLOOKUP(A740,'Aux - pivots1'!$A:$B,2,0)</f>
        <v>1</v>
      </c>
      <c r="I740" s="176">
        <f>SUMIFS(Table1[Estimação (horas)],Table1[Tabela],Plano_V3!E740,Table1[Campo],Plano_V3!F740)</f>
        <v>0.1</v>
      </c>
      <c r="J740" s="176">
        <f t="shared" si="16514"/>
        <v>1.2500000000000001E-2</v>
      </c>
      <c r="K740" s="176">
        <f>SUMIFS(Table1[Horas efetivas],Table1[Tabela],Plano_V3!E740,Table1[Campo],Plano_V3!F740)</f>
        <v>0.1</v>
      </c>
      <c r="L740" s="176">
        <f t="shared" si="16515"/>
        <v>1.2500000000000001E-2</v>
      </c>
      <c r="M740" s="178"/>
      <c r="N740" s="178">
        <f t="shared" si="16516"/>
        <v>1</v>
      </c>
      <c r="O740" s="178"/>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6517"/>
        <v>lt004_protectiondt_rfrnc</v>
      </c>
      <c r="B741" s="67" t="s">
        <v>26</v>
      </c>
      <c r="C741" s="68" t="s">
        <v>26</v>
      </c>
      <c r="D741" s="64" t="s">
        <v>40</v>
      </c>
      <c r="E741" s="70" t="s">
        <v>368</v>
      </c>
      <c r="F741" s="71" t="s">
        <v>398</v>
      </c>
      <c r="G741" s="64" t="str">
        <f>INDEX(Auxiliar!$B$16:$B$24,MATCH(Plano_V3!H741,Auxiliar!$C$16:$C$24,0),1)</f>
        <v>1. Concluído</v>
      </c>
      <c r="H741" s="64">
        <f>VLOOKUP(A741,'Aux - pivots1'!$A:$B,2,0)</f>
        <v>1</v>
      </c>
      <c r="I741" s="176">
        <f>SUMIFS(Table1[Estimação (horas)],Table1[Tabela],Plano_V3!E741,Table1[Campo],Plano_V3!F741)</f>
        <v>0.1</v>
      </c>
      <c r="J741" s="176">
        <f t="shared" si="16514"/>
        <v>1.2500000000000001E-2</v>
      </c>
      <c r="K741" s="176">
        <f>SUMIFS(Table1[Horas efetivas],Table1[Tabela],Plano_V3!E741,Table1[Campo],Plano_V3!F741)</f>
        <v>0.1</v>
      </c>
      <c r="L741" s="176">
        <f t="shared" si="16515"/>
        <v>1.2500000000000001E-2</v>
      </c>
      <c r="M741" s="178"/>
      <c r="N741" s="178">
        <f t="shared" si="16516"/>
        <v>1</v>
      </c>
      <c r="O741" s="178"/>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6517"/>
        <v>lt004_protectionprtctn_id</v>
      </c>
      <c r="B742" s="67" t="s">
        <v>26</v>
      </c>
      <c r="C742" s="68" t="s">
        <v>26</v>
      </c>
      <c r="D742" s="64" t="s">
        <v>40</v>
      </c>
      <c r="E742" s="70" t="s">
        <v>368</v>
      </c>
      <c r="F742" s="71" t="s">
        <v>433</v>
      </c>
      <c r="G742" s="64" t="str">
        <f>INDEX(Auxiliar!$B$16:$B$24,MATCH(Plano_V3!H742,Auxiliar!$C$16:$C$24,0),1)</f>
        <v>1. Concluído</v>
      </c>
      <c r="H742" s="64">
        <f>VLOOKUP(A742,'Aux - pivots1'!$A:$B,2,0)</f>
        <v>1</v>
      </c>
      <c r="I742" s="176">
        <f>SUMIFS(Table1[Estimação (horas)],Table1[Tabela],Plano_V3!E742,Table1[Campo],Plano_V3!F742)</f>
        <v>0.1</v>
      </c>
      <c r="J742" s="176">
        <f t="shared" si="16514"/>
        <v>1.2500000000000001E-2</v>
      </c>
      <c r="K742" s="176">
        <f>SUMIFS(Table1[Horas efetivas],Table1[Tabela],Plano_V3!E742,Table1[Campo],Plano_V3!F742)</f>
        <v>0.1</v>
      </c>
      <c r="L742" s="176">
        <f t="shared" si="16515"/>
        <v>1.2500000000000001E-2</v>
      </c>
      <c r="M742" s="178"/>
      <c r="N742" s="178">
        <f t="shared" si="16516"/>
        <v>1</v>
      </c>
      <c r="O742" s="178"/>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6517"/>
        <v>lt004_protectionrl_estt_clltrl_lctn</v>
      </c>
      <c r="B743" s="67" t="s">
        <v>26</v>
      </c>
      <c r="C743" s="68" t="s">
        <v>26</v>
      </c>
      <c r="D743" s="64" t="s">
        <v>40</v>
      </c>
      <c r="E743" s="70" t="s">
        <v>368</v>
      </c>
      <c r="F743" s="71" t="s">
        <v>434</v>
      </c>
      <c r="G743" s="64" t="str">
        <f>INDEX(Auxiliar!$B$16:$B$24,MATCH(Plano_V3!H743,Auxiliar!$C$16:$C$24,0),1)</f>
        <v>1. Concluído</v>
      </c>
      <c r="H743" s="64">
        <f>VLOOKUP(A743,'Aux - pivots1'!$A:$B,2,0)</f>
        <v>1</v>
      </c>
      <c r="I743" s="176">
        <f>SUMIFS(Table1[Estimação (horas)],Table1[Tabela],Plano_V3!E743,Table1[Campo],Plano_V3!F743)</f>
        <v>0.1</v>
      </c>
      <c r="J743" s="176">
        <f t="shared" si="16514"/>
        <v>1.2500000000000001E-2</v>
      </c>
      <c r="K743" s="176">
        <f>SUMIFS(Table1[Horas efetivas],Table1[Tabela],Plano_V3!E743,Table1[Campo],Plano_V3!F743)</f>
        <v>0.1</v>
      </c>
      <c r="L743" s="176">
        <f t="shared" si="16515"/>
        <v>1.2500000000000001E-2</v>
      </c>
      <c r="M743" s="178"/>
      <c r="N743" s="178">
        <f t="shared" si="16516"/>
        <v>1</v>
      </c>
      <c r="O743" s="178"/>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6517"/>
        <v>lt004_protectionrl_estt_pst_cd</v>
      </c>
      <c r="B744" s="67" t="s">
        <v>26</v>
      </c>
      <c r="C744" s="68" t="s">
        <v>26</v>
      </c>
      <c r="D744" s="64" t="s">
        <v>40</v>
      </c>
      <c r="E744" s="70" t="s">
        <v>368</v>
      </c>
      <c r="F744" s="71" t="s">
        <v>435</v>
      </c>
      <c r="G744" s="64" t="str">
        <f>INDEX(Auxiliar!$B$16:$B$24,MATCH(Plano_V3!H744,Auxiliar!$C$16:$C$24,0),1)</f>
        <v>1. Concluído</v>
      </c>
      <c r="H744" s="64">
        <f>VLOOKUP(A744,'Aux - pivots1'!$A:$B,2,0)</f>
        <v>1</v>
      </c>
      <c r="I744" s="176">
        <f>SUMIFS(Table1[Estimação (horas)],Table1[Tabela],Plano_V3!E744,Table1[Campo],Plano_V3!F744)</f>
        <v>0.1</v>
      </c>
      <c r="J744" s="176">
        <f t="shared" si="16514"/>
        <v>1.2500000000000001E-2</v>
      </c>
      <c r="K744" s="176">
        <f>SUMIFS(Table1[Horas efetivas],Table1[Tabela],Plano_V3!E744,Table1[Campo],Plano_V3!F744)</f>
        <v>0.1</v>
      </c>
      <c r="L744" s="176">
        <f t="shared" si="16515"/>
        <v>1.2500000000000001E-2</v>
      </c>
      <c r="M744" s="178"/>
      <c r="N744" s="178">
        <f t="shared" si="16516"/>
        <v>1</v>
      </c>
      <c r="O744" s="178"/>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6517"/>
        <v>lt004_protectiontyp_prtctn</v>
      </c>
      <c r="B745" s="67" t="s">
        <v>26</v>
      </c>
      <c r="C745" s="68" t="s">
        <v>26</v>
      </c>
      <c r="D745" s="64" t="s">
        <v>40</v>
      </c>
      <c r="E745" s="70" t="s">
        <v>368</v>
      </c>
      <c r="F745" s="71" t="s">
        <v>436</v>
      </c>
      <c r="G745" s="64" t="str">
        <f>INDEX(Auxiliar!$B$16:$B$24,MATCH(Plano_V3!H745,Auxiliar!$C$16:$C$24,0),1)</f>
        <v>1. Concluído</v>
      </c>
      <c r="H745" s="64">
        <f>VLOOKUP(A745,'Aux - pivots1'!$A:$B,2,0)</f>
        <v>1</v>
      </c>
      <c r="I745" s="176">
        <f>SUMIFS(Table1[Estimação (horas)],Table1[Tabela],Plano_V3!E745,Table1[Campo],Plano_V3!F745)</f>
        <v>0.1</v>
      </c>
      <c r="J745" s="176">
        <f t="shared" si="16514"/>
        <v>1.2500000000000001E-2</v>
      </c>
      <c r="K745" s="176">
        <f>SUMIFS(Table1[Horas efetivas],Table1[Tabela],Plano_V3!E745,Table1[Campo],Plano_V3!F745)</f>
        <v>0.1</v>
      </c>
      <c r="L745" s="176">
        <f t="shared" si="16515"/>
        <v>1.2500000000000001E-2</v>
      </c>
      <c r="M745" s="178"/>
      <c r="N745" s="178">
        <f t="shared" si="16516"/>
        <v>1</v>
      </c>
      <c r="O745" s="178"/>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6517"/>
        <v>lt004_protectionorgnl_prtctn_vl</v>
      </c>
      <c r="B746" s="67" t="s">
        <v>26</v>
      </c>
      <c r="C746" s="68" t="s">
        <v>26</v>
      </c>
      <c r="D746" s="64" t="s">
        <v>40</v>
      </c>
      <c r="E746" s="70" t="s">
        <v>368</v>
      </c>
      <c r="F746" s="71" t="s">
        <v>437</v>
      </c>
      <c r="G746" s="64" t="str">
        <f>INDEX(Auxiliar!$B$16:$B$24,MATCH(Plano_V3!H746,Auxiliar!$C$16:$C$24,0),1)</f>
        <v>1. Concluído</v>
      </c>
      <c r="H746" s="64">
        <f>VLOOKUP(A746,'Aux - pivots1'!$A:$B,2,0)</f>
        <v>1</v>
      </c>
      <c r="I746" s="176">
        <f>SUMIFS(Table1[Estimação (horas)],Table1[Tabela],Plano_V3!E746,Table1[Campo],Plano_V3!F746)</f>
        <v>0.1</v>
      </c>
      <c r="J746" s="176">
        <f t="shared" si="16514"/>
        <v>1.2500000000000001E-2</v>
      </c>
      <c r="K746" s="176">
        <f>SUMIFS(Table1[Horas efetivas],Table1[Tabela],Plano_V3!E746,Table1[Campo],Plano_V3!F746)</f>
        <v>0.1</v>
      </c>
      <c r="L746" s="176">
        <f t="shared" si="16515"/>
        <v>1.2500000000000001E-2</v>
      </c>
      <c r="M746" s="178"/>
      <c r="N746" s="178">
        <f t="shared" si="16516"/>
        <v>1</v>
      </c>
      <c r="O746" s="178"/>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6517"/>
        <v>lt004_protectionprtctn_vl</v>
      </c>
      <c r="B747" s="67" t="s">
        <v>26</v>
      </c>
      <c r="C747" s="68" t="s">
        <v>26</v>
      </c>
      <c r="D747" s="64" t="s">
        <v>40</v>
      </c>
      <c r="E747" s="70" t="s">
        <v>368</v>
      </c>
      <c r="F747" s="71" t="s">
        <v>438</v>
      </c>
      <c r="G747" s="64" t="str">
        <f>INDEX(Auxiliar!$B$16:$B$24,MATCH(Plano_V3!H747,Auxiliar!$C$16:$C$24,0),1)</f>
        <v>1. Concluído</v>
      </c>
      <c r="H747" s="64">
        <f>VLOOKUP(A747,'Aux - pivots1'!$A:$B,2,0)</f>
        <v>1</v>
      </c>
      <c r="I747" s="176">
        <f>SUMIFS(Table1[Estimação (horas)],Table1[Tabela],Plano_V3!E747,Table1[Campo],Plano_V3!F747)</f>
        <v>0.1</v>
      </c>
      <c r="J747" s="176">
        <f t="shared" si="16514"/>
        <v>1.2500000000000001E-2</v>
      </c>
      <c r="K747" s="176">
        <f>SUMIFS(Table1[Horas efetivas],Table1[Tabela],Plano_V3!E747,Table1[Campo],Plano_V3!F747)</f>
        <v>0.1</v>
      </c>
      <c r="L747" s="176">
        <f t="shared" si="16515"/>
        <v>1.2500000000000001E-2</v>
      </c>
      <c r="M747" s="178"/>
      <c r="N747" s="178">
        <f t="shared" si="16516"/>
        <v>1</v>
      </c>
      <c r="O747" s="178"/>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6517"/>
        <v>lt004_protectioncod_soc</v>
      </c>
      <c r="B748" s="67" t="s">
        <v>26</v>
      </c>
      <c r="C748" s="68" t="s">
        <v>26</v>
      </c>
      <c r="D748" s="64" t="s">
        <v>40</v>
      </c>
      <c r="E748" s="70" t="s">
        <v>368</v>
      </c>
      <c r="F748" s="71" t="s">
        <v>416</v>
      </c>
      <c r="G748" s="64" t="str">
        <f>INDEX(Auxiliar!$B$16:$B$24,MATCH(Plano_V3!H748,Auxiliar!$C$16:$C$24,0),1)</f>
        <v>1. Concluído</v>
      </c>
      <c r="H748" s="64">
        <f>VLOOKUP(A748,'Aux - pivots1'!$A:$B,2,0)</f>
        <v>1</v>
      </c>
      <c r="I748" s="176">
        <f>SUMIFS(Table1[Estimação (horas)],Table1[Tabela],Plano_V3!E748,Table1[Campo],Plano_V3!F748)</f>
        <v>0.1</v>
      </c>
      <c r="J748" s="176">
        <f t="shared" si="16514"/>
        <v>1.2500000000000001E-2</v>
      </c>
      <c r="K748" s="176">
        <f>SUMIFS(Table1[Horas efetivas],Table1[Tabela],Plano_V3!E748,Table1[Campo],Plano_V3!F748)</f>
        <v>0.1</v>
      </c>
      <c r="L748" s="176">
        <f t="shared" si="16515"/>
        <v>1.2500000000000001E-2</v>
      </c>
      <c r="M748" s="178"/>
      <c r="N748" s="178">
        <f t="shared" si="16516"/>
        <v>1</v>
      </c>
      <c r="O748" s="178"/>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6517"/>
        <v>lt005_instr_entdt_rfrnc</v>
      </c>
      <c r="B749" s="67" t="s">
        <v>26</v>
      </c>
      <c r="C749" s="68" t="s">
        <v>26</v>
      </c>
      <c r="D749" s="64" t="s">
        <v>40</v>
      </c>
      <c r="E749" s="70" t="s">
        <v>439</v>
      </c>
      <c r="F749" s="71" t="s">
        <v>398</v>
      </c>
      <c r="G749" s="64" t="str">
        <f>INDEX(Auxiliar!$B$16:$B$24,MATCH(Plano_V3!H749,Auxiliar!$C$16:$C$24,0),1)</f>
        <v>1. Concluído</v>
      </c>
      <c r="H749" s="64">
        <f>VLOOKUP(A749,'Aux - pivots1'!$A:$B,2,0)</f>
        <v>1</v>
      </c>
      <c r="I749" s="176">
        <f>SUMIFS(Table1[Estimação (horas)],Table1[Tabela],Plano_V3!E749,Table1[Campo],Plano_V3!F749)</f>
        <v>0.1</v>
      </c>
      <c r="J749" s="176">
        <f t="shared" si="16514"/>
        <v>1.2500000000000001E-2</v>
      </c>
      <c r="K749" s="176">
        <f>SUMIFS(Table1[Horas efetivas],Table1[Tabela],Plano_V3!E749,Table1[Campo],Plano_V3!F749)</f>
        <v>0.1</v>
      </c>
      <c r="L749" s="176">
        <f t="shared" si="16515"/>
        <v>1.2500000000000001E-2</v>
      </c>
      <c r="M749" s="178"/>
      <c r="N749" s="178">
        <f t="shared" si="16516"/>
        <v>1</v>
      </c>
      <c r="O749" s="178"/>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6517"/>
        <v>lt005_instr_ententty_id</v>
      </c>
      <c r="B750" s="67" t="s">
        <v>26</v>
      </c>
      <c r="C750" s="68" t="s">
        <v>26</v>
      </c>
      <c r="D750" s="64" t="s">
        <v>40</v>
      </c>
      <c r="E750" s="70" t="s">
        <v>439</v>
      </c>
      <c r="F750" s="71" t="s">
        <v>425</v>
      </c>
      <c r="G750" s="64" t="str">
        <f>INDEX(Auxiliar!$B$16:$B$24,MATCH(Plano_V3!H750,Auxiliar!$C$16:$C$24,0),1)</f>
        <v>1. Concluído</v>
      </c>
      <c r="H750" s="64">
        <f>VLOOKUP(A750,'Aux - pivots1'!$A:$B,2,0)</f>
        <v>1</v>
      </c>
      <c r="I750" s="176">
        <f>SUMIFS(Table1[Estimação (horas)],Table1[Tabela],Plano_V3!E750,Table1[Campo],Plano_V3!F750)</f>
        <v>0.1</v>
      </c>
      <c r="J750" s="176">
        <f t="shared" si="16514"/>
        <v>1.2500000000000001E-2</v>
      </c>
      <c r="K750" s="176">
        <f>SUMIFS(Table1[Horas efetivas],Table1[Tabela],Plano_V3!E750,Table1[Campo],Plano_V3!F750)</f>
        <v>0.1</v>
      </c>
      <c r="L750" s="176">
        <f t="shared" si="16515"/>
        <v>1.2500000000000001E-2</v>
      </c>
      <c r="M750" s="178"/>
      <c r="N750" s="178">
        <f t="shared" si="16516"/>
        <v>1</v>
      </c>
      <c r="O750" s="178"/>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6517"/>
        <v>lt005_instr_entinstrmnt_id</v>
      </c>
      <c r="B751" s="67" t="s">
        <v>26</v>
      </c>
      <c r="C751" s="68" t="s">
        <v>26</v>
      </c>
      <c r="D751" s="64" t="s">
        <v>40</v>
      </c>
      <c r="E751" s="70" t="s">
        <v>439</v>
      </c>
      <c r="F751" s="71" t="s">
        <v>400</v>
      </c>
      <c r="G751" s="64" t="str">
        <f>INDEX(Auxiliar!$B$16:$B$24,MATCH(Plano_V3!H751,Auxiliar!$C$16:$C$24,0),1)</f>
        <v>1. Concluído</v>
      </c>
      <c r="H751" s="64">
        <f>VLOOKUP(A751,'Aux - pivots1'!$A:$B,2,0)</f>
        <v>1</v>
      </c>
      <c r="I751" s="176">
        <f>SUMIFS(Table1[Estimação (horas)],Table1[Tabela],Plano_V3!E751,Table1[Campo],Plano_V3!F751)</f>
        <v>0.1</v>
      </c>
      <c r="J751" s="176">
        <f t="shared" si="16514"/>
        <v>1.2500000000000001E-2</v>
      </c>
      <c r="K751" s="176">
        <f>SUMIFS(Table1[Horas efetivas],Table1[Tabela],Plano_V3!E751,Table1[Campo],Plano_V3!F751)</f>
        <v>0.1</v>
      </c>
      <c r="L751" s="176">
        <f t="shared" si="16515"/>
        <v>1.2500000000000001E-2</v>
      </c>
      <c r="M751" s="178"/>
      <c r="N751" s="178">
        <f t="shared" si="16516"/>
        <v>1</v>
      </c>
      <c r="O751" s="178"/>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6517"/>
        <v>lt005_instr_entcod_soc</v>
      </c>
      <c r="B752" s="67" t="s">
        <v>26</v>
      </c>
      <c r="C752" s="68" t="s">
        <v>26</v>
      </c>
      <c r="D752" s="64" t="s">
        <v>40</v>
      </c>
      <c r="E752" s="70" t="s">
        <v>439</v>
      </c>
      <c r="F752" s="71" t="s">
        <v>416</v>
      </c>
      <c r="G752" s="64" t="str">
        <f>INDEX(Auxiliar!$B$16:$B$24,MATCH(Plano_V3!H752,Auxiliar!$C$16:$C$24,0),1)</f>
        <v>1. Concluído</v>
      </c>
      <c r="H752" s="64">
        <f>VLOOKUP(A752,'Aux - pivots1'!$A:$B,2,0)</f>
        <v>1</v>
      </c>
      <c r="I752" s="176">
        <f>SUMIFS(Table1[Estimação (horas)],Table1[Tabela],Plano_V3!E752,Table1[Campo],Plano_V3!F752)</f>
        <v>0.1</v>
      </c>
      <c r="J752" s="176">
        <f t="shared" si="16514"/>
        <v>1.2500000000000001E-2</v>
      </c>
      <c r="K752" s="176">
        <f>SUMIFS(Table1[Horas efetivas],Table1[Tabela],Plano_V3!E752,Table1[Campo],Plano_V3!F752)</f>
        <v>0.1</v>
      </c>
      <c r="L752" s="176">
        <f t="shared" si="16515"/>
        <v>1.2500000000000001E-2</v>
      </c>
      <c r="M752" s="178"/>
      <c r="N752" s="178">
        <f t="shared" si="16516"/>
        <v>1</v>
      </c>
      <c r="O752" s="178"/>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6517"/>
        <v>lt005_instr_entmn_entty_id</v>
      </c>
      <c r="B753" s="67" t="s">
        <v>26</v>
      </c>
      <c r="C753" s="68" t="s">
        <v>26</v>
      </c>
      <c r="D753" s="64" t="s">
        <v>40</v>
      </c>
      <c r="E753" s="70" t="s">
        <v>439</v>
      </c>
      <c r="F753" s="71" t="s">
        <v>440</v>
      </c>
      <c r="G753" s="64" t="str">
        <f>INDEX(Auxiliar!$B$16:$B$24,MATCH(Plano_V3!H753,Auxiliar!$C$16:$C$24,0),1)</f>
        <v>1. Concluído</v>
      </c>
      <c r="H753" s="64">
        <f>VLOOKUP(A753,'Aux - pivots1'!$A:$B,2,0)</f>
        <v>1</v>
      </c>
      <c r="I753" s="176">
        <f>SUMIFS(Table1[Estimação (horas)],Table1[Tabela],Plano_V3!E753,Table1[Campo],Plano_V3!F753)</f>
        <v>0.1</v>
      </c>
      <c r="J753" s="176">
        <f t="shared" si="16514"/>
        <v>1.2500000000000001E-2</v>
      </c>
      <c r="K753" s="176">
        <f>SUMIFS(Table1[Horas efetivas],Table1[Tabela],Plano_V3!E753,Table1[Campo],Plano_V3!F753)</f>
        <v>0.1</v>
      </c>
      <c r="L753" s="176">
        <f t="shared" si="16515"/>
        <v>1.2500000000000001E-2</v>
      </c>
      <c r="M753" s="178"/>
      <c r="N753" s="178">
        <f t="shared" si="16516"/>
        <v>1</v>
      </c>
      <c r="O753" s="178"/>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16517"/>
        <v>lt006_instr_protdt_rfrnc</v>
      </c>
      <c r="B754" s="67" t="s">
        <v>26</v>
      </c>
      <c r="C754" s="68" t="s">
        <v>26</v>
      </c>
      <c r="D754" s="64" t="s">
        <v>40</v>
      </c>
      <c r="E754" s="70" t="s">
        <v>441</v>
      </c>
      <c r="F754" s="71" t="s">
        <v>398</v>
      </c>
      <c r="G754" s="64" t="str">
        <f>INDEX(Auxiliar!$B$16:$B$24,MATCH(Plano_V3!H754,Auxiliar!$C$16:$C$24,0),1)</f>
        <v>1. Concluído</v>
      </c>
      <c r="H754" s="64">
        <f>VLOOKUP(A754,'Aux - pivots1'!$A:$B,2,0)</f>
        <v>1</v>
      </c>
      <c r="I754" s="176">
        <f>SUMIFS(Table1[Estimação (horas)],Table1[Tabela],Plano_V3!E754,Table1[Campo],Plano_V3!F754)</f>
        <v>0.1</v>
      </c>
      <c r="J754" s="176">
        <f t="shared" si="16514"/>
        <v>1.2500000000000001E-2</v>
      </c>
      <c r="K754" s="176">
        <f>SUMIFS(Table1[Horas efetivas],Table1[Tabela],Plano_V3!E754,Table1[Campo],Plano_V3!F754)</f>
        <v>0.1</v>
      </c>
      <c r="L754" s="176">
        <f t="shared" si="16515"/>
        <v>1.2500000000000001E-2</v>
      </c>
      <c r="M754" s="178"/>
      <c r="N754" s="178">
        <f t="shared" si="16516"/>
        <v>1</v>
      </c>
      <c r="O754" s="178"/>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16517"/>
        <v>lt006_instr_protinstrmnt_id</v>
      </c>
      <c r="B755" s="67" t="s">
        <v>26</v>
      </c>
      <c r="C755" s="68" t="s">
        <v>26</v>
      </c>
      <c r="D755" s="64" t="s">
        <v>40</v>
      </c>
      <c r="E755" s="70" t="s">
        <v>441</v>
      </c>
      <c r="F755" s="71" t="s">
        <v>400</v>
      </c>
      <c r="G755" s="64" t="str">
        <f>INDEX(Auxiliar!$B$16:$B$24,MATCH(Plano_V3!H755,Auxiliar!$C$16:$C$24,0),1)</f>
        <v>1. Concluído</v>
      </c>
      <c r="H755" s="64">
        <f>VLOOKUP(A755,'Aux - pivots1'!$A:$B,2,0)</f>
        <v>1</v>
      </c>
      <c r="I755" s="176">
        <f>SUMIFS(Table1[Estimação (horas)],Table1[Tabela],Plano_V3!E755,Table1[Campo],Plano_V3!F755)</f>
        <v>0.1</v>
      </c>
      <c r="J755" s="176">
        <f t="shared" si="16514"/>
        <v>1.2500000000000001E-2</v>
      </c>
      <c r="K755" s="176">
        <f>SUMIFS(Table1[Horas efetivas],Table1[Tabela],Plano_V3!E755,Table1[Campo],Plano_V3!F755)</f>
        <v>0.1</v>
      </c>
      <c r="L755" s="176">
        <f t="shared" si="16515"/>
        <v>1.2500000000000001E-2</v>
      </c>
      <c r="M755" s="178"/>
      <c r="N755" s="178">
        <f t="shared" si="16516"/>
        <v>1</v>
      </c>
      <c r="O755" s="178"/>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16517"/>
        <v>lt006_instr_protprtctn_id</v>
      </c>
      <c r="B756" s="67" t="s">
        <v>26</v>
      </c>
      <c r="C756" s="68" t="s">
        <v>26</v>
      </c>
      <c r="D756" s="64" t="s">
        <v>40</v>
      </c>
      <c r="E756" s="70" t="s">
        <v>441</v>
      </c>
      <c r="F756" s="71" t="s">
        <v>433</v>
      </c>
      <c r="G756" s="64" t="str">
        <f>INDEX(Auxiliar!$B$16:$B$24,MATCH(Plano_V3!H756,Auxiliar!$C$16:$C$24,0),1)</f>
        <v>1. Concluído</v>
      </c>
      <c r="H756" s="64">
        <f>VLOOKUP(A756,'Aux - pivots1'!$A:$B,2,0)</f>
        <v>1</v>
      </c>
      <c r="I756" s="176">
        <f>SUMIFS(Table1[Estimação (horas)],Table1[Tabela],Plano_V3!E756,Table1[Campo],Plano_V3!F756)</f>
        <v>0.1</v>
      </c>
      <c r="J756" s="176">
        <f t="shared" si="16514"/>
        <v>1.2500000000000001E-2</v>
      </c>
      <c r="K756" s="176">
        <f>SUMIFS(Table1[Horas efetivas],Table1[Tabela],Plano_V3!E756,Table1[Campo],Plano_V3!F756)</f>
        <v>0.1</v>
      </c>
      <c r="L756" s="176">
        <f t="shared" si="16515"/>
        <v>1.2500000000000001E-2</v>
      </c>
      <c r="M756" s="178"/>
      <c r="N756" s="178">
        <f t="shared" si="16516"/>
        <v>1</v>
      </c>
      <c r="O756" s="178"/>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16517"/>
        <v>lt006_instr_protprtctn_allctd_vl</v>
      </c>
      <c r="B757" s="67" t="s">
        <v>26</v>
      </c>
      <c r="C757" s="68" t="s">
        <v>26</v>
      </c>
      <c r="D757" s="64" t="s">
        <v>40</v>
      </c>
      <c r="E757" s="70" t="s">
        <v>441</v>
      </c>
      <c r="F757" s="71" t="s">
        <v>442</v>
      </c>
      <c r="G757" s="64" t="str">
        <f>INDEX(Auxiliar!$B$16:$B$24,MATCH(Plano_V3!H757,Auxiliar!$C$16:$C$24,0),1)</f>
        <v xml:space="preserve">6. Em implementação </v>
      </c>
      <c r="H757" s="64">
        <f>VLOOKUP(A757,'Aux - pivots1'!$A:$B,2,0)</f>
        <v>7</v>
      </c>
      <c r="I757" s="176">
        <f>SUMIFS(Table1[Estimação (horas)],Table1[Tabela],Plano_V3!E757,Table1[Campo],Plano_V3!F757)</f>
        <v>0.1</v>
      </c>
      <c r="J757" s="176">
        <f t="shared" si="16514"/>
        <v>1.2500000000000001E-2</v>
      </c>
      <c r="K757" s="176">
        <f>SUMIFS(Table1[Horas efetivas],Table1[Tabela],Plano_V3!E757,Table1[Campo],Plano_V3!F757)</f>
        <v>2.5000000000000001E-2</v>
      </c>
      <c r="L757" s="176">
        <f t="shared" si="16515"/>
        <v>3.1250000000000002E-3</v>
      </c>
      <c r="M757" s="178"/>
      <c r="N757" s="178">
        <f t="shared" si="16516"/>
        <v>0.25</v>
      </c>
      <c r="O757" s="178"/>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16517"/>
        <v>lt006_instr_protcod_soc</v>
      </c>
      <c r="B758" s="67" t="s">
        <v>26</v>
      </c>
      <c r="C758" s="68" t="s">
        <v>26</v>
      </c>
      <c r="D758" s="64" t="s">
        <v>40</v>
      </c>
      <c r="E758" s="70" t="s">
        <v>441</v>
      </c>
      <c r="F758" s="71" t="s">
        <v>416</v>
      </c>
      <c r="G758" s="64" t="str">
        <f>INDEX(Auxiliar!$B$16:$B$24,MATCH(Plano_V3!H758,Auxiliar!$C$16:$C$24,0),1)</f>
        <v>1. Concluído</v>
      </c>
      <c r="H758" s="64">
        <f>VLOOKUP(A758,'Aux - pivots1'!$A:$B,2,0)</f>
        <v>1</v>
      </c>
      <c r="I758" s="176">
        <f>SUMIFS(Table1[Estimação (horas)],Table1[Tabela],Plano_V3!E758,Table1[Campo],Plano_V3!F758)</f>
        <v>0.1</v>
      </c>
      <c r="J758" s="176">
        <f t="shared" si="16514"/>
        <v>1.2500000000000001E-2</v>
      </c>
      <c r="K758" s="176">
        <f>SUMIFS(Table1[Horas efetivas],Table1[Tabela],Plano_V3!E758,Table1[Campo],Plano_V3!F758)</f>
        <v>0.1</v>
      </c>
      <c r="L758" s="176">
        <f t="shared" si="16515"/>
        <v>1.2500000000000001E-2</v>
      </c>
      <c r="M758" s="178"/>
      <c r="N758" s="178">
        <f t="shared" si="16516"/>
        <v>1</v>
      </c>
      <c r="O758" s="178"/>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16517"/>
        <v>lt006_instr_protTYP_RLTN</v>
      </c>
      <c r="B759" s="67" t="s">
        <v>26</v>
      </c>
      <c r="C759" s="68" t="s">
        <v>26</v>
      </c>
      <c r="D759" s="64" t="s">
        <v>40</v>
      </c>
      <c r="E759" s="70" t="s">
        <v>441</v>
      </c>
      <c r="F759" s="365" t="s">
        <v>2297</v>
      </c>
      <c r="G759" s="64" t="s">
        <v>2328</v>
      </c>
      <c r="H759" s="64">
        <f>VLOOKUP(A759,'Aux - pivots1'!$A:$B,2,0)</f>
        <v>7</v>
      </c>
      <c r="I759" s="176">
        <f>SUMIFS(Table1[Estimação (horas)],Table1[Tabela],Plano_V3!E759,Table1[Campo],Plano_V3!F759)</f>
        <v>0.1</v>
      </c>
      <c r="J759" s="176">
        <f>I759/8</f>
        <v>1.2500000000000001E-2</v>
      </c>
      <c r="K759" s="176">
        <f>SUMIFS(Table1[Horas efetivas],Table1[Tabela],Plano_V3!E759,Table1[Campo],Plano_V3!F759)</f>
        <v>2.5000000000000001E-2</v>
      </c>
      <c r="L759" s="176">
        <f>K759/8</f>
        <v>3.1250000000000002E-3</v>
      </c>
      <c r="M759" s="178"/>
      <c r="N759" s="178">
        <f>L759/J759</f>
        <v>0.25</v>
      </c>
      <c r="O759" s="178"/>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16517"/>
        <v>lt004_protectionflg_fin</v>
      </c>
      <c r="B760" s="67"/>
      <c r="C760" s="68"/>
      <c r="D760" s="64" t="s">
        <v>40</v>
      </c>
      <c r="E760" s="70" t="s">
        <v>368</v>
      </c>
      <c r="F760" s="71" t="s">
        <v>480</v>
      </c>
      <c r="G760" s="64" t="str">
        <f>INDEX(Auxiliar!$B$16:$B$24,MATCH(Plano_V3!H760,Auxiliar!$C$16:$C$24,0),1)</f>
        <v>0. Cancelado</v>
      </c>
      <c r="H760" s="64">
        <f>VLOOKUP(A760,'Aux - pivots1'!$A:$B,2,0)</f>
        <v>0</v>
      </c>
      <c r="I760" s="176">
        <f>SUMIFS(Table1[Estimação (horas)],Table1[Tabela],Plano_V3!E760,Table1[Campo],Plano_V3!F760)</f>
        <v>4.0999999999999996</v>
      </c>
      <c r="J760" s="176">
        <f t="shared" si="16514"/>
        <v>0.51249999999999996</v>
      </c>
      <c r="K760" s="176">
        <f>SUMIFS(Table1[Horas efetivas],Table1[Tabela],Plano_V3!E760,Table1[Campo],Plano_V3!F760)</f>
        <v>0</v>
      </c>
      <c r="L760" s="176">
        <f t="shared" si="16515"/>
        <v>0</v>
      </c>
      <c r="M760" s="178"/>
      <c r="N760" s="178">
        <f t="shared" si="16516"/>
        <v>0</v>
      </c>
      <c r="O760" s="178"/>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16517"/>
        <v>lt004_protectionflg_exec</v>
      </c>
      <c r="B761" s="67"/>
      <c r="C761" s="68"/>
      <c r="D761" s="64" t="s">
        <v>40</v>
      </c>
      <c r="E761" s="70" t="s">
        <v>368</v>
      </c>
      <c r="F761" s="71" t="s">
        <v>1280</v>
      </c>
      <c r="G761" s="64" t="str">
        <f>INDEX(Auxiliar!$B$16:$B$24,MATCH(Plano_V3!H761,Auxiliar!$C$16:$C$24,0),1)</f>
        <v>0. Cancelado</v>
      </c>
      <c r="H761" s="64">
        <f>VLOOKUP(A761,'Aux - pivots1'!$A:$B,2,0)</f>
        <v>0</v>
      </c>
      <c r="I761" s="176">
        <f>SUMIFS(Table1[Estimação (horas)],Table1[Tabela],Plano_V3!E761,Table1[Campo],Plano_V3!F761)</f>
        <v>4.0999999999999996</v>
      </c>
      <c r="J761" s="176">
        <f t="shared" si="16514"/>
        <v>0.51249999999999996</v>
      </c>
      <c r="K761" s="176">
        <f>SUMIFS(Table1[Horas efetivas],Table1[Tabela],Plano_V3!E761,Table1[Campo],Plano_V3!F761)</f>
        <v>0</v>
      </c>
      <c r="L761" s="176">
        <f t="shared" si="16515"/>
        <v>0</v>
      </c>
      <c r="M761" s="178"/>
      <c r="N761" s="178">
        <f t="shared" si="16516"/>
        <v>0</v>
      </c>
      <c r="O761" s="178"/>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16517"/>
        <v>lt004_protectionflg_col</v>
      </c>
      <c r="B762" s="67"/>
      <c r="C762" s="68"/>
      <c r="D762" s="64" t="s">
        <v>40</v>
      </c>
      <c r="E762" s="70" t="s">
        <v>368</v>
      </c>
      <c r="F762" s="71" t="s">
        <v>479</v>
      </c>
      <c r="G762" s="64" t="str">
        <f>INDEX(Auxiliar!$B$16:$B$24,MATCH(Plano_V3!H762,Auxiliar!$C$16:$C$24,0),1)</f>
        <v>0. Cancelado</v>
      </c>
      <c r="H762" s="64">
        <f>VLOOKUP(A762,'Aux - pivots1'!$A:$B,2,0)</f>
        <v>0</v>
      </c>
      <c r="I762" s="176">
        <f>SUMIFS(Table1[Estimação (horas)],Table1[Tabela],Plano_V3!E762,Table1[Campo],Plano_V3!F762)</f>
        <v>4.0999999999999996</v>
      </c>
      <c r="J762" s="176">
        <f>I762/8</f>
        <v>0.51249999999999996</v>
      </c>
      <c r="K762" s="176">
        <f>SUMIFS(Table1[Horas efetivas],Table1[Tabela],Plano_V3!E762,Table1[Campo],Plano_V3!F762)</f>
        <v>0</v>
      </c>
      <c r="L762" s="176">
        <f>K762/8</f>
        <v>0</v>
      </c>
      <c r="M762" s="178"/>
      <c r="N762" s="178">
        <f t="shared" si="16516"/>
        <v>0</v>
      </c>
      <c r="O762" s="178"/>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16517"/>
        <v>lt004_protectionflg_pro</v>
      </c>
      <c r="B763" s="67"/>
      <c r="C763" s="68"/>
      <c r="D763" s="64" t="s">
        <v>40</v>
      </c>
      <c r="E763" s="70" t="s">
        <v>368</v>
      </c>
      <c r="F763" s="71" t="s">
        <v>481</v>
      </c>
      <c r="G763" s="64" t="str">
        <f>INDEX(Auxiliar!$B$16:$B$24,MATCH(Plano_V3!H763,Auxiliar!$C$16:$C$24,0),1)</f>
        <v>0. Cancelado</v>
      </c>
      <c r="H763" s="64">
        <f>VLOOKUP(A763,'Aux - pivots1'!$A:$B,2,0)</f>
        <v>0</v>
      </c>
      <c r="I763" s="176">
        <f>SUMIFS(Table1[Estimação (horas)],Table1[Tabela],Plano_V3!E763,Table1[Campo],Plano_V3!F763)</f>
        <v>4.0999999999999996</v>
      </c>
      <c r="J763" s="176">
        <f>I763/8</f>
        <v>0.51249999999999996</v>
      </c>
      <c r="K763" s="176">
        <f>SUMIFS(Table1[Horas efetivas],Table1[Tabela],Plano_V3!E763,Table1[Campo],Plano_V3!F763)</f>
        <v>0</v>
      </c>
      <c r="L763" s="176">
        <f>K763/8</f>
        <v>0</v>
      </c>
      <c r="M763" s="178"/>
      <c r="N763" s="178">
        <f t="shared" si="16516"/>
        <v>0</v>
      </c>
      <c r="O763" s="178"/>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16517"/>
        <v>Re-testesn.a.</v>
      </c>
      <c r="B764" s="67" t="s">
        <v>26</v>
      </c>
      <c r="C764" s="68" t="s">
        <v>26</v>
      </c>
      <c r="D764" s="64" t="s">
        <v>40</v>
      </c>
      <c r="E764" s="66" t="s">
        <v>53</v>
      </c>
      <c r="F764" s="64" t="s">
        <v>38</v>
      </c>
      <c r="G764" s="64" t="s">
        <v>28</v>
      </c>
      <c r="H764" s="64"/>
      <c r="I764" s="176" t="e">
        <f>SUM(I558:I758)*$D$7</f>
        <v>#N/A</v>
      </c>
      <c r="J764" s="176" t="e">
        <f>I764/8</f>
        <v>#N/A</v>
      </c>
      <c r="K764" s="176" t="e">
        <f>SUM(K558:K758)*$D$7</f>
        <v>#N/A</v>
      </c>
      <c r="L764" s="176" t="e">
        <f>K764/8</f>
        <v>#N/A</v>
      </c>
      <c r="M764" s="178"/>
      <c r="N764" s="178" t="e">
        <f t="shared" si="16516"/>
        <v>#N/A</v>
      </c>
      <c r="O764" s="178"/>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ht="10.4" customHeight="1">
      <c r="D765" s="11"/>
      <c r="O765"/>
      <c r="AY765" t="s">
        <v>443</v>
      </c>
    </row>
    <row r="766" spans="1:149">
      <c r="B766" s="82" t="s">
        <v>444</v>
      </c>
      <c r="C766" s="83"/>
      <c r="D766" s="83"/>
      <c r="E766" s="83"/>
      <c r="F766" s="83"/>
      <c r="G766" s="83"/>
      <c r="H766" s="83"/>
      <c r="I766" s="180"/>
      <c r="J766" s="180" t="e">
        <f>J24+J19+J14</f>
        <v>#N/A</v>
      </c>
      <c r="K766" s="180"/>
      <c r="L766" s="180" t="e">
        <f>L24+L19+L14</f>
        <v>#N/A</v>
      </c>
      <c r="M766" s="175" t="e">
        <f>((M24*J24)+(M19*J19)+(M14*J14))/J766</f>
        <v>#N/A</v>
      </c>
      <c r="N766" s="175" t="e">
        <f>((N24*L24)+(N19*L19)+(N14*L14))/L766</f>
        <v>#N/A</v>
      </c>
      <c r="O766" s="175" t="e">
        <f>N766-M766</f>
        <v>#N/A</v>
      </c>
      <c r="P766" s="177" t="s">
        <v>25</v>
      </c>
    </row>
    <row r="767" spans="1:149">
      <c r="O767"/>
    </row>
    <row r="768" spans="1:149"/>
    <row r="769"/>
    <row r="770"/>
    <row r="771"/>
    <row r="772"/>
    <row r="773"/>
  </sheetData>
  <conditionalFormatting sqref="O14:O17 O19:O22 O766">
    <cfRule type="cellIs" dxfId="28" priority="77" operator="lessThan">
      <formula>0</formula>
    </cfRule>
    <cfRule type="cellIs" dxfId="27" priority="78" operator="greaterThanOrEqual">
      <formula>0</formula>
    </cfRule>
  </conditionalFormatting>
  <conditionalFormatting sqref="O24:O764">
    <cfRule type="cellIs" dxfId="26" priority="8" operator="lessThan">
      <formula>0</formula>
    </cfRule>
    <cfRule type="cellIs" dxfId="25" priority="9" operator="greaterThanOrEqual">
      <formula>0</formula>
    </cfRule>
  </conditionalFormatting>
  <conditionalFormatting sqref="Q15:Q17">
    <cfRule type="cellIs" dxfId="24" priority="104" operator="notEqual">
      <formula>0</formula>
    </cfRule>
  </conditionalFormatting>
  <conditionalFormatting sqref="Q20:Q22">
    <cfRule type="cellIs" dxfId="23" priority="96" operator="notEqual">
      <formula>0</formula>
    </cfRule>
  </conditionalFormatting>
  <conditionalFormatting sqref="Q25:Q243 Q245:Q557">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0:ES240">
    <cfRule type="cellIs" dxfId="18" priority="100" operator="greaterThan">
      <formula>0</formula>
    </cfRule>
  </conditionalFormatting>
  <conditionalFormatting sqref="R449:ES449">
    <cfRule type="cellIs" dxfId="17" priority="99" operator="greaterThan">
      <formula>0</formula>
    </cfRule>
  </conditionalFormatting>
  <conditionalFormatting sqref="R557:ES557">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G14:G764</xm:sqref>
        </x14:conditionalFormatting>
        <x14:conditionalFormatting xmlns:xm="http://schemas.microsoft.com/office/excel/2006/main">
          <x14:cfRule type="containsText" priority="79" operator="containsText" id="{AED6586C-F5C5-4BFE-8FE3-DBEA2E1C7F8C}">
            <xm:f>NOT(ISERROR(SEARCH(Auxiliar!$B$17,G766)))</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NOT(ISERROR(SEARCH(Auxiliar!$B$21,G766)))</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NOT(ISERROR(SEARCH(Auxiliar!$B$24,G766)))</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NOT(ISERROR(SEARCH(Auxiliar!$B$22,G766)))</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NOT(ISERROR(SEARCH(Auxiliar!$B$19,G766)))</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NOT(ISERROR(SEARCH(Auxiliar!$B$18,G766)))</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G766</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G73 G239 G448 G556 G20:G22 G764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5"/>
      <c r="C8" t="s">
        <v>1871</v>
      </c>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row>
    <row r="9" spans="1:55" ht="18">
      <c r="B9" s="217"/>
      <c r="C9" t="s">
        <v>1872</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8" t="s">
        <v>8</v>
      </c>
      <c r="C11" s="219" t="s">
        <v>11</v>
      </c>
      <c r="D11" s="219" t="s">
        <v>1873</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1874</v>
      </c>
      <c r="C12" s="134" t="s">
        <v>37</v>
      </c>
      <c r="D12" s="220">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6"/>
      <c r="AF12" s="78"/>
      <c r="AG12" s="78"/>
      <c r="AH12" s="78"/>
      <c r="AI12" s="78"/>
      <c r="AJ12" s="78"/>
      <c r="AK12" s="221"/>
      <c r="AL12" s="78"/>
      <c r="AM12" s="78"/>
      <c r="AN12" s="78"/>
      <c r="AO12" s="78"/>
      <c r="AP12" s="78"/>
      <c r="AQ12" s="78"/>
      <c r="AR12" s="78"/>
      <c r="AS12" s="78"/>
      <c r="AT12" s="78"/>
      <c r="AU12" s="78"/>
      <c r="AV12" s="78"/>
      <c r="AW12" s="91"/>
      <c r="AX12" s="91"/>
      <c r="AY12" s="91"/>
      <c r="AZ12" s="91"/>
      <c r="BA12" s="91"/>
      <c r="BB12" s="91"/>
    </row>
    <row r="13" spans="1:55" ht="16.5">
      <c r="A13" s="29"/>
      <c r="B13" s="137" t="s">
        <v>1875</v>
      </c>
      <c r="C13" s="134" t="s">
        <v>123</v>
      </c>
      <c r="D13" s="220">
        <v>22</v>
      </c>
      <c r="E13" s="78"/>
      <c r="F13" s="78"/>
      <c r="G13" s="78"/>
      <c r="H13" s="216"/>
      <c r="I13" s="78"/>
      <c r="J13" s="78"/>
      <c r="K13" s="78"/>
      <c r="L13" s="91"/>
      <c r="M13" s="78"/>
      <c r="N13" s="78"/>
      <c r="O13" s="78"/>
      <c r="P13" s="78"/>
      <c r="Q13" s="78"/>
      <c r="R13" s="78"/>
      <c r="S13" s="78"/>
      <c r="T13" s="78"/>
      <c r="U13" s="78"/>
      <c r="V13" s="221"/>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1876</v>
      </c>
      <c r="C14" s="134" t="s">
        <v>182</v>
      </c>
      <c r="D14" s="220">
        <v>16</v>
      </c>
      <c r="E14" s="78"/>
      <c r="F14" s="78"/>
      <c r="G14" s="78"/>
      <c r="H14" s="78"/>
      <c r="I14" s="78"/>
      <c r="J14" s="78"/>
      <c r="K14" s="78"/>
      <c r="L14" s="91"/>
      <c r="M14" s="78"/>
      <c r="N14" s="78"/>
      <c r="O14" s="78"/>
      <c r="P14" s="216"/>
      <c r="Q14" s="78"/>
      <c r="R14" s="78"/>
      <c r="S14" s="78"/>
      <c r="T14" s="78"/>
      <c r="U14" s="78"/>
      <c r="V14" s="221"/>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2" t="s">
        <v>310</v>
      </c>
      <c r="C15" s="134" t="s">
        <v>311</v>
      </c>
      <c r="D15" s="220">
        <v>12</v>
      </c>
      <c r="E15" s="78"/>
      <c r="F15" s="78"/>
      <c r="G15" s="78"/>
      <c r="H15" s="78"/>
      <c r="I15" s="78"/>
      <c r="J15" s="78"/>
      <c r="K15" s="78"/>
      <c r="L15" s="91"/>
      <c r="M15" s="216"/>
      <c r="N15" s="78"/>
      <c r="O15" s="78"/>
      <c r="P15" s="78"/>
      <c r="Q15" s="78"/>
      <c r="R15" s="78"/>
      <c r="S15" s="78"/>
      <c r="T15" s="78"/>
      <c r="U15" s="78"/>
      <c r="V15" s="221"/>
      <c r="W15" s="78"/>
      <c r="X15" s="78"/>
      <c r="Y15" s="78"/>
      <c r="Z15" s="78"/>
      <c r="AA15" s="78"/>
      <c r="AB15" s="216"/>
      <c r="AC15" s="78"/>
      <c r="AD15" s="78"/>
      <c r="AE15" s="78"/>
      <c r="AF15" s="78"/>
      <c r="AG15" s="78"/>
      <c r="AH15" s="78"/>
      <c r="AI15" s="78"/>
      <c r="AJ15" s="78"/>
      <c r="AK15" s="221"/>
      <c r="AL15" s="78"/>
      <c r="AM15" s="78"/>
      <c r="AN15" s="78"/>
      <c r="AO15" s="78"/>
      <c r="AP15" s="78"/>
      <c r="AQ15" s="78"/>
      <c r="AR15" s="78"/>
      <c r="AS15" s="78"/>
      <c r="AT15" s="78"/>
      <c r="AU15" s="78"/>
      <c r="AV15" s="78"/>
      <c r="AW15" s="91"/>
      <c r="AX15" s="91"/>
      <c r="AY15" s="91"/>
      <c r="AZ15" s="91"/>
      <c r="BA15" s="91"/>
      <c r="BB15" s="91"/>
    </row>
    <row r="16" spans="1:55" ht="16.5" outlineLevel="1">
      <c r="A16" s="29"/>
      <c r="B16" s="223" t="s">
        <v>310</v>
      </c>
      <c r="C16" s="224" t="s">
        <v>1877</v>
      </c>
      <c r="D16" s="220">
        <v>8</v>
      </c>
      <c r="E16" s="78"/>
      <c r="F16" s="78"/>
      <c r="G16" s="78"/>
      <c r="H16" s="78"/>
      <c r="I16" s="78"/>
      <c r="J16" s="78"/>
      <c r="K16" s="78"/>
      <c r="L16" s="91"/>
      <c r="M16" s="216"/>
      <c r="N16" s="78"/>
      <c r="O16" s="78"/>
      <c r="P16" s="78"/>
      <c r="Q16" s="78"/>
      <c r="R16" s="78"/>
      <c r="S16" s="78"/>
      <c r="T16" s="78"/>
      <c r="U16" s="78"/>
      <c r="V16" s="221"/>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3" t="s">
        <v>310</v>
      </c>
      <c r="C17" s="224" t="s">
        <v>1878</v>
      </c>
      <c r="D17" s="220">
        <v>4</v>
      </c>
      <c r="E17" s="78"/>
      <c r="F17" s="78"/>
      <c r="G17" s="78"/>
      <c r="H17" s="78"/>
      <c r="I17" s="78"/>
      <c r="J17" s="78"/>
      <c r="K17" s="78"/>
      <c r="L17" s="91"/>
      <c r="M17" s="78"/>
      <c r="N17" s="78"/>
      <c r="O17" s="78"/>
      <c r="P17" s="78"/>
      <c r="Q17" s="78"/>
      <c r="R17" s="78"/>
      <c r="S17" s="78"/>
      <c r="T17" s="78"/>
      <c r="U17" s="78"/>
      <c r="V17" s="78"/>
      <c r="W17" s="78"/>
      <c r="X17" s="78"/>
      <c r="Y17" s="78"/>
      <c r="Z17" s="78"/>
      <c r="AA17" s="78"/>
      <c r="AB17" s="216"/>
      <c r="AC17" s="78"/>
      <c r="AD17" s="78"/>
      <c r="AE17" s="78"/>
      <c r="AF17" s="78"/>
      <c r="AG17" s="78"/>
      <c r="AH17" s="78"/>
      <c r="AI17" s="78"/>
      <c r="AJ17" s="78"/>
      <c r="AK17" s="221"/>
      <c r="AL17" s="78"/>
      <c r="AM17" s="78"/>
      <c r="AN17" s="78"/>
      <c r="AO17" s="78"/>
      <c r="AP17" s="78"/>
      <c r="AQ17" s="78"/>
      <c r="AR17" s="78"/>
      <c r="AS17" s="78"/>
      <c r="AT17" s="78"/>
      <c r="AU17" s="78"/>
      <c r="AV17" s="78"/>
      <c r="AW17" s="91"/>
      <c r="AX17" s="91"/>
      <c r="AY17" s="91"/>
      <c r="AZ17" s="91"/>
      <c r="BA17" s="91"/>
      <c r="BB17" s="91"/>
    </row>
    <row r="18" spans="1:54" ht="16.5">
      <c r="A18" s="29"/>
      <c r="B18" s="137" t="s">
        <v>1879</v>
      </c>
      <c r="C18" s="134" t="s">
        <v>325</v>
      </c>
      <c r="D18" s="220">
        <v>30</v>
      </c>
      <c r="E18" s="78"/>
      <c r="F18" s="78"/>
      <c r="G18" s="78"/>
      <c r="H18" s="78"/>
      <c r="I18" s="78"/>
      <c r="J18" s="78"/>
      <c r="K18" s="78"/>
      <c r="L18" s="91"/>
      <c r="M18" s="78"/>
      <c r="N18" s="78"/>
      <c r="O18" s="78"/>
      <c r="P18" s="78"/>
      <c r="Q18" s="78"/>
      <c r="R18" s="78"/>
      <c r="S18" s="78"/>
      <c r="T18" s="78"/>
      <c r="U18" s="78"/>
      <c r="V18" s="78"/>
      <c r="W18" s="216"/>
      <c r="X18" s="78"/>
      <c r="Y18" s="78"/>
      <c r="Z18" s="78"/>
      <c r="AA18" s="78"/>
      <c r="AB18" s="216"/>
      <c r="AC18" s="78"/>
      <c r="AD18" s="78"/>
      <c r="AE18" s="216"/>
      <c r="AF18" s="78"/>
      <c r="AG18" s="78"/>
      <c r="AH18" s="78"/>
      <c r="AI18" s="78"/>
      <c r="AJ18" s="78"/>
      <c r="AK18" s="78"/>
      <c r="AL18" s="78"/>
      <c r="AM18" s="78"/>
      <c r="AN18" s="78"/>
      <c r="AO18" s="221"/>
      <c r="AP18" s="78"/>
      <c r="AQ18" s="78"/>
      <c r="AR18" s="78"/>
      <c r="AS18" s="78"/>
      <c r="AT18" s="78"/>
      <c r="AU18" s="221"/>
      <c r="AV18" s="78"/>
      <c r="AW18" s="91"/>
      <c r="AX18" s="91"/>
      <c r="AY18" s="91"/>
      <c r="AZ18" s="91"/>
      <c r="BA18" s="91"/>
      <c r="BB18" s="91"/>
    </row>
    <row r="19" spans="1:54" ht="16.5" outlineLevel="1">
      <c r="A19" s="29"/>
      <c r="B19" s="225" t="s">
        <v>1879</v>
      </c>
      <c r="C19" s="224" t="s">
        <v>1877</v>
      </c>
      <c r="D19" s="220">
        <v>20</v>
      </c>
      <c r="E19" s="78"/>
      <c r="F19" s="78"/>
      <c r="G19" s="78"/>
      <c r="H19" s="78"/>
      <c r="I19" s="78"/>
      <c r="J19" s="78"/>
      <c r="K19" s="78"/>
      <c r="L19" s="91"/>
      <c r="M19" s="78"/>
      <c r="N19" s="78"/>
      <c r="O19" s="78"/>
      <c r="P19" s="78"/>
      <c r="Q19" s="78"/>
      <c r="R19" s="78"/>
      <c r="S19" s="78"/>
      <c r="T19" s="78"/>
      <c r="U19" s="78"/>
      <c r="V19" s="78"/>
      <c r="W19" s="216"/>
      <c r="X19" s="78"/>
      <c r="Y19" s="78"/>
      <c r="Z19" s="78"/>
      <c r="AA19" s="78"/>
      <c r="AB19" s="78"/>
      <c r="AC19" s="78"/>
      <c r="AD19" s="78"/>
      <c r="AE19" s="78"/>
      <c r="AF19" s="78"/>
      <c r="AG19" s="78"/>
      <c r="AH19" s="78"/>
      <c r="AI19" s="78"/>
      <c r="AJ19" s="78"/>
      <c r="AK19" s="78"/>
      <c r="AL19" s="78"/>
      <c r="AM19" s="78"/>
      <c r="AN19" s="78"/>
      <c r="AO19" s="221"/>
      <c r="AP19" s="78"/>
      <c r="AQ19" s="78"/>
      <c r="AR19" s="78"/>
      <c r="AS19" s="78"/>
      <c r="AT19" s="78"/>
      <c r="AU19" s="78"/>
      <c r="AV19" s="78"/>
      <c r="AW19" s="91"/>
      <c r="AX19" s="91"/>
      <c r="AY19" s="91"/>
      <c r="AZ19" s="91"/>
      <c r="BA19" s="91"/>
      <c r="BB19" s="91"/>
    </row>
    <row r="20" spans="1:54" ht="16.5" outlineLevel="1">
      <c r="A20" s="29"/>
      <c r="B20" s="225" t="s">
        <v>1879</v>
      </c>
      <c r="C20" s="224" t="s">
        <v>1878</v>
      </c>
      <c r="D20" s="220">
        <v>6</v>
      </c>
      <c r="E20" s="78"/>
      <c r="F20" s="78"/>
      <c r="G20" s="78"/>
      <c r="H20" s="78"/>
      <c r="I20" s="78"/>
      <c r="J20" s="78"/>
      <c r="K20" s="78"/>
      <c r="L20" s="91"/>
      <c r="M20" s="78"/>
      <c r="N20" s="78"/>
      <c r="O20" s="78"/>
      <c r="P20" s="78"/>
      <c r="Q20" s="78"/>
      <c r="R20" s="78"/>
      <c r="S20" s="78"/>
      <c r="T20" s="78"/>
      <c r="U20" s="78"/>
      <c r="V20" s="78"/>
      <c r="W20" s="78"/>
      <c r="X20" s="78"/>
      <c r="Y20" s="78"/>
      <c r="Z20" s="78"/>
      <c r="AA20" s="78"/>
      <c r="AB20" s="216"/>
      <c r="AC20" s="78"/>
      <c r="AD20" s="78"/>
      <c r="AE20" s="78"/>
      <c r="AF20" s="78"/>
      <c r="AG20" s="78"/>
      <c r="AH20" s="78"/>
      <c r="AI20" s="78"/>
      <c r="AJ20" s="78"/>
      <c r="AK20" s="78"/>
      <c r="AL20" s="78"/>
      <c r="AM20" s="78"/>
      <c r="AN20" s="78"/>
      <c r="AO20" s="78"/>
      <c r="AP20" s="78"/>
      <c r="AQ20" s="78"/>
      <c r="AR20" s="78"/>
      <c r="AS20" s="78"/>
      <c r="AT20" s="78"/>
      <c r="AU20" s="221"/>
      <c r="AV20" s="78"/>
      <c r="AW20" s="91"/>
      <c r="AX20" s="91"/>
      <c r="AY20" s="91"/>
      <c r="AZ20" s="91"/>
      <c r="BA20" s="91"/>
      <c r="BB20" s="91"/>
    </row>
    <row r="21" spans="1:54" ht="16.5" outlineLevel="1">
      <c r="A21" s="29"/>
      <c r="B21" s="225" t="s">
        <v>1879</v>
      </c>
      <c r="C21" s="224" t="s">
        <v>1880</v>
      </c>
      <c r="D21" s="220">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6"/>
      <c r="AF21" s="78"/>
      <c r="AG21" s="78"/>
      <c r="AH21" s="78"/>
      <c r="AI21" s="78"/>
      <c r="AJ21" s="78"/>
      <c r="AK21" s="78"/>
      <c r="AL21" s="78"/>
      <c r="AM21" s="78"/>
      <c r="AN21" s="78"/>
      <c r="AO21" s="221"/>
      <c r="AP21" s="78"/>
      <c r="AQ21" s="78"/>
      <c r="AR21" s="78"/>
      <c r="AS21" s="78"/>
      <c r="AT21" s="78"/>
      <c r="AU21" s="78"/>
      <c r="AV21" s="78"/>
      <c r="AW21" s="91"/>
      <c r="AX21" s="91"/>
      <c r="AY21" s="91"/>
      <c r="AZ21" s="91"/>
      <c r="BA21" s="91"/>
      <c r="BB21" s="91"/>
    </row>
    <row r="22" spans="1:54" ht="16.5">
      <c r="A22" s="29"/>
      <c r="B22" s="137" t="s">
        <v>1879</v>
      </c>
      <c r="C22" s="134" t="s">
        <v>331</v>
      </c>
      <c r="D22" s="220">
        <v>7</v>
      </c>
      <c r="E22" s="78"/>
      <c r="F22" s="78"/>
      <c r="G22" s="78"/>
      <c r="H22" s="78"/>
      <c r="I22" s="78"/>
      <c r="J22" s="78"/>
      <c r="K22" s="78"/>
      <c r="L22" s="91"/>
      <c r="M22" s="78"/>
      <c r="N22" s="78"/>
      <c r="O22" s="78"/>
      <c r="P22" s="78"/>
      <c r="Q22" s="78"/>
      <c r="R22" s="216"/>
      <c r="S22" s="78"/>
      <c r="T22" s="78"/>
      <c r="U22" s="78"/>
      <c r="V22" s="78"/>
      <c r="W22" s="78"/>
      <c r="X22" s="78"/>
      <c r="Y22" s="78"/>
      <c r="Z22" s="78"/>
      <c r="AA22" s="221"/>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1881</v>
      </c>
      <c r="C23" s="134" t="s">
        <v>333</v>
      </c>
      <c r="D23" s="220">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6"/>
      <c r="AF23" s="78"/>
      <c r="AG23" s="78"/>
      <c r="AH23" s="78"/>
      <c r="AI23" s="78"/>
      <c r="AJ23" s="78"/>
      <c r="AK23" s="78"/>
      <c r="AL23" s="78"/>
      <c r="AM23" s="78"/>
      <c r="AN23" s="78"/>
      <c r="AO23" s="78"/>
      <c r="AP23" s="78"/>
      <c r="AQ23" s="78"/>
      <c r="AR23" s="78"/>
      <c r="AS23" s="78"/>
      <c r="AT23" s="78"/>
      <c r="AU23" s="221"/>
      <c r="AV23" s="78"/>
      <c r="AW23" s="91"/>
      <c r="AX23" s="91"/>
      <c r="AY23" s="91"/>
      <c r="AZ23" s="91"/>
      <c r="BA23" s="91"/>
      <c r="BB23" s="91"/>
    </row>
    <row r="24" spans="1:54" ht="16.5">
      <c r="A24" s="29"/>
      <c r="B24" s="137" t="s">
        <v>26</v>
      </c>
      <c r="C24" s="136" t="s">
        <v>335</v>
      </c>
      <c r="D24" s="220">
        <v>32</v>
      </c>
      <c r="E24" s="78"/>
      <c r="F24" s="78"/>
      <c r="G24" s="78"/>
      <c r="H24" s="78"/>
      <c r="I24" s="78"/>
      <c r="J24" s="78"/>
      <c r="K24" s="216"/>
      <c r="L24" s="91"/>
      <c r="M24" s="78"/>
      <c r="N24" s="78"/>
      <c r="O24" s="78"/>
      <c r="P24" s="78"/>
      <c r="Q24" s="221"/>
      <c r="R24" s="78"/>
      <c r="S24" s="78"/>
      <c r="T24" s="78"/>
      <c r="U24" s="78"/>
      <c r="V24" s="78"/>
      <c r="W24" s="216"/>
      <c r="X24" s="78"/>
      <c r="Y24" s="78"/>
      <c r="Z24" s="78"/>
      <c r="AA24" s="78"/>
      <c r="AB24" s="216"/>
      <c r="AC24" s="78"/>
      <c r="AD24" s="78"/>
      <c r="AE24" s="221"/>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5" t="s">
        <v>26</v>
      </c>
      <c r="C25" s="224" t="s">
        <v>1877</v>
      </c>
      <c r="D25" s="220">
        <v>1</v>
      </c>
      <c r="E25" s="78"/>
      <c r="F25" s="78"/>
      <c r="G25" s="78"/>
      <c r="H25" s="78"/>
      <c r="I25" s="78"/>
      <c r="J25" s="78"/>
      <c r="K25" s="216"/>
      <c r="L25" s="91"/>
      <c r="M25" s="78"/>
      <c r="N25" s="78"/>
      <c r="O25" s="78"/>
      <c r="P25" s="78"/>
      <c r="Q25" s="221"/>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5" t="s">
        <v>26</v>
      </c>
      <c r="C26" s="224" t="s">
        <v>1878</v>
      </c>
      <c r="D26" s="220">
        <v>15</v>
      </c>
      <c r="E26" s="78"/>
      <c r="F26" s="78"/>
      <c r="G26" s="78"/>
      <c r="H26" s="78"/>
      <c r="I26" s="78"/>
      <c r="J26" s="78"/>
      <c r="K26" s="78"/>
      <c r="L26" s="91"/>
      <c r="M26" s="78"/>
      <c r="N26" s="78"/>
      <c r="O26" s="78"/>
      <c r="P26" s="78"/>
      <c r="Q26" s="78"/>
      <c r="R26" s="78"/>
      <c r="S26" s="78"/>
      <c r="T26" s="78"/>
      <c r="U26" s="78"/>
      <c r="V26" s="78"/>
      <c r="W26" s="216"/>
      <c r="X26" s="78"/>
      <c r="Y26" s="78"/>
      <c r="Z26" s="78"/>
      <c r="AA26" s="78"/>
      <c r="AB26" s="78"/>
      <c r="AC26" s="78"/>
      <c r="AD26" s="78"/>
      <c r="AE26" s="221"/>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5" t="s">
        <v>26</v>
      </c>
      <c r="C27" s="224" t="s">
        <v>1880</v>
      </c>
      <c r="D27" s="220">
        <v>3</v>
      </c>
      <c r="E27" s="78"/>
      <c r="F27" s="78"/>
      <c r="G27" s="78"/>
      <c r="H27" s="78"/>
      <c r="I27" s="78"/>
      <c r="J27" s="78"/>
      <c r="K27" s="78"/>
      <c r="L27" s="91"/>
      <c r="M27" s="78"/>
      <c r="N27" s="78"/>
      <c r="O27" s="78"/>
      <c r="P27" s="78"/>
      <c r="Q27" s="78"/>
      <c r="R27" s="78"/>
      <c r="S27" s="78"/>
      <c r="T27" s="78"/>
      <c r="U27" s="78"/>
      <c r="V27" s="78"/>
      <c r="W27" s="78"/>
      <c r="X27" s="78"/>
      <c r="Y27" s="78"/>
      <c r="Z27" s="78"/>
      <c r="AA27" s="78"/>
      <c r="AB27" s="216"/>
      <c r="AC27" s="78"/>
      <c r="AD27" s="78"/>
      <c r="AE27" s="221"/>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5" t="s">
        <v>26</v>
      </c>
      <c r="C28" s="226" t="s">
        <v>1882</v>
      </c>
      <c r="D28" s="220">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20">
        <v>22</v>
      </c>
      <c r="E29" s="78"/>
      <c r="F29" s="78"/>
      <c r="G29" s="78"/>
      <c r="H29" s="78"/>
      <c r="I29" s="78"/>
      <c r="J29" s="78"/>
      <c r="K29" s="216"/>
      <c r="L29" s="91"/>
      <c r="M29" s="78"/>
      <c r="N29" s="78"/>
      <c r="O29" s="78"/>
      <c r="P29" s="78"/>
      <c r="Q29" s="221"/>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5" t="s">
        <v>26</v>
      </c>
      <c r="C30" s="224" t="s">
        <v>1877</v>
      </c>
      <c r="D30" s="220">
        <v>11</v>
      </c>
      <c r="E30" s="78"/>
      <c r="F30" s="78"/>
      <c r="G30" s="78"/>
      <c r="H30" s="78"/>
      <c r="I30" s="78"/>
      <c r="J30" s="78"/>
      <c r="K30" s="216"/>
      <c r="L30" s="91"/>
      <c r="M30" s="78"/>
      <c r="N30" s="78"/>
      <c r="O30" s="78"/>
      <c r="P30" s="78"/>
      <c r="Q30" s="221"/>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5" t="s">
        <v>26</v>
      </c>
      <c r="C31" s="226" t="s">
        <v>1883</v>
      </c>
      <c r="D31" s="220">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20">
        <v>14</v>
      </c>
      <c r="E32" s="78"/>
      <c r="F32" s="216"/>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5" t="s">
        <v>26</v>
      </c>
      <c r="C33" s="224" t="s">
        <v>1884</v>
      </c>
      <c r="D33" s="220">
        <v>3</v>
      </c>
      <c r="E33" s="78"/>
      <c r="F33" s="78"/>
      <c r="G33" s="78"/>
      <c r="H33" s="78"/>
      <c r="I33" s="78"/>
      <c r="J33" s="78"/>
      <c r="K33" s="78"/>
      <c r="L33" s="91"/>
      <c r="M33" s="78"/>
      <c r="N33" s="78"/>
      <c r="O33" s="78"/>
      <c r="P33" s="78"/>
      <c r="Q33" s="221"/>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5" t="s">
        <v>26</v>
      </c>
      <c r="C34" s="224" t="s">
        <v>1877</v>
      </c>
      <c r="D34" s="220">
        <v>1</v>
      </c>
      <c r="E34" s="78"/>
      <c r="F34" s="216"/>
      <c r="G34" s="78"/>
      <c r="H34" s="78"/>
      <c r="I34" s="78"/>
      <c r="J34" s="78"/>
      <c r="K34" s="221"/>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5" t="s">
        <v>26</v>
      </c>
      <c r="C35" s="226" t="s">
        <v>1885</v>
      </c>
      <c r="D35" s="220">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7" t="s">
        <v>1910</v>
      </c>
      <c r="D36" s="220">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1876</v>
      </c>
      <c r="C37" s="136" t="s">
        <v>1886</v>
      </c>
      <c r="D37" s="220" t="s">
        <v>1887</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schemas.microsoft.com/sharepoint/v3"/>
    <ds:schemaRef ds:uri="6ea7b29d-57ec-408d-9ea9-cf73b04f66d5"/>
    <ds:schemaRef ds:uri="http://purl.org/dc/terms/"/>
    <ds:schemaRef ds:uri="http://schemas.microsoft.com/office/2006/documentManagement/types"/>
    <ds:schemaRef ds:uri="0683c779-04fc-4b63-89c9-6c25ffa1c0a4"/>
    <ds:schemaRef ds:uri="http://www.w3.org/XML/1998/namespace"/>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3DD9EBB8-15C9-44FE-B972-A5905FE6CA00}"/>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Aux - Pivots2</vt:lpstr>
      <vt:lpstr>2. Status Detalhe Campos FY24</vt:lpstr>
      <vt:lpstr>Sheet1</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Ana Rita Geraldo de Caguerelho</cp:lastModifiedBy>
  <cp:revision/>
  <dcterms:created xsi:type="dcterms:W3CDTF">2024-07-02T08:46:04Z</dcterms:created>
  <dcterms:modified xsi:type="dcterms:W3CDTF">2025-02-21T11:27:36Z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